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9906" documentId="14_{4641BD8E-50CB-4ACC-8E23-15FE91398C1F}" xr6:coauthVersionLast="45" xr6:coauthVersionMax="45" xr10:uidLastSave="{3451F5AA-41C5-49F2-ACBF-31A6EF23CC58}"/>
  <bookViews>
    <workbookView xWindow="4335" yWindow="810" windowWidth="18330" windowHeight="14370" firstSheet="2" activeTab="10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火" sheetId="10" r:id="rId5"/>
    <sheet name="D真龍" sheetId="9" state="hidden" r:id="rId6"/>
    <sheet name="D真水" sheetId="11" r:id="rId7"/>
    <sheet name="D真風" sheetId="14" r:id="rId8"/>
    <sheet name="D真光" sheetId="13" r:id="rId9"/>
    <sheet name="D真暗" sheetId="12" r:id="rId10"/>
    <sheet name="咢牙" sheetId="44" r:id="rId11"/>
    <sheet name="D咢牙" sheetId="43" r:id="rId12"/>
    <sheet name="六層珠" sheetId="41" state="hidden" r:id="rId13"/>
    <sheet name="D六層珠" sheetId="42" state="hidden" r:id="rId14"/>
    <sheet name="玩家EXP" sheetId="33" state="hidden" r:id="rId15"/>
    <sheet name="D玩家EXP" sheetId="32" state="hidden" r:id="rId16"/>
    <sheet name="E速度" sheetId="36" state="hidden" r:id="rId17"/>
    <sheet name="Raid" sheetId="16" state="hidden" r:id="rId18"/>
    <sheet name="R速度" sheetId="30" state="hidden" r:id="rId19"/>
    <sheet name="R預估差" sheetId="31" state="hidden" r:id="rId20"/>
    <sheet name="迎擊" sheetId="18" state="hidden" r:id="rId21"/>
    <sheet name="D迎擊" sheetId="7" state="hidden" r:id="rId22"/>
    <sheet name="龍煉-護符" sheetId="19" state="hidden" r:id="rId23"/>
    <sheet name="D龍煉-護符" sheetId="4" state="hidden" r:id="rId24"/>
    <sheet name="虛空" sheetId="21" state="hidden" r:id="rId25"/>
    <sheet name="D虛空" sheetId="15" state="hidden" r:id="rId26"/>
    <sheet name="爪草" sheetId="22" state="hidden" r:id="rId27"/>
    <sheet name="D爪草" sheetId="23" state="hidden" r:id="rId28"/>
    <sheet name="活動建築" sheetId="37" state="hidden" r:id="rId29"/>
  </sheets>
  <definedNames>
    <definedName name="_xlnm._FilterDatabase" localSheetId="14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活動建築!$A$5:$D$34</definedName>
    <definedName name="DATA_EVTBLD_MAX">活動建築!$B$5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44" l="1" a="1"/>
  <c r="Q28" i="44"/>
  <c r="Q27" i="44" a="1"/>
  <c r="Q27" i="44" s="1"/>
  <c r="Q24" i="44" a="1"/>
  <c r="Q24" i="44" s="1"/>
  <c r="Q23" i="44" a="1"/>
  <c r="Q23" i="44" s="1"/>
  <c r="Q20" i="44" a="1"/>
  <c r="Q20" i="44" s="1"/>
  <c r="Q19" i="44" a="1"/>
  <c r="Q19" i="44" s="1"/>
  <c r="Q16" i="44" a="1"/>
  <c r="Q16" i="44" s="1"/>
  <c r="Q15" i="44" a="1"/>
  <c r="Q15" i="44" s="1"/>
  <c r="P8" i="44"/>
  <c r="P7" i="44"/>
  <c r="P6" i="44"/>
  <c r="P5" i="44"/>
  <c r="P4" i="44"/>
  <c r="O8" i="44"/>
  <c r="O7" i="44"/>
  <c r="O6" i="44"/>
  <c r="O5" i="44"/>
  <c r="O4" i="44"/>
  <c r="M8" i="44"/>
  <c r="L8" i="44"/>
  <c r="K8" i="44"/>
  <c r="J8" i="44"/>
  <c r="I8" i="44"/>
  <c r="M7" i="44"/>
  <c r="L7" i="44"/>
  <c r="K7" i="44"/>
  <c r="J7" i="44"/>
  <c r="I7" i="44"/>
  <c r="M6" i="44"/>
  <c r="L6" i="44"/>
  <c r="K6" i="44"/>
  <c r="J6" i="44"/>
  <c r="I6" i="44"/>
  <c r="M5" i="44"/>
  <c r="L5" i="44"/>
  <c r="K5" i="44"/>
  <c r="J5" i="44"/>
  <c r="I5" i="44"/>
  <c r="M4" i="44"/>
  <c r="L4" i="44"/>
  <c r="K4" i="44"/>
  <c r="J4" i="44"/>
  <c r="I4" i="44"/>
  <c r="I25" i="44"/>
  <c r="J25" i="44"/>
  <c r="K25" i="44"/>
  <c r="L25" i="44"/>
  <c r="R23" i="44" s="1" a="1"/>
  <c r="R23" i="44" s="1"/>
  <c r="M25" i="44"/>
  <c r="N25" i="44"/>
  <c r="O25" i="44"/>
  <c r="P25" i="44"/>
  <c r="I26" i="44"/>
  <c r="J26" i="44"/>
  <c r="K26" i="44"/>
  <c r="R24" i="44" s="1" a="1"/>
  <c r="R24" i="44" s="1"/>
  <c r="L26" i="44"/>
  <c r="M26" i="44"/>
  <c r="N26" i="44"/>
  <c r="O26" i="44"/>
  <c r="P26" i="44"/>
  <c r="P30" i="44"/>
  <c r="O30" i="44"/>
  <c r="N30" i="44"/>
  <c r="M30" i="44"/>
  <c r="L30" i="44"/>
  <c r="K30" i="44"/>
  <c r="J30" i="44"/>
  <c r="R28" i="44" s="1" a="1"/>
  <c r="R28" i="44" s="1"/>
  <c r="I30" i="44"/>
  <c r="P29" i="44"/>
  <c r="O29" i="44"/>
  <c r="N29" i="44"/>
  <c r="M29" i="44"/>
  <c r="L29" i="44"/>
  <c r="K29" i="44"/>
  <c r="J29" i="44"/>
  <c r="I29" i="44"/>
  <c r="P22" i="44"/>
  <c r="O22" i="44"/>
  <c r="N22" i="44"/>
  <c r="M22" i="44"/>
  <c r="L22" i="44"/>
  <c r="K22" i="44"/>
  <c r="J22" i="44"/>
  <c r="I22" i="44"/>
  <c r="R20" i="44" s="1" a="1"/>
  <c r="R20" i="44" s="1"/>
  <c r="P21" i="44"/>
  <c r="O21" i="44"/>
  <c r="N21" i="44"/>
  <c r="M21" i="44"/>
  <c r="L21" i="44"/>
  <c r="K21" i="44"/>
  <c r="J21" i="44"/>
  <c r="R19" i="44" s="1" a="1"/>
  <c r="R19" i="44" s="1"/>
  <c r="I21" i="44"/>
  <c r="P18" i="44"/>
  <c r="O18" i="44"/>
  <c r="N18" i="44"/>
  <c r="M18" i="44"/>
  <c r="L18" i="44"/>
  <c r="K18" i="44"/>
  <c r="R16" i="44" s="1" a="1"/>
  <c r="R16" i="44" s="1"/>
  <c r="J18" i="44"/>
  <c r="I18" i="44"/>
  <c r="P17" i="44"/>
  <c r="O17" i="44"/>
  <c r="N17" i="44"/>
  <c r="M17" i="44"/>
  <c r="L17" i="44"/>
  <c r="K17" i="44"/>
  <c r="J17" i="44"/>
  <c r="I17" i="44"/>
  <c r="R15" i="44" s="1" a="1"/>
  <c r="R15" i="44" s="1"/>
  <c r="P14" i="44"/>
  <c r="O14" i="44"/>
  <c r="N14" i="44"/>
  <c r="M14" i="44"/>
  <c r="L14" i="44"/>
  <c r="K14" i="44"/>
  <c r="J14" i="44"/>
  <c r="P13" i="44"/>
  <c r="O13" i="44"/>
  <c r="N13" i="44"/>
  <c r="M13" i="44"/>
  <c r="L13" i="44"/>
  <c r="K13" i="44"/>
  <c r="J13" i="44"/>
  <c r="I14" i="44"/>
  <c r="I13" i="44"/>
  <c r="V30" i="44"/>
  <c r="R27" i="44" a="1"/>
  <c r="R27" i="44" s="1"/>
  <c r="D6" i="41"/>
  <c r="C6" i="41"/>
  <c r="D5" i="41"/>
  <c r="C5" i="41"/>
  <c r="D4" i="41"/>
  <c r="C4" i="41"/>
  <c r="D3" i="41"/>
  <c r="C3" i="41"/>
  <c r="D2" i="41"/>
  <c r="C2" i="41"/>
  <c r="L28" i="20"/>
  <c r="G11" i="9"/>
  <c r="G10" i="9"/>
  <c r="G9" i="9"/>
  <c r="G8" i="9"/>
  <c r="F11" i="9"/>
  <c r="H44" i="20"/>
  <c r="F10" i="9"/>
  <c r="F9" i="9"/>
  <c r="F8" i="9"/>
  <c r="O53" i="20"/>
  <c r="N53" i="20"/>
  <c r="M53" i="20"/>
  <c r="L53" i="20"/>
  <c r="K53" i="20"/>
  <c r="J53" i="20"/>
  <c r="I53" i="20"/>
  <c r="H53" i="20"/>
  <c r="O52" i="20"/>
  <c r="N52" i="20"/>
  <c r="M52" i="20"/>
  <c r="L52" i="20"/>
  <c r="K52" i="20"/>
  <c r="J52" i="20"/>
  <c r="I52" i="20"/>
  <c r="H52" i="20"/>
  <c r="O49" i="20"/>
  <c r="N49" i="20"/>
  <c r="M49" i="20"/>
  <c r="L49" i="20"/>
  <c r="K49" i="20"/>
  <c r="J49" i="20"/>
  <c r="I49" i="20"/>
  <c r="H49" i="20"/>
  <c r="O48" i="20"/>
  <c r="N48" i="20"/>
  <c r="M48" i="20"/>
  <c r="P46" i="20"/>
  <c r="R46" i="20" s="1"/>
  <c r="L48" i="20"/>
  <c r="K48" i="20"/>
  <c r="I48" i="20"/>
  <c r="H48" i="20"/>
  <c r="O45" i="20"/>
  <c r="N45" i="20"/>
  <c r="M45" i="20"/>
  <c r="L45" i="20"/>
  <c r="K45" i="20"/>
  <c r="J45" i="20"/>
  <c r="I45" i="20"/>
  <c r="H45" i="20"/>
  <c r="O44" i="20"/>
  <c r="N44" i="20"/>
  <c r="M44" i="20"/>
  <c r="L44" i="20"/>
  <c r="K44" i="20"/>
  <c r="J44" i="20"/>
  <c r="I44" i="20"/>
  <c r="O41" i="20"/>
  <c r="N41" i="20"/>
  <c r="M41" i="20"/>
  <c r="L41" i="20"/>
  <c r="K41" i="20"/>
  <c r="P39" i="20"/>
  <c r="R39" i="20"/>
  <c r="J41" i="20"/>
  <c r="I41" i="20"/>
  <c r="H41" i="20"/>
  <c r="O40" i="20"/>
  <c r="N40" i="20"/>
  <c r="M40" i="20"/>
  <c r="L40" i="20"/>
  <c r="K40" i="20"/>
  <c r="J40" i="20"/>
  <c r="I40" i="20"/>
  <c r="H40" i="20"/>
  <c r="O37" i="20"/>
  <c r="N37" i="20"/>
  <c r="M37" i="20"/>
  <c r="L37" i="20"/>
  <c r="J37" i="20"/>
  <c r="I37" i="20"/>
  <c r="H37" i="20"/>
  <c r="O36" i="20"/>
  <c r="M36" i="20"/>
  <c r="L36" i="20"/>
  <c r="J36" i="20"/>
  <c r="I36" i="20"/>
  <c r="H36" i="20"/>
  <c r="K37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J48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G20" i="20"/>
  <c r="Q19" i="20"/>
  <c r="G25" i="20"/>
  <c r="Q23" i="20"/>
  <c r="R23" i="20"/>
  <c r="M3" i="7"/>
  <c r="M4" i="7"/>
  <c r="M5" i="7"/>
  <c r="M6" i="7"/>
  <c r="M7" i="7"/>
  <c r="G3" i="7"/>
  <c r="O6" i="18"/>
  <c r="A3" i="7"/>
  <c r="O4" i="18"/>
  <c r="AV37" i="7"/>
  <c r="AB9" i="18" s="1"/>
  <c r="AC9" i="18" s="1"/>
  <c r="AU37" i="7"/>
  <c r="AR37" i="7"/>
  <c r="E13" i="18" s="1"/>
  <c r="AQ37" i="7"/>
  <c r="E8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N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N697" i="33"/>
  <c r="M696" i="33"/>
  <c r="L696" i="33"/>
  <c r="K696" i="33"/>
  <c r="J696" i="33"/>
  <c r="I696" i="33"/>
  <c r="G696" i="33"/>
  <c r="H696" i="33" s="1"/>
  <c r="F696" i="33"/>
  <c r="E696" i="33"/>
  <c r="D696" i="33"/>
  <c r="M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L690" i="33"/>
  <c r="K690" i="33"/>
  <c r="J690" i="33"/>
  <c r="I690" i="33"/>
  <c r="G690" i="33"/>
  <c r="H690" i="33" s="1"/>
  <c r="F690" i="33"/>
  <c r="E690" i="33"/>
  <c r="D690" i="33"/>
  <c r="M689" i="33"/>
  <c r="N689" i="33"/>
  <c r="L689" i="33"/>
  <c r="K689" i="33"/>
  <c r="J689" i="33"/>
  <c r="I689" i="33"/>
  <c r="G689" i="33"/>
  <c r="H689" i="33" s="1"/>
  <c r="F689" i="33"/>
  <c r="E689" i="33"/>
  <c r="D689" i="33"/>
  <c r="M688" i="33"/>
  <c r="L688" i="33"/>
  <c r="K688" i="33"/>
  <c r="J688" i="33"/>
  <c r="I688" i="33"/>
  <c r="G688" i="33"/>
  <c r="H688" i="33"/>
  <c r="F688" i="33"/>
  <c r="E688" i="33"/>
  <c r="D688" i="33"/>
  <c r="M687" i="33"/>
  <c r="L687" i="33"/>
  <c r="K687" i="33"/>
  <c r="J687" i="33"/>
  <c r="I687" i="33"/>
  <c r="G687" i="33"/>
  <c r="H687" i="33" s="1"/>
  <c r="F687" i="33"/>
  <c r="E687" i="33"/>
  <c r="D687" i="33"/>
  <c r="D686" i="33"/>
  <c r="M686" i="33"/>
  <c r="N686" i="33" s="1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N683" i="33"/>
  <c r="D683" i="33"/>
  <c r="L683" i="33"/>
  <c r="K683" i="33"/>
  <c r="J683" i="33"/>
  <c r="I683" i="33"/>
  <c r="G683" i="33"/>
  <c r="H683" i="33" s="1"/>
  <c r="F683" i="33"/>
  <c r="E683" i="33"/>
  <c r="M682" i="33"/>
  <c r="N682" i="33" s="1"/>
  <c r="D682" i="33"/>
  <c r="L682" i="33"/>
  <c r="K682" i="33"/>
  <c r="J682" i="33"/>
  <c r="I682" i="33"/>
  <c r="G682" i="33"/>
  <c r="H682" i="33" s="1"/>
  <c r="F682" i="33"/>
  <c r="E682" i="33"/>
  <c r="M681" i="33"/>
  <c r="N681" i="33"/>
  <c r="L681" i="33"/>
  <c r="K681" i="33"/>
  <c r="J681" i="33"/>
  <c r="I681" i="33"/>
  <c r="G681" i="33"/>
  <c r="H681" i="33" s="1"/>
  <c r="F681" i="33"/>
  <c r="E681" i="33"/>
  <c r="D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N670" i="33" s="1"/>
  <c r="L670" i="33"/>
  <c r="K670" i="33"/>
  <c r="J670" i="33"/>
  <c r="I670" i="33"/>
  <c r="G670" i="33"/>
  <c r="H670" i="33" s="1"/>
  <c r="F670" i="33"/>
  <c r="E670" i="33"/>
  <c r="D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N662" i="33" s="1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N659" i="33" s="1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N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/>
  <c r="M654" i="33"/>
  <c r="N654" i="33" s="1"/>
  <c r="L654" i="33"/>
  <c r="K654" i="33"/>
  <c r="J654" i="33"/>
  <c r="I654" i="33"/>
  <c r="G654" i="33"/>
  <c r="H654" i="33" s="1"/>
  <c r="F654" i="33"/>
  <c r="E654" i="33"/>
  <c r="D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L652" i="33"/>
  <c r="K652" i="33"/>
  <c r="J652" i="33"/>
  <c r="I652" i="33"/>
  <c r="G652" i="33"/>
  <c r="H652" i="33" s="1"/>
  <c r="F652" i="33"/>
  <c r="E652" i="33"/>
  <c r="D652" i="33"/>
  <c r="M651" i="33"/>
  <c r="L651" i="33"/>
  <c r="K651" i="33"/>
  <c r="J651" i="33"/>
  <c r="I651" i="33"/>
  <c r="G651" i="33"/>
  <c r="H651" i="33" s="1"/>
  <c r="F651" i="33"/>
  <c r="E651" i="33"/>
  <c r="D651" i="33"/>
  <c r="N651" i="33"/>
  <c r="D650" i="33"/>
  <c r="M650" i="33"/>
  <c r="N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 s="1"/>
  <c r="D647" i="33"/>
  <c r="L647" i="33"/>
  <c r="K647" i="33"/>
  <c r="J647" i="33"/>
  <c r="I647" i="33"/>
  <c r="G647" i="33"/>
  <c r="H647" i="33" s="1"/>
  <c r="F647" i="33"/>
  <c r="E647" i="33"/>
  <c r="M646" i="33"/>
  <c r="L646" i="33"/>
  <c r="K646" i="33"/>
  <c r="J646" i="33"/>
  <c r="I646" i="33"/>
  <c r="G646" i="33"/>
  <c r="H646" i="33" s="1"/>
  <c r="F646" i="33"/>
  <c r="E646" i="33"/>
  <c r="D646" i="33"/>
  <c r="N646" i="33"/>
  <c r="M645" i="33"/>
  <c r="L645" i="33"/>
  <c r="K645" i="33"/>
  <c r="J645" i="33"/>
  <c r="I645" i="33"/>
  <c r="G645" i="33"/>
  <c r="H645" i="33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N643" i="33"/>
  <c r="L643" i="33"/>
  <c r="K643" i="33"/>
  <c r="J643" i="33"/>
  <c r="I643" i="33"/>
  <c r="G643" i="33"/>
  <c r="H643" i="33" s="1"/>
  <c r="F643" i="33"/>
  <c r="E643" i="33"/>
  <c r="D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N641" i="33" s="1"/>
  <c r="D641" i="33"/>
  <c r="L641" i="33"/>
  <c r="K641" i="33"/>
  <c r="J641" i="33"/>
  <c r="I641" i="33"/>
  <c r="G641" i="33"/>
  <c r="H641" i="33" s="1"/>
  <c r="F641" i="33"/>
  <c r="E641" i="33"/>
  <c r="M640" i="33"/>
  <c r="N640" i="33"/>
  <c r="L640" i="33"/>
  <c r="K640" i="33"/>
  <c r="J640" i="33"/>
  <c r="I640" i="33"/>
  <c r="G640" i="33"/>
  <c r="H640" i="33" s="1"/>
  <c r="F640" i="33"/>
  <c r="E640" i="33"/>
  <c r="D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N637" i="33"/>
  <c r="M636" i="33"/>
  <c r="L636" i="33"/>
  <c r="K636" i="33"/>
  <c r="J636" i="33"/>
  <c r="I636" i="33"/>
  <c r="G636" i="33"/>
  <c r="H636" i="33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N634" i="33"/>
  <c r="L634" i="33"/>
  <c r="K634" i="33"/>
  <c r="J634" i="33"/>
  <c r="I634" i="33"/>
  <c r="G634" i="33"/>
  <c r="H634" i="33" s="1"/>
  <c r="F634" i="33"/>
  <c r="E634" i="33"/>
  <c r="D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N632" i="33" s="1"/>
  <c r="L632" i="33"/>
  <c r="K632" i="33"/>
  <c r="J632" i="33"/>
  <c r="I632" i="33"/>
  <c r="G632" i="33"/>
  <c r="H632" i="33" s="1"/>
  <c r="F632" i="33"/>
  <c r="E632" i="33"/>
  <c r="D632" i="33"/>
  <c r="M631" i="33"/>
  <c r="N631" i="33"/>
  <c r="L631" i="33"/>
  <c r="K631" i="33"/>
  <c r="J631" i="33"/>
  <c r="I631" i="33"/>
  <c r="G631" i="33"/>
  <c r="H631" i="33" s="1"/>
  <c r="F631" i="33"/>
  <c r="E631" i="33"/>
  <c r="D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/>
  <c r="L626" i="33"/>
  <c r="K626" i="33"/>
  <c r="J626" i="33"/>
  <c r="I626" i="33"/>
  <c r="G626" i="33"/>
  <c r="H626" i="33"/>
  <c r="F626" i="33"/>
  <c r="E626" i="33"/>
  <c r="D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N623" i="33"/>
  <c r="L623" i="33"/>
  <c r="K623" i="33"/>
  <c r="J623" i="33"/>
  <c r="I623" i="33"/>
  <c r="G623" i="33"/>
  <c r="H623" i="33" s="1"/>
  <c r="F623" i="33"/>
  <c r="E623" i="33"/>
  <c r="D623" i="33"/>
  <c r="M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L617" i="33"/>
  <c r="K617" i="33"/>
  <c r="J617" i="33"/>
  <c r="I617" i="33"/>
  <c r="G617" i="33"/>
  <c r="H617" i="33" s="1"/>
  <c r="F617" i="33"/>
  <c r="E617" i="33"/>
  <c r="D617" i="33"/>
  <c r="M616" i="33"/>
  <c r="N616" i="33"/>
  <c r="L616" i="33"/>
  <c r="K616" i="33"/>
  <c r="J616" i="33"/>
  <c r="I616" i="33"/>
  <c r="G616" i="33"/>
  <c r="H616" i="33"/>
  <c r="F616" i="33"/>
  <c r="E616" i="33"/>
  <c r="D616" i="33"/>
  <c r="M615" i="33"/>
  <c r="D615" i="33"/>
  <c r="N615" i="33"/>
  <c r="L615" i="33"/>
  <c r="K615" i="33"/>
  <c r="J615" i="33"/>
  <c r="I615" i="33"/>
  <c r="G615" i="33"/>
  <c r="H615" i="33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N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/>
  <c r="L608" i="33"/>
  <c r="K608" i="33"/>
  <c r="J608" i="33"/>
  <c r="I608" i="33"/>
  <c r="G608" i="33"/>
  <c r="H608" i="33" s="1"/>
  <c r="F608" i="33"/>
  <c r="E608" i="33"/>
  <c r="D608" i="33"/>
  <c r="M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N605" i="33" s="1"/>
  <c r="L605" i="33"/>
  <c r="K605" i="33"/>
  <c r="J605" i="33"/>
  <c r="I605" i="33"/>
  <c r="G605" i="33"/>
  <c r="H605" i="33" s="1"/>
  <c r="F605" i="33"/>
  <c r="E605" i="33"/>
  <c r="D605" i="33"/>
  <c r="M604" i="33"/>
  <c r="N604" i="33"/>
  <c r="L604" i="33"/>
  <c r="K604" i="33"/>
  <c r="J604" i="33"/>
  <c r="I604" i="33"/>
  <c r="G604" i="33"/>
  <c r="H604" i="33"/>
  <c r="F604" i="33"/>
  <c r="E604" i="33"/>
  <c r="D604" i="33"/>
  <c r="M603" i="33"/>
  <c r="N603" i="33" s="1"/>
  <c r="L603" i="33"/>
  <c r="K603" i="33"/>
  <c r="J603" i="33"/>
  <c r="I603" i="33"/>
  <c r="G603" i="33"/>
  <c r="H603" i="33" s="1"/>
  <c r="F603" i="33"/>
  <c r="E603" i="33"/>
  <c r="D603" i="33"/>
  <c r="M602" i="33"/>
  <c r="N602" i="33"/>
  <c r="L602" i="33"/>
  <c r="K602" i="33"/>
  <c r="J602" i="33"/>
  <c r="I602" i="33"/>
  <c r="G602" i="33"/>
  <c r="H602" i="33" s="1"/>
  <c r="F602" i="33"/>
  <c r="E602" i="33"/>
  <c r="D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N599" i="33"/>
  <c r="L599" i="33"/>
  <c r="K599" i="33"/>
  <c r="J599" i="33"/>
  <c r="I599" i="33"/>
  <c r="G599" i="33"/>
  <c r="H599" i="33" s="1"/>
  <c r="F599" i="33"/>
  <c r="E599" i="33"/>
  <c r="D599" i="33"/>
  <c r="M598" i="33"/>
  <c r="L598" i="33"/>
  <c r="K598" i="33"/>
  <c r="J598" i="33"/>
  <c r="I598" i="33"/>
  <c r="G598" i="33"/>
  <c r="H598" i="33" s="1"/>
  <c r="F598" i="33"/>
  <c r="E598" i="33"/>
  <c r="D598" i="33"/>
  <c r="N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M592" i="33"/>
  <c r="L592" i="33"/>
  <c r="K592" i="33"/>
  <c r="J592" i="33"/>
  <c r="I592" i="33"/>
  <c r="G592" i="33"/>
  <c r="H592" i="33" s="1"/>
  <c r="F592" i="33"/>
  <c r="E592" i="33"/>
  <c r="D592" i="33"/>
  <c r="M591" i="33"/>
  <c r="N591" i="33"/>
  <c r="L591" i="33"/>
  <c r="K591" i="33"/>
  <c r="J591" i="33"/>
  <c r="I591" i="33"/>
  <c r="G591" i="33"/>
  <c r="H591" i="33"/>
  <c r="F591" i="33"/>
  <c r="E591" i="33"/>
  <c r="D591" i="33"/>
  <c r="M590" i="33"/>
  <c r="N590" i="33" s="1"/>
  <c r="L590" i="33"/>
  <c r="K590" i="33"/>
  <c r="J590" i="33"/>
  <c r="I590" i="33"/>
  <c r="G590" i="33"/>
  <c r="H590" i="33" s="1"/>
  <c r="F590" i="33"/>
  <c r="E590" i="33"/>
  <c r="D590" i="33"/>
  <c r="M589" i="33"/>
  <c r="N589" i="33"/>
  <c r="D589" i="33"/>
  <c r="L589" i="33"/>
  <c r="K589" i="33"/>
  <c r="J589" i="33"/>
  <c r="I589" i="33"/>
  <c r="G589" i="33"/>
  <c r="H589" i="33" s="1"/>
  <c r="F589" i="33"/>
  <c r="E589" i="33"/>
  <c r="M588" i="33"/>
  <c r="N588" i="33" s="1"/>
  <c r="D588" i="33"/>
  <c r="L588" i="33"/>
  <c r="K588" i="33"/>
  <c r="J588" i="33"/>
  <c r="I588" i="33"/>
  <c r="G588" i="33"/>
  <c r="H588" i="33" s="1"/>
  <c r="F588" i="33"/>
  <c r="E588" i="33"/>
  <c r="M587" i="33"/>
  <c r="N587" i="33"/>
  <c r="L587" i="33"/>
  <c r="K587" i="33"/>
  <c r="J587" i="33"/>
  <c r="I587" i="33"/>
  <c r="G587" i="33"/>
  <c r="H587" i="33" s="1"/>
  <c r="F587" i="33"/>
  <c r="E587" i="33"/>
  <c r="D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N585" i="33"/>
  <c r="L585" i="33"/>
  <c r="K585" i="33"/>
  <c r="J585" i="33"/>
  <c r="I585" i="33"/>
  <c r="G585" i="33"/>
  <c r="H585" i="33" s="1"/>
  <c r="F585" i="33"/>
  <c r="E585" i="33"/>
  <c r="M584" i="33"/>
  <c r="L584" i="33"/>
  <c r="K584" i="33"/>
  <c r="J584" i="33"/>
  <c r="I584" i="33"/>
  <c r="G584" i="33"/>
  <c r="H584" i="33" s="1"/>
  <c r="F584" i="33"/>
  <c r="E584" i="33"/>
  <c r="D584" i="33"/>
  <c r="M583" i="33"/>
  <c r="N583" i="33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N581" i="33" s="1"/>
  <c r="L581" i="33"/>
  <c r="K581" i="33"/>
  <c r="J581" i="33"/>
  <c r="I581" i="33"/>
  <c r="G581" i="33"/>
  <c r="H581" i="33" s="1"/>
  <c r="F581" i="33"/>
  <c r="E581" i="33"/>
  <c r="D581" i="33"/>
  <c r="M580" i="33"/>
  <c r="L580" i="33"/>
  <c r="K580" i="33"/>
  <c r="J580" i="33"/>
  <c r="I580" i="33"/>
  <c r="G580" i="33"/>
  <c r="H580" i="33" s="1"/>
  <c r="F580" i="33"/>
  <c r="E580" i="33"/>
  <c r="D580" i="33"/>
  <c r="N580" i="33"/>
  <c r="M579" i="33"/>
  <c r="N579" i="33" s="1"/>
  <c r="L579" i="33"/>
  <c r="K579" i="33"/>
  <c r="J579" i="33"/>
  <c r="I579" i="33"/>
  <c r="G579" i="33"/>
  <c r="H579" i="33" s="1"/>
  <c r="F579" i="33"/>
  <c r="E579" i="33"/>
  <c r="D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L575" i="33"/>
  <c r="K575" i="33"/>
  <c r="J575" i="33"/>
  <c r="I575" i="33"/>
  <c r="G575" i="33"/>
  <c r="H575" i="33" s="1"/>
  <c r="F575" i="33"/>
  <c r="E575" i="33"/>
  <c r="D575" i="33"/>
  <c r="M574" i="33"/>
  <c r="N574" i="33"/>
  <c r="L574" i="33"/>
  <c r="K574" i="33"/>
  <c r="J574" i="33"/>
  <c r="I574" i="33"/>
  <c r="G574" i="33"/>
  <c r="H574" i="33" s="1"/>
  <c r="F574" i="33"/>
  <c r="E574" i="33"/>
  <c r="D574" i="33"/>
  <c r="D573" i="33"/>
  <c r="M573" i="33"/>
  <c r="N573" i="33"/>
  <c r="L573" i="33"/>
  <c r="K573" i="33"/>
  <c r="J573" i="33"/>
  <c r="I573" i="33"/>
  <c r="G573" i="33"/>
  <c r="H573" i="33" s="1"/>
  <c r="F573" i="33"/>
  <c r="E573" i="33"/>
  <c r="M572" i="33"/>
  <c r="N572" i="33"/>
  <c r="L572" i="33"/>
  <c r="K572" i="33"/>
  <c r="J572" i="33"/>
  <c r="I572" i="33"/>
  <c r="G572" i="33"/>
  <c r="H572" i="33" s="1"/>
  <c r="F572" i="33"/>
  <c r="E572" i="33"/>
  <c r="D572" i="33"/>
  <c r="M571" i="33"/>
  <c r="N571" i="33" s="1"/>
  <c r="D571" i="33"/>
  <c r="L571" i="33"/>
  <c r="K571" i="33"/>
  <c r="J571" i="33"/>
  <c r="I571" i="33"/>
  <c r="G571" i="33"/>
  <c r="H571" i="33" s="1"/>
  <c r="F571" i="33"/>
  <c r="E571" i="33"/>
  <c r="M570" i="33"/>
  <c r="N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/>
  <c r="F567" i="33"/>
  <c r="E567" i="33"/>
  <c r="D567" i="33"/>
  <c r="M566" i="33"/>
  <c r="L566" i="33"/>
  <c r="K566" i="33"/>
  <c r="J566" i="33"/>
  <c r="I566" i="33"/>
  <c r="G566" i="33"/>
  <c r="H566" i="33"/>
  <c r="F566" i="33"/>
  <c r="E566" i="33"/>
  <c r="D566" i="33"/>
  <c r="M565" i="33"/>
  <c r="N565" i="33" s="1"/>
  <c r="D565" i="33"/>
  <c r="L565" i="33"/>
  <c r="K565" i="33"/>
  <c r="J565" i="33"/>
  <c r="I565" i="33"/>
  <c r="G565" i="33"/>
  <c r="H565" i="33" s="1"/>
  <c r="F565" i="33"/>
  <c r="E565" i="33"/>
  <c r="M564" i="33"/>
  <c r="D564" i="33"/>
  <c r="N564" i="33"/>
  <c r="L564" i="33"/>
  <c r="K564" i="33"/>
  <c r="J564" i="33"/>
  <c r="I564" i="33"/>
  <c r="G564" i="33"/>
  <c r="H564" i="33" s="1"/>
  <c r="F564" i="33"/>
  <c r="E564" i="33"/>
  <c r="M563" i="33"/>
  <c r="N563" i="33" s="1"/>
  <c r="L563" i="33"/>
  <c r="K563" i="33"/>
  <c r="J563" i="33"/>
  <c r="I563" i="33"/>
  <c r="G563" i="33"/>
  <c r="H563" i="33" s="1"/>
  <c r="F563" i="33"/>
  <c r="E563" i="33"/>
  <c r="D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N559" i="33" s="1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/>
  <c r="F557" i="33"/>
  <c r="E557" i="33"/>
  <c r="D557" i="33"/>
  <c r="N557" i="33"/>
  <c r="M556" i="33"/>
  <c r="N556" i="33"/>
  <c r="L556" i="33"/>
  <c r="K556" i="33"/>
  <c r="J556" i="33"/>
  <c r="I556" i="33"/>
  <c r="G556" i="33"/>
  <c r="H556" i="33"/>
  <c r="F556" i="33"/>
  <c r="E556" i="33"/>
  <c r="D556" i="33"/>
  <c r="M555" i="33"/>
  <c r="N555" i="33" s="1"/>
  <c r="L555" i="33"/>
  <c r="K555" i="33"/>
  <c r="J555" i="33"/>
  <c r="I555" i="33"/>
  <c r="G555" i="33"/>
  <c r="H555" i="33"/>
  <c r="F555" i="33"/>
  <c r="E555" i="33"/>
  <c r="D555" i="33"/>
  <c r="M554" i="33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/>
  <c r="F551" i="33"/>
  <c r="E551" i="33"/>
  <c r="D551" i="33"/>
  <c r="N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N549" i="33" s="1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N548" i="33"/>
  <c r="M547" i="33"/>
  <c r="D547" i="33"/>
  <c r="N547" i="33"/>
  <c r="L547" i="33"/>
  <c r="K547" i="33"/>
  <c r="J547" i="33"/>
  <c r="I547" i="33"/>
  <c r="G547" i="33"/>
  <c r="H547" i="33" s="1"/>
  <c r="F547" i="33"/>
  <c r="E547" i="33"/>
  <c r="M546" i="33"/>
  <c r="N546" i="33" s="1"/>
  <c r="D546" i="33"/>
  <c r="L546" i="33"/>
  <c r="K546" i="33"/>
  <c r="J546" i="33"/>
  <c r="I546" i="33"/>
  <c r="G546" i="33"/>
  <c r="H546" i="33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L544" i="33"/>
  <c r="K544" i="33"/>
  <c r="J544" i="33"/>
  <c r="I544" i="33"/>
  <c r="G544" i="33"/>
  <c r="H544" i="33" s="1"/>
  <c r="F544" i="33"/>
  <c r="E544" i="33"/>
  <c r="D544" i="33"/>
  <c r="M543" i="33"/>
  <c r="N543" i="33"/>
  <c r="L543" i="33"/>
  <c r="K543" i="33"/>
  <c r="J543" i="33"/>
  <c r="I543" i="33"/>
  <c r="G543" i="33"/>
  <c r="H543" i="33" s="1"/>
  <c r="F543" i="33"/>
  <c r="E543" i="33"/>
  <c r="D543" i="33"/>
  <c r="M542" i="33"/>
  <c r="L542" i="33"/>
  <c r="K542" i="33"/>
  <c r="J542" i="33"/>
  <c r="I542" i="33"/>
  <c r="G542" i="33"/>
  <c r="H542" i="33"/>
  <c r="F542" i="33"/>
  <c r="E542" i="33"/>
  <c r="D542" i="33"/>
  <c r="N542" i="33"/>
  <c r="M541" i="33"/>
  <c r="D541" i="33"/>
  <c r="N541" i="33"/>
  <c r="L541" i="33"/>
  <c r="K541" i="33"/>
  <c r="J541" i="33"/>
  <c r="I541" i="33"/>
  <c r="G541" i="33"/>
  <c r="H541" i="33" s="1"/>
  <c r="F541" i="33"/>
  <c r="E541" i="33"/>
  <c r="M540" i="33"/>
  <c r="N540" i="33" s="1"/>
  <c r="D540" i="33"/>
  <c r="L540" i="33"/>
  <c r="K540" i="33"/>
  <c r="J540" i="33"/>
  <c r="I540" i="33"/>
  <c r="G540" i="33"/>
  <c r="H540" i="33"/>
  <c r="F540" i="33"/>
  <c r="E540" i="33"/>
  <c r="M539" i="33"/>
  <c r="N539" i="33"/>
  <c r="L539" i="33"/>
  <c r="K539" i="33"/>
  <c r="J539" i="33"/>
  <c r="I539" i="33"/>
  <c r="G539" i="33"/>
  <c r="H539" i="33"/>
  <c r="F539" i="33"/>
  <c r="E539" i="33"/>
  <c r="D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N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N534" i="33" s="1"/>
  <c r="D534" i="33"/>
  <c r="L534" i="33"/>
  <c r="K534" i="33"/>
  <c r="J534" i="33"/>
  <c r="I534" i="33"/>
  <c r="G534" i="33"/>
  <c r="H534" i="33" s="1"/>
  <c r="F534" i="33"/>
  <c r="E534" i="33"/>
  <c r="M533" i="33"/>
  <c r="N533" i="33"/>
  <c r="L533" i="33"/>
  <c r="K533" i="33"/>
  <c r="J533" i="33"/>
  <c r="I533" i="33"/>
  <c r="G533" i="33"/>
  <c r="H533" i="33" s="1"/>
  <c r="F533" i="33"/>
  <c r="E533" i="33"/>
  <c r="D533" i="33"/>
  <c r="M532" i="33"/>
  <c r="L532" i="33"/>
  <c r="K532" i="33"/>
  <c r="J532" i="33"/>
  <c r="I532" i="33"/>
  <c r="G532" i="33"/>
  <c r="H532" i="33" s="1"/>
  <c r="F532" i="33"/>
  <c r="E532" i="33"/>
  <c r="D532" i="33"/>
  <c r="N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N527" i="33"/>
  <c r="M526" i="33"/>
  <c r="N526" i="33"/>
  <c r="L526" i="33"/>
  <c r="K526" i="33"/>
  <c r="J526" i="33"/>
  <c r="I526" i="33"/>
  <c r="G526" i="33"/>
  <c r="H526" i="33" s="1"/>
  <c r="F526" i="33"/>
  <c r="E526" i="33"/>
  <c r="D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L524" i="33"/>
  <c r="K524" i="33"/>
  <c r="J524" i="33"/>
  <c r="I524" i="33"/>
  <c r="G524" i="33"/>
  <c r="H524" i="33" s="1"/>
  <c r="F524" i="33"/>
  <c r="E524" i="33"/>
  <c r="D524" i="33"/>
  <c r="N524" i="33"/>
  <c r="M523" i="33"/>
  <c r="D523" i="33"/>
  <c r="N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N518" i="33"/>
  <c r="L518" i="33"/>
  <c r="K518" i="33"/>
  <c r="J518" i="33"/>
  <c r="I518" i="33"/>
  <c r="G518" i="33"/>
  <c r="H518" i="33" s="1"/>
  <c r="F518" i="33"/>
  <c r="E518" i="33"/>
  <c r="D518" i="33"/>
  <c r="M517" i="33"/>
  <c r="N517" i="33" s="1"/>
  <c r="D517" i="33"/>
  <c r="L517" i="33"/>
  <c r="K517" i="33"/>
  <c r="J517" i="33"/>
  <c r="I517" i="33"/>
  <c r="G517" i="33"/>
  <c r="H517" i="33" s="1"/>
  <c r="F517" i="33"/>
  <c r="E517" i="33"/>
  <c r="M516" i="33"/>
  <c r="N516" i="33" s="1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N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N513" i="33" s="1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N511" i="33" s="1"/>
  <c r="D511" i="33"/>
  <c r="L511" i="33"/>
  <c r="K511" i="33"/>
  <c r="J511" i="33"/>
  <c r="I511" i="33"/>
  <c r="G511" i="33"/>
  <c r="H511" i="33" s="1"/>
  <c r="F511" i="33"/>
  <c r="E511" i="33"/>
  <c r="M510" i="33"/>
  <c r="N510" i="33" s="1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N508" i="33"/>
  <c r="L508" i="33"/>
  <c r="K508" i="33"/>
  <c r="J508" i="33"/>
  <c r="I508" i="33"/>
  <c r="G508" i="33"/>
  <c r="H508" i="33" s="1"/>
  <c r="F508" i="33"/>
  <c r="E508" i="33"/>
  <c r="D508" i="33"/>
  <c r="M507" i="33"/>
  <c r="N507" i="33" s="1"/>
  <c r="L507" i="33"/>
  <c r="K507" i="33"/>
  <c r="J507" i="33"/>
  <c r="I507" i="33"/>
  <c r="G507" i="33"/>
  <c r="H507" i="33" s="1"/>
  <c r="F507" i="33"/>
  <c r="E507" i="33"/>
  <c r="D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/>
  <c r="M502" i="33"/>
  <c r="N502" i="33"/>
  <c r="L502" i="33"/>
  <c r="K502" i="33"/>
  <c r="J502" i="33"/>
  <c r="I502" i="33"/>
  <c r="G502" i="33"/>
  <c r="H502" i="33" s="1"/>
  <c r="F502" i="33"/>
  <c r="E502" i="33"/>
  <c r="D502" i="33"/>
  <c r="D501" i="33"/>
  <c r="M501" i="33"/>
  <c r="N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N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N498" i="33" s="1"/>
  <c r="D498" i="33"/>
  <c r="L498" i="33"/>
  <c r="K498" i="33"/>
  <c r="J498" i="33"/>
  <c r="I498" i="33"/>
  <c r="G498" i="33"/>
  <c r="H498" i="33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L496" i="33"/>
  <c r="K496" i="33"/>
  <c r="J496" i="33"/>
  <c r="I496" i="33"/>
  <c r="G496" i="33"/>
  <c r="H496" i="33" s="1"/>
  <c r="F496" i="33"/>
  <c r="E496" i="33"/>
  <c r="D496" i="33"/>
  <c r="M495" i="33"/>
  <c r="N495" i="33"/>
  <c r="L495" i="33"/>
  <c r="K495" i="33"/>
  <c r="J495" i="33"/>
  <c r="I495" i="33"/>
  <c r="G495" i="33"/>
  <c r="H495" i="33" s="1"/>
  <c r="F495" i="33"/>
  <c r="E495" i="33"/>
  <c r="D495" i="33"/>
  <c r="M494" i="33"/>
  <c r="L494" i="33"/>
  <c r="K494" i="33"/>
  <c r="J494" i="33"/>
  <c r="I494" i="33"/>
  <c r="G494" i="33"/>
  <c r="H494" i="33" s="1"/>
  <c r="F494" i="33"/>
  <c r="E494" i="33"/>
  <c r="D494" i="33"/>
  <c r="N494" i="33"/>
  <c r="M493" i="33"/>
  <c r="N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N491" i="33"/>
  <c r="M490" i="33"/>
  <c r="L490" i="33"/>
  <c r="K490" i="33"/>
  <c r="J490" i="33"/>
  <c r="I490" i="33"/>
  <c r="G490" i="33"/>
  <c r="H490" i="33"/>
  <c r="F490" i="33"/>
  <c r="E490" i="33"/>
  <c r="D490" i="33"/>
  <c r="D489" i="33"/>
  <c r="M489" i="33"/>
  <c r="N489" i="33"/>
  <c r="L489" i="33"/>
  <c r="K489" i="33"/>
  <c r="J489" i="33"/>
  <c r="I489" i="33"/>
  <c r="G489" i="33"/>
  <c r="H489" i="33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/>
  <c r="L485" i="33"/>
  <c r="K485" i="33"/>
  <c r="J485" i="33"/>
  <c r="I485" i="33"/>
  <c r="G485" i="33"/>
  <c r="H485" i="33" s="1"/>
  <c r="F485" i="33"/>
  <c r="E485" i="33"/>
  <c r="D485" i="33"/>
  <c r="M484" i="33"/>
  <c r="L484" i="33"/>
  <c r="K484" i="33"/>
  <c r="J484" i="33"/>
  <c r="I484" i="33"/>
  <c r="G484" i="33"/>
  <c r="H484" i="33"/>
  <c r="F484" i="33"/>
  <c r="E484" i="33"/>
  <c r="D484" i="33"/>
  <c r="N484" i="33"/>
  <c r="M483" i="33"/>
  <c r="N483" i="33"/>
  <c r="L483" i="33"/>
  <c r="K483" i="33"/>
  <c r="J483" i="33"/>
  <c r="I483" i="33"/>
  <c r="G483" i="33"/>
  <c r="H483" i="33"/>
  <c r="F483" i="33"/>
  <c r="E483" i="33"/>
  <c r="D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N481" i="33" s="1"/>
  <c r="D481" i="33"/>
  <c r="L481" i="33"/>
  <c r="K481" i="33"/>
  <c r="J481" i="33"/>
  <c r="I481" i="33"/>
  <c r="G481" i="33"/>
  <c r="H481" i="33" s="1"/>
  <c r="F481" i="33"/>
  <c r="E481" i="33"/>
  <c r="M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N478" i="33"/>
  <c r="D477" i="33"/>
  <c r="M477" i="33"/>
  <c r="N477" i="33" s="1"/>
  <c r="L477" i="33"/>
  <c r="K477" i="33"/>
  <c r="J477" i="33"/>
  <c r="I477" i="33"/>
  <c r="G477" i="33"/>
  <c r="H477" i="33"/>
  <c r="F477" i="33"/>
  <c r="E477" i="33"/>
  <c r="M476" i="33"/>
  <c r="N476" i="33"/>
  <c r="L476" i="33"/>
  <c r="K476" i="33"/>
  <c r="J476" i="33"/>
  <c r="I476" i="33"/>
  <c r="G476" i="33"/>
  <c r="H476" i="33" s="1"/>
  <c r="F476" i="33"/>
  <c r="E476" i="33"/>
  <c r="D476" i="33"/>
  <c r="M475" i="33"/>
  <c r="D475" i="33"/>
  <c r="N475" i="33"/>
  <c r="L475" i="33"/>
  <c r="K475" i="33"/>
  <c r="J475" i="33"/>
  <c r="I475" i="33"/>
  <c r="G475" i="33"/>
  <c r="H475" i="33" s="1"/>
  <c r="F475" i="33"/>
  <c r="E475" i="33"/>
  <c r="M474" i="33"/>
  <c r="N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/>
  <c r="F472" i="33"/>
  <c r="E472" i="33"/>
  <c r="D472" i="33"/>
  <c r="M471" i="33"/>
  <c r="N471" i="33" s="1"/>
  <c r="L471" i="33"/>
  <c r="K471" i="33"/>
  <c r="J471" i="33"/>
  <c r="I471" i="33"/>
  <c r="G471" i="33"/>
  <c r="H471" i="33" s="1"/>
  <c r="F471" i="33"/>
  <c r="E471" i="33"/>
  <c r="D471" i="33"/>
  <c r="M470" i="33"/>
  <c r="N470" i="33"/>
  <c r="L470" i="33"/>
  <c r="K470" i="33"/>
  <c r="J470" i="33"/>
  <c r="I470" i="33"/>
  <c r="G470" i="33"/>
  <c r="H470" i="33" s="1"/>
  <c r="F470" i="33"/>
  <c r="E470" i="33"/>
  <c r="D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N468" i="33" s="1"/>
  <c r="D468" i="33"/>
  <c r="L468" i="33"/>
  <c r="K468" i="33"/>
  <c r="J468" i="33"/>
  <c r="I468" i="33"/>
  <c r="G468" i="33"/>
  <c r="H468" i="33" s="1"/>
  <c r="F468" i="33"/>
  <c r="E468" i="33"/>
  <c r="M467" i="33"/>
  <c r="N467" i="33"/>
  <c r="L467" i="33"/>
  <c r="K467" i="33"/>
  <c r="J467" i="33"/>
  <c r="I467" i="33"/>
  <c r="G467" i="33"/>
  <c r="H467" i="33" s="1"/>
  <c r="F467" i="33"/>
  <c r="E467" i="33"/>
  <c r="D467" i="33"/>
  <c r="M466" i="33"/>
  <c r="L466" i="33"/>
  <c r="K466" i="33"/>
  <c r="J466" i="33"/>
  <c r="I466" i="33"/>
  <c r="G466" i="33"/>
  <c r="H466" i="33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L464" i="33"/>
  <c r="K464" i="33"/>
  <c r="J464" i="33"/>
  <c r="I464" i="33"/>
  <c r="G464" i="33"/>
  <c r="H464" i="33" s="1"/>
  <c r="F464" i="33"/>
  <c r="E464" i="33"/>
  <c r="D464" i="33"/>
  <c r="M463" i="33"/>
  <c r="N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/>
  <c r="F462" i="33"/>
  <c r="E462" i="33"/>
  <c r="M461" i="33"/>
  <c r="N461" i="33"/>
  <c r="L461" i="33"/>
  <c r="K461" i="33"/>
  <c r="J461" i="33"/>
  <c r="I461" i="33"/>
  <c r="G461" i="33"/>
  <c r="H461" i="33" s="1"/>
  <c r="F461" i="33"/>
  <c r="E461" i="33"/>
  <c r="D461" i="33"/>
  <c r="M460" i="33"/>
  <c r="L460" i="33"/>
  <c r="K460" i="33"/>
  <c r="J460" i="33"/>
  <c r="I460" i="33"/>
  <c r="G460" i="33"/>
  <c r="H460" i="33"/>
  <c r="F460" i="33"/>
  <c r="E460" i="33"/>
  <c r="D460" i="33"/>
  <c r="N460" i="33"/>
  <c r="M459" i="33"/>
  <c r="L459" i="33"/>
  <c r="K459" i="33"/>
  <c r="J459" i="33"/>
  <c r="I459" i="33"/>
  <c r="G459" i="33"/>
  <c r="H459" i="33" s="1"/>
  <c r="F459" i="33"/>
  <c r="E459" i="33"/>
  <c r="D459" i="33"/>
  <c r="N459" i="33"/>
  <c r="M458" i="33"/>
  <c r="N458" i="33" s="1"/>
  <c r="L458" i="33"/>
  <c r="K458" i="33"/>
  <c r="J458" i="33"/>
  <c r="I458" i="33"/>
  <c r="G458" i="33"/>
  <c r="H458" i="33" s="1"/>
  <c r="F458" i="33"/>
  <c r="E458" i="33"/>
  <c r="D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N455" i="33"/>
  <c r="M454" i="33"/>
  <c r="L454" i="33"/>
  <c r="K454" i="33"/>
  <c r="J454" i="33"/>
  <c r="I454" i="33"/>
  <c r="G454" i="33"/>
  <c r="H454" i="33" s="1"/>
  <c r="F454" i="33"/>
  <c r="E454" i="33"/>
  <c r="D454" i="33"/>
  <c r="N454" i="33"/>
  <c r="D453" i="33"/>
  <c r="M453" i="33"/>
  <c r="N453" i="33" s="1"/>
  <c r="L453" i="33"/>
  <c r="K453" i="33"/>
  <c r="J453" i="33"/>
  <c r="I453" i="33"/>
  <c r="G453" i="33"/>
  <c r="H453" i="33" s="1"/>
  <c r="F453" i="33"/>
  <c r="E453" i="33"/>
  <c r="M452" i="33"/>
  <c r="N452" i="33" s="1"/>
  <c r="L452" i="33"/>
  <c r="K452" i="33"/>
  <c r="J452" i="33"/>
  <c r="I452" i="33"/>
  <c r="G452" i="33"/>
  <c r="H452" i="33" s="1"/>
  <c r="F452" i="33"/>
  <c r="E452" i="33"/>
  <c r="D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/>
  <c r="F450" i="33"/>
  <c r="E450" i="33"/>
  <c r="M449" i="33"/>
  <c r="N449" i="33"/>
  <c r="L449" i="33"/>
  <c r="K449" i="33"/>
  <c r="J449" i="33"/>
  <c r="I449" i="33"/>
  <c r="G449" i="33"/>
  <c r="H449" i="33" s="1"/>
  <c r="F449" i="33"/>
  <c r="E449" i="33"/>
  <c r="D449" i="33"/>
  <c r="M448" i="33"/>
  <c r="L448" i="33"/>
  <c r="K448" i="33"/>
  <c r="J448" i="33"/>
  <c r="I448" i="33"/>
  <c r="G448" i="33"/>
  <c r="H448" i="33" s="1"/>
  <c r="F448" i="33"/>
  <c r="E448" i="33"/>
  <c r="D448" i="33"/>
  <c r="N448" i="33"/>
  <c r="M447" i="33"/>
  <c r="L447" i="33"/>
  <c r="K447" i="33"/>
  <c r="J447" i="33"/>
  <c r="I447" i="33"/>
  <c r="G447" i="33"/>
  <c r="H447" i="33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/>
  <c r="D445" i="33"/>
  <c r="L445" i="33"/>
  <c r="K445" i="33"/>
  <c r="J445" i="33"/>
  <c r="I445" i="33"/>
  <c r="G445" i="33"/>
  <c r="H445" i="33" s="1"/>
  <c r="F445" i="33"/>
  <c r="E445" i="33"/>
  <c r="M444" i="33"/>
  <c r="N444" i="33" s="1"/>
  <c r="D444" i="33"/>
  <c r="L444" i="33"/>
  <c r="K444" i="33"/>
  <c r="J444" i="33"/>
  <c r="I444" i="33"/>
  <c r="G444" i="33"/>
  <c r="H444" i="33" s="1"/>
  <c r="F444" i="33"/>
  <c r="E444" i="33"/>
  <c r="M443" i="33"/>
  <c r="N443" i="33"/>
  <c r="L443" i="33"/>
  <c r="K443" i="33"/>
  <c r="J443" i="33"/>
  <c r="I443" i="33"/>
  <c r="G443" i="33"/>
  <c r="H443" i="33" s="1"/>
  <c r="F443" i="33"/>
  <c r="E443" i="33"/>
  <c r="D443" i="33"/>
  <c r="M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N441" i="33" s="1"/>
  <c r="L441" i="33"/>
  <c r="K441" i="33"/>
  <c r="J441" i="33"/>
  <c r="I441" i="33"/>
  <c r="G441" i="33"/>
  <c r="H441" i="33" s="1"/>
  <c r="F441" i="33"/>
  <c r="E441" i="33"/>
  <c r="M440" i="33"/>
  <c r="N440" i="33"/>
  <c r="L440" i="33"/>
  <c r="K440" i="33"/>
  <c r="J440" i="33"/>
  <c r="I440" i="33"/>
  <c r="G440" i="33"/>
  <c r="H440" i="33" s="1"/>
  <c r="F440" i="33"/>
  <c r="E440" i="33"/>
  <c r="D440" i="33"/>
  <c r="M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L437" i="33"/>
  <c r="K437" i="33"/>
  <c r="J437" i="33"/>
  <c r="I437" i="33"/>
  <c r="G437" i="33"/>
  <c r="H437" i="33"/>
  <c r="F437" i="33"/>
  <c r="E437" i="33"/>
  <c r="D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L430" i="33"/>
  <c r="K430" i="33"/>
  <c r="J430" i="33"/>
  <c r="I430" i="33"/>
  <c r="G430" i="33"/>
  <c r="H430" i="33"/>
  <c r="F430" i="33"/>
  <c r="E430" i="33"/>
  <c r="D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/>
  <c r="F428" i="33"/>
  <c r="E428" i="33"/>
  <c r="D428" i="33"/>
  <c r="M427" i="33"/>
  <c r="L427" i="33"/>
  <c r="K427" i="33"/>
  <c r="J427" i="33"/>
  <c r="I427" i="33"/>
  <c r="G427" i="33"/>
  <c r="H427" i="33"/>
  <c r="F427" i="33"/>
  <c r="E427" i="33"/>
  <c r="D427" i="33"/>
  <c r="M426" i="33"/>
  <c r="N426" i="33" s="1"/>
  <c r="D426" i="33"/>
  <c r="L426" i="33"/>
  <c r="K426" i="33"/>
  <c r="J426" i="33"/>
  <c r="I426" i="33"/>
  <c r="G426" i="33"/>
  <c r="H426" i="33" s="1"/>
  <c r="F426" i="33"/>
  <c r="E426" i="33"/>
  <c r="M425" i="33"/>
  <c r="N425" i="33"/>
  <c r="L425" i="33"/>
  <c r="K425" i="33"/>
  <c r="J425" i="33"/>
  <c r="I425" i="33"/>
  <c r="G425" i="33"/>
  <c r="H425" i="33" s="1"/>
  <c r="F425" i="33"/>
  <c r="E425" i="33"/>
  <c r="D425" i="33"/>
  <c r="M424" i="33"/>
  <c r="L424" i="33"/>
  <c r="K424" i="33"/>
  <c r="J424" i="33"/>
  <c r="I424" i="33"/>
  <c r="G424" i="33"/>
  <c r="H424" i="33"/>
  <c r="F424" i="33"/>
  <c r="E424" i="33"/>
  <c r="D424" i="33"/>
  <c r="N424" i="33"/>
  <c r="M423" i="33"/>
  <c r="N423" i="33"/>
  <c r="L423" i="33"/>
  <c r="K423" i="33"/>
  <c r="J423" i="33"/>
  <c r="I423" i="33"/>
  <c r="G423" i="33"/>
  <c r="H423" i="33"/>
  <c r="F423" i="33"/>
  <c r="E423" i="33"/>
  <c r="D423" i="33"/>
  <c r="M422" i="33"/>
  <c r="N422" i="33" s="1"/>
  <c r="L422" i="33"/>
  <c r="K422" i="33"/>
  <c r="J422" i="33"/>
  <c r="I422" i="33"/>
  <c r="G422" i="33"/>
  <c r="H422" i="33" s="1"/>
  <c r="F422" i="33"/>
  <c r="E422" i="33"/>
  <c r="D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N417" i="33"/>
  <c r="L417" i="33"/>
  <c r="K417" i="33"/>
  <c r="J417" i="33"/>
  <c r="I417" i="33"/>
  <c r="G417" i="33"/>
  <c r="H417" i="33" s="1"/>
  <c r="F417" i="33"/>
  <c r="E417" i="33"/>
  <c r="M416" i="33"/>
  <c r="N416" i="33" s="1"/>
  <c r="L416" i="33"/>
  <c r="K416" i="33"/>
  <c r="J416" i="33"/>
  <c r="I416" i="33"/>
  <c r="G416" i="33"/>
  <c r="H416" i="33" s="1"/>
  <c r="F416" i="33"/>
  <c r="E416" i="33"/>
  <c r="D416" i="33"/>
  <c r="M415" i="33"/>
  <c r="L415" i="33"/>
  <c r="K415" i="33"/>
  <c r="J415" i="33"/>
  <c r="I415" i="33"/>
  <c r="G415" i="33"/>
  <c r="H415" i="33" s="1"/>
  <c r="F415" i="33"/>
  <c r="E415" i="33"/>
  <c r="D415" i="33"/>
  <c r="M414" i="33"/>
  <c r="N414" i="33"/>
  <c r="D414" i="33"/>
  <c r="L414" i="33"/>
  <c r="K414" i="33"/>
  <c r="J414" i="33"/>
  <c r="I414" i="33"/>
  <c r="G414" i="33"/>
  <c r="H414" i="33" s="1"/>
  <c r="F414" i="33"/>
  <c r="E414" i="33"/>
  <c r="M413" i="33"/>
  <c r="N413" i="33" s="1"/>
  <c r="L413" i="33"/>
  <c r="K413" i="33"/>
  <c r="J413" i="33"/>
  <c r="I413" i="33"/>
  <c r="G413" i="33"/>
  <c r="H413" i="33" s="1"/>
  <c r="F413" i="33"/>
  <c r="E413" i="33"/>
  <c r="D413" i="33"/>
  <c r="M412" i="33"/>
  <c r="L412" i="33"/>
  <c r="K412" i="33"/>
  <c r="J412" i="33"/>
  <c r="I412" i="33"/>
  <c r="G412" i="33"/>
  <c r="H412" i="33" s="1"/>
  <c r="F412" i="33"/>
  <c r="E412" i="33"/>
  <c r="D412" i="33"/>
  <c r="N412" i="33"/>
  <c r="M411" i="33"/>
  <c r="N411" i="33" s="1"/>
  <c r="L411" i="33"/>
  <c r="K411" i="33"/>
  <c r="J411" i="33"/>
  <c r="I411" i="33"/>
  <c r="G411" i="33"/>
  <c r="H411" i="33"/>
  <c r="F411" i="33"/>
  <c r="E411" i="33"/>
  <c r="D411" i="33"/>
  <c r="M410" i="33"/>
  <c r="N410" i="33"/>
  <c r="L410" i="33"/>
  <c r="K410" i="33"/>
  <c r="J410" i="33"/>
  <c r="I410" i="33"/>
  <c r="G410" i="33"/>
  <c r="H410" i="33" s="1"/>
  <c r="F410" i="33"/>
  <c r="E410" i="33"/>
  <c r="D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N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L406" i="33"/>
  <c r="K406" i="33"/>
  <c r="J406" i="33"/>
  <c r="I406" i="33"/>
  <c r="G406" i="33"/>
  <c r="H406" i="33" s="1"/>
  <c r="F406" i="33"/>
  <c r="E406" i="33"/>
  <c r="D406" i="33"/>
  <c r="D405" i="33"/>
  <c r="M405" i="33"/>
  <c r="N405" i="33"/>
  <c r="L405" i="33"/>
  <c r="K405" i="33"/>
  <c r="J405" i="33"/>
  <c r="I405" i="33"/>
  <c r="G405" i="33"/>
  <c r="H405" i="33" s="1"/>
  <c r="F405" i="33"/>
  <c r="E405" i="33"/>
  <c r="M404" i="33"/>
  <c r="N404" i="33"/>
  <c r="L404" i="33"/>
  <c r="K404" i="33"/>
  <c r="J404" i="33"/>
  <c r="I404" i="33"/>
  <c r="G404" i="33"/>
  <c r="H404" i="33" s="1"/>
  <c r="F404" i="33"/>
  <c r="E404" i="33"/>
  <c r="D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N402" i="33" s="1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L26" i="33"/>
  <c r="M26" i="33"/>
  <c r="N26" i="33" s="1"/>
  <c r="D26" i="33"/>
  <c r="L25" i="33"/>
  <c r="M25" i="33" s="1"/>
  <c r="N25" i="33" s="1"/>
  <c r="L24" i="33"/>
  <c r="M24" i="33" s="1"/>
  <c r="N24" i="33" s="1"/>
  <c r="L23" i="33"/>
  <c r="L22" i="33"/>
  <c r="L21" i="33"/>
  <c r="M21" i="33"/>
  <c r="N21" i="33" s="1"/>
  <c r="L20" i="33"/>
  <c r="D20" i="33"/>
  <c r="L19" i="33"/>
  <c r="M19" i="33" s="1"/>
  <c r="N19" i="33" s="1"/>
  <c r="D19" i="33"/>
  <c r="L18" i="33"/>
  <c r="M18" i="33" s="1"/>
  <c r="L17" i="33"/>
  <c r="M17" i="33" s="1"/>
  <c r="N17" i="33" s="1"/>
  <c r="L16" i="33"/>
  <c r="L15" i="33"/>
  <c r="M15" i="33" s="1"/>
  <c r="N15" i="33" s="1"/>
  <c r="L14" i="33"/>
  <c r="D14" i="33"/>
  <c r="L13" i="33"/>
  <c r="L12" i="33"/>
  <c r="M12" i="33"/>
  <c r="N12" i="33" s="1"/>
  <c r="L11" i="33"/>
  <c r="L10" i="33"/>
  <c r="L8" i="33"/>
  <c r="M8" i="33" s="1"/>
  <c r="L7" i="33"/>
  <c r="M7" i="33" s="1"/>
  <c r="N7" i="33" s="1"/>
  <c r="D7" i="33"/>
  <c r="L6" i="33"/>
  <c r="M6" i="33" s="1"/>
  <c r="N6" i="33" s="1"/>
  <c r="D6" i="33"/>
  <c r="L5" i="33"/>
  <c r="D5" i="33"/>
  <c r="L4" i="33"/>
  <c r="L3" i="33"/>
  <c r="M3" i="33" s="1"/>
  <c r="L9" i="33"/>
  <c r="J21" i="22"/>
  <c r="K21" i="22"/>
  <c r="L21" i="22"/>
  <c r="J20" i="22"/>
  <c r="K20" i="22"/>
  <c r="L20" i="22"/>
  <c r="J19" i="22"/>
  <c r="K19" i="22"/>
  <c r="L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K399" i="33"/>
  <c r="J399" i="33"/>
  <c r="I399" i="33"/>
  <c r="G399" i="33"/>
  <c r="H399" i="33" s="1"/>
  <c r="F399" i="33"/>
  <c r="E399" i="33"/>
  <c r="D399" i="33"/>
  <c r="M398" i="33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/>
  <c r="F397" i="33"/>
  <c r="E397" i="33"/>
  <c r="M396" i="33"/>
  <c r="N396" i="33" s="1"/>
  <c r="K396" i="33"/>
  <c r="J396" i="33"/>
  <c r="I396" i="33"/>
  <c r="G396" i="33"/>
  <c r="H396" i="33" s="1"/>
  <c r="F396" i="33"/>
  <c r="E396" i="33"/>
  <c r="D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N388" i="33"/>
  <c r="D388" i="33"/>
  <c r="K388" i="33"/>
  <c r="J388" i="33"/>
  <c r="I388" i="33"/>
  <c r="G388" i="33"/>
  <c r="H388" i="33"/>
  <c r="F388" i="33"/>
  <c r="E388" i="33"/>
  <c r="M387" i="33"/>
  <c r="N387" i="33"/>
  <c r="D387" i="33"/>
  <c r="K387" i="33"/>
  <c r="J387" i="33"/>
  <c r="I387" i="33"/>
  <c r="G387" i="33"/>
  <c r="H387" i="33" s="1"/>
  <c r="F387" i="33"/>
  <c r="E387" i="33"/>
  <c r="M386" i="33"/>
  <c r="N386" i="33" s="1"/>
  <c r="K386" i="33"/>
  <c r="J386" i="33"/>
  <c r="I386" i="33"/>
  <c r="G386" i="33"/>
  <c r="H386" i="33" s="1"/>
  <c r="F386" i="33"/>
  <c r="E386" i="33"/>
  <c r="D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/>
  <c r="F384" i="33"/>
  <c r="E384" i="33"/>
  <c r="M383" i="33"/>
  <c r="N383" i="33" s="1"/>
  <c r="K383" i="33"/>
  <c r="J383" i="33"/>
  <c r="I383" i="33"/>
  <c r="G383" i="33"/>
  <c r="H383" i="33" s="1"/>
  <c r="F383" i="33"/>
  <c r="E383" i="33"/>
  <c r="D383" i="33"/>
  <c r="M382" i="33"/>
  <c r="N382" i="33" s="1"/>
  <c r="D382" i="33"/>
  <c r="K382" i="33"/>
  <c r="J382" i="33"/>
  <c r="I382" i="33"/>
  <c r="G382" i="33"/>
  <c r="H382" i="33" s="1"/>
  <c r="F382" i="33"/>
  <c r="E382" i="33"/>
  <c r="M381" i="33"/>
  <c r="N381" i="33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N379" i="33" s="1"/>
  <c r="D379" i="33"/>
  <c r="K379" i="33"/>
  <c r="J379" i="33"/>
  <c r="I379" i="33"/>
  <c r="G379" i="33"/>
  <c r="H379" i="33" s="1"/>
  <c r="F379" i="33"/>
  <c r="E379" i="33"/>
  <c r="M378" i="33"/>
  <c r="N378" i="33" s="1"/>
  <c r="K378" i="33"/>
  <c r="J378" i="33"/>
  <c r="I378" i="33"/>
  <c r="G378" i="33"/>
  <c r="H378" i="33" s="1"/>
  <c r="F378" i="33"/>
  <c r="E378" i="33"/>
  <c r="D378" i="33"/>
  <c r="M377" i="33"/>
  <c r="N377" i="33" s="1"/>
  <c r="K377" i="33"/>
  <c r="J377" i="33"/>
  <c r="I377" i="33"/>
  <c r="G377" i="33"/>
  <c r="H377" i="33"/>
  <c r="F377" i="33"/>
  <c r="E377" i="33"/>
  <c r="D377" i="33"/>
  <c r="M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N373" i="33" s="1"/>
  <c r="D373" i="33"/>
  <c r="K373" i="33"/>
  <c r="J373" i="33"/>
  <c r="I373" i="33"/>
  <c r="G373" i="33"/>
  <c r="H373" i="33" s="1"/>
  <c r="F373" i="33"/>
  <c r="E373" i="33"/>
  <c r="M372" i="33"/>
  <c r="D372" i="33"/>
  <c r="N372" i="33"/>
  <c r="K372" i="33"/>
  <c r="J372" i="33"/>
  <c r="I372" i="33"/>
  <c r="G372" i="33"/>
  <c r="H372" i="33" s="1"/>
  <c r="F372" i="33"/>
  <c r="E372" i="33"/>
  <c r="D371" i="33"/>
  <c r="M371" i="33"/>
  <c r="N371" i="33"/>
  <c r="K371" i="33"/>
  <c r="J371" i="33"/>
  <c r="I371" i="33"/>
  <c r="G371" i="33"/>
  <c r="H371" i="33" s="1"/>
  <c r="F371" i="33"/>
  <c r="E371" i="33"/>
  <c r="M370" i="33"/>
  <c r="N370" i="33"/>
  <c r="D370" i="33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N363" i="33"/>
  <c r="D363" i="33"/>
  <c r="K363" i="33"/>
  <c r="J363" i="33"/>
  <c r="I363" i="33"/>
  <c r="G363" i="33"/>
  <c r="H363" i="33"/>
  <c r="F363" i="33"/>
  <c r="E363" i="33"/>
  <c r="M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K359" i="33"/>
  <c r="J359" i="33"/>
  <c r="I359" i="33"/>
  <c r="G359" i="33"/>
  <c r="H359" i="33"/>
  <c r="F359" i="33"/>
  <c r="E359" i="33"/>
  <c r="D359" i="33"/>
  <c r="M358" i="33"/>
  <c r="D358" i="33"/>
  <c r="K358" i="33"/>
  <c r="J358" i="33"/>
  <c r="I358" i="33"/>
  <c r="G358" i="33"/>
  <c r="H358" i="33" s="1"/>
  <c r="F358" i="33"/>
  <c r="E358" i="33"/>
  <c r="M357" i="33"/>
  <c r="N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N353" i="33" s="1"/>
  <c r="K353" i="33"/>
  <c r="J353" i="33"/>
  <c r="I353" i="33"/>
  <c r="G353" i="33"/>
  <c r="H353" i="33" s="1"/>
  <c r="F353" i="33"/>
  <c r="E353" i="33"/>
  <c r="D353" i="33"/>
  <c r="M352" i="33"/>
  <c r="N352" i="33" s="1"/>
  <c r="K352" i="33"/>
  <c r="J352" i="33"/>
  <c r="I352" i="33"/>
  <c r="G352" i="33"/>
  <c r="H352" i="33"/>
  <c r="F352" i="33"/>
  <c r="E352" i="33"/>
  <c r="D352" i="33"/>
  <c r="M351" i="33"/>
  <c r="D351" i="33"/>
  <c r="K351" i="33"/>
  <c r="J351" i="33"/>
  <c r="I351" i="33"/>
  <c r="G351" i="33"/>
  <c r="H351" i="33" s="1"/>
  <c r="F351" i="33"/>
  <c r="E351" i="33"/>
  <c r="M350" i="33"/>
  <c r="N350" i="33" s="1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N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N347" i="33"/>
  <c r="D347" i="33"/>
  <c r="K347" i="33"/>
  <c r="J347" i="33"/>
  <c r="I347" i="33"/>
  <c r="G347" i="33"/>
  <c r="H347" i="33" s="1"/>
  <c r="F347" i="33"/>
  <c r="E347" i="33"/>
  <c r="M346" i="33"/>
  <c r="N346" i="33"/>
  <c r="D346" i="33"/>
  <c r="K346" i="33"/>
  <c r="J346" i="33"/>
  <c r="I346" i="33"/>
  <c r="G346" i="33"/>
  <c r="H346" i="33" s="1"/>
  <c r="F346" i="33"/>
  <c r="E346" i="33"/>
  <c r="M345" i="33"/>
  <c r="K345" i="33"/>
  <c r="J345" i="33"/>
  <c r="I345" i="33"/>
  <c r="G345" i="33"/>
  <c r="H345" i="33" s="1"/>
  <c r="F345" i="33"/>
  <c r="E345" i="33"/>
  <c r="D345" i="33"/>
  <c r="M344" i="33"/>
  <c r="N344" i="33" s="1"/>
  <c r="K344" i="33"/>
  <c r="J344" i="33"/>
  <c r="I344" i="33"/>
  <c r="G344" i="33"/>
  <c r="H344" i="33" s="1"/>
  <c r="F344" i="33"/>
  <c r="E344" i="33"/>
  <c r="D344" i="33"/>
  <c r="M343" i="33"/>
  <c r="D343" i="33"/>
  <c r="K343" i="33"/>
  <c r="J343" i="33"/>
  <c r="I343" i="33"/>
  <c r="G343" i="33"/>
  <c r="H343" i="33" s="1"/>
  <c r="F343" i="33"/>
  <c r="E343" i="33"/>
  <c r="M342" i="33"/>
  <c r="N342" i="33" s="1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N315" i="33"/>
  <c r="K315" i="33"/>
  <c r="J315" i="33"/>
  <c r="I315" i="33"/>
  <c r="G315" i="33"/>
  <c r="H315" i="33"/>
  <c r="F315" i="33"/>
  <c r="E315" i="33"/>
  <c r="D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K312" i="33"/>
  <c r="J312" i="33"/>
  <c r="I312" i="33"/>
  <c r="G312" i="33"/>
  <c r="H312" i="33" s="1"/>
  <c r="F312" i="33"/>
  <c r="E312" i="33"/>
  <c r="D312" i="33"/>
  <c r="M311" i="33"/>
  <c r="D311" i="33"/>
  <c r="N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D306" i="33"/>
  <c r="K306" i="33"/>
  <c r="J306" i="33"/>
  <c r="I306" i="33"/>
  <c r="G306" i="33"/>
  <c r="H306" i="33" s="1"/>
  <c r="F306" i="33"/>
  <c r="E306" i="33"/>
  <c r="M305" i="33"/>
  <c r="N305" i="33" s="1"/>
  <c r="K305" i="33"/>
  <c r="J305" i="33"/>
  <c r="I305" i="33"/>
  <c r="G305" i="33"/>
  <c r="H305" i="33" s="1"/>
  <c r="F305" i="33"/>
  <c r="E305" i="33"/>
  <c r="D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N303" i="33" s="1"/>
  <c r="D303" i="33"/>
  <c r="K303" i="33"/>
  <c r="J303" i="33"/>
  <c r="I303" i="33"/>
  <c r="G303" i="33"/>
  <c r="H303" i="33" s="1"/>
  <c r="F303" i="33"/>
  <c r="E303" i="33"/>
  <c r="M302" i="33"/>
  <c r="N302" i="33"/>
  <c r="K302" i="33"/>
  <c r="J302" i="33"/>
  <c r="I302" i="33"/>
  <c r="G302" i="33"/>
  <c r="H302" i="33" s="1"/>
  <c r="F302" i="33"/>
  <c r="E302" i="33"/>
  <c r="D302" i="33"/>
  <c r="M301" i="33"/>
  <c r="N301" i="33" s="1"/>
  <c r="D301" i="33"/>
  <c r="K301" i="33"/>
  <c r="J301" i="33"/>
  <c r="I301" i="33"/>
  <c r="G301" i="33"/>
  <c r="H301" i="33" s="1"/>
  <c r="F301" i="33"/>
  <c r="E301" i="33"/>
  <c r="M300" i="33"/>
  <c r="N300" i="33" s="1"/>
  <c r="D300" i="33"/>
  <c r="K300" i="33"/>
  <c r="J300" i="33"/>
  <c r="I300" i="33"/>
  <c r="G300" i="33"/>
  <c r="H300" i="33" s="1"/>
  <c r="F300" i="33"/>
  <c r="E300" i="33"/>
  <c r="M299" i="33"/>
  <c r="N299" i="33" s="1"/>
  <c r="K299" i="33"/>
  <c r="J299" i="33"/>
  <c r="I299" i="33"/>
  <c r="G299" i="33"/>
  <c r="H299" i="33" s="1"/>
  <c r="F299" i="33"/>
  <c r="E299" i="33"/>
  <c r="D299" i="33"/>
  <c r="M298" i="33"/>
  <c r="N298" i="33"/>
  <c r="K298" i="33"/>
  <c r="J298" i="33"/>
  <c r="I298" i="33"/>
  <c r="G298" i="33"/>
  <c r="H298" i="33"/>
  <c r="F298" i="33"/>
  <c r="E298" i="33"/>
  <c r="D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D293" i="33"/>
  <c r="K293" i="33"/>
  <c r="J293" i="33"/>
  <c r="I293" i="33"/>
  <c r="G293" i="33"/>
  <c r="H293" i="33" s="1"/>
  <c r="F293" i="33"/>
  <c r="E293" i="33"/>
  <c r="M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N290" i="33" s="1"/>
  <c r="K290" i="33"/>
  <c r="J290" i="33"/>
  <c r="I290" i="33"/>
  <c r="G290" i="33"/>
  <c r="H290" i="33" s="1"/>
  <c r="F290" i="33"/>
  <c r="E290" i="33"/>
  <c r="D290" i="33"/>
  <c r="M289" i="33"/>
  <c r="K289" i="33"/>
  <c r="J289" i="33"/>
  <c r="I289" i="33"/>
  <c r="G289" i="33"/>
  <c r="H289" i="33" s="1"/>
  <c r="F289" i="33"/>
  <c r="E289" i="33"/>
  <c r="D289" i="33"/>
  <c r="M288" i="33"/>
  <c r="N288" i="33"/>
  <c r="D288" i="33"/>
  <c r="K288" i="33"/>
  <c r="J288" i="33"/>
  <c r="I288" i="33"/>
  <c r="G288" i="33"/>
  <c r="H288" i="33" s="1"/>
  <c r="F288" i="33"/>
  <c r="E288" i="33"/>
  <c r="M287" i="33"/>
  <c r="D287" i="33"/>
  <c r="K287" i="33"/>
  <c r="J287" i="33"/>
  <c r="I287" i="33"/>
  <c r="G287" i="33"/>
  <c r="H287" i="33" s="1"/>
  <c r="F287" i="33"/>
  <c r="E287" i="33"/>
  <c r="M286" i="33"/>
  <c r="N286" i="33" s="1"/>
  <c r="K286" i="33"/>
  <c r="J286" i="33"/>
  <c r="I286" i="33"/>
  <c r="G286" i="33"/>
  <c r="H286" i="33" s="1"/>
  <c r="F286" i="33"/>
  <c r="E286" i="33"/>
  <c r="D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N276" i="33" s="1"/>
  <c r="D276" i="33"/>
  <c r="K276" i="33"/>
  <c r="J276" i="33"/>
  <c r="I276" i="33"/>
  <c r="G276" i="33"/>
  <c r="H276" i="33" s="1"/>
  <c r="F276" i="33"/>
  <c r="E276" i="33"/>
  <c r="M275" i="33"/>
  <c r="N275" i="33" s="1"/>
  <c r="D275" i="33"/>
  <c r="K275" i="33"/>
  <c r="J275" i="33"/>
  <c r="I275" i="33"/>
  <c r="G275" i="33"/>
  <c r="H275" i="33" s="1"/>
  <c r="F275" i="33"/>
  <c r="E275" i="33"/>
  <c r="M274" i="33"/>
  <c r="N274" i="33"/>
  <c r="D274" i="33"/>
  <c r="K274" i="33"/>
  <c r="J274" i="33"/>
  <c r="I274" i="33"/>
  <c r="G274" i="33"/>
  <c r="H274" i="33" s="1"/>
  <c r="F274" i="33"/>
  <c r="E274" i="33"/>
  <c r="M273" i="33"/>
  <c r="N273" i="33"/>
  <c r="D273" i="33"/>
  <c r="K273" i="33"/>
  <c r="J273" i="33"/>
  <c r="I273" i="33"/>
  <c r="G273" i="33"/>
  <c r="H273" i="33" s="1"/>
  <c r="F273" i="33"/>
  <c r="E273" i="33"/>
  <c r="M272" i="33"/>
  <c r="N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N270" i="33" s="1"/>
  <c r="K270" i="33"/>
  <c r="J270" i="33"/>
  <c r="I270" i="33"/>
  <c r="G270" i="33"/>
  <c r="H270" i="33"/>
  <c r="F270" i="33"/>
  <c r="E270" i="33"/>
  <c r="D270" i="33"/>
  <c r="M269" i="33"/>
  <c r="N269" i="33" s="1"/>
  <c r="K269" i="33"/>
  <c r="J269" i="33"/>
  <c r="I269" i="33"/>
  <c r="G269" i="33"/>
  <c r="H269" i="33" s="1"/>
  <c r="F269" i="33"/>
  <c r="E269" i="33"/>
  <c r="D269" i="33"/>
  <c r="M268" i="33"/>
  <c r="K268" i="33"/>
  <c r="J268" i="33"/>
  <c r="I268" i="33"/>
  <c r="G268" i="33"/>
  <c r="H268" i="33" s="1"/>
  <c r="F268" i="33"/>
  <c r="E268" i="33"/>
  <c r="D268" i="33"/>
  <c r="M267" i="33"/>
  <c r="N267" i="33" s="1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N263" i="33" s="1"/>
  <c r="K263" i="33"/>
  <c r="J263" i="33"/>
  <c r="I263" i="33"/>
  <c r="G263" i="33"/>
  <c r="H263" i="33" s="1"/>
  <c r="F263" i="33"/>
  <c r="E263" i="33"/>
  <c r="D263" i="33"/>
  <c r="M262" i="33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K257" i="33"/>
  <c r="J257" i="33"/>
  <c r="I257" i="33"/>
  <c r="G257" i="33"/>
  <c r="H257" i="33" s="1"/>
  <c r="F257" i="33"/>
  <c r="E257" i="33"/>
  <c r="D257" i="33"/>
  <c r="M256" i="33"/>
  <c r="K256" i="33"/>
  <c r="J256" i="33"/>
  <c r="I256" i="33"/>
  <c r="G256" i="33"/>
  <c r="H256" i="33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D248" i="33"/>
  <c r="K248" i="33"/>
  <c r="J248" i="33"/>
  <c r="I248" i="33"/>
  <c r="G248" i="33"/>
  <c r="H248" i="33" s="1"/>
  <c r="F248" i="33"/>
  <c r="E248" i="33"/>
  <c r="M247" i="33"/>
  <c r="N247" i="33" s="1"/>
  <c r="K247" i="33"/>
  <c r="J247" i="33"/>
  <c r="I247" i="33"/>
  <c r="G247" i="33"/>
  <c r="H247" i="33" s="1"/>
  <c r="F247" i="33"/>
  <c r="E247" i="33"/>
  <c r="D247" i="33"/>
  <c r="M246" i="33"/>
  <c r="D246" i="33"/>
  <c r="K246" i="33"/>
  <c r="J246" i="33"/>
  <c r="I246" i="33"/>
  <c r="G246" i="33"/>
  <c r="H246" i="33" s="1"/>
  <c r="F246" i="33"/>
  <c r="E246" i="33"/>
  <c r="M245" i="33"/>
  <c r="D245" i="33"/>
  <c r="K245" i="33"/>
  <c r="J245" i="33"/>
  <c r="I245" i="33"/>
  <c r="G245" i="33"/>
  <c r="H245" i="33" s="1"/>
  <c r="F245" i="33"/>
  <c r="E245" i="33"/>
  <c r="M244" i="33"/>
  <c r="N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K242" i="33"/>
  <c r="J242" i="33"/>
  <c r="I242" i="33"/>
  <c r="G242" i="33"/>
  <c r="H242" i="33"/>
  <c r="F242" i="33"/>
  <c r="E242" i="33"/>
  <c r="D242" i="33"/>
  <c r="M241" i="33"/>
  <c r="K241" i="33"/>
  <c r="J241" i="33"/>
  <c r="I241" i="33"/>
  <c r="G241" i="33"/>
  <c r="H241" i="33" s="1"/>
  <c r="F241" i="33"/>
  <c r="E241" i="33"/>
  <c r="D241" i="33"/>
  <c r="M240" i="33"/>
  <c r="D240" i="33"/>
  <c r="K240" i="33"/>
  <c r="J240" i="33"/>
  <c r="I240" i="33"/>
  <c r="G240" i="33"/>
  <c r="H240" i="33" s="1"/>
  <c r="F240" i="33"/>
  <c r="E240" i="33"/>
  <c r="M239" i="33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D236" i="33"/>
  <c r="K236" i="33"/>
  <c r="J236" i="33"/>
  <c r="I236" i="33"/>
  <c r="G236" i="33"/>
  <c r="H236" i="33" s="1"/>
  <c r="F236" i="33"/>
  <c r="E236" i="33"/>
  <c r="M235" i="33"/>
  <c r="N235" i="33" s="1"/>
  <c r="K235" i="33"/>
  <c r="J235" i="33"/>
  <c r="I235" i="33"/>
  <c r="G235" i="33"/>
  <c r="H235" i="33"/>
  <c r="F235" i="33"/>
  <c r="E235" i="33"/>
  <c r="D235" i="33"/>
  <c r="M234" i="33"/>
  <c r="N234" i="33"/>
  <c r="D234" i="33"/>
  <c r="K234" i="33"/>
  <c r="J234" i="33"/>
  <c r="I234" i="33"/>
  <c r="G234" i="33"/>
  <c r="H234" i="33" s="1"/>
  <c r="F234" i="33"/>
  <c r="E234" i="33"/>
  <c r="M233" i="33"/>
  <c r="K233" i="33"/>
  <c r="J233" i="33"/>
  <c r="I233" i="33"/>
  <c r="G233" i="33"/>
  <c r="H233" i="33" s="1"/>
  <c r="F233" i="33"/>
  <c r="E233" i="33"/>
  <c r="D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/>
  <c r="F229" i="33"/>
  <c r="E229" i="33"/>
  <c r="M228" i="33"/>
  <c r="D228" i="33"/>
  <c r="K228" i="33"/>
  <c r="J228" i="33"/>
  <c r="I228" i="33"/>
  <c r="G228" i="33"/>
  <c r="H228" i="33"/>
  <c r="F228" i="33"/>
  <c r="E228" i="33"/>
  <c r="M227" i="33"/>
  <c r="N227" i="33" s="1"/>
  <c r="K227" i="33"/>
  <c r="J227" i="33"/>
  <c r="I227" i="33"/>
  <c r="G227" i="33"/>
  <c r="H227" i="33" s="1"/>
  <c r="F227" i="33"/>
  <c r="E227" i="33"/>
  <c r="D227" i="33"/>
  <c r="M226" i="33"/>
  <c r="D226" i="33"/>
  <c r="K226" i="33"/>
  <c r="J226" i="33"/>
  <c r="I226" i="33"/>
  <c r="G226" i="33"/>
  <c r="H226" i="33"/>
  <c r="F226" i="33"/>
  <c r="E226" i="33"/>
  <c r="M225" i="33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D220" i="33"/>
  <c r="D219" i="33"/>
  <c r="D218" i="33"/>
  <c r="D3" i="33"/>
  <c r="L196" i="33"/>
  <c r="M196" i="33" s="1"/>
  <c r="N196" i="33" s="1"/>
  <c r="L218" i="33"/>
  <c r="M218" i="33" s="1"/>
  <c r="N218" i="33" s="1"/>
  <c r="D217" i="33"/>
  <c r="E217" i="33"/>
  <c r="D216" i="33"/>
  <c r="E216" i="33"/>
  <c r="D215" i="33"/>
  <c r="E215" i="33"/>
  <c r="D214" i="33"/>
  <c r="E214" i="33"/>
  <c r="D213" i="33"/>
  <c r="E213" i="33"/>
  <c r="D212" i="33"/>
  <c r="D211" i="33"/>
  <c r="D210" i="33"/>
  <c r="D209" i="33"/>
  <c r="L209" i="33"/>
  <c r="M209" i="33" s="1"/>
  <c r="N209" i="33" s="1"/>
  <c r="D208" i="33"/>
  <c r="D207" i="33"/>
  <c r="D206" i="33"/>
  <c r="D205" i="33"/>
  <c r="D204" i="33"/>
  <c r="E204" i="33"/>
  <c r="D203" i="33"/>
  <c r="D202" i="33"/>
  <c r="E202" i="33"/>
  <c r="D201" i="33"/>
  <c r="D200" i="33"/>
  <c r="D199" i="33"/>
  <c r="E199" i="33"/>
  <c r="D198" i="33"/>
  <c r="E198" i="33"/>
  <c r="D197" i="33"/>
  <c r="D196" i="33"/>
  <c r="D195" i="33"/>
  <c r="L195" i="33"/>
  <c r="M195" i="33"/>
  <c r="N195" i="33" s="1"/>
  <c r="D194" i="33"/>
  <c r="D193" i="33"/>
  <c r="D192" i="33"/>
  <c r="E192" i="33"/>
  <c r="D191" i="33"/>
  <c r="D190" i="33"/>
  <c r="D189" i="33"/>
  <c r="E189" i="33"/>
  <c r="D188" i="33"/>
  <c r="D187" i="33"/>
  <c r="D186" i="33"/>
  <c r="E186" i="33"/>
  <c r="D185" i="33"/>
  <c r="L185" i="33"/>
  <c r="M185" i="33" s="1"/>
  <c r="N185" i="33" s="1"/>
  <c r="D184" i="33"/>
  <c r="D183" i="33"/>
  <c r="D182" i="33"/>
  <c r="E182" i="33"/>
  <c r="D181" i="33"/>
  <c r="D180" i="33"/>
  <c r="D179" i="33"/>
  <c r="D178" i="33"/>
  <c r="E178" i="33"/>
  <c r="D177" i="33"/>
  <c r="E177" i="33"/>
  <c r="D176" i="33"/>
  <c r="D175" i="33"/>
  <c r="L175" i="33"/>
  <c r="M175" i="33" s="1"/>
  <c r="N175" i="33" s="1"/>
  <c r="E175" i="33"/>
  <c r="D174" i="33"/>
  <c r="D173" i="33"/>
  <c r="D172" i="33"/>
  <c r="D171" i="33"/>
  <c r="D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D164" i="33"/>
  <c r="D163" i="33"/>
  <c r="E163" i="33"/>
  <c r="D162" i="33"/>
  <c r="E162" i="33"/>
  <c r="D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L154" i="33"/>
  <c r="M154" i="33" s="1"/>
  <c r="N154" i="33" s="1"/>
  <c r="D153" i="33"/>
  <c r="D152" i="33"/>
  <c r="E152" i="33"/>
  <c r="D151" i="33"/>
  <c r="D150" i="33"/>
  <c r="D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D146" i="33"/>
  <c r="E146" i="33"/>
  <c r="D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E125" i="33"/>
  <c r="D126" i="33"/>
  <c r="D127" i="33"/>
  <c r="D128" i="33"/>
  <c r="D65" i="33"/>
  <c r="L65" i="33"/>
  <c r="M65" i="33" s="1"/>
  <c r="N65" i="33" s="1"/>
  <c r="D136" i="33"/>
  <c r="L136" i="33"/>
  <c r="M136" i="33" s="1"/>
  <c r="N136" i="33" s="1"/>
  <c r="D129" i="33"/>
  <c r="E129" i="33"/>
  <c r="D130" i="33"/>
  <c r="E130" i="33"/>
  <c r="D131" i="33"/>
  <c r="E131" i="33"/>
  <c r="L131" i="33"/>
  <c r="M131" i="33" s="1"/>
  <c r="N131" i="33" s="1"/>
  <c r="D132" i="33"/>
  <c r="D133" i="33"/>
  <c r="D134" i="33"/>
  <c r="E134" i="33"/>
  <c r="D135" i="33"/>
  <c r="E135" i="33"/>
  <c r="E136" i="33"/>
  <c r="D137" i="33"/>
  <c r="L137" i="33"/>
  <c r="M137" i="33"/>
  <c r="N137" i="33" s="1"/>
  <c r="D138" i="33"/>
  <c r="E138" i="33"/>
  <c r="D116" i="33"/>
  <c r="E116" i="33"/>
  <c r="D117" i="33"/>
  <c r="D1" i="37"/>
  <c r="F1" i="37"/>
  <c r="D5" i="37"/>
  <c r="D34" i="37"/>
  <c r="D33" i="37"/>
  <c r="D32" i="37"/>
  <c r="D31" i="37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D115" i="33"/>
  <c r="D114" i="33"/>
  <c r="D113" i="33"/>
  <c r="D112" i="33"/>
  <c r="D111" i="33"/>
  <c r="D100" i="33"/>
  <c r="D99" i="33"/>
  <c r="E99" i="33"/>
  <c r="D98" i="33"/>
  <c r="E98" i="33"/>
  <c r="D97" i="33"/>
  <c r="D96" i="33"/>
  <c r="D95" i="33"/>
  <c r="D94" i="33"/>
  <c r="D93" i="33"/>
  <c r="D92" i="33"/>
  <c r="E92" i="33"/>
  <c r="D91" i="33"/>
  <c r="L91" i="33"/>
  <c r="M91" i="33" s="1"/>
  <c r="N91" i="33" s="1"/>
  <c r="D90" i="33"/>
  <c r="E90" i="33"/>
  <c r="D89" i="33"/>
  <c r="E89" i="33"/>
  <c r="D88" i="33"/>
  <c r="E88" i="33"/>
  <c r="D85" i="33"/>
  <c r="D84" i="33"/>
  <c r="D83" i="33"/>
  <c r="E83" i="33"/>
  <c r="D79" i="33"/>
  <c r="D4" i="33"/>
  <c r="E4" i="33"/>
  <c r="D110" i="33"/>
  <c r="E110" i="33"/>
  <c r="D109" i="33"/>
  <c r="E109" i="33"/>
  <c r="D108" i="33"/>
  <c r="E108" i="33"/>
  <c r="D107" i="33"/>
  <c r="L107" i="33"/>
  <c r="M107" i="33" s="1"/>
  <c r="N107" i="33" s="1"/>
  <c r="D106" i="33"/>
  <c r="D105" i="33"/>
  <c r="L105" i="33"/>
  <c r="M105" i="33" s="1"/>
  <c r="N105" i="33" s="1"/>
  <c r="D104" i="33"/>
  <c r="D103" i="33"/>
  <c r="E103" i="33"/>
  <c r="D102" i="33"/>
  <c r="D101" i="33"/>
  <c r="E101" i="33"/>
  <c r="D87" i="33"/>
  <c r="D86" i="33"/>
  <c r="E86" i="33"/>
  <c r="D82" i="33"/>
  <c r="D81" i="33"/>
  <c r="D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E74" i="33"/>
  <c r="D73" i="33"/>
  <c r="E73" i="33"/>
  <c r="D72" i="33"/>
  <c r="E72" i="33"/>
  <c r="D61" i="33"/>
  <c r="E61" i="33"/>
  <c r="D71" i="33"/>
  <c r="E71" i="33"/>
  <c r="D70" i="33"/>
  <c r="D69" i="33"/>
  <c r="E69" i="33"/>
  <c r="G2" i="33"/>
  <c r="F2" i="33"/>
  <c r="F1" i="33"/>
  <c r="M2" i="33"/>
  <c r="L2" i="33"/>
  <c r="J2" i="33"/>
  <c r="D68" i="33"/>
  <c r="E68" i="33"/>
  <c r="D67" i="33"/>
  <c r="D66" i="33"/>
  <c r="D64" i="33"/>
  <c r="D63" i="33"/>
  <c r="D62" i="33"/>
  <c r="E62" i="33"/>
  <c r="D60" i="33"/>
  <c r="E60" i="33"/>
  <c r="D59" i="33"/>
  <c r="D58" i="33"/>
  <c r="D57" i="33"/>
  <c r="D56" i="33"/>
  <c r="D55" i="33"/>
  <c r="E55" i="33"/>
  <c r="D54" i="33"/>
  <c r="D53" i="33"/>
  <c r="D52" i="33"/>
  <c r="E52" i="33"/>
  <c r="D51" i="33"/>
  <c r="D50" i="33"/>
  <c r="E50" i="33"/>
  <c r="D49" i="33"/>
  <c r="D48" i="33"/>
  <c r="L48" i="33"/>
  <c r="M48" i="33" s="1"/>
  <c r="N48" i="33" s="1"/>
  <c r="D47" i="33"/>
  <c r="E47" i="33"/>
  <c r="D46" i="33"/>
  <c r="E46" i="33"/>
  <c r="D45" i="33"/>
  <c r="D44" i="33"/>
  <c r="D36" i="33"/>
  <c r="D37" i="33"/>
  <c r="E37" i="33"/>
  <c r="D38" i="33"/>
  <c r="D39" i="33"/>
  <c r="E39" i="33"/>
  <c r="D40" i="33"/>
  <c r="E40" i="33"/>
  <c r="D41" i="33"/>
  <c r="E41" i="33"/>
  <c r="D42" i="33"/>
  <c r="E42" i="33"/>
  <c r="D43" i="33"/>
  <c r="I2" i="33"/>
  <c r="I1" i="33"/>
  <c r="D31" i="33"/>
  <c r="D30" i="33"/>
  <c r="D35" i="33"/>
  <c r="D34" i="33"/>
  <c r="D33" i="33"/>
  <c r="E33" i="33"/>
  <c r="D32" i="33"/>
  <c r="L32" i="33"/>
  <c r="M32" i="33" s="1"/>
  <c r="N32" i="33" s="1"/>
  <c r="E32" i="33"/>
  <c r="D29" i="33"/>
  <c r="L29" i="33"/>
  <c r="M29" i="33" s="1"/>
  <c r="N29" i="33" s="1"/>
  <c r="D28" i="33"/>
  <c r="E28" i="33"/>
  <c r="D27" i="33"/>
  <c r="E27" i="33"/>
  <c r="E26" i="33"/>
  <c r="D25" i="33"/>
  <c r="E25" i="33"/>
  <c r="F10" i="21"/>
  <c r="B10" i="21"/>
  <c r="C10" i="21"/>
  <c r="D24" i="33"/>
  <c r="E24" i="33"/>
  <c r="D23" i="33"/>
  <c r="E23" i="33"/>
  <c r="D22" i="33"/>
  <c r="E22" i="33"/>
  <c r="D21" i="33"/>
  <c r="E21" i="33"/>
  <c r="E20" i="33"/>
  <c r="D18" i="33"/>
  <c r="E18" i="33"/>
  <c r="D17" i="33"/>
  <c r="E17" i="33"/>
  <c r="D16" i="33"/>
  <c r="D15" i="33"/>
  <c r="E14" i="33"/>
  <c r="E7" i="33"/>
  <c r="D8" i="33"/>
  <c r="E8" i="33"/>
  <c r="D9" i="33"/>
  <c r="E9" i="33"/>
  <c r="D10" i="33"/>
  <c r="D11" i="33"/>
  <c r="D12" i="33"/>
  <c r="E12" i="33"/>
  <c r="D13" i="33"/>
  <c r="E13" i="33"/>
  <c r="D3" i="7"/>
  <c r="P5" i="18"/>
  <c r="P7" i="18"/>
  <c r="P9" i="18"/>
  <c r="P11" i="18"/>
  <c r="P13" i="18"/>
  <c r="J3" i="7"/>
  <c r="O7" i="18"/>
  <c r="P3" i="7"/>
  <c r="P4" i="7"/>
  <c r="O9" i="18"/>
  <c r="V3" i="7"/>
  <c r="V4" i="7"/>
  <c r="V5" i="7"/>
  <c r="V6" i="7"/>
  <c r="O11" i="18"/>
  <c r="O13" i="18"/>
  <c r="AE10" i="7"/>
  <c r="AG10" i="7"/>
  <c r="AI10" i="7"/>
  <c r="C6" i="19"/>
  <c r="C7" i="19"/>
  <c r="G3" i="19"/>
  <c r="AE9" i="7"/>
  <c r="AG9" i="7"/>
  <c r="AI9" i="7"/>
  <c r="F2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Y18" i="18"/>
  <c r="X17" i="18"/>
  <c r="W17" i="18"/>
  <c r="V17" i="18"/>
  <c r="V18" i="18"/>
  <c r="U17" i="18"/>
  <c r="AE4" i="7"/>
  <c r="AI4" i="7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/>
  <c r="F46" i="16"/>
  <c r="J46" i="16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C3" i="21"/>
  <c r="F12" i="21"/>
  <c r="D12" i="21"/>
  <c r="F11" i="21"/>
  <c r="B9" i="21"/>
  <c r="F8" i="21"/>
  <c r="E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E9" i="21"/>
  <c r="C9" i="21"/>
  <c r="F7" i="21"/>
  <c r="F5" i="21"/>
  <c r="C5" i="21"/>
  <c r="F4" i="21"/>
  <c r="C4" i="21"/>
  <c r="D9" i="21"/>
  <c r="AG3" i="7"/>
  <c r="P16" i="18"/>
  <c r="P12" i="18"/>
  <c r="O12" i="18"/>
  <c r="P4" i="18"/>
  <c r="P6" i="18"/>
  <c r="P8" i="18"/>
  <c r="S3" i="7"/>
  <c r="P10" i="18"/>
  <c r="O10" i="18"/>
  <c r="AI3" i="7"/>
  <c r="AE3" i="7"/>
  <c r="R18" i="18"/>
  <c r="N6" i="21"/>
  <c r="N7" i="21"/>
  <c r="H6" i="21"/>
  <c r="K6" i="21"/>
  <c r="K7" i="21"/>
  <c r="M6" i="21"/>
  <c r="M7" i="21"/>
  <c r="L6" i="21"/>
  <c r="L7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9" i="16"/>
  <c r="K9" i="16"/>
  <c r="M9" i="16"/>
  <c r="G28" i="16"/>
  <c r="K28" i="16"/>
  <c r="M28" i="16"/>
  <c r="F36" i="16"/>
  <c r="J36" i="16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/>
  <c r="L39" i="16" s="1"/>
  <c r="F12" i="16"/>
  <c r="J12" i="16" s="1"/>
  <c r="L12" i="16" s="1"/>
  <c r="F18" i="16"/>
  <c r="J18" i="16" s="1"/>
  <c r="L18" i="16" s="1"/>
  <c r="F27" i="16"/>
  <c r="J27" i="16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/>
  <c r="L69" i="16" s="1"/>
  <c r="G69" i="16"/>
  <c r="K69" i="16"/>
  <c r="M69" i="16"/>
  <c r="G70" i="16"/>
  <c r="K70" i="16"/>
  <c r="M70" i="16"/>
  <c r="F48" i="16"/>
  <c r="J48" i="16" s="1"/>
  <c r="L48" i="16" s="1"/>
  <c r="B6" i="21"/>
  <c r="C12" i="21"/>
  <c r="E12" i="21"/>
  <c r="D11" i="2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G7" i="16"/>
  <c r="K7" i="16"/>
  <c r="M7" i="16"/>
  <c r="E35" i="33"/>
  <c r="E54" i="33"/>
  <c r="E67" i="33"/>
  <c r="E82" i="33"/>
  <c r="D5" i="21"/>
  <c r="C7" i="21"/>
  <c r="B5" i="21"/>
  <c r="E11" i="33"/>
  <c r="E84" i="33"/>
  <c r="E5" i="21"/>
  <c r="D10" i="21"/>
  <c r="E95" i="33"/>
  <c r="B3" i="21"/>
  <c r="E96" i="33"/>
  <c r="E100" i="33"/>
  <c r="D4" i="21"/>
  <c r="N279" i="33"/>
  <c r="E43" i="33"/>
  <c r="E128" i="33"/>
  <c r="N278" i="33"/>
  <c r="N291" i="33"/>
  <c r="N398" i="33"/>
  <c r="E111" i="33"/>
  <c r="E114" i="33"/>
  <c r="N345" i="33"/>
  <c r="N335" i="33"/>
  <c r="E106" i="33"/>
  <c r="E6" i="33"/>
  <c r="E97" i="33"/>
  <c r="E19" i="33"/>
  <c r="E63" i="33"/>
  <c r="E59" i="33"/>
  <c r="E79" i="33"/>
  <c r="E48" i="33"/>
  <c r="E133" i="33"/>
  <c r="E132" i="33"/>
  <c r="E156" i="33"/>
  <c r="E149" i="33"/>
  <c r="E66" i="33"/>
  <c r="E81" i="33"/>
  <c r="E113" i="33"/>
  <c r="E119" i="33"/>
  <c r="N294" i="33"/>
  <c r="N338" i="33"/>
  <c r="E105" i="33"/>
  <c r="N306" i="33"/>
  <c r="N328" i="33"/>
  <c r="E112" i="33"/>
  <c r="E44" i="33"/>
  <c r="N281" i="33"/>
  <c r="E147" i="33"/>
  <c r="E161" i="33"/>
  <c r="E210" i="33"/>
  <c r="E209" i="33"/>
  <c r="C8" i="21"/>
  <c r="E153" i="33"/>
  <c r="L193" i="33"/>
  <c r="M193" i="33" s="1"/>
  <c r="N193" i="33" s="1"/>
  <c r="N271" i="33"/>
  <c r="N283" i="33"/>
  <c r="E127" i="33"/>
  <c r="N289" i="33"/>
  <c r="E126" i="33"/>
  <c r="E195" i="33"/>
  <c r="E154" i="33"/>
  <c r="L169" i="33"/>
  <c r="M169" i="33" s="1"/>
  <c r="N169" i="33" s="1"/>
  <c r="E5" i="33"/>
  <c r="L146" i="33"/>
  <c r="M146" i="33"/>
  <c r="N146" i="33" s="1"/>
  <c r="E170" i="33"/>
  <c r="L162" i="33"/>
  <c r="M162" i="33" s="1"/>
  <c r="N162" i="33" s="1"/>
  <c r="E172" i="33"/>
  <c r="N266" i="33"/>
  <c r="E123" i="33"/>
  <c r="N280" i="33"/>
  <c r="N316" i="33"/>
  <c r="E151" i="33"/>
  <c r="L163" i="33"/>
  <c r="M163" i="33" s="1"/>
  <c r="N163" i="33" s="1"/>
  <c r="F7" i="16"/>
  <c r="J7" i="16" s="1"/>
  <c r="L7" i="16" s="1"/>
  <c r="L157" i="33"/>
  <c r="M157" i="33" s="1"/>
  <c r="N157" i="33" s="1"/>
  <c r="E164" i="33"/>
  <c r="E176" i="33"/>
  <c r="L142" i="33"/>
  <c r="M142" i="33"/>
  <c r="N142" i="33" s="1"/>
  <c r="E166" i="33"/>
  <c r="E203" i="33"/>
  <c r="E205" i="33"/>
  <c r="E201" i="33"/>
  <c r="E200" i="33"/>
  <c r="E197" i="33"/>
  <c r="E196" i="33"/>
  <c r="E194" i="33"/>
  <c r="E193" i="33"/>
  <c r="E190" i="33"/>
  <c r="E188" i="33"/>
  <c r="E184" i="33"/>
  <c r="E183" i="33"/>
  <c r="E181" i="33"/>
  <c r="E180" i="33"/>
  <c r="E179" i="33"/>
  <c r="E174" i="33"/>
  <c r="E173" i="33"/>
  <c r="E94" i="33"/>
  <c r="L120" i="33"/>
  <c r="M120" i="33" s="1"/>
  <c r="N120" i="33" s="1"/>
  <c r="E45" i="33"/>
  <c r="L61" i="33"/>
  <c r="M61" i="33" s="1"/>
  <c r="N61" i="33" s="1"/>
  <c r="N284" i="33"/>
  <c r="N296" i="33"/>
  <c r="L39" i="33"/>
  <c r="M39" i="33" s="1"/>
  <c r="N39" i="33" s="1"/>
  <c r="L52" i="33"/>
  <c r="M52" i="33" s="1"/>
  <c r="N52" i="33" s="1"/>
  <c r="E53" i="33"/>
  <c r="E143" i="33"/>
  <c r="L174" i="33"/>
  <c r="M174" i="33" s="1"/>
  <c r="N174" i="33" s="1"/>
  <c r="E70" i="33"/>
  <c r="N364" i="33"/>
  <c r="N376" i="33"/>
  <c r="L69" i="33"/>
  <c r="M69" i="33" s="1"/>
  <c r="N69" i="33" s="1"/>
  <c r="L221" i="33"/>
  <c r="M221" i="33" s="1"/>
  <c r="N221" i="33" s="1"/>
  <c r="N400" i="33"/>
  <c r="W18" i="18"/>
  <c r="X18" i="18"/>
  <c r="U18" i="18"/>
  <c r="E221" i="33"/>
  <c r="E219" i="33"/>
  <c r="N390" i="33"/>
  <c r="N393" i="33"/>
  <c r="N358" i="33"/>
  <c r="N389" i="33"/>
  <c r="E218" i="33"/>
  <c r="N395" i="33"/>
  <c r="N331" i="33"/>
  <c r="N368" i="33"/>
  <c r="N343" i="33"/>
  <c r="N324" i="33"/>
  <c r="N319" i="33"/>
  <c r="N375" i="33"/>
  <c r="N330" i="33"/>
  <c r="N333" i="33"/>
  <c r="N287" i="33"/>
  <c r="N293" i="33"/>
  <c r="N360" i="33"/>
  <c r="L213" i="33"/>
  <c r="M213" i="33" s="1"/>
  <c r="N213" i="33" s="1"/>
  <c r="E212" i="33"/>
  <c r="E211" i="33"/>
  <c r="E87" i="33"/>
  <c r="L190" i="33"/>
  <c r="M190" i="33" s="1"/>
  <c r="N190" i="33" s="1"/>
  <c r="L151" i="33"/>
  <c r="M151" i="33" s="1"/>
  <c r="N151" i="33" s="1"/>
  <c r="B12" i="21"/>
  <c r="L147" i="33"/>
  <c r="M147" i="33" s="1"/>
  <c r="N147" i="33" s="1"/>
  <c r="E57" i="33"/>
  <c r="E91" i="33"/>
  <c r="P14" i="18"/>
  <c r="O17" i="18"/>
  <c r="L214" i="33"/>
  <c r="M214" i="33"/>
  <c r="N214" i="33" s="1"/>
  <c r="L118" i="33"/>
  <c r="M118" i="33" s="1"/>
  <c r="N118" i="33" s="1"/>
  <c r="L103" i="33"/>
  <c r="M103" i="33" s="1"/>
  <c r="N103" i="33" s="1"/>
  <c r="L216" i="33"/>
  <c r="M216" i="33"/>
  <c r="N216" i="33" s="1"/>
  <c r="L37" i="33"/>
  <c r="M37" i="33" s="1"/>
  <c r="N37" i="33" s="1"/>
  <c r="L192" i="33"/>
  <c r="M192" i="33"/>
  <c r="N192" i="33" s="1"/>
  <c r="L186" i="33"/>
  <c r="M186" i="33"/>
  <c r="N186" i="33" s="1"/>
  <c r="L125" i="33"/>
  <c r="M125" i="33" s="1"/>
  <c r="N125" i="33" s="1"/>
  <c r="L72" i="33"/>
  <c r="M72" i="33" s="1"/>
  <c r="N72" i="33" s="1"/>
  <c r="L100" i="33"/>
  <c r="M100" i="33" s="1"/>
  <c r="N100" i="33" s="1"/>
  <c r="L156" i="33"/>
  <c r="M156" i="33"/>
  <c r="N156" i="33" s="1"/>
  <c r="N351" i="33"/>
  <c r="N415" i="33"/>
  <c r="N601" i="33"/>
  <c r="L78" i="33"/>
  <c r="M78" i="33" s="1"/>
  <c r="N78" i="33" s="1"/>
  <c r="L133" i="33"/>
  <c r="M133" i="33"/>
  <c r="N133" i="33" s="1"/>
  <c r="L178" i="33"/>
  <c r="M178" i="33"/>
  <c r="N178" i="33" s="1"/>
  <c r="L189" i="33"/>
  <c r="M189" i="33" s="1"/>
  <c r="N189" i="33" s="1"/>
  <c r="C6" i="22"/>
  <c r="B6" i="22"/>
  <c r="L59" i="33"/>
  <c r="M59" i="33" s="1"/>
  <c r="N59" i="33"/>
  <c r="L206" i="33"/>
  <c r="M206" i="33" s="1"/>
  <c r="N206" i="33" s="1"/>
  <c r="E206" i="33"/>
  <c r="N619" i="33"/>
  <c r="E7" i="21"/>
  <c r="D7" i="21"/>
  <c r="E137" i="33"/>
  <c r="E207" i="33"/>
  <c r="L207" i="33"/>
  <c r="M207" i="33" s="1"/>
  <c r="N207" i="33" s="1"/>
  <c r="L94" i="33"/>
  <c r="M94" i="33" s="1"/>
  <c r="N94" i="33"/>
  <c r="L119" i="33"/>
  <c r="M119" i="33" s="1"/>
  <c r="N119" i="33" s="1"/>
  <c r="E187" i="33"/>
  <c r="L187" i="33"/>
  <c r="M187" i="33" s="1"/>
  <c r="N187" i="33" s="1"/>
  <c r="N653" i="33"/>
  <c r="L220" i="33"/>
  <c r="M220" i="33" s="1"/>
  <c r="N220" i="33" s="1"/>
  <c r="L64" i="33"/>
  <c r="M64" i="33" s="1"/>
  <c r="N64" i="33" s="1"/>
  <c r="L74" i="33"/>
  <c r="M74" i="33" s="1"/>
  <c r="N74" i="33" s="1"/>
  <c r="L95" i="33"/>
  <c r="M95" i="33" s="1"/>
  <c r="N95" i="33" s="1"/>
  <c r="L129" i="33"/>
  <c r="M129" i="33" s="1"/>
  <c r="N129" i="33" s="1"/>
  <c r="L89" i="33"/>
  <c r="M89" i="33" s="1"/>
  <c r="N89" i="33" s="1"/>
  <c r="L121" i="33"/>
  <c r="M121" i="33" s="1"/>
  <c r="N121" i="33" s="1"/>
  <c r="L155" i="33"/>
  <c r="M155" i="33" s="1"/>
  <c r="N155" i="33" s="1"/>
  <c r="L134" i="33"/>
  <c r="M134" i="33" s="1"/>
  <c r="N134" i="33" s="1"/>
  <c r="L45" i="33"/>
  <c r="M45" i="33" s="1"/>
  <c r="N45" i="33" s="1"/>
  <c r="L53" i="33"/>
  <c r="M53" i="33" s="1"/>
  <c r="N53" i="33" s="1"/>
  <c r="L82" i="33"/>
  <c r="M82" i="33" s="1"/>
  <c r="N82" i="33" s="1"/>
  <c r="L85" i="33"/>
  <c r="M85" i="33" s="1"/>
  <c r="N85" i="33" s="1"/>
  <c r="E85" i="33"/>
  <c r="L96" i="33"/>
  <c r="M96" i="33" s="1"/>
  <c r="N96" i="33" s="1"/>
  <c r="L115" i="33"/>
  <c r="M115" i="33" s="1"/>
  <c r="N115" i="33" s="1"/>
  <c r="E115" i="33"/>
  <c r="E222" i="33"/>
  <c r="L222" i="33"/>
  <c r="M222" i="33" s="1"/>
  <c r="N222" i="33" s="1"/>
  <c r="L41" i="33"/>
  <c r="M41" i="33" s="1"/>
  <c r="N41" i="33" s="1"/>
  <c r="L62" i="33"/>
  <c r="M62" i="33" s="1"/>
  <c r="N62" i="33" s="1"/>
  <c r="L176" i="33"/>
  <c r="M176" i="33" s="1"/>
  <c r="N176" i="33" s="1"/>
  <c r="L138" i="33"/>
  <c r="M138" i="33" s="1"/>
  <c r="N138" i="33" s="1"/>
  <c r="C6" i="21"/>
  <c r="D6" i="21"/>
  <c r="E6" i="21"/>
  <c r="L54" i="33"/>
  <c r="M54" i="33"/>
  <c r="N54" i="33" s="1"/>
  <c r="L86" i="33"/>
  <c r="M86" i="33" s="1"/>
  <c r="N86" i="33" s="1"/>
  <c r="L97" i="33"/>
  <c r="M97" i="33" s="1"/>
  <c r="N97" i="33" s="1"/>
  <c r="L145" i="33"/>
  <c r="M145" i="33" s="1"/>
  <c r="N145" i="33" s="1"/>
  <c r="E145" i="33"/>
  <c r="N403" i="33"/>
  <c r="L212" i="33"/>
  <c r="M212" i="33" s="1"/>
  <c r="N212" i="33" s="1"/>
  <c r="L126" i="33"/>
  <c r="M126" i="33" s="1"/>
  <c r="N126" i="33" s="1"/>
  <c r="L70" i="33"/>
  <c r="M70" i="33" s="1"/>
  <c r="N70" i="33" s="1"/>
  <c r="L67" i="33"/>
  <c r="M67" i="33" s="1"/>
  <c r="N67" i="33" s="1"/>
  <c r="L167" i="33"/>
  <c r="M167" i="33" s="1"/>
  <c r="N167" i="33" s="1"/>
  <c r="L204" i="33"/>
  <c r="M204" i="33" s="1"/>
  <c r="N204" i="33" s="1"/>
  <c r="L152" i="33"/>
  <c r="M152" i="33" s="1"/>
  <c r="N152" i="33" s="1"/>
  <c r="L160" i="33"/>
  <c r="M160" i="33" s="1"/>
  <c r="N160" i="33" s="1"/>
  <c r="L90" i="33"/>
  <c r="M90" i="33" s="1"/>
  <c r="N90" i="33" s="1"/>
  <c r="L188" i="33"/>
  <c r="M188" i="33" s="1"/>
  <c r="N188" i="33" s="1"/>
  <c r="L179" i="33"/>
  <c r="M179" i="33"/>
  <c r="N179" i="33" s="1"/>
  <c r="L172" i="33"/>
  <c r="M172" i="33" s="1"/>
  <c r="N172" i="33"/>
  <c r="L164" i="33"/>
  <c r="M164" i="33"/>
  <c r="N164" i="33" s="1"/>
  <c r="L202" i="33"/>
  <c r="M202" i="33" s="1"/>
  <c r="N202" i="33" s="1"/>
  <c r="L183" i="33"/>
  <c r="M183" i="33" s="1"/>
  <c r="N183" i="33" s="1"/>
  <c r="L83" i="33"/>
  <c r="M83" i="33" s="1"/>
  <c r="N83" i="33" s="1"/>
  <c r="L217" i="33"/>
  <c r="M217" i="33" s="1"/>
  <c r="N217" i="33" s="1"/>
  <c r="L123" i="33"/>
  <c r="M123" i="33" s="1"/>
  <c r="N123" i="33" s="1"/>
  <c r="L153" i="33"/>
  <c r="M153" i="33" s="1"/>
  <c r="N153" i="33" s="1"/>
  <c r="L127" i="33"/>
  <c r="M127" i="33" s="1"/>
  <c r="N127" i="33" s="1"/>
  <c r="L111" i="33"/>
  <c r="M111" i="33" s="1"/>
  <c r="N111" i="33" s="1"/>
  <c r="L66" i="33"/>
  <c r="M66" i="33" s="1"/>
  <c r="N66" i="33" s="1"/>
  <c r="L43" i="33"/>
  <c r="M43" i="33"/>
  <c r="N43" i="33" s="1"/>
  <c r="L33" i="33"/>
  <c r="M33" i="33" s="1"/>
  <c r="N33" i="33" s="1"/>
  <c r="L199" i="33"/>
  <c r="M199" i="33" s="1"/>
  <c r="N199" i="33" s="1"/>
  <c r="L130" i="33"/>
  <c r="M130" i="33"/>
  <c r="N130" i="33" s="1"/>
  <c r="L201" i="33"/>
  <c r="M201" i="33"/>
  <c r="N201" i="33" s="1"/>
  <c r="E3" i="33"/>
  <c r="L135" i="33"/>
  <c r="M135" i="33"/>
  <c r="N135" i="33" s="1"/>
  <c r="L161" i="33"/>
  <c r="M161" i="33" s="1"/>
  <c r="N161" i="33" s="1"/>
  <c r="L200" i="33"/>
  <c r="M200" i="33" s="1"/>
  <c r="N200" i="33" s="1"/>
  <c r="L50" i="33"/>
  <c r="M50" i="33" s="1"/>
  <c r="N50" i="33" s="1"/>
  <c r="L210" i="33"/>
  <c r="M210" i="33" s="1"/>
  <c r="N210" i="33" s="1"/>
  <c r="L84" i="33"/>
  <c r="M84" i="33" s="1"/>
  <c r="N84" i="33" s="1"/>
  <c r="L63" i="33"/>
  <c r="M63" i="33" s="1"/>
  <c r="N63" i="33" s="1"/>
  <c r="L114" i="33"/>
  <c r="M114" i="33" s="1"/>
  <c r="N114" i="33" s="1"/>
  <c r="L81" i="33"/>
  <c r="M81" i="33"/>
  <c r="N81" i="33" s="1"/>
  <c r="L128" i="33"/>
  <c r="M128" i="33" s="1"/>
  <c r="N128" i="33" s="1"/>
  <c r="L159" i="33"/>
  <c r="M159" i="33" s="1"/>
  <c r="N159" i="33" s="1"/>
  <c r="L168" i="33"/>
  <c r="M168" i="33" s="1"/>
  <c r="N168" i="33" s="1"/>
  <c r="L124" i="33"/>
  <c r="M124" i="33" s="1"/>
  <c r="N124" i="33" s="1"/>
  <c r="L173" i="33"/>
  <c r="M173" i="33" s="1"/>
  <c r="N173" i="33" s="1"/>
  <c r="L68" i="33"/>
  <c r="M68" i="33" s="1"/>
  <c r="N68" i="33" s="1"/>
  <c r="L44" i="33"/>
  <c r="M44" i="33" s="1"/>
  <c r="N44" i="33" s="1"/>
  <c r="L35" i="33"/>
  <c r="M35" i="33" s="1"/>
  <c r="N35" i="33" s="1"/>
  <c r="L180" i="33"/>
  <c r="M180" i="33" s="1"/>
  <c r="N180" i="33" s="1"/>
  <c r="L182" i="33"/>
  <c r="M182" i="33" s="1"/>
  <c r="N182" i="33" s="1"/>
  <c r="L170" i="33"/>
  <c r="M170" i="33" s="1"/>
  <c r="N170" i="33" s="1"/>
  <c r="L149" i="33"/>
  <c r="M149" i="33" s="1"/>
  <c r="N149" i="33" s="1"/>
  <c r="L203" i="33"/>
  <c r="M203" i="33" s="1"/>
  <c r="N203" i="33" s="1"/>
  <c r="L108" i="33"/>
  <c r="M108" i="33" s="1"/>
  <c r="N108" i="33" s="1"/>
  <c r="L42" i="33"/>
  <c r="M42" i="33" s="1"/>
  <c r="N42" i="33" s="1"/>
  <c r="L208" i="33"/>
  <c r="M208" i="33" s="1"/>
  <c r="N208" i="33" s="1"/>
  <c r="N636" i="33"/>
  <c r="L106" i="33"/>
  <c r="M106" i="33" s="1"/>
  <c r="N106" i="33" s="1"/>
  <c r="L150" i="33"/>
  <c r="M150" i="33"/>
  <c r="N150" i="33" s="1"/>
  <c r="L181" i="33"/>
  <c r="M181" i="33" s="1"/>
  <c r="N181" i="33" s="1"/>
  <c r="L211" i="33"/>
  <c r="M211" i="33" s="1"/>
  <c r="N211" i="33" s="1"/>
  <c r="L92" i="33"/>
  <c r="M92" i="33" s="1"/>
  <c r="N92" i="33" s="1"/>
  <c r="L215" i="33"/>
  <c r="M215" i="33" s="1"/>
  <c r="N215" i="33" s="1"/>
  <c r="E150" i="33"/>
  <c r="L40" i="33"/>
  <c r="M40" i="33" s="1"/>
  <c r="N40" i="33" s="1"/>
  <c r="L46" i="33"/>
  <c r="M46" i="33" s="1"/>
  <c r="N46" i="33" s="1"/>
  <c r="L55" i="33"/>
  <c r="M55" i="33" s="1"/>
  <c r="N55" i="33" s="1"/>
  <c r="L76" i="33"/>
  <c r="M76" i="33" s="1"/>
  <c r="N76" i="33" s="1"/>
  <c r="L88" i="33"/>
  <c r="M88" i="33"/>
  <c r="N88" i="33" s="1"/>
  <c r="N607" i="33"/>
  <c r="N677" i="33"/>
  <c r="E51" i="33"/>
  <c r="L51" i="33"/>
  <c r="M51" i="33" s="1"/>
  <c r="N51" i="33" s="1"/>
  <c r="L79" i="33"/>
  <c r="M79" i="33" s="1"/>
  <c r="N79" i="33" s="1"/>
  <c r="L158" i="33"/>
  <c r="M158" i="33" s="1"/>
  <c r="N158" i="33" s="1"/>
  <c r="L197" i="33"/>
  <c r="M197" i="33" s="1"/>
  <c r="N197" i="33" s="1"/>
  <c r="N451" i="33"/>
  <c r="N595" i="33"/>
  <c r="L184" i="33"/>
  <c r="M184" i="33"/>
  <c r="N184" i="33" s="1"/>
  <c r="E122" i="33"/>
  <c r="E29" i="33"/>
  <c r="L113" i="33"/>
  <c r="M113" i="33" s="1"/>
  <c r="N113" i="33" s="1"/>
  <c r="L101" i="33"/>
  <c r="M101" i="33" s="1"/>
  <c r="N101" i="33" s="1"/>
  <c r="E104" i="33"/>
  <c r="L140" i="33"/>
  <c r="M140" i="33" s="1"/>
  <c r="N140" i="33" s="1"/>
  <c r="L109" i="33"/>
  <c r="M109" i="33" s="1"/>
  <c r="N109" i="33" s="1"/>
  <c r="L205" i="33"/>
  <c r="M205" i="33" s="1"/>
  <c r="N205" i="33" s="1"/>
  <c r="L87" i="33"/>
  <c r="M87" i="33" s="1"/>
  <c r="N87" i="33" s="1"/>
  <c r="L98" i="33"/>
  <c r="M98" i="33"/>
  <c r="N98" i="33" s="1"/>
  <c r="L132" i="33"/>
  <c r="M132" i="33" s="1"/>
  <c r="N132" i="33"/>
  <c r="L47" i="33"/>
  <c r="M47" i="33" s="1"/>
  <c r="N47" i="33"/>
  <c r="L219" i="33"/>
  <c r="M219" i="33" s="1"/>
  <c r="N219" i="33" s="1"/>
  <c r="L112" i="33"/>
  <c r="M112" i="33" s="1"/>
  <c r="N112" i="33" s="1"/>
  <c r="L73" i="33"/>
  <c r="M73" i="33" s="1"/>
  <c r="N73" i="33" s="1"/>
  <c r="E208" i="33"/>
  <c r="L148" i="33"/>
  <c r="M148" i="33" s="1"/>
  <c r="N148" i="33" s="1"/>
  <c r="L194" i="33"/>
  <c r="M194" i="33" s="1"/>
  <c r="N194" i="33" s="1"/>
  <c r="E64" i="33"/>
  <c r="L57" i="33"/>
  <c r="M57" i="33" s="1"/>
  <c r="N57" i="33" s="1"/>
  <c r="L71" i="33"/>
  <c r="M71" i="33" s="1"/>
  <c r="N71" i="33" s="1"/>
  <c r="L110" i="33"/>
  <c r="M110" i="33" s="1"/>
  <c r="N110" i="33" s="1"/>
  <c r="L99" i="33"/>
  <c r="M99" i="33" s="1"/>
  <c r="N99" i="33" s="1"/>
  <c r="L143" i="33"/>
  <c r="M143" i="33" s="1"/>
  <c r="N143" i="33" s="1"/>
  <c r="N439" i="33"/>
  <c r="N642" i="33"/>
  <c r="E4" i="21"/>
  <c r="L116" i="33"/>
  <c r="M116" i="33" s="1"/>
  <c r="N116" i="33" s="1"/>
  <c r="N309" i="33"/>
  <c r="N334" i="33"/>
  <c r="M13" i="33"/>
  <c r="N13" i="33" s="1"/>
  <c r="E220" i="33"/>
  <c r="M9" i="33"/>
  <c r="N9" i="33" s="1"/>
  <c r="N295" i="33"/>
  <c r="E139" i="33"/>
  <c r="E10" i="21"/>
  <c r="M4" i="33"/>
  <c r="N4" i="33" s="1"/>
  <c r="N8" i="33"/>
  <c r="N369" i="33"/>
  <c r="M22" i="33"/>
  <c r="N22" i="33"/>
  <c r="M11" i="33"/>
  <c r="N11" i="33" s="1"/>
  <c r="N645" i="33"/>
  <c r="N633" i="33"/>
  <c r="C9" i="19"/>
  <c r="C10" i="19"/>
  <c r="G4" i="19"/>
  <c r="G5" i="19"/>
  <c r="Q18" i="20"/>
  <c r="Q9" i="20"/>
  <c r="R9" i="20"/>
  <c r="Q3" i="20"/>
  <c r="R3" i="20"/>
  <c r="R19" i="20"/>
  <c r="R14" i="20"/>
  <c r="R8" i="20"/>
  <c r="Q13" i="20"/>
  <c r="Q24" i="20"/>
  <c r="R24" i="20"/>
  <c r="K22" i="22"/>
  <c r="R13" i="20"/>
  <c r="E16" i="33"/>
  <c r="M16" i="33"/>
  <c r="N16" i="33"/>
  <c r="E36" i="33"/>
  <c r="L36" i="33"/>
  <c r="M36" i="33" s="1"/>
  <c r="N36" i="33" s="1"/>
  <c r="L49" i="33"/>
  <c r="M49" i="33" s="1"/>
  <c r="N49" i="33" s="1"/>
  <c r="E49" i="33"/>
  <c r="E56" i="33"/>
  <c r="L56" i="33"/>
  <c r="M56" i="33" s="1"/>
  <c r="N56" i="33" s="1"/>
  <c r="L141" i="33"/>
  <c r="M141" i="33" s="1"/>
  <c r="N141" i="33" s="1"/>
  <c r="E141" i="33"/>
  <c r="E165" i="33"/>
  <c r="L165" i="33"/>
  <c r="M165" i="33" s="1"/>
  <c r="N165" i="33" s="1"/>
  <c r="E191" i="33"/>
  <c r="L191" i="33"/>
  <c r="M191" i="33" s="1"/>
  <c r="N191" i="33" s="1"/>
  <c r="E185" i="33"/>
  <c r="E171" i="33"/>
  <c r="L171" i="33"/>
  <c r="M171" i="33" s="1"/>
  <c r="N171" i="33" s="1"/>
  <c r="E117" i="33"/>
  <c r="L117" i="33"/>
  <c r="M117" i="33"/>
  <c r="N117" i="33" s="1"/>
  <c r="L177" i="33"/>
  <c r="M177" i="33" s="1"/>
  <c r="N177" i="33" s="1"/>
  <c r="L198" i="33"/>
  <c r="M198" i="33" s="1"/>
  <c r="N198" i="33" s="1"/>
  <c r="E58" i="33"/>
  <c r="L58" i="33"/>
  <c r="M58" i="33" s="1"/>
  <c r="N58" i="33" s="1"/>
  <c r="R18" i="20"/>
  <c r="L3" i="22"/>
  <c r="L77" i="33"/>
  <c r="M77" i="33"/>
  <c r="N77" i="33" s="1"/>
  <c r="O16" i="18"/>
  <c r="O18" i="18"/>
  <c r="E102" i="33"/>
  <c r="L102" i="33"/>
  <c r="M102" i="33" s="1"/>
  <c r="N102" i="33" s="1"/>
  <c r="L93" i="33"/>
  <c r="M93" i="33" s="1"/>
  <c r="N93" i="33" s="1"/>
  <c r="E93" i="33"/>
  <c r="N521" i="33"/>
  <c r="G10" i="19"/>
  <c r="G11" i="19"/>
  <c r="G12" i="19"/>
  <c r="L75" i="33"/>
  <c r="M75" i="33" s="1"/>
  <c r="N75" i="33" s="1"/>
  <c r="E75" i="33"/>
  <c r="E80" i="33"/>
  <c r="L80" i="33"/>
  <c r="M80" i="33" s="1"/>
  <c r="N80" i="33" s="1"/>
  <c r="K14" i="22"/>
  <c r="K24" i="22"/>
  <c r="D8" i="21"/>
  <c r="B8" i="21"/>
  <c r="P15" i="18"/>
  <c r="O15" i="18"/>
  <c r="O5" i="18"/>
  <c r="L30" i="33"/>
  <c r="M30" i="33" s="1"/>
  <c r="N30" i="33" s="1"/>
  <c r="E30" i="33"/>
  <c r="N438" i="33"/>
  <c r="N496" i="33"/>
  <c r="L31" i="33"/>
  <c r="M31" i="33" s="1"/>
  <c r="N31" i="33" s="1"/>
  <c r="E31" i="33"/>
  <c r="N578" i="33"/>
  <c r="N584" i="33"/>
  <c r="F14" i="21"/>
  <c r="L38" i="33"/>
  <c r="M38" i="33" s="1"/>
  <c r="N38" i="33" s="1"/>
  <c r="E38" i="33"/>
  <c r="E107" i="33"/>
  <c r="E144" i="33"/>
  <c r="L144" i="33"/>
  <c r="M144" i="33" s="1"/>
  <c r="N144" i="33" s="1"/>
  <c r="N506" i="33"/>
  <c r="E11" i="21"/>
  <c r="B11" i="21"/>
  <c r="C11" i="21"/>
  <c r="L60" i="33"/>
  <c r="M60" i="33" s="1"/>
  <c r="N60" i="33" s="1"/>
  <c r="L5" i="22"/>
  <c r="M10" i="33"/>
  <c r="N10" i="33" s="1"/>
  <c r="E10" i="33"/>
  <c r="E34" i="33"/>
  <c r="L34" i="33"/>
  <c r="M34" i="33" s="1"/>
  <c r="N34" i="33" s="1"/>
  <c r="E65" i="33"/>
  <c r="N385" i="33"/>
  <c r="N432" i="33"/>
  <c r="N479" i="33"/>
  <c r="N499" i="33"/>
  <c r="N617" i="33"/>
  <c r="N625" i="33"/>
  <c r="N656" i="33"/>
  <c r="N512" i="33"/>
  <c r="N530" i="33"/>
  <c r="N566" i="33"/>
  <c r="N325" i="33"/>
  <c r="N482" i="33"/>
  <c r="N488" i="33"/>
  <c r="N554" i="33"/>
  <c r="N567" i="33"/>
  <c r="N586" i="33"/>
  <c r="N592" i="33"/>
  <c r="N658" i="33"/>
  <c r="N665" i="33"/>
  <c r="N672" i="33"/>
  <c r="N699" i="33"/>
  <c r="N428" i="33"/>
  <c r="N434" i="33"/>
  <c r="N446" i="33"/>
  <c r="N538" i="33"/>
  <c r="N666" i="33"/>
  <c r="N687" i="33"/>
  <c r="N693" i="33"/>
  <c r="L104" i="33"/>
  <c r="M104" i="33" s="1"/>
  <c r="N104" i="33" s="1"/>
  <c r="N310" i="33"/>
  <c r="N520" i="33"/>
  <c r="N606" i="33"/>
  <c r="O8" i="18"/>
  <c r="O14" i="18"/>
  <c r="N3" i="33"/>
  <c r="N466" i="33"/>
  <c r="N596" i="33"/>
  <c r="N597" i="33"/>
  <c r="N609" i="33"/>
  <c r="N669" i="33"/>
  <c r="N223" i="33"/>
  <c r="N225" i="33"/>
  <c r="N226" i="33"/>
  <c r="N228" i="33"/>
  <c r="N229" i="33"/>
  <c r="N318" i="33"/>
  <c r="N320" i="33"/>
  <c r="N321" i="33"/>
  <c r="M23" i="33"/>
  <c r="N23" i="33" s="1"/>
  <c r="N407" i="33"/>
  <c r="N418" i="33"/>
  <c r="N435" i="33"/>
  <c r="N447" i="33"/>
  <c r="N469" i="33"/>
  <c r="N525" i="33"/>
  <c r="N536" i="33"/>
  <c r="N558" i="33"/>
  <c r="N582" i="33"/>
  <c r="N593" i="33"/>
  <c r="N628" i="33"/>
  <c r="N639" i="33"/>
  <c r="N671" i="33"/>
  <c r="N678" i="33"/>
  <c r="N684" i="33"/>
  <c r="N268" i="33"/>
  <c r="N327" i="33"/>
  <c r="N361" i="33"/>
  <c r="N362" i="33"/>
  <c r="N18" i="33"/>
  <c r="C19" i="19"/>
  <c r="N401" i="33"/>
  <c r="N436" i="33"/>
  <c r="N611" i="33"/>
  <c r="N629" i="33"/>
  <c r="N664" i="33"/>
  <c r="N679" i="33"/>
  <c r="N685" i="33"/>
  <c r="N691" i="33"/>
  <c r="P38" i="20"/>
  <c r="R38" i="20"/>
  <c r="P42" i="20"/>
  <c r="R42" i="20"/>
  <c r="N648" i="33"/>
  <c r="N660" i="33"/>
  <c r="N674" i="33"/>
  <c r="N688" i="33"/>
  <c r="N694" i="33"/>
  <c r="N700" i="33"/>
  <c r="N285" i="33"/>
  <c r="M14" i="33"/>
  <c r="N14" i="33" s="1"/>
  <c r="M20" i="33"/>
  <c r="N20" i="33" s="1"/>
  <c r="M27" i="33"/>
  <c r="N27" i="33" s="1"/>
  <c r="N427" i="33"/>
  <c r="N456" i="33"/>
  <c r="N473" i="33"/>
  <c r="N490" i="33"/>
  <c r="N528" i="33"/>
  <c r="N545" i="33"/>
  <c r="N550" i="33"/>
  <c r="N562" i="33"/>
  <c r="N568" i="33"/>
  <c r="N614" i="33"/>
  <c r="N620" i="33"/>
  <c r="N649" i="33"/>
  <c r="N668" i="33"/>
  <c r="N675" i="33"/>
  <c r="N695" i="33"/>
  <c r="C5" i="9"/>
  <c r="P43" i="20"/>
  <c r="R43" i="20"/>
  <c r="P51" i="20"/>
  <c r="R51" i="20" s="1"/>
  <c r="N355" i="33"/>
  <c r="M5" i="33"/>
  <c r="N5" i="33" s="1"/>
  <c r="N431" i="33"/>
  <c r="N442" i="33"/>
  <c r="N472" i="33"/>
  <c r="N504" i="33"/>
  <c r="N514" i="33"/>
  <c r="N529" i="33"/>
  <c r="N544" i="33"/>
  <c r="N560" i="33"/>
  <c r="N561" i="33"/>
  <c r="N576" i="33"/>
  <c r="N618" i="33"/>
  <c r="N676" i="33"/>
  <c r="N696" i="33"/>
  <c r="P50" i="20"/>
  <c r="R50" i="20"/>
  <c r="N230" i="33"/>
  <c r="N232" i="33"/>
  <c r="N233" i="33"/>
  <c r="N236" i="33"/>
  <c r="N237" i="33"/>
  <c r="N238" i="33"/>
  <c r="N239" i="33"/>
  <c r="N240" i="33"/>
  <c r="N241" i="33"/>
  <c r="N242" i="33"/>
  <c r="N245" i="33"/>
  <c r="N246" i="33"/>
  <c r="N248" i="33"/>
  <c r="N250" i="33"/>
  <c r="N253" i="33"/>
  <c r="N256" i="33"/>
  <c r="N257" i="33"/>
  <c r="N259" i="33"/>
  <c r="N261" i="33"/>
  <c r="N262" i="33"/>
  <c r="N264" i="33"/>
  <c r="N292" i="33"/>
  <c r="N297" i="33"/>
  <c r="N313" i="33"/>
  <c r="N337" i="33"/>
  <c r="N339" i="33"/>
  <c r="N340" i="33"/>
  <c r="N341" i="33"/>
  <c r="M28" i="33"/>
  <c r="N28" i="33" s="1"/>
  <c r="N409" i="33"/>
  <c r="N419" i="33"/>
  <c r="N450" i="33"/>
  <c r="N465" i="33"/>
  <c r="N480" i="33"/>
  <c r="N497" i="33"/>
  <c r="N522" i="33"/>
  <c r="N552" i="33"/>
  <c r="N569" i="33"/>
  <c r="N594" i="33"/>
  <c r="N610" i="33"/>
  <c r="N622" i="33"/>
  <c r="N627" i="33"/>
  <c r="N661" i="33"/>
  <c r="N667" i="33"/>
  <c r="N673" i="33"/>
  <c r="N680" i="33"/>
  <c r="N692" i="33"/>
  <c r="P47" i="20"/>
  <c r="R47" i="20" s="1"/>
  <c r="P34" i="20"/>
  <c r="R34" i="20"/>
  <c r="P35" i="20"/>
  <c r="R35" i="20"/>
  <c r="C6" i="9"/>
  <c r="G15" i="19"/>
  <c r="C21" i="19"/>
  <c r="C22" i="19"/>
  <c r="G16" i="19"/>
  <c r="G17" i="19"/>
  <c r="C14" i="21"/>
  <c r="E14" i="21"/>
  <c r="D14" i="21"/>
  <c r="B14" i="21"/>
  <c r="L4" i="22"/>
  <c r="K5" i="22"/>
  <c r="K3" i="22"/>
  <c r="K4" i="22"/>
  <c r="K6" i="22"/>
  <c r="L6" i="22"/>
  <c r="G4" i="20"/>
  <c r="G6" i="20"/>
  <c r="C7" i="9"/>
  <c r="G24" i="20"/>
  <c r="G26" i="20"/>
  <c r="Q11" i="20"/>
  <c r="R11" i="20"/>
  <c r="Q6" i="20"/>
  <c r="R6" i="20"/>
  <c r="Q26" i="20"/>
  <c r="R26" i="20"/>
  <c r="G14" i="20"/>
  <c r="G16" i="20"/>
  <c r="G19" i="20"/>
  <c r="Q2" i="20"/>
  <c r="Q16" i="20"/>
  <c r="R16" i="20"/>
  <c r="G9" i="20"/>
  <c r="G11" i="20"/>
  <c r="Q22" i="20"/>
  <c r="Q12" i="20"/>
  <c r="R22" i="20"/>
  <c r="Q25" i="20"/>
  <c r="R25" i="20"/>
  <c r="R2" i="20"/>
  <c r="Q5" i="20"/>
  <c r="R5" i="20"/>
  <c r="G21" i="20"/>
  <c r="Q21" i="20"/>
  <c r="R21" i="20"/>
  <c r="Q17" i="20"/>
  <c r="R12" i="20"/>
  <c r="Q15" i="20"/>
  <c r="R15" i="20"/>
  <c r="Q7" i="20"/>
  <c r="Q10" i="20"/>
  <c r="R10" i="20"/>
  <c r="R7" i="20"/>
  <c r="R17" i="20"/>
  <c r="Q20" i="20"/>
  <c r="R20" i="20"/>
  <c r="I201" i="33"/>
  <c r="I122" i="33"/>
  <c r="AQ7" i="7"/>
  <c r="I78" i="33"/>
  <c r="F8" i="33"/>
  <c r="F87" i="33"/>
  <c r="F219" i="33"/>
  <c r="I39" i="33"/>
  <c r="AU29" i="7"/>
  <c r="I170" i="33"/>
  <c r="AV3" i="7"/>
  <c r="I61" i="33"/>
  <c r="I107" i="33"/>
  <c r="I144" i="33"/>
  <c r="AP17" i="7"/>
  <c r="F73" i="33"/>
  <c r="AU31" i="7"/>
  <c r="AV4" i="7"/>
  <c r="F28" i="33"/>
  <c r="I109" i="33"/>
  <c r="I174" i="33"/>
  <c r="AV19" i="7"/>
  <c r="I126" i="33"/>
  <c r="F103" i="33"/>
  <c r="AV31" i="7"/>
  <c r="F196" i="33"/>
  <c r="AV26" i="7"/>
  <c r="I97" i="33"/>
  <c r="I22" i="33"/>
  <c r="I105" i="33"/>
  <c r="AV23" i="7"/>
  <c r="F178" i="33"/>
  <c r="AQ17" i="7"/>
  <c r="I158" i="33"/>
  <c r="AO17" i="7"/>
  <c r="AN7" i="7"/>
  <c r="AU9" i="7"/>
  <c r="AO5" i="7"/>
  <c r="I117" i="33"/>
  <c r="I118" i="33"/>
  <c r="AO19" i="7"/>
  <c r="I140" i="33"/>
  <c r="I163" i="33"/>
  <c r="AQ20" i="7"/>
  <c r="I219" i="33"/>
  <c r="AQ29" i="7"/>
  <c r="AV33" i="7"/>
  <c r="I207" i="33"/>
  <c r="AP7" i="7"/>
  <c r="AO4" i="7"/>
  <c r="AR35" i="7"/>
  <c r="AU14" i="7"/>
  <c r="G13" i="18"/>
  <c r="G5" i="18"/>
  <c r="I133" i="33"/>
  <c r="AP18" i="7"/>
  <c r="F217" i="33"/>
  <c r="I42" i="33"/>
  <c r="I68" i="33"/>
  <c r="H7" i="16"/>
  <c r="AN36" i="7"/>
  <c r="F90" i="33"/>
  <c r="F122" i="33"/>
  <c r="AO9" i="7"/>
  <c r="AN24" i="7"/>
  <c r="AR31" i="7"/>
  <c r="AV29" i="7"/>
  <c r="AQ19" i="7"/>
  <c r="F147" i="33"/>
  <c r="AP8" i="7"/>
  <c r="F96" i="33"/>
  <c r="I121" i="33"/>
  <c r="I8" i="16"/>
  <c r="F99" i="33"/>
  <c r="F220" i="33"/>
  <c r="AO29" i="7"/>
  <c r="AP25" i="7"/>
  <c r="I84" i="33"/>
  <c r="AQ12" i="7"/>
  <c r="F115" i="33"/>
  <c r="F170" i="33"/>
  <c r="F32" i="33"/>
  <c r="AN14" i="7"/>
  <c r="I177" i="33"/>
  <c r="F27" i="33"/>
  <c r="AO36" i="7"/>
  <c r="AR16" i="7"/>
  <c r="I208" i="33"/>
  <c r="I145" i="33"/>
  <c r="I63" i="33"/>
  <c r="AU4" i="7"/>
  <c r="AN10" i="7"/>
  <c r="F29" i="33"/>
  <c r="I171" i="33"/>
  <c r="I160" i="33"/>
  <c r="F102" i="33"/>
  <c r="F89" i="33"/>
  <c r="AQ3" i="7"/>
  <c r="E9" i="16"/>
  <c r="I147" i="33"/>
  <c r="F131" i="33"/>
  <c r="I125" i="33"/>
  <c r="I128" i="33"/>
  <c r="AO14" i="7"/>
  <c r="F191" i="33"/>
  <c r="AU6" i="7"/>
  <c r="I151" i="33"/>
  <c r="F134" i="33"/>
  <c r="I14" i="33"/>
  <c r="F144" i="33"/>
  <c r="F145" i="33"/>
  <c r="F129" i="33"/>
  <c r="I94" i="33"/>
  <c r="F15" i="33"/>
  <c r="F75" i="33"/>
  <c r="F76" i="33"/>
  <c r="I179" i="33"/>
  <c r="AR22" i="7"/>
  <c r="I141" i="33"/>
  <c r="AP34" i="7"/>
  <c r="I130" i="33"/>
  <c r="F61" i="33"/>
  <c r="F63" i="33"/>
  <c r="F71" i="33"/>
  <c r="F164" i="33"/>
  <c r="F218" i="33"/>
  <c r="F23" i="33"/>
  <c r="I34" i="33"/>
  <c r="I55" i="33"/>
  <c r="I137" i="33"/>
  <c r="AV14" i="7"/>
  <c r="I31" i="33"/>
  <c r="AN30" i="7"/>
  <c r="AQ24" i="7"/>
  <c r="AU28" i="7"/>
  <c r="AR14" i="7"/>
  <c r="F3" i="33"/>
  <c r="I135" i="33"/>
  <c r="I24" i="33"/>
  <c r="F130" i="33"/>
  <c r="AP19" i="7"/>
  <c r="F82" i="33"/>
  <c r="I138" i="33"/>
  <c r="AQ27" i="7"/>
  <c r="E8" i="16"/>
  <c r="I112" i="33"/>
  <c r="F195" i="33"/>
  <c r="I136" i="33"/>
  <c r="F26" i="33"/>
  <c r="I185" i="33"/>
  <c r="I146" i="33"/>
  <c r="F47" i="33"/>
  <c r="AR23" i="7"/>
  <c r="AU21" i="7"/>
  <c r="AV21" i="7"/>
  <c r="F157" i="33"/>
  <c r="AR18" i="7"/>
  <c r="AN26" i="7"/>
  <c r="F207" i="33"/>
  <c r="F86" i="33"/>
  <c r="E7" i="16"/>
  <c r="F124" i="33"/>
  <c r="I176" i="33"/>
  <c r="I197" i="33"/>
  <c r="I192" i="33"/>
  <c r="I74" i="33"/>
  <c r="AP21" i="7"/>
  <c r="I52" i="33"/>
  <c r="I217" i="33"/>
  <c r="AU20" i="7"/>
  <c r="I152" i="33"/>
  <c r="I89" i="33"/>
  <c r="I114" i="33"/>
  <c r="I110" i="33"/>
  <c r="G18" i="18"/>
  <c r="F62" i="33"/>
  <c r="AV13" i="7"/>
  <c r="AN25" i="7"/>
  <c r="G8" i="18"/>
  <c r="AR19" i="7"/>
  <c r="F18" i="33"/>
  <c r="I183" i="33"/>
  <c r="AU17" i="7"/>
  <c r="I20" i="33"/>
  <c r="I72" i="33"/>
  <c r="I165" i="33"/>
  <c r="AQ34" i="7"/>
  <c r="F25" i="33"/>
  <c r="AR6" i="7"/>
  <c r="I193" i="33"/>
  <c r="F141" i="33"/>
  <c r="I168" i="33"/>
  <c r="F173" i="33"/>
  <c r="I100" i="33"/>
  <c r="F38" i="33"/>
  <c r="F121" i="33"/>
  <c r="F222" i="33"/>
  <c r="F31" i="33"/>
  <c r="F108" i="33"/>
  <c r="F93" i="33"/>
  <c r="F139" i="33"/>
  <c r="AN15" i="7"/>
  <c r="AQ6" i="7"/>
  <c r="I58" i="33"/>
  <c r="I212" i="33"/>
  <c r="I199" i="33"/>
  <c r="AP14" i="7"/>
  <c r="F94" i="33"/>
  <c r="F208" i="33"/>
  <c r="AP13" i="7"/>
  <c r="F162" i="33"/>
  <c r="F163" i="33"/>
  <c r="I205" i="33"/>
  <c r="I35" i="33"/>
  <c r="AP32" i="7"/>
  <c r="AN33" i="7"/>
  <c r="AQ14" i="7"/>
  <c r="I11" i="33"/>
  <c r="F179" i="33"/>
  <c r="AO16" i="7"/>
  <c r="F135" i="33"/>
  <c r="I214" i="33"/>
  <c r="F53" i="33"/>
  <c r="I8" i="33"/>
  <c r="G17" i="18"/>
  <c r="AN35" i="7"/>
  <c r="I124" i="33"/>
  <c r="F150" i="33"/>
  <c r="AP28" i="7"/>
  <c r="AR7" i="7"/>
  <c r="AP26" i="7"/>
  <c r="I98" i="33"/>
  <c r="I215" i="33"/>
  <c r="F156" i="33"/>
  <c r="AO34" i="7"/>
  <c r="AU18" i="7"/>
  <c r="I186" i="33"/>
  <c r="F80" i="33"/>
  <c r="AU7" i="7"/>
  <c r="AN29" i="7"/>
  <c r="I195" i="33"/>
  <c r="F175" i="33"/>
  <c r="AN20" i="7"/>
  <c r="F167" i="33"/>
  <c r="I65" i="33"/>
  <c r="I60" i="33"/>
  <c r="AO20" i="7"/>
  <c r="AP16" i="7"/>
  <c r="F101" i="33"/>
  <c r="AV16" i="7"/>
  <c r="AO10" i="7"/>
  <c r="F197" i="33"/>
  <c r="G6" i="18"/>
  <c r="I51" i="33"/>
  <c r="I90" i="33"/>
  <c r="AO8" i="7"/>
  <c r="AR10" i="7"/>
  <c r="AN34" i="7"/>
  <c r="I5" i="33"/>
  <c r="I120" i="33"/>
  <c r="F81" i="33"/>
  <c r="F123" i="33"/>
  <c r="I169" i="33"/>
  <c r="AV24" i="7"/>
  <c r="F16" i="33"/>
  <c r="AN28" i="7"/>
  <c r="AU36" i="7"/>
  <c r="AQ11" i="7"/>
  <c r="H8" i="16"/>
  <c r="AQ32" i="7"/>
  <c r="F85" i="33"/>
  <c r="AU8" i="7"/>
  <c r="I70" i="33"/>
  <c r="I6" i="33"/>
  <c r="F10" i="33"/>
  <c r="F79" i="33"/>
  <c r="I204" i="33"/>
  <c r="AU11" i="7"/>
  <c r="I157" i="33"/>
  <c r="I48" i="33"/>
  <c r="F127" i="33"/>
  <c r="I119" i="33"/>
  <c r="I88" i="33"/>
  <c r="F77" i="33"/>
  <c r="I75" i="33"/>
  <c r="AU12" i="7"/>
  <c r="F221" i="33"/>
  <c r="I220" i="33"/>
  <c r="AR3" i="7"/>
  <c r="F68" i="33"/>
  <c r="F30" i="33"/>
  <c r="AP35" i="7"/>
  <c r="AN11" i="7"/>
  <c r="I213" i="33"/>
  <c r="F36" i="33"/>
  <c r="I32" i="33"/>
  <c r="F128" i="33"/>
  <c r="I200" i="33"/>
  <c r="F52" i="33"/>
  <c r="F41" i="33"/>
  <c r="I77" i="33"/>
  <c r="F161" i="33"/>
  <c r="G4" i="18"/>
  <c r="F56" i="33"/>
  <c r="I46" i="33"/>
  <c r="I102" i="33"/>
  <c r="F118" i="33"/>
  <c r="F22" i="33"/>
  <c r="F209" i="33"/>
  <c r="F5" i="33"/>
  <c r="AV32" i="7"/>
  <c r="F177" i="33"/>
  <c r="F194" i="33"/>
  <c r="I178" i="33"/>
  <c r="F13" i="33"/>
  <c r="G11" i="18"/>
  <c r="I71" i="33"/>
  <c r="AN6" i="7"/>
  <c r="I62" i="33"/>
  <c r="AP6" i="7"/>
  <c r="AR36" i="7"/>
  <c r="F148" i="33"/>
  <c r="F155" i="33"/>
  <c r="I50" i="33"/>
  <c r="I87" i="33"/>
  <c r="F117" i="33"/>
  <c r="AR24" i="7"/>
  <c r="AP12" i="7"/>
  <c r="AP24" i="7"/>
  <c r="I103" i="33"/>
  <c r="I95" i="33"/>
  <c r="AO6" i="7"/>
  <c r="AV10" i="7"/>
  <c r="AP30" i="7"/>
  <c r="AO15" i="7"/>
  <c r="F64" i="33"/>
  <c r="AV27" i="7"/>
  <c r="I155" i="33"/>
  <c r="I79" i="33"/>
  <c r="AR29" i="7"/>
  <c r="I54" i="33"/>
  <c r="F153" i="33"/>
  <c r="F74" i="33"/>
  <c r="AQ15" i="7"/>
  <c r="F57" i="33"/>
  <c r="AU16" i="7"/>
  <c r="F165" i="33"/>
  <c r="AV28" i="7"/>
  <c r="I187" i="33"/>
  <c r="I161" i="33"/>
  <c r="F125" i="33"/>
  <c r="I9" i="16"/>
  <c r="F168" i="33"/>
  <c r="AR26" i="7"/>
  <c r="I150" i="33"/>
  <c r="AR20" i="7"/>
  <c r="F112" i="33"/>
  <c r="F212" i="33"/>
  <c r="AP22" i="7"/>
  <c r="F210" i="33"/>
  <c r="AU19" i="7"/>
  <c r="I139" i="33"/>
  <c r="I190" i="33"/>
  <c r="F182" i="33"/>
  <c r="I182" i="33"/>
  <c r="AO11" i="7"/>
  <c r="F169" i="33"/>
  <c r="I218" i="33"/>
  <c r="AU32" i="7"/>
  <c r="I3" i="33"/>
  <c r="AN4" i="7"/>
  <c r="I96" i="33"/>
  <c r="F120" i="33"/>
  <c r="D8" i="16"/>
  <c r="AU22" i="7"/>
  <c r="I29" i="33"/>
  <c r="AU25" i="7"/>
  <c r="AR9" i="7"/>
  <c r="I33" i="33"/>
  <c r="AR8" i="7"/>
  <c r="I66" i="33"/>
  <c r="I67" i="33"/>
  <c r="AP27" i="7"/>
  <c r="F202" i="33"/>
  <c r="F84" i="33"/>
  <c r="F204" i="33"/>
  <c r="I19" i="33"/>
  <c r="I149" i="33"/>
  <c r="AR11" i="7"/>
  <c r="G10" i="18"/>
  <c r="I91" i="33"/>
  <c r="I57" i="33"/>
  <c r="AR34" i="7"/>
  <c r="AU26" i="7"/>
  <c r="AN16" i="7"/>
  <c r="AV30" i="7"/>
  <c r="I83" i="33"/>
  <c r="I189" i="33"/>
  <c r="F44" i="33"/>
  <c r="AV11" i="7"/>
  <c r="AV9" i="7"/>
  <c r="I36" i="33"/>
  <c r="I156" i="33"/>
  <c r="F213" i="33"/>
  <c r="AQ33" i="7"/>
  <c r="F154" i="33"/>
  <c r="AU3" i="7"/>
  <c r="F66" i="33"/>
  <c r="I25" i="33"/>
  <c r="I203" i="33"/>
  <c r="F4" i="33"/>
  <c r="AU10" i="7"/>
  <c r="AN21" i="7"/>
  <c r="F59" i="33"/>
  <c r="I173" i="33"/>
  <c r="F201" i="33"/>
  <c r="I106" i="33"/>
  <c r="I127" i="33"/>
  <c r="I209" i="33"/>
  <c r="AU24" i="7"/>
  <c r="AP4" i="7"/>
  <c r="I111" i="33"/>
  <c r="AV20" i="7"/>
  <c r="I104" i="33"/>
  <c r="F199" i="33"/>
  <c r="F105" i="33"/>
  <c r="F149" i="33"/>
  <c r="I69" i="33"/>
  <c r="F48" i="33"/>
  <c r="I9" i="33"/>
  <c r="F100" i="33"/>
  <c r="I191" i="33"/>
  <c r="F171" i="33"/>
  <c r="AO27" i="7"/>
  <c r="AO33" i="7"/>
  <c r="AQ16" i="7"/>
  <c r="I59" i="33"/>
  <c r="F106" i="33"/>
  <c r="F119" i="33"/>
  <c r="AV15" i="7"/>
  <c r="F43" i="33"/>
  <c r="AP20" i="7"/>
  <c r="AQ36" i="7"/>
  <c r="I27" i="33"/>
  <c r="AO3" i="7"/>
  <c r="AQ4" i="7"/>
  <c r="I198" i="33"/>
  <c r="AN31" i="7"/>
  <c r="F184" i="33"/>
  <c r="F214" i="33"/>
  <c r="F88" i="33"/>
  <c r="AO7" i="7"/>
  <c r="F140" i="33"/>
  <c r="G12" i="18"/>
  <c r="I134" i="33"/>
  <c r="F21" i="33"/>
  <c r="F11" i="33"/>
  <c r="AN27" i="7"/>
  <c r="AN22" i="7"/>
  <c r="I210" i="33"/>
  <c r="I216" i="33"/>
  <c r="I206" i="33"/>
  <c r="AP11" i="7"/>
  <c r="AR12" i="7"/>
  <c r="AV8" i="7"/>
  <c r="F7" i="33"/>
  <c r="I181" i="33"/>
  <c r="I56" i="33"/>
  <c r="F45" i="33"/>
  <c r="I17" i="33"/>
  <c r="F6" i="33"/>
  <c r="I131" i="33"/>
  <c r="I13" i="33"/>
  <c r="I30" i="33"/>
  <c r="AN17" i="7"/>
  <c r="AR5" i="7"/>
  <c r="AQ23" i="7"/>
  <c r="F35" i="33"/>
  <c r="I40" i="33"/>
  <c r="F9" i="33"/>
  <c r="H9" i="16"/>
  <c r="I108" i="33"/>
  <c r="AO25" i="7"/>
  <c r="F24" i="33"/>
  <c r="F192" i="33"/>
  <c r="I123" i="33"/>
  <c r="AQ26" i="7"/>
  <c r="F200" i="33"/>
  <c r="F46" i="33"/>
  <c r="AQ30" i="7"/>
  <c r="I221" i="33"/>
  <c r="F143" i="33"/>
  <c r="I28" i="33"/>
  <c r="I132" i="33"/>
  <c r="I142" i="33"/>
  <c r="AV18" i="7"/>
  <c r="I4" i="33"/>
  <c r="F39" i="33"/>
  <c r="AO21" i="7"/>
  <c r="I175" i="33"/>
  <c r="G7" i="18"/>
  <c r="AP5" i="7"/>
  <c r="I7" i="33"/>
  <c r="F181" i="33"/>
  <c r="F58" i="33"/>
  <c r="F190" i="33"/>
  <c r="AQ9" i="7"/>
  <c r="AP10" i="7"/>
  <c r="AO31" i="7"/>
  <c r="F110" i="33"/>
  <c r="AU27" i="7"/>
  <c r="F133" i="33"/>
  <c r="F113" i="33"/>
  <c r="AR4" i="7"/>
  <c r="AQ31" i="7"/>
  <c r="AP31" i="7"/>
  <c r="I85" i="33"/>
  <c r="I162" i="33"/>
  <c r="F172" i="33"/>
  <c r="I49" i="33"/>
  <c r="AQ25" i="7"/>
  <c r="AQ13" i="7"/>
  <c r="F216" i="33"/>
  <c r="AV35" i="7"/>
  <c r="F67" i="33"/>
  <c r="AQ18" i="7"/>
  <c r="I44" i="33"/>
  <c r="I80" i="33"/>
  <c r="F205" i="33"/>
  <c r="AO13" i="7"/>
  <c r="I166" i="33"/>
  <c r="F97" i="33"/>
  <c r="I93" i="33"/>
  <c r="F65" i="33"/>
  <c r="F116" i="33"/>
  <c r="AP9" i="7"/>
  <c r="AR30" i="7"/>
  <c r="F98" i="33"/>
  <c r="I76" i="33"/>
  <c r="AR33" i="7"/>
  <c r="I99" i="33"/>
  <c r="F104" i="33"/>
  <c r="I15" i="33"/>
  <c r="I159" i="33"/>
  <c r="F78" i="33"/>
  <c r="F12" i="33"/>
  <c r="F49" i="33"/>
  <c r="F206" i="33"/>
  <c r="AN3" i="7"/>
  <c r="F34" i="33"/>
  <c r="I26" i="33"/>
  <c r="AN19" i="7"/>
  <c r="AU5" i="7"/>
  <c r="F198" i="33"/>
  <c r="F152" i="33"/>
  <c r="I184" i="33"/>
  <c r="F142" i="33"/>
  <c r="AO23" i="7"/>
  <c r="I43" i="33"/>
  <c r="AQ35" i="7"/>
  <c r="F176" i="33"/>
  <c r="AN8" i="7"/>
  <c r="F132" i="33"/>
  <c r="F183" i="33"/>
  <c r="I116" i="33"/>
  <c r="AO26" i="7"/>
  <c r="AR32" i="7"/>
  <c r="F187" i="33"/>
  <c r="I12" i="33"/>
  <c r="F188" i="33"/>
  <c r="AN13" i="7"/>
  <c r="I23" i="33"/>
  <c r="AV22" i="7"/>
  <c r="F14" i="33"/>
  <c r="AO18" i="7"/>
  <c r="I86" i="33"/>
  <c r="F17" i="33"/>
  <c r="AQ10" i="7"/>
  <c r="AR28" i="7"/>
  <c r="AR15" i="7"/>
  <c r="AV12" i="7"/>
  <c r="I196" i="33"/>
  <c r="AU13" i="7"/>
  <c r="F54" i="33"/>
  <c r="AV36" i="7"/>
  <c r="AO35" i="7"/>
  <c r="AN18" i="7"/>
  <c r="I194" i="33"/>
  <c r="I45" i="33"/>
  <c r="G16" i="18"/>
  <c r="I167" i="33"/>
  <c r="AP36" i="7"/>
  <c r="AN12" i="7"/>
  <c r="F138" i="33"/>
  <c r="I37" i="33"/>
  <c r="I64" i="33"/>
  <c r="AU35" i="7"/>
  <c r="I129" i="33"/>
  <c r="F37" i="33"/>
  <c r="AN9" i="7"/>
  <c r="D7" i="16"/>
  <c r="F185" i="33"/>
  <c r="AV6" i="7"/>
  <c r="AO30" i="7"/>
  <c r="AV25" i="7"/>
  <c r="G9" i="18"/>
  <c r="F159" i="33"/>
  <c r="I148" i="33"/>
  <c r="F174" i="33"/>
  <c r="AO12" i="7"/>
  <c r="AU34" i="7"/>
  <c r="I16" i="33"/>
  <c r="I143" i="33"/>
  <c r="AU33" i="7"/>
  <c r="AV34" i="7"/>
  <c r="F193" i="33"/>
  <c r="F51" i="33"/>
  <c r="F95" i="33"/>
  <c r="AR13" i="7"/>
  <c r="F126" i="33"/>
  <c r="F60" i="33"/>
  <c r="I41" i="33"/>
  <c r="F42" i="33"/>
  <c r="I38" i="33"/>
  <c r="F20" i="33"/>
  <c r="AV7" i="7"/>
  <c r="F137" i="33"/>
  <c r="F114" i="33"/>
  <c r="F69" i="33"/>
  <c r="F72" i="33"/>
  <c r="F55" i="33"/>
  <c r="F19" i="33"/>
  <c r="F40" i="33"/>
  <c r="I73" i="33"/>
  <c r="I113" i="33"/>
  <c r="AP15" i="7"/>
  <c r="AO32" i="7"/>
  <c r="AU15" i="7"/>
  <c r="AU30" i="7"/>
  <c r="F92" i="33"/>
  <c r="F215" i="33"/>
  <c r="F146" i="33"/>
  <c r="AR27" i="7"/>
  <c r="I153" i="33"/>
  <c r="F211" i="33"/>
  <c r="AQ8" i="7"/>
  <c r="I188" i="33"/>
  <c r="AO22" i="7"/>
  <c r="F91" i="33"/>
  <c r="AN23" i="7"/>
  <c r="F189" i="33"/>
  <c r="I81" i="33"/>
  <c r="I47" i="33"/>
  <c r="F186" i="33"/>
  <c r="I202" i="33"/>
  <c r="I180" i="33"/>
  <c r="F166" i="33"/>
  <c r="AQ22" i="7"/>
  <c r="I53" i="33"/>
  <c r="I172" i="33"/>
  <c r="I7" i="16"/>
  <c r="I115" i="33"/>
  <c r="AR25" i="7"/>
  <c r="F111" i="33"/>
  <c r="AN32" i="7"/>
  <c r="F83" i="33"/>
  <c r="I82" i="33"/>
  <c r="AR17" i="7"/>
  <c r="AN5" i="7"/>
  <c r="AO24" i="7"/>
  <c r="F50" i="33"/>
  <c r="AP23" i="7"/>
  <c r="I10" i="33"/>
  <c r="F180" i="33"/>
  <c r="AP3" i="7"/>
  <c r="AQ21" i="7"/>
  <c r="F136" i="33"/>
  <c r="F203" i="33"/>
  <c r="AR21" i="7"/>
  <c r="AO28" i="7"/>
  <c r="I211" i="33"/>
  <c r="AQ28" i="7"/>
  <c r="I18" i="33"/>
  <c r="I21" i="33"/>
  <c r="AQ5" i="7"/>
  <c r="AV5" i="7"/>
  <c r="AP29" i="7"/>
  <c r="D9" i="16"/>
  <c r="F158" i="33"/>
  <c r="F33" i="33"/>
  <c r="I164" i="33"/>
  <c r="AP33" i="7"/>
  <c r="AU23" i="7"/>
  <c r="I154" i="33"/>
  <c r="I222" i="33"/>
  <c r="F151" i="33"/>
  <c r="F160" i="33"/>
  <c r="F109" i="33"/>
  <c r="I92" i="33"/>
  <c r="I101" i="33"/>
  <c r="F107" i="33"/>
  <c r="AV17" i="7"/>
  <c r="F70" i="33"/>
  <c r="V15" i="44" l="1"/>
  <c r="U15" i="44"/>
  <c r="T15" i="44"/>
  <c r="V20" i="44"/>
  <c r="U20" i="44"/>
  <c r="U23" i="44"/>
  <c r="T23" i="44"/>
  <c r="V23" i="44"/>
  <c r="V19" i="44"/>
  <c r="T19" i="44"/>
  <c r="U19" i="44"/>
  <c r="V28" i="44"/>
  <c r="U28" i="44"/>
  <c r="V24" i="44"/>
  <c r="U24" i="44"/>
  <c r="V27" i="44"/>
  <c r="U27" i="44"/>
  <c r="T27" i="44"/>
  <c r="Q11" i="44" a="1"/>
  <c r="Q11" i="44" s="1"/>
  <c r="R11" i="44" a="1"/>
  <c r="R11" i="44" s="1"/>
  <c r="T11" i="44" s="1"/>
  <c r="Q12" i="44" a="1"/>
  <c r="Q12" i="44" s="1"/>
  <c r="E11" i="18"/>
  <c r="J11" i="18" s="1"/>
  <c r="M11" i="18" s="1"/>
  <c r="N11" i="18" s="1"/>
  <c r="E9" i="18"/>
  <c r="J9" i="18" s="1"/>
  <c r="L9" i="18" s="1"/>
  <c r="R12" i="44" a="1"/>
  <c r="R12" i="44" s="1"/>
  <c r="U12" i="44" s="1"/>
  <c r="V7" i="18"/>
  <c r="W7" i="18" s="1"/>
  <c r="E5" i="18"/>
  <c r="J5" i="18" s="1"/>
  <c r="F5" i="18" s="1"/>
  <c r="E7" i="18"/>
  <c r="H7" i="18" s="1"/>
  <c r="V6" i="18"/>
  <c r="W6" i="18" s="1"/>
  <c r="V11" i="18"/>
  <c r="W11" i="18" s="1"/>
  <c r="V4" i="18"/>
  <c r="W4" i="18" s="1"/>
  <c r="V8" i="18"/>
  <c r="W8" i="18" s="1"/>
  <c r="AB6" i="18"/>
  <c r="AC6" i="18" s="1"/>
  <c r="V9" i="18"/>
  <c r="W9" i="18" s="1"/>
  <c r="AB11" i="18"/>
  <c r="AC11" i="18" s="1"/>
  <c r="AB5" i="18"/>
  <c r="AC5" i="18" s="1"/>
  <c r="AB10" i="18"/>
  <c r="AC10" i="18" s="1"/>
  <c r="V5" i="18"/>
  <c r="W5" i="18" s="1"/>
  <c r="V10" i="18"/>
  <c r="W10" i="18" s="1"/>
  <c r="AB4" i="18"/>
  <c r="AC4" i="18" s="1"/>
  <c r="V16" i="44"/>
  <c r="U16" i="44"/>
  <c r="V11" i="44"/>
  <c r="AB7" i="18"/>
  <c r="AC7" i="18" s="1"/>
  <c r="AB8" i="18"/>
  <c r="AC8" i="18" s="1"/>
  <c r="E4" i="18"/>
  <c r="J4" i="18" s="1"/>
  <c r="M4" i="18" s="1"/>
  <c r="N4" i="18" s="1"/>
  <c r="E10" i="18"/>
  <c r="J10" i="18" s="1"/>
  <c r="L10" i="18" s="1"/>
  <c r="E6" i="18"/>
  <c r="H6" i="18" s="1"/>
  <c r="E12" i="18"/>
  <c r="H12" i="18" s="1"/>
  <c r="J18" i="18"/>
  <c r="L18" i="18" s="1"/>
  <c r="N18" i="18" s="1"/>
  <c r="H18" i="18"/>
  <c r="J16" i="18"/>
  <c r="L16" i="18" s="1"/>
  <c r="N16" i="18" s="1"/>
  <c r="H16" i="18"/>
  <c r="J8" i="18"/>
  <c r="F8" i="18" s="1"/>
  <c r="H8" i="18"/>
  <c r="H13" i="18"/>
  <c r="J13" i="18"/>
  <c r="F13" i="18" s="1"/>
  <c r="J17" i="18"/>
  <c r="F17" i="18" s="1"/>
  <c r="H17" i="18"/>
  <c r="G39" i="33"/>
  <c r="H39" i="33" s="1"/>
  <c r="G172" i="33"/>
  <c r="H172" i="33" s="1"/>
  <c r="G171" i="33"/>
  <c r="H171" i="33" s="1"/>
  <c r="J32" i="33"/>
  <c r="K32" i="33" s="1"/>
  <c r="G100" i="33"/>
  <c r="H100" i="33" s="1"/>
  <c r="J169" i="33"/>
  <c r="K169" i="33" s="1"/>
  <c r="G72" i="33"/>
  <c r="H72" i="33" s="1"/>
  <c r="J180" i="33"/>
  <c r="K180" i="33" s="1"/>
  <c r="G209" i="33"/>
  <c r="H209" i="33" s="1"/>
  <c r="J77" i="33"/>
  <c r="K77" i="33" s="1"/>
  <c r="J135" i="33"/>
  <c r="K135" i="33" s="1"/>
  <c r="J133" i="33"/>
  <c r="K133" i="33" s="1"/>
  <c r="J42" i="33"/>
  <c r="K42" i="33" s="1"/>
  <c r="J71" i="33"/>
  <c r="K71" i="33" s="1"/>
  <c r="J44" i="33"/>
  <c r="K44" i="33" s="1"/>
  <c r="G104" i="33"/>
  <c r="H104" i="33" s="1"/>
  <c r="J220" i="33"/>
  <c r="K220" i="33" s="1"/>
  <c r="J155" i="33"/>
  <c r="K155" i="33" s="1"/>
  <c r="J193" i="33"/>
  <c r="K193" i="33" s="1"/>
  <c r="J9" i="33"/>
  <c r="K9" i="33" s="1"/>
  <c r="G212" i="33"/>
  <c r="H212" i="33" s="1"/>
  <c r="J184" i="33"/>
  <c r="K184" i="33" s="1"/>
  <c r="J144" i="33"/>
  <c r="K144" i="33" s="1"/>
  <c r="G143" i="33"/>
  <c r="H143" i="33" s="1"/>
  <c r="J201" i="33"/>
  <c r="K201" i="33" s="1"/>
  <c r="G74" i="33"/>
  <c r="H74" i="33" s="1"/>
  <c r="G46" i="33"/>
  <c r="H46" i="33" s="1"/>
  <c r="G24" i="33"/>
  <c r="H24" i="33" s="1"/>
  <c r="J11" i="33"/>
  <c r="K11" i="33" s="1"/>
  <c r="J100" i="33"/>
  <c r="K100" i="33" s="1"/>
  <c r="G67" i="33"/>
  <c r="H67" i="33" s="1"/>
  <c r="J87" i="33"/>
  <c r="K87" i="33" s="1"/>
  <c r="G205" i="33"/>
  <c r="H205" i="33" s="1"/>
  <c r="G34" i="33"/>
  <c r="H34" i="33" s="1"/>
  <c r="J154" i="33"/>
  <c r="K154" i="33" s="1"/>
  <c r="J148" i="33"/>
  <c r="K148" i="33" s="1"/>
  <c r="G37" i="33"/>
  <c r="H37" i="33" s="1"/>
  <c r="G29" i="33"/>
  <c r="H29" i="33" s="1"/>
  <c r="G202" i="33"/>
  <c r="H202" i="33" s="1"/>
  <c r="J105" i="33"/>
  <c r="K105" i="33" s="1"/>
  <c r="J222" i="33"/>
  <c r="K222" i="33" s="1"/>
  <c r="J128" i="33"/>
  <c r="K128" i="33" s="1"/>
  <c r="J106" i="33"/>
  <c r="K106" i="33" s="1"/>
  <c r="J83" i="33"/>
  <c r="K83" i="33" s="1"/>
  <c r="G193" i="33"/>
  <c r="H193" i="33" s="1"/>
  <c r="G89" i="33"/>
  <c r="H89" i="33" s="1"/>
  <c r="G101" i="33"/>
  <c r="H101" i="33" s="1"/>
  <c r="G122" i="33"/>
  <c r="H122" i="33" s="1"/>
  <c r="J63" i="33"/>
  <c r="K63" i="33" s="1"/>
  <c r="G213" i="33"/>
  <c r="H213" i="33" s="1"/>
  <c r="J207" i="33"/>
  <c r="K207" i="33" s="1"/>
  <c r="J86" i="33"/>
  <c r="K86" i="33" s="1"/>
  <c r="J37" i="33"/>
  <c r="K37" i="33" s="1"/>
  <c r="J123" i="33"/>
  <c r="K123" i="33" s="1"/>
  <c r="J48" i="33"/>
  <c r="K48" i="33" s="1"/>
  <c r="G201" i="33"/>
  <c r="H201" i="33" s="1"/>
  <c r="J116" i="33"/>
  <c r="K116" i="33" s="1"/>
  <c r="J10" i="33"/>
  <c r="K10" i="33" s="1"/>
  <c r="G167" i="33"/>
  <c r="H167" i="33" s="1"/>
  <c r="G124" i="33"/>
  <c r="H124" i="33" s="1"/>
  <c r="G77" i="33"/>
  <c r="H77" i="33" s="1"/>
  <c r="G115" i="33"/>
  <c r="H115" i="33" s="1"/>
  <c r="J221" i="33"/>
  <c r="K221" i="33" s="1"/>
  <c r="G6" i="33"/>
  <c r="H6" i="33" s="1"/>
  <c r="J136" i="33"/>
  <c r="K136" i="33" s="1"/>
  <c r="J97" i="33"/>
  <c r="K97" i="33" s="1"/>
  <c r="J115" i="33"/>
  <c r="K115" i="33" s="1"/>
  <c r="G99" i="33"/>
  <c r="H99" i="33" s="1"/>
  <c r="G218" i="33"/>
  <c r="H218" i="33" s="1"/>
  <c r="J197" i="33"/>
  <c r="K197" i="33" s="1"/>
  <c r="G9" i="33"/>
  <c r="H9" i="33" s="1"/>
  <c r="G107" i="33"/>
  <c r="H107" i="33" s="1"/>
  <c r="G183" i="33"/>
  <c r="H183" i="33" s="1"/>
  <c r="G85" i="33"/>
  <c r="H85" i="33" s="1"/>
  <c r="G26" i="33"/>
  <c r="H26" i="33" s="1"/>
  <c r="G23" i="33"/>
  <c r="H23" i="33" s="1"/>
  <c r="G19" i="33"/>
  <c r="H19" i="33" s="1"/>
  <c r="G138" i="33"/>
  <c r="H138" i="33" s="1"/>
  <c r="G147" i="33"/>
  <c r="H147" i="33" s="1"/>
  <c r="G15" i="33"/>
  <c r="H15" i="33" s="1"/>
  <c r="J52" i="33"/>
  <c r="K52" i="33" s="1"/>
  <c r="G36" i="33"/>
  <c r="H36" i="33" s="1"/>
  <c r="G20" i="33"/>
  <c r="H20" i="33" s="1"/>
  <c r="G221" i="33"/>
  <c r="H221" i="33" s="1"/>
  <c r="J191" i="33"/>
  <c r="K191" i="33" s="1"/>
  <c r="J216" i="33"/>
  <c r="K216" i="33" s="1"/>
  <c r="G207" i="33"/>
  <c r="H207" i="33" s="1"/>
  <c r="J92" i="33"/>
  <c r="K92" i="33" s="1"/>
  <c r="J54" i="33"/>
  <c r="K54" i="33" s="1"/>
  <c r="G105" i="33"/>
  <c r="H105" i="33" s="1"/>
  <c r="J121" i="33"/>
  <c r="K121" i="33" s="1"/>
  <c r="J151" i="33"/>
  <c r="K151" i="33" s="1"/>
  <c r="J47" i="33"/>
  <c r="K47" i="33" s="1"/>
  <c r="G166" i="33"/>
  <c r="H166" i="33" s="1"/>
  <c r="G64" i="33"/>
  <c r="H64" i="33" s="1"/>
  <c r="G199" i="33"/>
  <c r="H199" i="33" s="1"/>
  <c r="J186" i="33"/>
  <c r="K186" i="33" s="1"/>
  <c r="J126" i="33"/>
  <c r="K126" i="33" s="1"/>
  <c r="G116" i="33"/>
  <c r="H116" i="33" s="1"/>
  <c r="G4" i="33"/>
  <c r="H4" i="33" s="1"/>
  <c r="J206" i="33"/>
  <c r="K206" i="33" s="1"/>
  <c r="J190" i="33"/>
  <c r="K190" i="33" s="1"/>
  <c r="G160" i="33"/>
  <c r="H160" i="33" s="1"/>
  <c r="G80" i="33"/>
  <c r="H80" i="33" s="1"/>
  <c r="G7" i="33"/>
  <c r="H7" i="33" s="1"/>
  <c r="G13" i="33"/>
  <c r="H13" i="33" s="1"/>
  <c r="J152" i="33"/>
  <c r="K152" i="33" s="1"/>
  <c r="J194" i="33"/>
  <c r="K194" i="33" s="1"/>
  <c r="G156" i="33"/>
  <c r="H156" i="33" s="1"/>
  <c r="G82" i="33"/>
  <c r="H82" i="33" s="1"/>
  <c r="J122" i="33"/>
  <c r="K122" i="33" s="1"/>
  <c r="G54" i="33"/>
  <c r="H54" i="33" s="1"/>
  <c r="J204" i="33"/>
  <c r="K204" i="33" s="1"/>
  <c r="G45" i="33"/>
  <c r="H45" i="33" s="1"/>
  <c r="G94" i="33"/>
  <c r="H94" i="33" s="1"/>
  <c r="G149" i="33"/>
  <c r="H149" i="33" s="1"/>
  <c r="J141" i="33"/>
  <c r="K141" i="33" s="1"/>
  <c r="G194" i="33"/>
  <c r="H194" i="33" s="1"/>
  <c r="J119" i="33"/>
  <c r="K119" i="33" s="1"/>
  <c r="J51" i="33"/>
  <c r="K51" i="33" s="1"/>
  <c r="G42" i="33"/>
  <c r="H42" i="33" s="1"/>
  <c r="G146" i="33"/>
  <c r="H146" i="33" s="1"/>
  <c r="J208" i="33"/>
  <c r="K208" i="33" s="1"/>
  <c r="G136" i="33"/>
  <c r="H136" i="33" s="1"/>
  <c r="G128" i="33"/>
  <c r="H128" i="33" s="1"/>
  <c r="G133" i="33"/>
  <c r="H133" i="33" s="1"/>
  <c r="F18" i="18"/>
  <c r="J153" i="33"/>
  <c r="K153" i="33" s="1"/>
  <c r="J127" i="33"/>
  <c r="K127" i="33" s="1"/>
  <c r="J160" i="33"/>
  <c r="K160" i="33" s="1"/>
  <c r="N7" i="16"/>
  <c r="G40" i="33"/>
  <c r="H40" i="33" s="1"/>
  <c r="G110" i="33"/>
  <c r="H110" i="33" s="1"/>
  <c r="J90" i="33"/>
  <c r="K90" i="33" s="1"/>
  <c r="J84" i="33"/>
  <c r="K84" i="33" s="1"/>
  <c r="G195" i="33"/>
  <c r="H195" i="33" s="1"/>
  <c r="G131" i="33"/>
  <c r="H131" i="33" s="1"/>
  <c r="G137" i="33"/>
  <c r="H137" i="33" s="1"/>
  <c r="G192" i="33"/>
  <c r="H192" i="33" s="1"/>
  <c r="J66" i="33"/>
  <c r="K66" i="33" s="1"/>
  <c r="G59" i="33"/>
  <c r="H59" i="33" s="1"/>
  <c r="G200" i="33"/>
  <c r="H200" i="33" s="1"/>
  <c r="J203" i="33"/>
  <c r="K203" i="33" s="1"/>
  <c r="J114" i="33"/>
  <c r="K114" i="33" s="1"/>
  <c r="G159" i="33"/>
  <c r="H159" i="33" s="1"/>
  <c r="G204" i="33"/>
  <c r="H204" i="33" s="1"/>
  <c r="G158" i="33"/>
  <c r="H158" i="33" s="1"/>
  <c r="G103" i="33"/>
  <c r="H103" i="33" s="1"/>
  <c r="G127" i="33"/>
  <c r="H127" i="33" s="1"/>
  <c r="J200" i="33"/>
  <c r="K200" i="33" s="1"/>
  <c r="G71" i="33"/>
  <c r="H71" i="33" s="1"/>
  <c r="J65" i="33"/>
  <c r="K65" i="33" s="1"/>
  <c r="J7" i="33"/>
  <c r="K7" i="33" s="1"/>
  <c r="J192" i="33"/>
  <c r="K192" i="33" s="1"/>
  <c r="G88" i="33"/>
  <c r="H88" i="33" s="1"/>
  <c r="G113" i="33"/>
  <c r="H113" i="33" s="1"/>
  <c r="J165" i="33"/>
  <c r="K165" i="33" s="1"/>
  <c r="G65" i="33"/>
  <c r="H65" i="33" s="1"/>
  <c r="J195" i="33"/>
  <c r="K195" i="33" s="1"/>
  <c r="G150" i="33"/>
  <c r="H150" i="33" s="1"/>
  <c r="J145" i="33"/>
  <c r="K145" i="33" s="1"/>
  <c r="J108" i="33"/>
  <c r="K108" i="33" s="1"/>
  <c r="J174" i="33"/>
  <c r="K174" i="33" s="1"/>
  <c r="J138" i="33"/>
  <c r="K138" i="33" s="1"/>
  <c r="J30" i="33"/>
  <c r="K30" i="33" s="1"/>
  <c r="G163" i="33"/>
  <c r="H163" i="33" s="1"/>
  <c r="J161" i="33"/>
  <c r="K161" i="33" s="1"/>
  <c r="J20" i="33"/>
  <c r="K20" i="33" s="1"/>
  <c r="J85" i="33"/>
  <c r="K85" i="33" s="1"/>
  <c r="G117" i="33"/>
  <c r="H117" i="33" s="1"/>
  <c r="G68" i="33"/>
  <c r="H68" i="33" s="1"/>
  <c r="J179" i="33"/>
  <c r="K179" i="33" s="1"/>
  <c r="J14" i="33"/>
  <c r="K14" i="33" s="1"/>
  <c r="G53" i="33"/>
  <c r="H53" i="33" s="1"/>
  <c r="G190" i="33"/>
  <c r="H190" i="33" s="1"/>
  <c r="G181" i="33"/>
  <c r="H181" i="33" s="1"/>
  <c r="G169" i="33"/>
  <c r="H169" i="33" s="1"/>
  <c r="J19" i="33"/>
  <c r="K19" i="33" s="1"/>
  <c r="G189" i="33"/>
  <c r="H189" i="33" s="1"/>
  <c r="J16" i="33"/>
  <c r="K16" i="33" s="1"/>
  <c r="G69" i="33"/>
  <c r="H69" i="33" s="1"/>
  <c r="J18" i="33"/>
  <c r="K18" i="33" s="1"/>
  <c r="G57" i="33"/>
  <c r="H57" i="33" s="1"/>
  <c r="G16" i="33"/>
  <c r="H16" i="33" s="1"/>
  <c r="J199" i="33"/>
  <c r="K199" i="33" s="1"/>
  <c r="G176" i="33"/>
  <c r="H176" i="33" s="1"/>
  <c r="J98" i="33"/>
  <c r="K98" i="33" s="1"/>
  <c r="J177" i="33"/>
  <c r="K177" i="33" s="1"/>
  <c r="G111" i="33"/>
  <c r="H111" i="33" s="1"/>
  <c r="J162" i="33"/>
  <c r="K162" i="33" s="1"/>
  <c r="G112" i="33"/>
  <c r="H112" i="33" s="1"/>
  <c r="J72" i="33"/>
  <c r="K72" i="33" s="1"/>
  <c r="J69" i="33"/>
  <c r="K69" i="33" s="1"/>
  <c r="J109" i="33"/>
  <c r="K109" i="33" s="1"/>
  <c r="G87" i="33"/>
  <c r="H87" i="33" s="1"/>
  <c r="J82" i="33"/>
  <c r="K82" i="33" s="1"/>
  <c r="G3" i="33"/>
  <c r="H3" i="33" s="1"/>
  <c r="J43" i="33"/>
  <c r="K43" i="33" s="1"/>
  <c r="J94" i="33"/>
  <c r="K94" i="33" s="1"/>
  <c r="G216" i="33"/>
  <c r="H216" i="33" s="1"/>
  <c r="G75" i="33"/>
  <c r="H75" i="33" s="1"/>
  <c r="G56" i="33"/>
  <c r="H56" i="33" s="1"/>
  <c r="G148" i="33"/>
  <c r="H148" i="33" s="1"/>
  <c r="J198" i="33"/>
  <c r="K198" i="33" s="1"/>
  <c r="J189" i="33"/>
  <c r="K189" i="33" s="1"/>
  <c r="N8" i="16"/>
  <c r="G217" i="33"/>
  <c r="H217" i="33" s="1"/>
  <c r="J55" i="33"/>
  <c r="K55" i="33" s="1"/>
  <c r="J181" i="33"/>
  <c r="K181" i="33" s="1"/>
  <c r="J134" i="33"/>
  <c r="K134" i="33" s="1"/>
  <c r="J102" i="33"/>
  <c r="K102" i="33" s="1"/>
  <c r="G222" i="33"/>
  <c r="H222" i="33" s="1"/>
  <c r="J219" i="33"/>
  <c r="K219" i="33" s="1"/>
  <c r="J45" i="33"/>
  <c r="K45" i="33" s="1"/>
  <c r="J130" i="33"/>
  <c r="K130" i="33" s="1"/>
  <c r="J29" i="33"/>
  <c r="K29" i="33" s="1"/>
  <c r="G14" i="33"/>
  <c r="H14" i="33" s="1"/>
  <c r="J68" i="33"/>
  <c r="K68" i="33" s="1"/>
  <c r="J39" i="33"/>
  <c r="K39" i="33" s="1"/>
  <c r="G215" i="33"/>
  <c r="H215" i="33" s="1"/>
  <c r="G210" i="33"/>
  <c r="H210" i="33" s="1"/>
  <c r="G83" i="33"/>
  <c r="H83" i="33" s="1"/>
  <c r="J57" i="33"/>
  <c r="K57" i="33" s="1"/>
  <c r="J150" i="33"/>
  <c r="K150" i="33" s="1"/>
  <c r="G208" i="33"/>
  <c r="H208" i="33" s="1"/>
  <c r="G41" i="33"/>
  <c r="H41" i="33" s="1"/>
  <c r="G168" i="33"/>
  <c r="H168" i="33" s="1"/>
  <c r="G130" i="33"/>
  <c r="H130" i="33" s="1"/>
  <c r="G62" i="33"/>
  <c r="H62" i="33" s="1"/>
  <c r="G58" i="33"/>
  <c r="H58" i="33" s="1"/>
  <c r="J36" i="33"/>
  <c r="K36" i="33" s="1"/>
  <c r="G119" i="33"/>
  <c r="H119" i="33" s="1"/>
  <c r="J164" i="33"/>
  <c r="K164" i="33" s="1"/>
  <c r="J38" i="33"/>
  <c r="K38" i="33" s="1"/>
  <c r="J188" i="33"/>
  <c r="K188" i="33" s="1"/>
  <c r="J209" i="33"/>
  <c r="K209" i="33" s="1"/>
  <c r="J132" i="33"/>
  <c r="K132" i="33" s="1"/>
  <c r="J24" i="33"/>
  <c r="K24" i="33" s="1"/>
  <c r="J215" i="33"/>
  <c r="K215" i="33" s="1"/>
  <c r="G97" i="33"/>
  <c r="H97" i="33" s="1"/>
  <c r="J101" i="33"/>
  <c r="K101" i="33" s="1"/>
  <c r="J91" i="33"/>
  <c r="K91" i="33" s="1"/>
  <c r="J172" i="33"/>
  <c r="K172" i="33" s="1"/>
  <c r="G96" i="33"/>
  <c r="H96" i="33" s="1"/>
  <c r="G118" i="33"/>
  <c r="H118" i="33" s="1"/>
  <c r="J176" i="33"/>
  <c r="K176" i="33" s="1"/>
  <c r="G11" i="33"/>
  <c r="H11" i="33" s="1"/>
  <c r="G22" i="33"/>
  <c r="H22" i="33" s="1"/>
  <c r="G73" i="33"/>
  <c r="H73" i="33" s="1"/>
  <c r="G114" i="33"/>
  <c r="H114" i="33" s="1"/>
  <c r="J49" i="33"/>
  <c r="K49" i="33" s="1"/>
  <c r="G214" i="33"/>
  <c r="H214" i="33" s="1"/>
  <c r="J62" i="33"/>
  <c r="K62" i="33" s="1"/>
  <c r="J13" i="33"/>
  <c r="K13" i="33" s="1"/>
  <c r="J159" i="33"/>
  <c r="K159" i="33" s="1"/>
  <c r="J183" i="33"/>
  <c r="K183" i="33" s="1"/>
  <c r="G184" i="33"/>
  <c r="H184" i="33" s="1"/>
  <c r="J46" i="33"/>
  <c r="K46" i="33" s="1"/>
  <c r="G175" i="33"/>
  <c r="H175" i="33" s="1"/>
  <c r="J182" i="33"/>
  <c r="K182" i="33" s="1"/>
  <c r="G152" i="33"/>
  <c r="H152" i="33" s="1"/>
  <c r="J76" i="33"/>
  <c r="K76" i="33" s="1"/>
  <c r="G55" i="33"/>
  <c r="H55" i="33" s="1"/>
  <c r="G125" i="33"/>
  <c r="H125" i="33" s="1"/>
  <c r="J88" i="33"/>
  <c r="K88" i="33" s="1"/>
  <c r="G49" i="33"/>
  <c r="H49" i="33" s="1"/>
  <c r="G151" i="33"/>
  <c r="H151" i="33" s="1"/>
  <c r="J58" i="33"/>
  <c r="K58" i="33" s="1"/>
  <c r="G21" i="33"/>
  <c r="H21" i="33" s="1"/>
  <c r="J61" i="33"/>
  <c r="K61" i="33" s="1"/>
  <c r="G32" i="33"/>
  <c r="H32" i="33" s="1"/>
  <c r="J74" i="33"/>
  <c r="K74" i="33" s="1"/>
  <c r="G92" i="33"/>
  <c r="H92" i="33" s="1"/>
  <c r="J80" i="33"/>
  <c r="K80" i="33" s="1"/>
  <c r="G188" i="33"/>
  <c r="H188" i="33" s="1"/>
  <c r="J25" i="33"/>
  <c r="K25" i="33" s="1"/>
  <c r="J64" i="33"/>
  <c r="K64" i="33" s="1"/>
  <c r="J170" i="33"/>
  <c r="K170" i="33" s="1"/>
  <c r="G61" i="33"/>
  <c r="H61" i="33" s="1"/>
  <c r="G95" i="33"/>
  <c r="H95" i="33" s="1"/>
  <c r="J33" i="33"/>
  <c r="K33" i="33" s="1"/>
  <c r="J213" i="33"/>
  <c r="K213" i="33" s="1"/>
  <c r="J139" i="33"/>
  <c r="K139" i="33" s="1"/>
  <c r="J125" i="33"/>
  <c r="K125" i="33" s="1"/>
  <c r="J12" i="33"/>
  <c r="K12" i="33" s="1"/>
  <c r="G145" i="33"/>
  <c r="H145" i="33" s="1"/>
  <c r="J171" i="33"/>
  <c r="K171" i="33" s="1"/>
  <c r="J53" i="33"/>
  <c r="K53" i="33" s="1"/>
  <c r="J93" i="33"/>
  <c r="K93" i="33" s="1"/>
  <c r="G154" i="33"/>
  <c r="H154" i="33" s="1"/>
  <c r="J103" i="33"/>
  <c r="K103" i="33" s="1"/>
  <c r="J59" i="33"/>
  <c r="K59" i="33" s="1"/>
  <c r="G206" i="33"/>
  <c r="H206" i="33" s="1"/>
  <c r="G121" i="33"/>
  <c r="H121" i="33" s="1"/>
  <c r="J8" i="33"/>
  <c r="K8" i="33" s="1"/>
  <c r="J214" i="33"/>
  <c r="K214" i="33" s="1"/>
  <c r="J117" i="33"/>
  <c r="K117" i="33" s="1"/>
  <c r="G134" i="33"/>
  <c r="H134" i="33" s="1"/>
  <c r="G196" i="33"/>
  <c r="H196" i="33" s="1"/>
  <c r="J212" i="33"/>
  <c r="K212" i="33" s="1"/>
  <c r="J4" i="33"/>
  <c r="K4" i="33" s="1"/>
  <c r="G30" i="33"/>
  <c r="H30" i="33" s="1"/>
  <c r="G123" i="33"/>
  <c r="H123" i="33" s="1"/>
  <c r="G185" i="33"/>
  <c r="H185" i="33" s="1"/>
  <c r="G63" i="33"/>
  <c r="H63" i="33" s="1"/>
  <c r="J40" i="33"/>
  <c r="K40" i="33" s="1"/>
  <c r="J149" i="33"/>
  <c r="K149" i="33" s="1"/>
  <c r="G8" i="33"/>
  <c r="H8" i="33" s="1"/>
  <c r="J70" i="33"/>
  <c r="K70" i="33" s="1"/>
  <c r="G91" i="33"/>
  <c r="H91" i="33" s="1"/>
  <c r="J78" i="33"/>
  <c r="K78" i="33" s="1"/>
  <c r="J178" i="33"/>
  <c r="K178" i="33" s="1"/>
  <c r="G79" i="33"/>
  <c r="H79" i="33" s="1"/>
  <c r="J142" i="33"/>
  <c r="K142" i="33" s="1"/>
  <c r="G191" i="33"/>
  <c r="H191" i="33" s="1"/>
  <c r="G108" i="33"/>
  <c r="H108" i="33" s="1"/>
  <c r="J205" i="33"/>
  <c r="K205" i="33" s="1"/>
  <c r="G18" i="33"/>
  <c r="H18" i="33" s="1"/>
  <c r="G43" i="33"/>
  <c r="H43" i="33" s="1"/>
  <c r="J5" i="33"/>
  <c r="K5" i="33" s="1"/>
  <c r="J217" i="33"/>
  <c r="K217" i="33" s="1"/>
  <c r="G187" i="33"/>
  <c r="H187" i="33" s="1"/>
  <c r="J120" i="33"/>
  <c r="K120" i="33" s="1"/>
  <c r="J143" i="33"/>
  <c r="K143" i="33" s="1"/>
  <c r="G44" i="33"/>
  <c r="H44" i="33" s="1"/>
  <c r="G33" i="33"/>
  <c r="H33" i="33" s="1"/>
  <c r="G135" i="33"/>
  <c r="H135" i="33" s="1"/>
  <c r="G48" i="33"/>
  <c r="H48" i="33" s="1"/>
  <c r="O8" i="16"/>
  <c r="G179" i="33"/>
  <c r="H179" i="33" s="1"/>
  <c r="J175" i="33"/>
  <c r="K175" i="33" s="1"/>
  <c r="J73" i="33"/>
  <c r="K73" i="33" s="1"/>
  <c r="G60" i="33"/>
  <c r="H60" i="33" s="1"/>
  <c r="G10" i="33"/>
  <c r="H10" i="33" s="1"/>
  <c r="J60" i="33"/>
  <c r="K60" i="33" s="1"/>
  <c r="J168" i="33"/>
  <c r="K168" i="33" s="1"/>
  <c r="J79" i="33"/>
  <c r="K79" i="33" s="1"/>
  <c r="J112" i="33"/>
  <c r="K112" i="33" s="1"/>
  <c r="G106" i="33"/>
  <c r="H106" i="33" s="1"/>
  <c r="J163" i="33"/>
  <c r="K163" i="33" s="1"/>
  <c r="J202" i="33"/>
  <c r="K202" i="33" s="1"/>
  <c r="J31" i="33"/>
  <c r="K31" i="33" s="1"/>
  <c r="J34" i="33"/>
  <c r="K34" i="33" s="1"/>
  <c r="G140" i="33"/>
  <c r="H140" i="33" s="1"/>
  <c r="J211" i="33"/>
  <c r="K211" i="33" s="1"/>
  <c r="J185" i="33"/>
  <c r="K185" i="33" s="1"/>
  <c r="G120" i="33"/>
  <c r="H120" i="33" s="1"/>
  <c r="J137" i="33"/>
  <c r="K137" i="33" s="1"/>
  <c r="J158" i="33"/>
  <c r="K158" i="33" s="1"/>
  <c r="G51" i="33"/>
  <c r="H51" i="33" s="1"/>
  <c r="J95" i="33"/>
  <c r="K95" i="33" s="1"/>
  <c r="G157" i="33"/>
  <c r="H157" i="33" s="1"/>
  <c r="J210" i="33"/>
  <c r="K210" i="33" s="1"/>
  <c r="J118" i="33"/>
  <c r="K118" i="33" s="1"/>
  <c r="J99" i="33"/>
  <c r="K99" i="33" s="1"/>
  <c r="J196" i="33"/>
  <c r="K196" i="33" s="1"/>
  <c r="G81" i="33"/>
  <c r="H81" i="33" s="1"/>
  <c r="J157" i="33"/>
  <c r="K157" i="33" s="1"/>
  <c r="J113" i="33"/>
  <c r="K113" i="33" s="1"/>
  <c r="G50" i="33"/>
  <c r="H50" i="33" s="1"/>
  <c r="N9" i="16"/>
  <c r="G98" i="33"/>
  <c r="H98" i="33" s="1"/>
  <c r="J6" i="33"/>
  <c r="K6" i="33" s="1"/>
  <c r="G93" i="33"/>
  <c r="H93" i="33" s="1"/>
  <c r="J140" i="33"/>
  <c r="K140" i="33" s="1"/>
  <c r="G66" i="33"/>
  <c r="H66" i="33" s="1"/>
  <c r="G28" i="33"/>
  <c r="H28" i="33" s="1"/>
  <c r="G31" i="33"/>
  <c r="H31" i="33" s="1"/>
  <c r="J124" i="33"/>
  <c r="K124" i="33" s="1"/>
  <c r="G174" i="33"/>
  <c r="H174" i="33" s="1"/>
  <c r="J166" i="33"/>
  <c r="K166" i="33" s="1"/>
  <c r="G180" i="33"/>
  <c r="H180" i="33" s="1"/>
  <c r="J129" i="33"/>
  <c r="K129" i="33" s="1"/>
  <c r="G90" i="33"/>
  <c r="H90" i="33" s="1"/>
  <c r="G14" i="18"/>
  <c r="G132" i="33"/>
  <c r="H132" i="33" s="1"/>
  <c r="J218" i="33"/>
  <c r="K218" i="33" s="1"/>
  <c r="J104" i="33"/>
  <c r="K104" i="33" s="1"/>
  <c r="J67" i="33"/>
  <c r="K67" i="33" s="1"/>
  <c r="J131" i="33"/>
  <c r="K131" i="33" s="1"/>
  <c r="G102" i="33"/>
  <c r="H102" i="33" s="1"/>
  <c r="G25" i="33"/>
  <c r="H25" i="33" s="1"/>
  <c r="J187" i="33"/>
  <c r="K187" i="33" s="1"/>
  <c r="G186" i="33"/>
  <c r="H186" i="33" s="1"/>
  <c r="G182" i="33"/>
  <c r="H182" i="33" s="1"/>
  <c r="J89" i="33"/>
  <c r="K89" i="33" s="1"/>
  <c r="J81" i="33"/>
  <c r="K81" i="33" s="1"/>
  <c r="G219" i="33"/>
  <c r="H219" i="33" s="1"/>
  <c r="G17" i="33"/>
  <c r="H17" i="33" s="1"/>
  <c r="J96" i="33"/>
  <c r="K96" i="33" s="1"/>
  <c r="G161" i="33"/>
  <c r="H161" i="33" s="1"/>
  <c r="J173" i="33"/>
  <c r="K173" i="33" s="1"/>
  <c r="J111" i="33"/>
  <c r="K111" i="33" s="1"/>
  <c r="G170" i="33"/>
  <c r="H170" i="33" s="1"/>
  <c r="J41" i="33"/>
  <c r="K41" i="33" s="1"/>
  <c r="G129" i="33"/>
  <c r="H129" i="33" s="1"/>
  <c r="G109" i="33"/>
  <c r="H109" i="33" s="1"/>
  <c r="J75" i="33"/>
  <c r="K75" i="33" s="1"/>
  <c r="O9" i="16"/>
  <c r="J27" i="33"/>
  <c r="K27" i="33" s="1"/>
  <c r="G142" i="33"/>
  <c r="H142" i="33" s="1"/>
  <c r="G5" i="33"/>
  <c r="H5" i="33" s="1"/>
  <c r="G164" i="33"/>
  <c r="H164" i="33" s="1"/>
  <c r="G78" i="33"/>
  <c r="H78" i="33" s="1"/>
  <c r="G27" i="33"/>
  <c r="H27" i="33" s="1"/>
  <c r="G173" i="33"/>
  <c r="H173" i="33" s="1"/>
  <c r="G15" i="18"/>
  <c r="J167" i="33"/>
  <c r="K167" i="33" s="1"/>
  <c r="J110" i="33"/>
  <c r="K110" i="33" s="1"/>
  <c r="J28" i="33"/>
  <c r="K28" i="33" s="1"/>
  <c r="G141" i="33"/>
  <c r="H141" i="33" s="1"/>
  <c r="G155" i="33"/>
  <c r="H155" i="33" s="1"/>
  <c r="G76" i="33"/>
  <c r="H76" i="33" s="1"/>
  <c r="J56" i="33"/>
  <c r="K56" i="33" s="1"/>
  <c r="J107" i="33"/>
  <c r="K107" i="33" s="1"/>
  <c r="G162" i="33"/>
  <c r="H162" i="33" s="1"/>
  <c r="J156" i="33"/>
  <c r="K156" i="33" s="1"/>
  <c r="G153" i="33"/>
  <c r="H153" i="33" s="1"/>
  <c r="G220" i="33"/>
  <c r="H220" i="33" s="1"/>
  <c r="J50" i="33"/>
  <c r="K50" i="33" s="1"/>
  <c r="G165" i="33"/>
  <c r="H165" i="33" s="1"/>
  <c r="G177" i="33"/>
  <c r="H177" i="33" s="1"/>
  <c r="G139" i="33"/>
  <c r="H139" i="33" s="1"/>
  <c r="J22" i="33"/>
  <c r="K22" i="33" s="1"/>
  <c r="J21" i="33"/>
  <c r="K21" i="33" s="1"/>
  <c r="J15" i="33"/>
  <c r="K15" i="33" s="1"/>
  <c r="G70" i="33"/>
  <c r="H70" i="33" s="1"/>
  <c r="G197" i="33"/>
  <c r="H197" i="33" s="1"/>
  <c r="G211" i="33"/>
  <c r="H211" i="33" s="1"/>
  <c r="J3" i="33"/>
  <c r="K3" i="33" s="1"/>
  <c r="G198" i="33"/>
  <c r="H198" i="33" s="1"/>
  <c r="G203" i="33"/>
  <c r="H203" i="33" s="1"/>
  <c r="G38" i="33"/>
  <c r="H38" i="33" s="1"/>
  <c r="G144" i="33"/>
  <c r="H144" i="33" s="1"/>
  <c r="G178" i="33"/>
  <c r="H178" i="33" s="1"/>
  <c r="J146" i="33"/>
  <c r="K146" i="33" s="1"/>
  <c r="O7" i="16"/>
  <c r="G86" i="33"/>
  <c r="H86" i="33" s="1"/>
  <c r="G84" i="33"/>
  <c r="H84" i="33" s="1"/>
  <c r="G126" i="33"/>
  <c r="H126" i="33" s="1"/>
  <c r="J26" i="33"/>
  <c r="K26" i="33" s="1"/>
  <c r="G12" i="33"/>
  <c r="H12" i="33" s="1"/>
  <c r="J23" i="33"/>
  <c r="K23" i="33" s="1"/>
  <c r="J35" i="33"/>
  <c r="K35" i="33" s="1"/>
  <c r="J147" i="33"/>
  <c r="K147" i="33" s="1"/>
  <c r="J17" i="33"/>
  <c r="K17" i="33" s="1"/>
  <c r="G52" i="33"/>
  <c r="H52" i="33" s="1"/>
  <c r="G47" i="33"/>
  <c r="H47" i="33" s="1"/>
  <c r="G35" i="33"/>
  <c r="H35" i="33" s="1"/>
  <c r="F9" i="18" l="1"/>
  <c r="U11" i="44"/>
  <c r="V12" i="44"/>
  <c r="K18" i="18"/>
  <c r="F4" i="18"/>
  <c r="F11" i="18"/>
  <c r="H11" i="18"/>
  <c r="H9" i="18"/>
  <c r="M9" i="18"/>
  <c r="N9" i="18" s="1"/>
  <c r="L11" i="18"/>
  <c r="H5" i="18"/>
  <c r="K5" i="18" s="1"/>
  <c r="E15" i="18"/>
  <c r="J7" i="18"/>
  <c r="M7" i="18" s="1"/>
  <c r="N7" i="18" s="1"/>
  <c r="F10" i="18"/>
  <c r="H10" i="18"/>
  <c r="F16" i="18"/>
  <c r="K16" i="18" s="1"/>
  <c r="M10" i="18"/>
  <c r="N10" i="18" s="1"/>
  <c r="K17" i="18"/>
  <c r="L4" i="18"/>
  <c r="H4" i="18"/>
  <c r="J6" i="18"/>
  <c r="F6" i="18" s="1"/>
  <c r="K6" i="18" s="1"/>
  <c r="J12" i="18"/>
  <c r="F12" i="18" s="1"/>
  <c r="K12" i="18" s="1"/>
  <c r="E14" i="18"/>
  <c r="K8" i="18"/>
  <c r="K13" i="18"/>
  <c r="L17" i="18"/>
  <c r="N17" i="18" s="1"/>
  <c r="L20" i="18"/>
  <c r="M5" i="18"/>
  <c r="L5" i="18"/>
  <c r="M13" i="18"/>
  <c r="N13" i="18" s="1"/>
  <c r="L13" i="18"/>
  <c r="L8" i="18"/>
  <c r="M8" i="18"/>
  <c r="N8" i="18" s="1"/>
  <c r="K9" i="18" l="1"/>
  <c r="K11" i="18"/>
  <c r="H15" i="18"/>
  <c r="J15" i="18"/>
  <c r="L7" i="18"/>
  <c r="F7" i="18"/>
  <c r="K10" i="18"/>
  <c r="M6" i="18"/>
  <c r="N6" i="18" s="1"/>
  <c r="J14" i="18"/>
  <c r="H14" i="18"/>
  <c r="K4" i="18"/>
  <c r="L12" i="18"/>
  <c r="M12" i="18"/>
  <c r="N12" i="18" s="1"/>
  <c r="L6" i="18"/>
  <c r="F14" i="18"/>
  <c r="N5" i="18"/>
  <c r="K7" i="18" l="1"/>
  <c r="F15" i="18"/>
  <c r="K15" i="18" s="1"/>
  <c r="K14" i="18"/>
  <c r="M14" i="18"/>
  <c r="N14" i="18"/>
  <c r="L1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<sst xmlns="http://schemas.openxmlformats.org/spreadsheetml/2006/main" count="1202" uniqueCount="400">
  <si>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</si>
  <si>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</si>
  <si>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</si>
  <si>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</si>
  <si>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</si>
  <si>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</si>
  <si>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</si>
  <si>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</si>
  <si>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</si>
  <si>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</si>
  <si>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</si>
  <si>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</si>
  <si>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</si>
  <si>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</si>
  <si>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</si>
  <si>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</si>
  <si>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</si>
  <si>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</si>
  <si>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</si>
  <si>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</si>
  <si>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</si>
  <si>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</si>
  <si>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</si>
  <si>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</si>
  <si>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</si>
  <si>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</si>
  <si>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</si>
  <si>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</si>
  <si>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</si>
  <si>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</si>
  <si>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</si>
  <si>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</si>
  <si>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</si>
  <si>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</si>
  <si>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</si>
  <si>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</si>
  <si>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</si>
  <si>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</si>
  <si>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</si>
  <si>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</si>
  <si>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</si>
  <si>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</si>
  <si>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</si>
  <si>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</si>
  <si>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</si>
  <si>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</si>
  <si>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</si>
  <si>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</si>
  <si>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</si>
  <si>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</si>
  <si>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</si>
  <si>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</si>
  <si>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</si>
  <si>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</si>
  <si>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</si>
  <si>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</si>
  <si>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</si>
  <si>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</si>
  <si>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</si>
  <si>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</si>
  <si>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</si>
  <si>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</si>
  <si>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</si>
  <si>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</si>
  <si>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</si>
  <si>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</si>
  <si>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</si>
  <si>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</si>
  <si>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</si>
  <si>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</si>
  <si>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</si>
  <si>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</si>
  <si>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</si>
  <si>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</si>
  <si>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</si>
  <si>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</si>
  <si>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</si>
  <si>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</si>
  <si>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</si>
  <si>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</si>
  <si>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</si>
  <si>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</si>
  <si>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</si>
  <si>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</si>
  <si>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</si>
  <si>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</si>
  <si>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</si>
  <si>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</si>
  <si>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</si>
  <si>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</si>
  <si>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</si>
  <si>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</si>
  <si>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</si>
  <si>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</si>
  <si>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</si>
  <si>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</si>
  <si>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</si>
  <si>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</si>
  <si>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</si>
  <si>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</si>
  <si>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</si>
  <si>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</si>
  <si>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</si>
  <si>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</si>
  <si>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</si>
  <si>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</si>
  <si>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</si>
  <si>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</si>
  <si>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</si>
  <si>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</si>
  <si>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</si>
  <si>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</si>
  <si>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</si>
  <si>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</si>
  <si>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</si>
  <si>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</si>
  <si>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</si>
  <si>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</si>
  <si>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</si>
  <si>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</si>
  <si>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</si>
  <si>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</si>
  <si>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</si>
  <si>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</si>
  <si>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</si>
  <si>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</si>
  <si>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</si>
  <si>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</si>
  <si>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</si>
  <si>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</si>
  <si>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</si>
  <si>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</si>
  <si>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</si>
  <si>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</si>
  <si>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</si>
  <si>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</si>
  <si>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</si>
  <si>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</si>
  <si>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</si>
  <si>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</si>
  <si>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</si>
  <si>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</si>
  <si>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</si>
  <si>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</si>
  <si>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</si>
  <si>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</si>
  <si>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</si>
  <si>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</si>
  <si>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</si>
  <si>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</si>
  <si>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</si>
  <si>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</si>
  <si>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</si>
  <si>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</si>
  <si>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</si>
  <si>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</si>
  <si>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</si>
  <si>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</si>
  <si>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</si>
  <si>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</si>
  <si>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</si>
  <si>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</si>
  <si>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</si>
  <si>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</si>
  <si>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</si>
  <si>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</si>
  <si>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</si>
  <si>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</si>
  <si>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</si>
  <si>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</si>
  <si>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</si>
  <si>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</si>
  <si>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</si>
  <si>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</si>
  <si>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</si>
  <si>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</si>
  <si>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</si>
  <si>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</si>
  <si>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</si>
  <si>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</si>
  <si>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素材需求</t>
  </si>
  <si>
    <t>時間需求</t>
  </si>
  <si>
    <t>加速花鑽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</si>
  <si>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</si>
  <si>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</si>
  <si>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</si>
  <si>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</si>
  <si>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</si>
  <si>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</si>
  <si>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</si>
  <si>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</si>
  <si>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</si>
  <si>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</si>
  <si>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</si>
  <si>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</si>
  <si>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</si>
  <si>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</si>
  <si>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</si>
  <si>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</si>
  <si>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</si>
  <si>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</si>
  <si>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</si>
  <si>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</si>
  <si>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</si>
  <si>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</si>
  <si>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</si>
  <si>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</si>
  <si>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</si>
  <si>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</si>
  <si>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</si>
  <si>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</si>
  <si>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</si>
  <si>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</si>
  <si>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</si>
  <si>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</si>
  <si>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</si>
  <si>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</si>
  <si>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</si>
  <si>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</si>
  <si>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</si>
  <si>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</si>
  <si>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</si>
  <si>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</si>
  <si>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</si>
  <si>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</si>
  <si>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</si>
  <si>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</si>
  <si>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</si>
  <si>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</si>
  <si>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</si>
  <si>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</si>
  <si>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</si>
  <si>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</si>
  <si>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</si>
  <si>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</si>
  <si>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</si>
  <si>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</si>
  <si>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</si>
  <si>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</si>
  <si>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</si>
  <si>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</si>
  <si>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</si>
  <si>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</si>
  <si>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</si>
  <si>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</si>
  <si>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</si>
  <si>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</si>
  <si>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</si>
  <si>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</si>
  <si>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</si>
  <si>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</si>
  <si>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</si>
  <si>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</si>
  <si>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</si>
  <si>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</si>
  <si>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</si>
  <si>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</si>
  <si>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</si>
  <si>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</si>
  <si>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</si>
  <si>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</si>
  <si>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</si>
  <si>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</si>
  <si>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</si>
  <si>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</si>
  <si>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</si>
  <si>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</si>
  <si>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</si>
  <si>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</si>
  <si>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</si>
  <si>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</si>
  <si>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</si>
  <si>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</si>
  <si>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</si>
  <si>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</si>
  <si>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</si>
  <si>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</si>
  <si>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</si>
  <si>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謹賀新年</t>
  </si>
  <si>
    <t>龍帶貞德350冰光雞</t>
  </si>
  <si>
    <t>女主槍</t>
  </si>
  <si>
    <t>高火</t>
  </si>
  <si>
    <t>超火</t>
  </si>
  <si>
    <t>高水</t>
  </si>
  <si>
    <t>超水</t>
  </si>
  <si>
    <t>高風</t>
  </si>
  <si>
    <t>超風</t>
  </si>
  <si>
    <t>高光</t>
  </si>
  <si>
    <t>超光</t>
  </si>
  <si>
    <t>高暗</t>
  </si>
  <si>
    <t>超暗</t>
  </si>
  <si>
    <t>美之秘訣</t>
  </si>
  <si>
    <t>門票</t>
  </si>
  <si>
    <t>抗燒</t>
  </si>
  <si>
    <t>法克</t>
  </si>
  <si>
    <t>琉卡惡作劇</t>
  </si>
  <si>
    <t>海兵</t>
  </si>
  <si>
    <t>巧克力</t>
  </si>
  <si>
    <t>開場+防</t>
  </si>
  <si>
    <t>畫家短</t>
  </si>
  <si>
    <t>短符</t>
  </si>
  <si>
    <t>雷維翁</t>
  </si>
  <si>
    <t>小七</t>
  </si>
  <si>
    <t>開場S2</t>
  </si>
  <si>
    <t>三姊妹</t>
  </si>
  <si>
    <t>八千代</t>
  </si>
  <si>
    <t>最佳表現</t>
  </si>
  <si>
    <t>火梅</t>
  </si>
  <si>
    <t>法符</t>
  </si>
  <si>
    <t>BK前留全招</t>
  </si>
  <si>
    <t>白毛</t>
  </si>
  <si>
    <t>彼方</t>
  </si>
  <si>
    <t>寶劍</t>
  </si>
  <si>
    <t>滑冰短</t>
  </si>
  <si>
    <t>不用骰，輸出較低</t>
  </si>
  <si>
    <t>開場龍化</t>
  </si>
  <si>
    <t>寶劍 可換 雷維翁/最佳</t>
  </si>
  <si>
    <t>教官劍</t>
  </si>
  <si>
    <t>王冠</t>
  </si>
  <si>
    <t>必須配賽蓮</t>
  </si>
  <si>
    <t>大姊</t>
  </si>
  <si>
    <t>燒傷符</t>
  </si>
  <si>
    <t>木花 &gt; 狗妹</t>
  </si>
  <si>
    <t>海灘</t>
  </si>
  <si>
    <t>大姊/二姊</t>
  </si>
  <si>
    <t>抗燒，必須帶熊</t>
  </si>
  <si>
    <t>光頭局長</t>
  </si>
  <si>
    <t>歌聲</t>
  </si>
  <si>
    <t>S1 3層刀傷優先</t>
  </si>
  <si>
    <t>燒傷</t>
  </si>
  <si>
    <t>木花 &gt; 狗妹，槍S2多放</t>
  </si>
  <si>
    <t>海盜斧</t>
  </si>
  <si>
    <t>功夫</t>
  </si>
  <si>
    <t>起死回生</t>
  </si>
  <si>
    <t>開場、後搧、一山 觸發</t>
  </si>
  <si>
    <t>星空祭</t>
  </si>
  <si>
    <t>疊連擊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</si>
  <si>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</si>
  <si>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</si>
  <si>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</si>
  <si>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</si>
  <si>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</si>
  <si>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</si>
  <si>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</si>
  <si>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</si>
  <si>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</si>
  <si>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夠BK的組</t>
  </si>
  <si>
    <t>不夠BK的組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</si>
  <si>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</si>
  <si>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</si>
  <si>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</si>
  <si>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</si>
  <si>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</si>
  <si>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</si>
  <si>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</si>
  <si>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</si>
  <si>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</si>
  <si>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OD後2+1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</si>
  <si>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</si>
  <si>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</si>
  <si>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</si>
  <si>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</si>
  <si>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</si>
  <si>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</si>
  <si>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</si>
  <si>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</si>
  <si>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</si>
  <si>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</si>
  <si>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用邱比特的組</t>
  </si>
  <si>
    <t>用聖誕鳳凰的組</t>
  </si>
  <si>
    <t>麻痺符</t>
  </si>
  <si>
    <t>HP 2945+ = 不用骰</t>
  </si>
  <si>
    <t>聖誕斧</t>
  </si>
  <si>
    <t>BW</t>
  </si>
  <si>
    <t>任務</t>
  </si>
  <si>
    <t>C11 5-1</t>
  </si>
  <si>
    <t>C7 EX1-1</t>
  </si>
  <si>
    <t>場 / 顆</t>
  </si>
  <si>
    <t>C6 3-2</t>
  </si>
  <si>
    <t>C9 2-2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</si>
  <si>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</si>
  <si>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</si>
  <si>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</si>
  <si>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</t>
    </r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</si>
  <si>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</t>
    </r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</si>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</sst>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18"/>
      <color theme="1"/>
      <name val="Consolas"/>
      <family val="3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176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48" fillId="8" borderId="13" xfId="0" applyNumberFormat="1" applyFont="1" applyFill="1" applyBorder="1" applyAlignment="1">
      <alignment horizontal="center" vertical="center"/>
    </xf>
    <xf numFmtId="0" fontId="48" fillId="8" borderId="14" xfId="0" applyFont="1" applyFill="1" applyBorder="1" applyAlignment="1">
      <alignment horizontal="center" vertical="center"/>
    </xf>
    <xf numFmtId="2" fontId="48" fillId="10" borderId="13" xfId="0" applyNumberFormat="1" applyFont="1" applyFill="1" applyBorder="1" applyAlignment="1">
      <alignment horizontal="center" vertical="center"/>
    </xf>
    <xf numFmtId="0" fontId="48" fillId="10" borderId="14" xfId="0" applyFont="1" applyFill="1" applyBorder="1" applyAlignment="1">
      <alignment horizontal="center" vertical="center"/>
    </xf>
    <xf numFmtId="2" fontId="48" fillId="6" borderId="13" xfId="0" applyNumberFormat="1" applyFont="1" applyFill="1" applyBorder="1" applyAlignment="1">
      <alignment horizontal="center" vertical="center"/>
    </xf>
    <xf numFmtId="0" fontId="48" fillId="6" borderId="14" xfId="0" applyFont="1" applyFill="1" applyBorder="1" applyAlignment="1">
      <alignment horizontal="center" vertical="center"/>
    </xf>
    <xf numFmtId="2" fontId="48" fillId="12" borderId="13" xfId="0" applyNumberFormat="1" applyFont="1" applyFill="1" applyBorder="1" applyAlignment="1">
      <alignment horizontal="center" vertical="center"/>
    </xf>
    <xf numFmtId="0" fontId="48" fillId="12" borderId="14" xfId="0" applyFont="1" applyFill="1" applyBorder="1" applyAlignment="1">
      <alignment horizontal="center" vertical="center"/>
    </xf>
    <xf numFmtId="2" fontId="48" fillId="4" borderId="10" xfId="0" applyNumberFormat="1" applyFont="1" applyFill="1" applyBorder="1" applyAlignment="1">
      <alignment horizontal="center" vertical="center"/>
    </xf>
    <xf numFmtId="0" fontId="48" fillId="4" borderId="1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69" fontId="6" fillId="4" borderId="11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0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10" borderId="13" xfId="0" applyNumberFormat="1" applyFont="1" applyFill="1" applyBorder="1" applyAlignment="1">
      <alignment horizontal="center" vertical="center"/>
    </xf>
    <xf numFmtId="0" fontId="6" fillId="10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12" borderId="13" xfId="0" applyNumberFormat="1" applyFont="1" applyFill="1" applyBorder="1" applyAlignment="1">
      <alignment horizontal="center" vertical="center"/>
    </xf>
    <xf numFmtId="0" fontId="6" fillId="12" borderId="14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13" xfId="0" applyFont="1" applyBorder="1" applyAlignment="1">
      <alignment horizontal="center" vertical="center" textRotation="255"/>
    </xf>
    <xf numFmtId="0" fontId="47" fillId="0" borderId="10" xfId="0" applyFont="1" applyBorder="1" applyAlignment="1">
      <alignment horizontal="center" vertical="center" textRotation="255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4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F2CC"/>
      <color rgb="FFDDEBF7"/>
      <color rgb="FFFFBDBD"/>
      <color rgb="FFC6AFF5"/>
      <color rgb="FFBCA5EB"/>
      <color rgb="FFC00060"/>
      <color rgb="FFFF9F9F"/>
      <color rgb="FFC9C9C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worksheet" Target="worksheets/sheet22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0.xml"/><Relationship Id="rId28" Type="http://schemas.openxmlformats.org/officeDocument/2006/relationships/worksheet" Target="worksheets/sheet2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00B0F0"/>
  </sheetPr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00B05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00B050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C32" sqref="C32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222</v>
      </c>
    </row>
    <row r="2" spans="1:3" s="421" customFormat="1" ht="12" customHeight="1" x14ac:dyDescent="0.25"/>
    <row r="3" spans="1:3" ht="32.25" customHeight="1" x14ac:dyDescent="0.25">
      <c r="A3" s="414" t="s">
        <v>195</v>
      </c>
    </row>
    <row r="4" spans="1:3" ht="32.25" customHeight="1" x14ac:dyDescent="0.25">
      <c r="A4" s="414" t="s">
        <v>198</v>
      </c>
    </row>
    <row r="5" spans="1:3" ht="32.25" customHeight="1" x14ac:dyDescent="0.25">
      <c r="A5" s="414" t="s">
        <v>196</v>
      </c>
    </row>
    <row r="6" spans="1:3" s="421" customFormat="1" ht="12" customHeight="1" x14ac:dyDescent="0.25"/>
    <row r="7" spans="1:3" ht="44.25" customHeight="1" x14ac:dyDescent="0.25">
      <c r="A7" s="416" t="s">
        <v>199</v>
      </c>
    </row>
    <row r="8" spans="1:3" s="423" customFormat="1" ht="38.25" customHeight="1" x14ac:dyDescent="0.25">
      <c r="A8" s="427" t="s">
        <v>250</v>
      </c>
      <c r="B8" s="422"/>
    </row>
    <row r="9" spans="1:3" s="425" customFormat="1" ht="23.25" x14ac:dyDescent="0.25">
      <c r="A9" s="428" t="s">
        <v>203</v>
      </c>
      <c r="B9" s="424"/>
    </row>
    <row r="10" spans="1:3" s="423" customFormat="1" ht="35.25" customHeight="1" x14ac:dyDescent="0.25">
      <c r="A10" s="778" t="s">
        <v>200</v>
      </c>
      <c r="B10" s="439" t="s">
        <v>201</v>
      </c>
    </row>
    <row r="11" spans="1:3" s="426" customFormat="1" ht="35.25" customHeight="1" x14ac:dyDescent="0.25">
      <c r="A11" s="779"/>
      <c r="B11" s="440" t="s">
        <v>202</v>
      </c>
    </row>
    <row r="12" spans="1:3" s="421" customFormat="1" ht="12" customHeight="1" x14ac:dyDescent="0.25"/>
    <row r="13" spans="1:3" s="416" customFormat="1" ht="60.75" customHeight="1" x14ac:dyDescent="0.25">
      <c r="A13" s="416" t="s">
        <v>221</v>
      </c>
    </row>
    <row r="14" spans="1:3" ht="18.75" customHeight="1" x14ac:dyDescent="0.25">
      <c r="A14" s="413" t="s">
        <v>217</v>
      </c>
    </row>
    <row r="15" spans="1:3" ht="36" customHeight="1" x14ac:dyDescent="0.25">
      <c r="A15" s="449" t="s">
        <v>233</v>
      </c>
    </row>
    <row r="16" spans="1:3" s="434" customFormat="1" ht="21" customHeight="1" thickBot="1" x14ac:dyDescent="0.3">
      <c r="A16" s="434" t="s">
        <v>206</v>
      </c>
      <c r="B16" s="434" t="s">
        <v>207</v>
      </c>
      <c r="C16" s="448" t="s">
        <v>208</v>
      </c>
    </row>
    <row r="17" spans="1:3" s="435" customFormat="1" ht="22.5" customHeight="1" x14ac:dyDescent="0.25">
      <c r="A17" s="780" t="s">
        <v>197</v>
      </c>
      <c r="B17" s="775" t="s">
        <v>197</v>
      </c>
      <c r="C17" s="442" t="s">
        <v>205</v>
      </c>
    </row>
    <row r="18" spans="1:3" s="425" customFormat="1" ht="22.5" customHeight="1" x14ac:dyDescent="0.25">
      <c r="A18" s="781"/>
      <c r="B18" s="776"/>
      <c r="C18" s="442" t="s">
        <v>235</v>
      </c>
    </row>
    <row r="19" spans="1:3" s="425" customFormat="1" ht="22.5" customHeight="1" x14ac:dyDescent="0.25">
      <c r="A19" s="781"/>
      <c r="B19" s="776"/>
      <c r="C19" s="447" t="s">
        <v>232</v>
      </c>
    </row>
    <row r="20" spans="1:3" s="425" customFormat="1" ht="22.5" customHeight="1" x14ac:dyDescent="0.25">
      <c r="A20" s="781"/>
      <c r="B20" s="776"/>
      <c r="C20" s="447" t="s">
        <v>231</v>
      </c>
    </row>
    <row r="21" spans="1:3" s="438" customFormat="1" ht="22.5" customHeight="1" thickBot="1" x14ac:dyDescent="0.3">
      <c r="A21" s="782"/>
      <c r="B21" s="777"/>
      <c r="C21" s="443" t="s">
        <v>236</v>
      </c>
    </row>
    <row r="22" spans="1:3" s="435" customFormat="1" ht="22.5" customHeight="1" x14ac:dyDescent="0.25">
      <c r="A22" s="780" t="s">
        <v>210</v>
      </c>
      <c r="B22" s="775" t="s">
        <v>211</v>
      </c>
      <c r="C22" s="441" t="s">
        <v>212</v>
      </c>
    </row>
    <row r="23" spans="1:3" s="425" customFormat="1" ht="22.5" customHeight="1" x14ac:dyDescent="0.25">
      <c r="A23" s="781"/>
      <c r="B23" s="776"/>
      <c r="C23" s="442" t="s">
        <v>213</v>
      </c>
    </row>
    <row r="24" spans="1:3" s="425" customFormat="1" ht="22.5" customHeight="1" x14ac:dyDescent="0.25">
      <c r="A24" s="781"/>
      <c r="B24" s="776"/>
      <c r="C24" s="425" t="s">
        <v>216</v>
      </c>
    </row>
    <row r="25" spans="1:3" s="425" customFormat="1" ht="22.5" customHeight="1" x14ac:dyDescent="0.25">
      <c r="A25" s="781"/>
      <c r="B25" s="776"/>
      <c r="C25" s="442" t="s">
        <v>214</v>
      </c>
    </row>
    <row r="26" spans="1:3" s="438" customFormat="1" ht="22.5" customHeight="1" thickBot="1" x14ac:dyDescent="0.3">
      <c r="A26" s="782"/>
      <c r="B26" s="777"/>
      <c r="C26" s="438" t="s">
        <v>215</v>
      </c>
    </row>
    <row r="27" spans="1:3" s="435" customFormat="1" ht="22.5" customHeight="1" x14ac:dyDescent="0.25">
      <c r="A27" s="780" t="s">
        <v>218</v>
      </c>
      <c r="B27" s="775" t="s">
        <v>218</v>
      </c>
      <c r="C27" s="441" t="s">
        <v>219</v>
      </c>
    </row>
    <row r="28" spans="1:3" s="425" customFormat="1" ht="22.5" customHeight="1" x14ac:dyDescent="0.25">
      <c r="A28" s="781"/>
      <c r="B28" s="776"/>
      <c r="C28" s="447" t="s">
        <v>271</v>
      </c>
    </row>
    <row r="29" spans="1:3" s="425" customFormat="1" ht="22.5" customHeight="1" x14ac:dyDescent="0.25">
      <c r="A29" s="781"/>
      <c r="B29" s="776"/>
      <c r="C29" s="447" t="s">
        <v>273</v>
      </c>
    </row>
    <row r="30" spans="1:3" s="425" customFormat="1" ht="22.5" customHeight="1" x14ac:dyDescent="0.25">
      <c r="A30" s="781"/>
      <c r="B30" s="776"/>
      <c r="C30" s="425" t="s">
        <v>272</v>
      </c>
    </row>
    <row r="31" spans="1:3" s="437" customFormat="1" ht="22.5" customHeight="1" thickBot="1" x14ac:dyDescent="0.3">
      <c r="A31" s="782"/>
      <c r="B31" s="436" t="s">
        <v>220</v>
      </c>
      <c r="C31" s="437" t="s">
        <v>380</v>
      </c>
    </row>
    <row r="32" spans="1:3" s="435" customFormat="1" ht="22.5" customHeight="1" x14ac:dyDescent="0.25">
      <c r="A32" s="772" t="s">
        <v>224</v>
      </c>
      <c r="B32" s="769" t="s">
        <v>224</v>
      </c>
      <c r="C32" s="441" t="s">
        <v>225</v>
      </c>
    </row>
    <row r="33" spans="1:3" s="425" customFormat="1" ht="22.5" customHeight="1" x14ac:dyDescent="0.25">
      <c r="A33" s="773"/>
      <c r="B33" s="770"/>
      <c r="C33" s="442" t="s">
        <v>226</v>
      </c>
    </row>
    <row r="34" spans="1:3" s="425" customFormat="1" ht="22.5" customHeight="1" x14ac:dyDescent="0.25">
      <c r="A34" s="773"/>
      <c r="B34" s="770"/>
      <c r="C34" s="442" t="s">
        <v>227</v>
      </c>
    </row>
    <row r="35" spans="1:3" s="438" customFormat="1" ht="22.5" customHeight="1" thickBot="1" x14ac:dyDescent="0.3">
      <c r="A35" s="774"/>
      <c r="B35" s="771"/>
      <c r="C35" s="438" t="s">
        <v>228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17"/>
  <sheetViews>
    <sheetView workbookViewId="0">
      <selection activeCell="H26" sqref="H26"/>
    </sheetView>
  </sheetViews>
  <sheetFormatPr defaultColWidth="10" defaultRowHeight="15" x14ac:dyDescent="0.25"/>
  <cols>
    <col min="1" max="10" width="10" style="621"/>
    <col min="11" max="11" width="10" style="621" customWidth="1"/>
    <col min="12" max="16384" width="10" style="621"/>
  </cols>
  <sheetData>
    <row r="1" spans="1:21" s="643" customFormat="1" ht="36" customHeight="1" x14ac:dyDescent="0.25">
      <c r="A1" s="783" t="s">
        <v>384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</row>
    <row r="2" spans="1:21" s="11" customFormat="1" ht="18.75" customHeight="1" x14ac:dyDescent="0.25">
      <c r="A2" s="784" t="s">
        <v>381</v>
      </c>
      <c r="B2" s="784"/>
      <c r="C2" s="784"/>
      <c r="D2" s="784"/>
      <c r="E2" s="784"/>
      <c r="F2" s="784"/>
      <c r="G2" s="784"/>
      <c r="H2" s="784"/>
      <c r="I2" s="784"/>
      <c r="J2" s="784"/>
      <c r="K2" s="784"/>
      <c r="L2" s="784"/>
      <c r="M2" s="784"/>
      <c r="N2" s="642"/>
      <c r="O2" s="642"/>
      <c r="P2" s="642"/>
      <c r="Q2" s="642"/>
      <c r="R2" s="642"/>
      <c r="S2" s="642"/>
      <c r="T2" s="642"/>
      <c r="U2" s="642"/>
    </row>
    <row r="3" spans="1:21" s="141" customFormat="1" ht="21" customHeight="1" x14ac:dyDescent="0.25">
      <c r="A3" s="817" t="s">
        <v>281</v>
      </c>
      <c r="B3" s="815" t="s">
        <v>280</v>
      </c>
      <c r="C3" s="816"/>
      <c r="D3" s="815" t="s">
        <v>296</v>
      </c>
      <c r="E3" s="816"/>
      <c r="F3" s="815" t="s">
        <v>313</v>
      </c>
      <c r="G3" s="816"/>
      <c r="H3" s="815" t="s">
        <v>313</v>
      </c>
      <c r="I3" s="816"/>
      <c r="J3" s="815" t="s">
        <v>317</v>
      </c>
      <c r="K3" s="816"/>
      <c r="L3" s="815" t="s">
        <v>355</v>
      </c>
      <c r="M3" s="816"/>
      <c r="N3" s="815"/>
      <c r="O3" s="816"/>
      <c r="P3" s="815"/>
      <c r="Q3" s="816"/>
      <c r="R3" s="815"/>
      <c r="S3" s="816"/>
      <c r="T3" s="815"/>
      <c r="U3" s="816"/>
    </row>
    <row r="4" spans="1:21" s="614" customFormat="1" ht="21" customHeight="1" x14ac:dyDescent="0.25">
      <c r="A4" s="818"/>
      <c r="B4" s="612" t="s">
        <v>291</v>
      </c>
      <c r="C4" s="613" t="s">
        <v>323</v>
      </c>
      <c r="D4" s="612" t="s">
        <v>292</v>
      </c>
      <c r="E4" s="613" t="s">
        <v>297</v>
      </c>
      <c r="F4" s="612" t="s">
        <v>300</v>
      </c>
      <c r="G4" s="613" t="s">
        <v>382</v>
      </c>
      <c r="H4" s="612" t="s">
        <v>300</v>
      </c>
      <c r="I4" s="613" t="s">
        <v>335</v>
      </c>
      <c r="J4" s="612" t="s">
        <v>318</v>
      </c>
      <c r="K4" s="613" t="s">
        <v>382</v>
      </c>
      <c r="L4" s="612" t="s">
        <v>308</v>
      </c>
      <c r="M4" s="613" t="s">
        <v>373</v>
      </c>
      <c r="N4" s="612"/>
      <c r="O4" s="613"/>
      <c r="P4" s="612"/>
      <c r="Q4" s="613"/>
      <c r="R4" s="612"/>
      <c r="S4" s="613"/>
      <c r="T4" s="612"/>
      <c r="U4" s="613"/>
    </row>
    <row r="5" spans="1:21" s="534" customFormat="1" ht="21" customHeight="1" x14ac:dyDescent="0.25">
      <c r="A5" s="819"/>
      <c r="B5" s="813" t="s">
        <v>325</v>
      </c>
      <c r="C5" s="814"/>
      <c r="D5" s="813" t="s">
        <v>298</v>
      </c>
      <c r="E5" s="814"/>
      <c r="F5" s="813" t="s">
        <v>316</v>
      </c>
      <c r="G5" s="814"/>
      <c r="H5" s="813" t="s">
        <v>336</v>
      </c>
      <c r="I5" s="814"/>
      <c r="J5" s="813" t="s">
        <v>319</v>
      </c>
      <c r="K5" s="814"/>
      <c r="L5" s="813"/>
      <c r="M5" s="814"/>
      <c r="N5" s="813"/>
      <c r="O5" s="814"/>
      <c r="P5" s="813"/>
      <c r="Q5" s="814"/>
      <c r="R5" s="813"/>
      <c r="S5" s="814"/>
      <c r="T5" s="813"/>
      <c r="U5" s="814"/>
    </row>
    <row r="6" spans="1:21" s="611" customFormat="1" ht="21" customHeight="1" x14ac:dyDescent="0.25">
      <c r="A6" s="810" t="s">
        <v>283</v>
      </c>
      <c r="B6" s="808" t="s">
        <v>274</v>
      </c>
      <c r="C6" s="809"/>
      <c r="D6" s="808" t="s">
        <v>310</v>
      </c>
      <c r="E6" s="809"/>
      <c r="F6" s="808" t="s">
        <v>326</v>
      </c>
      <c r="G6" s="809"/>
      <c r="H6" s="808"/>
      <c r="I6" s="809"/>
      <c r="J6" s="808"/>
      <c r="K6" s="809"/>
      <c r="L6" s="808"/>
      <c r="M6" s="809"/>
      <c r="N6" s="808"/>
      <c r="O6" s="809"/>
      <c r="P6" s="808"/>
      <c r="Q6" s="809"/>
      <c r="R6" s="808"/>
      <c r="S6" s="809"/>
      <c r="T6" s="808"/>
      <c r="U6" s="809"/>
    </row>
    <row r="7" spans="1:21" s="615" customFormat="1" ht="21" customHeight="1" x14ac:dyDescent="0.25">
      <c r="A7" s="811"/>
      <c r="B7" s="612" t="s">
        <v>356</v>
      </c>
      <c r="C7" s="613" t="s">
        <v>275</v>
      </c>
      <c r="D7" s="612" t="s">
        <v>311</v>
      </c>
      <c r="E7" s="613" t="s">
        <v>312</v>
      </c>
      <c r="F7" s="612" t="s">
        <v>327</v>
      </c>
      <c r="G7" s="613" t="s">
        <v>349</v>
      </c>
      <c r="H7" s="612"/>
      <c r="I7" s="613"/>
      <c r="J7" s="612"/>
      <c r="K7" s="613"/>
      <c r="L7" s="612"/>
      <c r="M7" s="613"/>
      <c r="N7" s="612"/>
      <c r="O7" s="613"/>
      <c r="P7" s="612"/>
      <c r="Q7" s="613"/>
      <c r="R7" s="612"/>
      <c r="S7" s="613"/>
      <c r="T7" s="612"/>
      <c r="U7" s="613"/>
    </row>
    <row r="8" spans="1:21" s="616" customFormat="1" ht="21" customHeight="1" x14ac:dyDescent="0.25">
      <c r="A8" s="812"/>
      <c r="B8" s="806" t="s">
        <v>357</v>
      </c>
      <c r="C8" s="807"/>
      <c r="D8" s="806"/>
      <c r="E8" s="807"/>
      <c r="F8" s="806" t="s">
        <v>358</v>
      </c>
      <c r="G8" s="807"/>
      <c r="H8" s="806"/>
      <c r="I8" s="807"/>
      <c r="J8" s="806"/>
      <c r="K8" s="807"/>
      <c r="L8" s="806"/>
      <c r="M8" s="807"/>
      <c r="N8" s="806"/>
      <c r="O8" s="807"/>
      <c r="P8" s="806"/>
      <c r="Q8" s="807"/>
      <c r="R8" s="806"/>
      <c r="S8" s="807"/>
      <c r="T8" s="806"/>
      <c r="U8" s="807"/>
    </row>
    <row r="9" spans="1:21" s="153" customFormat="1" ht="21" customHeight="1" x14ac:dyDescent="0.25">
      <c r="A9" s="803" t="s">
        <v>285</v>
      </c>
      <c r="B9" s="801" t="s">
        <v>324</v>
      </c>
      <c r="C9" s="802"/>
      <c r="D9" s="801" t="s">
        <v>337</v>
      </c>
      <c r="E9" s="802"/>
      <c r="F9" s="801"/>
      <c r="G9" s="802"/>
      <c r="H9" s="801"/>
      <c r="I9" s="802"/>
      <c r="J9" s="801"/>
      <c r="K9" s="802"/>
      <c r="L9" s="801"/>
      <c r="M9" s="802"/>
      <c r="N9" s="801"/>
      <c r="O9" s="802"/>
      <c r="P9" s="801"/>
      <c r="Q9" s="802"/>
      <c r="R9" s="801"/>
      <c r="S9" s="802"/>
      <c r="T9" s="801"/>
      <c r="U9" s="802"/>
    </row>
    <row r="10" spans="1:21" s="614" customFormat="1" ht="21" customHeight="1" x14ac:dyDescent="0.25">
      <c r="A10" s="804"/>
      <c r="B10" s="612" t="s">
        <v>318</v>
      </c>
      <c r="C10" s="613" t="s">
        <v>321</v>
      </c>
      <c r="D10" s="612" t="s">
        <v>311</v>
      </c>
      <c r="E10" s="613" t="s">
        <v>341</v>
      </c>
      <c r="F10" s="612"/>
      <c r="G10" s="613"/>
      <c r="H10" s="612"/>
      <c r="I10" s="613"/>
      <c r="J10" s="612"/>
      <c r="K10" s="613"/>
      <c r="L10" s="612"/>
      <c r="M10" s="613"/>
      <c r="N10" s="612"/>
      <c r="O10" s="613"/>
      <c r="P10" s="612"/>
      <c r="Q10" s="613"/>
      <c r="R10" s="612"/>
      <c r="S10" s="613"/>
      <c r="T10" s="612"/>
      <c r="U10" s="613"/>
    </row>
    <row r="11" spans="1:21" s="156" customFormat="1" ht="21" customHeight="1" x14ac:dyDescent="0.25">
      <c r="A11" s="805"/>
      <c r="B11" s="799" t="s">
        <v>330</v>
      </c>
      <c r="C11" s="800"/>
      <c r="D11" s="799" t="s">
        <v>342</v>
      </c>
      <c r="E11" s="800"/>
      <c r="F11" s="799"/>
      <c r="G11" s="800"/>
      <c r="H11" s="799"/>
      <c r="I11" s="800"/>
      <c r="J11" s="799"/>
      <c r="K11" s="800"/>
      <c r="L11" s="799"/>
      <c r="M11" s="800"/>
      <c r="N11" s="799"/>
      <c r="O11" s="800"/>
      <c r="P11" s="799"/>
      <c r="Q11" s="800"/>
      <c r="R11" s="799"/>
      <c r="S11" s="800"/>
      <c r="T11" s="799"/>
      <c r="U11" s="800"/>
    </row>
    <row r="12" spans="1:21" s="161" customFormat="1" ht="21" customHeight="1" x14ac:dyDescent="0.25">
      <c r="A12" s="796" t="s">
        <v>287</v>
      </c>
      <c r="B12" s="794" t="s">
        <v>294</v>
      </c>
      <c r="C12" s="795"/>
      <c r="D12" s="794" t="s">
        <v>294</v>
      </c>
      <c r="E12" s="795"/>
      <c r="F12" s="794"/>
      <c r="G12" s="795"/>
      <c r="H12" s="794"/>
      <c r="I12" s="795"/>
      <c r="J12" s="794"/>
      <c r="K12" s="795"/>
      <c r="L12" s="794"/>
      <c r="M12" s="795"/>
      <c r="N12" s="794"/>
      <c r="O12" s="795"/>
      <c r="P12" s="794"/>
      <c r="Q12" s="795"/>
      <c r="R12" s="794"/>
      <c r="S12" s="795"/>
      <c r="T12" s="794"/>
      <c r="U12" s="795"/>
    </row>
    <row r="13" spans="1:21" s="614" customFormat="1" ht="21" customHeight="1" x14ac:dyDescent="0.25">
      <c r="A13" s="797"/>
      <c r="B13" s="612" t="s">
        <v>292</v>
      </c>
      <c r="C13" s="613" t="s">
        <v>308</v>
      </c>
      <c r="D13" s="612" t="s">
        <v>295</v>
      </c>
      <c r="E13" s="613" t="s">
        <v>292</v>
      </c>
      <c r="F13" s="612"/>
      <c r="G13" s="613"/>
      <c r="H13" s="612"/>
      <c r="I13" s="613"/>
      <c r="J13" s="612"/>
      <c r="K13" s="613"/>
      <c r="L13" s="612"/>
      <c r="M13" s="613"/>
      <c r="N13" s="612"/>
      <c r="O13" s="613"/>
      <c r="P13" s="612"/>
      <c r="Q13" s="613"/>
      <c r="R13" s="612"/>
      <c r="S13" s="613"/>
      <c r="T13" s="612"/>
      <c r="U13" s="613"/>
    </row>
    <row r="14" spans="1:21" s="164" customFormat="1" ht="21" customHeight="1" x14ac:dyDescent="0.25">
      <c r="A14" s="798"/>
      <c r="B14" s="792" t="s">
        <v>371</v>
      </c>
      <c r="C14" s="793"/>
      <c r="D14" s="792" t="s">
        <v>314</v>
      </c>
      <c r="E14" s="793"/>
      <c r="F14" s="792"/>
      <c r="G14" s="793"/>
      <c r="H14" s="792"/>
      <c r="I14" s="793"/>
      <c r="J14" s="792"/>
      <c r="K14" s="793"/>
      <c r="L14" s="792"/>
      <c r="M14" s="793"/>
      <c r="N14" s="792"/>
      <c r="O14" s="793"/>
      <c r="P14" s="792"/>
      <c r="Q14" s="793"/>
      <c r="R14" s="792"/>
      <c r="S14" s="793"/>
      <c r="T14" s="792"/>
      <c r="U14" s="793"/>
    </row>
    <row r="15" spans="1:21" s="168" customFormat="1" ht="21" customHeight="1" x14ac:dyDescent="0.25">
      <c r="A15" s="789" t="s">
        <v>289</v>
      </c>
      <c r="B15" s="787" t="s">
        <v>299</v>
      </c>
      <c r="C15" s="788"/>
      <c r="D15" s="787" t="s">
        <v>299</v>
      </c>
      <c r="E15" s="788"/>
      <c r="F15" s="787" t="s">
        <v>302</v>
      </c>
      <c r="G15" s="788"/>
      <c r="H15" s="787" t="s">
        <v>305</v>
      </c>
      <c r="I15" s="788"/>
      <c r="J15" s="787"/>
      <c r="K15" s="788"/>
      <c r="L15" s="787"/>
      <c r="M15" s="788"/>
      <c r="N15" s="787"/>
      <c r="O15" s="788"/>
      <c r="P15" s="787"/>
      <c r="Q15" s="788"/>
      <c r="R15" s="787"/>
      <c r="S15" s="788"/>
      <c r="T15" s="787"/>
      <c r="U15" s="788"/>
    </row>
    <row r="16" spans="1:21" s="614" customFormat="1" ht="21" customHeight="1" x14ac:dyDescent="0.25">
      <c r="A16" s="790"/>
      <c r="B16" s="612" t="s">
        <v>300</v>
      </c>
      <c r="C16" s="613" t="s">
        <v>301</v>
      </c>
      <c r="D16" s="612" t="s">
        <v>300</v>
      </c>
      <c r="E16" s="613" t="s">
        <v>306</v>
      </c>
      <c r="F16" s="612" t="s">
        <v>297</v>
      </c>
      <c r="G16" s="613" t="s">
        <v>304</v>
      </c>
      <c r="H16" s="612" t="s">
        <v>327</v>
      </c>
      <c r="I16" s="613" t="s">
        <v>306</v>
      </c>
      <c r="J16" s="612"/>
      <c r="K16" s="613"/>
      <c r="L16" s="612"/>
      <c r="M16" s="613"/>
      <c r="N16" s="612"/>
      <c r="O16" s="613"/>
      <c r="P16" s="612"/>
      <c r="Q16" s="613"/>
      <c r="R16" s="612"/>
      <c r="S16" s="613"/>
      <c r="T16" s="612"/>
      <c r="U16" s="613"/>
    </row>
    <row r="17" spans="1:21" s="171" customFormat="1" ht="21" customHeight="1" x14ac:dyDescent="0.25">
      <c r="A17" s="791"/>
      <c r="B17" s="785" t="s">
        <v>346</v>
      </c>
      <c r="C17" s="786"/>
      <c r="D17" s="785" t="s">
        <v>347</v>
      </c>
      <c r="E17" s="786"/>
      <c r="F17" s="785" t="s">
        <v>303</v>
      </c>
      <c r="G17" s="786"/>
      <c r="H17" s="785"/>
      <c r="I17" s="786"/>
      <c r="J17" s="785"/>
      <c r="K17" s="786"/>
      <c r="L17" s="785"/>
      <c r="M17" s="786"/>
      <c r="N17" s="785"/>
      <c r="O17" s="786"/>
      <c r="P17" s="785"/>
      <c r="Q17" s="786"/>
      <c r="R17" s="785"/>
      <c r="S17" s="786"/>
      <c r="T17" s="785"/>
      <c r="U17" s="786"/>
    </row>
  </sheetData>
  <mergeCells count="107">
    <mergeCell ref="B5:C5"/>
    <mergeCell ref="D5:E5"/>
    <mergeCell ref="F5:G5"/>
    <mergeCell ref="H5:I5"/>
    <mergeCell ref="J5:K5"/>
    <mergeCell ref="A3:A5"/>
    <mergeCell ref="B3:C3"/>
    <mergeCell ref="D3:E3"/>
    <mergeCell ref="F3:G3"/>
    <mergeCell ref="H3:I3"/>
    <mergeCell ref="J3:K3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A6:A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1:C11"/>
    <mergeCell ref="D11:E11"/>
    <mergeCell ref="F11:G11"/>
    <mergeCell ref="H11:I11"/>
    <mergeCell ref="J11:K11"/>
    <mergeCell ref="A9:A11"/>
    <mergeCell ref="B9:C9"/>
    <mergeCell ref="D9:E9"/>
    <mergeCell ref="F9:G9"/>
    <mergeCell ref="H9:I9"/>
    <mergeCell ref="J9:K9"/>
    <mergeCell ref="L11:M11"/>
    <mergeCell ref="N11:O11"/>
    <mergeCell ref="P11:Q11"/>
    <mergeCell ref="R11:S11"/>
    <mergeCell ref="T11:U11"/>
    <mergeCell ref="L9:M9"/>
    <mergeCell ref="P9:Q9"/>
    <mergeCell ref="R9:S9"/>
    <mergeCell ref="T9:U9"/>
    <mergeCell ref="N9:O9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N14:O14"/>
    <mergeCell ref="P14:Q14"/>
    <mergeCell ref="R14:S14"/>
    <mergeCell ref="T14:U14"/>
    <mergeCell ref="L12:M12"/>
    <mergeCell ref="N12:O12"/>
    <mergeCell ref="P12:Q12"/>
    <mergeCell ref="R12:S12"/>
    <mergeCell ref="T12:U12"/>
    <mergeCell ref="A1:M1"/>
    <mergeCell ref="A2:M2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22"/>
  <sheetViews>
    <sheetView topLeftCell="B1" workbookViewId="0">
      <selection activeCell="F8" sqref="A1:M22"/>
    </sheetView>
  </sheetViews>
  <sheetFormatPr defaultColWidth="10" defaultRowHeight="15" x14ac:dyDescent="0.25"/>
  <cols>
    <col min="1" max="10" width="10" style="610"/>
    <col min="11" max="11" width="10" style="610" customWidth="1"/>
    <col min="12" max="17" width="10" style="610"/>
    <col min="18" max="21" width="10" style="620"/>
    <col min="22" max="16384" width="10" style="610"/>
  </cols>
  <sheetData>
    <row r="1" spans="1:21" s="643" customFormat="1" ht="36" customHeight="1" x14ac:dyDescent="0.25">
      <c r="A1" s="820" t="s">
        <v>383</v>
      </c>
      <c r="B1" s="820"/>
      <c r="C1" s="820"/>
      <c r="D1" s="820"/>
      <c r="E1" s="820"/>
      <c r="F1" s="820"/>
      <c r="G1" s="820"/>
      <c r="H1" s="820"/>
      <c r="I1" s="820"/>
      <c r="J1" s="820"/>
      <c r="K1" s="820"/>
      <c r="L1" s="820"/>
      <c r="M1" s="820"/>
    </row>
    <row r="2" spans="1:21" s="141" customFormat="1" ht="21" customHeight="1" x14ac:dyDescent="0.25">
      <c r="A2" s="823" t="s">
        <v>282</v>
      </c>
      <c r="B2" s="822" t="s">
        <v>280</v>
      </c>
      <c r="C2" s="816"/>
      <c r="D2" s="815" t="s">
        <v>280</v>
      </c>
      <c r="E2" s="816"/>
      <c r="F2" s="815" t="s">
        <v>296</v>
      </c>
      <c r="G2" s="816"/>
      <c r="H2" s="815" t="s">
        <v>313</v>
      </c>
      <c r="I2" s="816"/>
      <c r="J2" s="815" t="s">
        <v>317</v>
      </c>
      <c r="K2" s="816"/>
      <c r="L2" s="815" t="s">
        <v>366</v>
      </c>
      <c r="M2" s="816"/>
      <c r="N2" s="815"/>
      <c r="O2" s="816"/>
      <c r="P2" s="815"/>
      <c r="Q2" s="816"/>
      <c r="R2" s="815"/>
      <c r="S2" s="816"/>
      <c r="T2" s="815"/>
      <c r="U2" s="816"/>
    </row>
    <row r="3" spans="1:21" s="614" customFormat="1" ht="21" customHeight="1" x14ac:dyDescent="0.25">
      <c r="A3" s="824"/>
      <c r="B3" s="615" t="s">
        <v>291</v>
      </c>
      <c r="C3" s="613" t="s">
        <v>323</v>
      </c>
      <c r="D3" s="612" t="s">
        <v>291</v>
      </c>
      <c r="E3" s="613" t="s">
        <v>292</v>
      </c>
      <c r="F3" s="612" t="s">
        <v>292</v>
      </c>
      <c r="G3" s="613" t="s">
        <v>297</v>
      </c>
      <c r="H3" s="612" t="s">
        <v>300</v>
      </c>
      <c r="I3" s="613" t="s">
        <v>382</v>
      </c>
      <c r="J3" s="612" t="s">
        <v>318</v>
      </c>
      <c r="K3" s="613" t="s">
        <v>382</v>
      </c>
      <c r="L3" s="612" t="s">
        <v>275</v>
      </c>
      <c r="M3" s="613" t="s">
        <v>304</v>
      </c>
      <c r="N3" s="612"/>
      <c r="O3" s="613"/>
      <c r="P3" s="612"/>
      <c r="Q3" s="613"/>
      <c r="R3" s="612"/>
      <c r="S3" s="613"/>
      <c r="T3" s="612"/>
      <c r="U3" s="613"/>
    </row>
    <row r="4" spans="1:21" s="534" customFormat="1" ht="21" customHeight="1" x14ac:dyDescent="0.25">
      <c r="A4" s="824"/>
      <c r="B4" s="821" t="s">
        <v>325</v>
      </c>
      <c r="C4" s="814"/>
      <c r="D4" s="813" t="s">
        <v>293</v>
      </c>
      <c r="E4" s="814"/>
      <c r="F4" s="813" t="s">
        <v>298</v>
      </c>
      <c r="G4" s="814"/>
      <c r="H4" s="813" t="s">
        <v>316</v>
      </c>
      <c r="I4" s="814"/>
      <c r="J4" s="813" t="s">
        <v>319</v>
      </c>
      <c r="K4" s="814"/>
      <c r="L4" s="813" t="s">
        <v>367</v>
      </c>
      <c r="M4" s="814"/>
      <c r="N4" s="813"/>
      <c r="O4" s="814"/>
      <c r="P4" s="813"/>
      <c r="Q4" s="814"/>
      <c r="R4" s="813"/>
      <c r="S4" s="814"/>
      <c r="T4" s="813"/>
      <c r="U4" s="814"/>
    </row>
    <row r="5" spans="1:21" s="141" customFormat="1" ht="21" customHeight="1" x14ac:dyDescent="0.25">
      <c r="A5" s="824"/>
      <c r="B5" s="822" t="s">
        <v>331</v>
      </c>
      <c r="C5" s="816"/>
      <c r="D5" s="815" t="s">
        <v>313</v>
      </c>
      <c r="E5" s="816"/>
      <c r="F5" s="815" t="s">
        <v>351</v>
      </c>
      <c r="G5" s="816"/>
      <c r="H5" s="815" t="s">
        <v>355</v>
      </c>
      <c r="I5" s="816"/>
      <c r="J5" s="815" t="s">
        <v>355</v>
      </c>
      <c r="K5" s="816"/>
      <c r="L5" s="815"/>
      <c r="M5" s="816"/>
      <c r="N5" s="815"/>
      <c r="O5" s="816"/>
      <c r="P5" s="815"/>
      <c r="Q5" s="816"/>
      <c r="R5" s="815"/>
      <c r="S5" s="816"/>
      <c r="T5" s="815"/>
      <c r="U5" s="816"/>
    </row>
    <row r="6" spans="1:21" s="614" customFormat="1" ht="21" customHeight="1" x14ac:dyDescent="0.25">
      <c r="A6" s="824"/>
      <c r="B6" s="615" t="s">
        <v>332</v>
      </c>
      <c r="C6" s="613" t="s">
        <v>333</v>
      </c>
      <c r="D6" s="612" t="s">
        <v>300</v>
      </c>
      <c r="E6" s="613" t="s">
        <v>335</v>
      </c>
      <c r="F6" s="612" t="s">
        <v>297</v>
      </c>
      <c r="G6" s="613" t="s">
        <v>353</v>
      </c>
      <c r="H6" s="612" t="s">
        <v>308</v>
      </c>
      <c r="I6" s="613" t="s">
        <v>275</v>
      </c>
      <c r="J6" s="612" t="s">
        <v>308</v>
      </c>
      <c r="K6" s="613" t="s">
        <v>359</v>
      </c>
      <c r="L6" s="612"/>
      <c r="M6" s="613"/>
      <c r="N6" s="612"/>
      <c r="O6" s="613"/>
      <c r="P6" s="612"/>
      <c r="Q6" s="613"/>
      <c r="R6" s="612"/>
      <c r="S6" s="613"/>
      <c r="T6" s="612"/>
      <c r="U6" s="613"/>
    </row>
    <row r="7" spans="1:21" s="534" customFormat="1" ht="21" customHeight="1" x14ac:dyDescent="0.25">
      <c r="A7" s="825"/>
      <c r="B7" s="821" t="s">
        <v>334</v>
      </c>
      <c r="C7" s="814"/>
      <c r="D7" s="813" t="s">
        <v>336</v>
      </c>
      <c r="E7" s="814"/>
      <c r="F7" s="813" t="s">
        <v>354</v>
      </c>
      <c r="G7" s="814"/>
      <c r="H7" s="813" t="s">
        <v>360</v>
      </c>
      <c r="I7" s="821"/>
      <c r="J7" s="821"/>
      <c r="K7" s="814"/>
      <c r="L7" s="813"/>
      <c r="M7" s="814"/>
      <c r="N7" s="813"/>
      <c r="O7" s="814"/>
      <c r="P7" s="813"/>
      <c r="Q7" s="814"/>
      <c r="R7" s="813"/>
      <c r="S7" s="814"/>
      <c r="T7" s="813"/>
      <c r="U7" s="814"/>
    </row>
    <row r="8" spans="1:21" s="611" customFormat="1" ht="21" customHeight="1" x14ac:dyDescent="0.25">
      <c r="A8" s="832" t="s">
        <v>284</v>
      </c>
      <c r="B8" s="840" t="s">
        <v>274</v>
      </c>
      <c r="C8" s="809"/>
      <c r="D8" s="808" t="s">
        <v>310</v>
      </c>
      <c r="E8" s="809"/>
      <c r="F8" s="808" t="s">
        <v>326</v>
      </c>
      <c r="G8" s="809"/>
      <c r="H8" s="808"/>
      <c r="I8" s="809"/>
      <c r="J8" s="808"/>
      <c r="K8" s="809"/>
      <c r="L8" s="808"/>
      <c r="M8" s="809"/>
      <c r="N8" s="808"/>
      <c r="O8" s="809"/>
      <c r="P8" s="808"/>
      <c r="Q8" s="809"/>
      <c r="R8" s="808"/>
      <c r="S8" s="809"/>
      <c r="T8" s="808"/>
      <c r="U8" s="809"/>
    </row>
    <row r="9" spans="1:21" s="615" customFormat="1" ht="21" customHeight="1" x14ac:dyDescent="0.25">
      <c r="A9" s="833"/>
      <c r="B9" s="615" t="s">
        <v>356</v>
      </c>
      <c r="C9" s="613" t="s">
        <v>292</v>
      </c>
      <c r="D9" s="612" t="s">
        <v>311</v>
      </c>
      <c r="E9" s="613" t="s">
        <v>292</v>
      </c>
      <c r="F9" s="612" t="s">
        <v>327</v>
      </c>
      <c r="G9" s="613" t="s">
        <v>292</v>
      </c>
      <c r="H9" s="612"/>
      <c r="I9" s="613"/>
      <c r="J9" s="612"/>
      <c r="K9" s="613"/>
      <c r="L9" s="612"/>
      <c r="M9" s="613"/>
      <c r="N9" s="612"/>
      <c r="O9" s="613"/>
      <c r="P9" s="612"/>
      <c r="Q9" s="613"/>
      <c r="R9" s="612"/>
      <c r="S9" s="613"/>
      <c r="T9" s="612"/>
      <c r="U9" s="613"/>
    </row>
    <row r="10" spans="1:21" s="616" customFormat="1" ht="21" customHeight="1" x14ac:dyDescent="0.25">
      <c r="A10" s="834"/>
      <c r="B10" s="841"/>
      <c r="C10" s="807"/>
      <c r="D10" s="806"/>
      <c r="E10" s="807"/>
      <c r="F10" s="806" t="s">
        <v>328</v>
      </c>
      <c r="G10" s="807"/>
      <c r="H10" s="806"/>
      <c r="I10" s="807"/>
      <c r="J10" s="806"/>
      <c r="K10" s="807"/>
      <c r="L10" s="806"/>
      <c r="M10" s="807"/>
      <c r="N10" s="806"/>
      <c r="O10" s="807"/>
      <c r="P10" s="806"/>
      <c r="Q10" s="807"/>
      <c r="R10" s="806"/>
      <c r="S10" s="807"/>
      <c r="T10" s="806"/>
      <c r="U10" s="807"/>
    </row>
    <row r="11" spans="1:21" s="153" customFormat="1" ht="21" customHeight="1" x14ac:dyDescent="0.25">
      <c r="A11" s="837" t="s">
        <v>286</v>
      </c>
      <c r="B11" s="835" t="s">
        <v>307</v>
      </c>
      <c r="C11" s="802"/>
      <c r="D11" s="801" t="s">
        <v>324</v>
      </c>
      <c r="E11" s="802"/>
      <c r="F11" s="801" t="s">
        <v>320</v>
      </c>
      <c r="G11" s="802"/>
      <c r="H11" s="801" t="s">
        <v>337</v>
      </c>
      <c r="I11" s="802"/>
      <c r="J11" s="801" t="s">
        <v>337</v>
      </c>
      <c r="K11" s="802"/>
      <c r="L11" s="801" t="s">
        <v>386</v>
      </c>
      <c r="M11" s="802"/>
      <c r="N11" s="801"/>
      <c r="O11" s="802"/>
      <c r="P11" s="801"/>
      <c r="Q11" s="802"/>
      <c r="R11" s="801"/>
      <c r="S11" s="802"/>
      <c r="T11" s="801"/>
      <c r="U11" s="802"/>
    </row>
    <row r="12" spans="1:21" s="614" customFormat="1" ht="21" customHeight="1" x14ac:dyDescent="0.25">
      <c r="A12" s="838"/>
      <c r="B12" s="615" t="s">
        <v>292</v>
      </c>
      <c r="C12" s="613" t="s">
        <v>308</v>
      </c>
      <c r="D12" s="612" t="s">
        <v>318</v>
      </c>
      <c r="E12" s="613" t="s">
        <v>321</v>
      </c>
      <c r="F12" s="612" t="s">
        <v>327</v>
      </c>
      <c r="G12" s="613" t="s">
        <v>329</v>
      </c>
      <c r="H12" s="612" t="s">
        <v>297</v>
      </c>
      <c r="I12" s="613" t="s">
        <v>338</v>
      </c>
      <c r="J12" s="612" t="s">
        <v>361</v>
      </c>
      <c r="K12" s="613" t="s">
        <v>338</v>
      </c>
      <c r="L12" s="612" t="s">
        <v>311</v>
      </c>
      <c r="M12" s="613" t="s">
        <v>292</v>
      </c>
      <c r="N12" s="612"/>
      <c r="O12" s="613"/>
      <c r="P12" s="612"/>
      <c r="Q12" s="613"/>
      <c r="R12" s="612"/>
      <c r="S12" s="613"/>
      <c r="T12" s="612"/>
      <c r="U12" s="613"/>
    </row>
    <row r="13" spans="1:21" s="156" customFormat="1" ht="21" customHeight="1" x14ac:dyDescent="0.25">
      <c r="A13" s="838"/>
      <c r="B13" s="836" t="s">
        <v>309</v>
      </c>
      <c r="C13" s="800"/>
      <c r="D13" s="799" t="s">
        <v>330</v>
      </c>
      <c r="E13" s="800"/>
      <c r="F13" s="799" t="s">
        <v>322</v>
      </c>
      <c r="G13" s="800"/>
      <c r="H13" s="799"/>
      <c r="I13" s="800"/>
      <c r="J13" s="799" t="s">
        <v>362</v>
      </c>
      <c r="K13" s="800"/>
      <c r="L13" s="799"/>
      <c r="M13" s="800"/>
      <c r="N13" s="799"/>
      <c r="O13" s="800"/>
      <c r="P13" s="799"/>
      <c r="Q13" s="800"/>
      <c r="R13" s="799"/>
      <c r="S13" s="800"/>
      <c r="T13" s="799"/>
      <c r="U13" s="800"/>
    </row>
    <row r="14" spans="1:21" s="153" customFormat="1" ht="21" customHeight="1" x14ac:dyDescent="0.25">
      <c r="A14" s="838"/>
      <c r="B14" s="835" t="s">
        <v>339</v>
      </c>
      <c r="C14" s="802"/>
      <c r="D14" s="801" t="s">
        <v>343</v>
      </c>
      <c r="E14" s="802"/>
      <c r="F14" s="801" t="s">
        <v>348</v>
      </c>
      <c r="G14" s="802"/>
      <c r="H14" s="801" t="s">
        <v>363</v>
      </c>
      <c r="I14" s="802"/>
      <c r="J14" s="801" t="s">
        <v>363</v>
      </c>
      <c r="K14" s="802"/>
      <c r="L14" s="801"/>
      <c r="M14" s="802"/>
      <c r="N14" s="801"/>
      <c r="O14" s="802"/>
      <c r="P14" s="801"/>
      <c r="Q14" s="802"/>
      <c r="R14" s="801"/>
      <c r="S14" s="802"/>
      <c r="T14" s="801"/>
      <c r="U14" s="802"/>
    </row>
    <row r="15" spans="1:21" s="614" customFormat="1" ht="21" customHeight="1" x14ac:dyDescent="0.25">
      <c r="A15" s="838"/>
      <c r="B15" s="615" t="s">
        <v>292</v>
      </c>
      <c r="C15" s="613" t="s">
        <v>297</v>
      </c>
      <c r="D15" s="612" t="s">
        <v>344</v>
      </c>
      <c r="E15" s="613" t="s">
        <v>321</v>
      </c>
      <c r="F15" s="612" t="s">
        <v>333</v>
      </c>
      <c r="G15" s="613" t="s">
        <v>349</v>
      </c>
      <c r="H15" s="612" t="s">
        <v>333</v>
      </c>
      <c r="I15" s="613" t="s">
        <v>349</v>
      </c>
      <c r="J15" s="612" t="s">
        <v>333</v>
      </c>
      <c r="K15" s="613" t="s">
        <v>365</v>
      </c>
      <c r="L15" s="612"/>
      <c r="M15" s="613"/>
      <c r="N15" s="612"/>
      <c r="O15" s="613"/>
      <c r="P15" s="612"/>
      <c r="Q15" s="613"/>
      <c r="R15" s="612"/>
      <c r="S15" s="613"/>
      <c r="T15" s="612"/>
      <c r="U15" s="613"/>
    </row>
    <row r="16" spans="1:21" s="156" customFormat="1" ht="21" customHeight="1" x14ac:dyDescent="0.25">
      <c r="A16" s="839"/>
      <c r="B16" s="836" t="s">
        <v>340</v>
      </c>
      <c r="C16" s="800"/>
      <c r="D16" s="799" t="s">
        <v>345</v>
      </c>
      <c r="E16" s="800"/>
      <c r="F16" s="799" t="s">
        <v>350</v>
      </c>
      <c r="G16" s="800"/>
      <c r="H16" s="799" t="s">
        <v>364</v>
      </c>
      <c r="I16" s="800"/>
      <c r="J16" s="799"/>
      <c r="K16" s="800"/>
      <c r="L16" s="799"/>
      <c r="M16" s="800"/>
      <c r="N16" s="799"/>
      <c r="O16" s="800"/>
      <c r="P16" s="799"/>
      <c r="Q16" s="800"/>
      <c r="R16" s="799"/>
      <c r="S16" s="800"/>
      <c r="T16" s="799"/>
      <c r="U16" s="800"/>
    </row>
    <row r="17" spans="1:21" s="161" customFormat="1" ht="21" customHeight="1" x14ac:dyDescent="0.25">
      <c r="A17" s="829" t="s">
        <v>288</v>
      </c>
      <c r="B17" s="842" t="s">
        <v>294</v>
      </c>
      <c r="C17" s="795"/>
      <c r="D17" s="794" t="s">
        <v>276</v>
      </c>
      <c r="E17" s="795"/>
      <c r="F17" s="794"/>
      <c r="G17" s="795"/>
      <c r="H17" s="794"/>
      <c r="I17" s="795"/>
      <c r="J17" s="794"/>
      <c r="K17" s="795"/>
      <c r="L17" s="794"/>
      <c r="M17" s="795"/>
      <c r="N17" s="794"/>
      <c r="O17" s="795"/>
      <c r="P17" s="794"/>
      <c r="Q17" s="795"/>
      <c r="R17" s="794"/>
      <c r="S17" s="795"/>
      <c r="T17" s="794"/>
      <c r="U17" s="795"/>
    </row>
    <row r="18" spans="1:21" s="614" customFormat="1" ht="21" customHeight="1" x14ac:dyDescent="0.25">
      <c r="A18" s="830"/>
      <c r="B18" s="615" t="s">
        <v>277</v>
      </c>
      <c r="C18" s="613" t="s">
        <v>308</v>
      </c>
      <c r="D18" s="612" t="s">
        <v>277</v>
      </c>
      <c r="E18" s="613" t="s">
        <v>278</v>
      </c>
      <c r="F18" s="612"/>
      <c r="G18" s="613"/>
      <c r="H18" s="612"/>
      <c r="I18" s="613"/>
      <c r="J18" s="612"/>
      <c r="K18" s="613"/>
      <c r="L18" s="612"/>
      <c r="M18" s="613"/>
      <c r="N18" s="612"/>
      <c r="O18" s="613"/>
      <c r="P18" s="612"/>
      <c r="Q18" s="613"/>
      <c r="R18" s="612"/>
      <c r="S18" s="613"/>
      <c r="T18" s="612"/>
      <c r="U18" s="613"/>
    </row>
    <row r="19" spans="1:21" s="164" customFormat="1" ht="21" customHeight="1" x14ac:dyDescent="0.25">
      <c r="A19" s="831"/>
      <c r="B19" s="843" t="s">
        <v>315</v>
      </c>
      <c r="C19" s="793"/>
      <c r="D19" s="792" t="s">
        <v>279</v>
      </c>
      <c r="E19" s="793"/>
      <c r="F19" s="792"/>
      <c r="G19" s="793"/>
      <c r="H19" s="792"/>
      <c r="I19" s="793"/>
      <c r="J19" s="792"/>
      <c r="K19" s="793"/>
      <c r="L19" s="792"/>
      <c r="M19" s="793"/>
      <c r="N19" s="792"/>
      <c r="O19" s="793"/>
      <c r="P19" s="792"/>
      <c r="Q19" s="793"/>
      <c r="R19" s="792"/>
      <c r="S19" s="793"/>
      <c r="T19" s="792"/>
      <c r="U19" s="793"/>
    </row>
    <row r="20" spans="1:21" s="168" customFormat="1" ht="21" customHeight="1" x14ac:dyDescent="0.25">
      <c r="A20" s="826" t="s">
        <v>290</v>
      </c>
      <c r="B20" s="844" t="s">
        <v>299</v>
      </c>
      <c r="C20" s="788"/>
      <c r="D20" s="787" t="s">
        <v>299</v>
      </c>
      <c r="E20" s="788"/>
      <c r="F20" s="787" t="s">
        <v>302</v>
      </c>
      <c r="G20" s="788"/>
      <c r="H20" s="787" t="s">
        <v>305</v>
      </c>
      <c r="I20" s="788"/>
      <c r="J20" s="787" t="s">
        <v>372</v>
      </c>
      <c r="K20" s="788"/>
      <c r="L20" s="787"/>
      <c r="M20" s="788"/>
      <c r="N20" s="787"/>
      <c r="O20" s="788"/>
      <c r="P20" s="787"/>
      <c r="Q20" s="788"/>
      <c r="R20" s="787"/>
      <c r="S20" s="788"/>
      <c r="T20" s="787"/>
      <c r="U20" s="788"/>
    </row>
    <row r="21" spans="1:21" s="614" customFormat="1" ht="21" customHeight="1" x14ac:dyDescent="0.25">
      <c r="A21" s="827"/>
      <c r="B21" s="615" t="s">
        <v>300</v>
      </c>
      <c r="C21" s="613" t="s">
        <v>301</v>
      </c>
      <c r="D21" s="612" t="s">
        <v>300</v>
      </c>
      <c r="E21" s="613" t="s">
        <v>370</v>
      </c>
      <c r="F21" s="612" t="s">
        <v>297</v>
      </c>
      <c r="G21" s="613" t="s">
        <v>304</v>
      </c>
      <c r="H21" s="612" t="s">
        <v>356</v>
      </c>
      <c r="I21" s="613" t="s">
        <v>370</v>
      </c>
      <c r="J21" s="612" t="s">
        <v>332</v>
      </c>
      <c r="K21" s="613" t="s">
        <v>370</v>
      </c>
      <c r="L21" s="612"/>
      <c r="M21" s="613"/>
      <c r="N21" s="612"/>
      <c r="O21" s="613"/>
      <c r="P21" s="612"/>
      <c r="Q21" s="613"/>
      <c r="R21" s="612"/>
      <c r="S21" s="613"/>
      <c r="T21" s="612"/>
      <c r="U21" s="613"/>
    </row>
    <row r="22" spans="1:21" s="171" customFormat="1" ht="21" customHeight="1" x14ac:dyDescent="0.25">
      <c r="A22" s="828"/>
      <c r="B22" s="845" t="s">
        <v>368</v>
      </c>
      <c r="C22" s="786"/>
      <c r="D22" s="785" t="s">
        <v>369</v>
      </c>
      <c r="E22" s="786"/>
      <c r="F22" s="785" t="s">
        <v>303</v>
      </c>
      <c r="G22" s="786"/>
      <c r="H22" s="785"/>
      <c r="I22" s="786"/>
      <c r="J22" s="785"/>
      <c r="K22" s="786"/>
      <c r="L22" s="785"/>
      <c r="M22" s="786"/>
      <c r="N22" s="785"/>
      <c r="O22" s="786"/>
      <c r="P22" s="785"/>
      <c r="Q22" s="786"/>
      <c r="R22" s="785"/>
      <c r="S22" s="786"/>
      <c r="T22" s="785"/>
      <c r="U22" s="786"/>
    </row>
  </sheetData>
  <mergeCells count="145">
    <mergeCell ref="T22:U22"/>
    <mergeCell ref="R2:S2"/>
    <mergeCell ref="R4:S4"/>
    <mergeCell ref="R8:S8"/>
    <mergeCell ref="R10:S10"/>
    <mergeCell ref="R14:S14"/>
    <mergeCell ref="R16:S16"/>
    <mergeCell ref="R11:S11"/>
    <mergeCell ref="R13:S13"/>
    <mergeCell ref="R17:S17"/>
    <mergeCell ref="R19:S19"/>
    <mergeCell ref="R20:S20"/>
    <mergeCell ref="R22:S22"/>
    <mergeCell ref="T16:U16"/>
    <mergeCell ref="T11:U11"/>
    <mergeCell ref="T13:U13"/>
    <mergeCell ref="T17:U17"/>
    <mergeCell ref="T19:U19"/>
    <mergeCell ref="T2:U2"/>
    <mergeCell ref="T4:U4"/>
    <mergeCell ref="T8:U8"/>
    <mergeCell ref="T10:U10"/>
    <mergeCell ref="T14:U14"/>
    <mergeCell ref="T20:U20"/>
    <mergeCell ref="L2:M2"/>
    <mergeCell ref="L4:M4"/>
    <mergeCell ref="L8:M8"/>
    <mergeCell ref="L10:M10"/>
    <mergeCell ref="L11:M11"/>
    <mergeCell ref="J22:K22"/>
    <mergeCell ref="H2:I2"/>
    <mergeCell ref="H4:I4"/>
    <mergeCell ref="H8:I8"/>
    <mergeCell ref="H10:I10"/>
    <mergeCell ref="H11:I11"/>
    <mergeCell ref="L13:M13"/>
    <mergeCell ref="L17:M17"/>
    <mergeCell ref="L19:M19"/>
    <mergeCell ref="L20:M20"/>
    <mergeCell ref="L22:M22"/>
    <mergeCell ref="J8:K8"/>
    <mergeCell ref="J10:K10"/>
    <mergeCell ref="H16:I16"/>
    <mergeCell ref="H22:I22"/>
    <mergeCell ref="L14:M14"/>
    <mergeCell ref="J11:K11"/>
    <mergeCell ref="L16:M16"/>
    <mergeCell ref="P22:Q22"/>
    <mergeCell ref="N2:O2"/>
    <mergeCell ref="N4:O4"/>
    <mergeCell ref="N8:O8"/>
    <mergeCell ref="N10:O10"/>
    <mergeCell ref="P2:Q2"/>
    <mergeCell ref="P4:Q4"/>
    <mergeCell ref="P8:Q8"/>
    <mergeCell ref="P10:Q10"/>
    <mergeCell ref="P11:Q11"/>
    <mergeCell ref="P16:Q16"/>
    <mergeCell ref="P14:Q14"/>
    <mergeCell ref="P13:Q13"/>
    <mergeCell ref="P17:Q17"/>
    <mergeCell ref="P19:Q19"/>
    <mergeCell ref="P20:Q20"/>
    <mergeCell ref="N20:O20"/>
    <mergeCell ref="N22:O22"/>
    <mergeCell ref="N17:O17"/>
    <mergeCell ref="N19:O19"/>
    <mergeCell ref="N11:O11"/>
    <mergeCell ref="N13:O13"/>
    <mergeCell ref="N14:O14"/>
    <mergeCell ref="N16:O16"/>
    <mergeCell ref="F22:G22"/>
    <mergeCell ref="B22:C22"/>
    <mergeCell ref="J13:K13"/>
    <mergeCell ref="J17:K17"/>
    <mergeCell ref="J19:K19"/>
    <mergeCell ref="J20:K20"/>
    <mergeCell ref="F16:G16"/>
    <mergeCell ref="H20:I20"/>
    <mergeCell ref="F13:G13"/>
    <mergeCell ref="F17:G17"/>
    <mergeCell ref="F19:G19"/>
    <mergeCell ref="F20:G20"/>
    <mergeCell ref="J14:K14"/>
    <mergeCell ref="H17:I17"/>
    <mergeCell ref="H19:I19"/>
    <mergeCell ref="J16:K16"/>
    <mergeCell ref="A20:A22"/>
    <mergeCell ref="A17:A19"/>
    <mergeCell ref="A8:A10"/>
    <mergeCell ref="B14:C14"/>
    <mergeCell ref="D8:E8"/>
    <mergeCell ref="D10:E10"/>
    <mergeCell ref="D11:E11"/>
    <mergeCell ref="D14:E14"/>
    <mergeCell ref="B16:C16"/>
    <mergeCell ref="D16:E16"/>
    <mergeCell ref="A11:A16"/>
    <mergeCell ref="B8:C8"/>
    <mergeCell ref="B10:C10"/>
    <mergeCell ref="B11:C11"/>
    <mergeCell ref="B13:C13"/>
    <mergeCell ref="B17:C17"/>
    <mergeCell ref="B19:C19"/>
    <mergeCell ref="B20:C20"/>
    <mergeCell ref="D13:E13"/>
    <mergeCell ref="D17:E17"/>
    <mergeCell ref="D19:E19"/>
    <mergeCell ref="D20:E20"/>
    <mergeCell ref="D22:E22"/>
    <mergeCell ref="D2:E2"/>
    <mergeCell ref="F2:G2"/>
    <mergeCell ref="F4:G4"/>
    <mergeCell ref="F8:G8"/>
    <mergeCell ref="F10:G10"/>
    <mergeCell ref="F11:G11"/>
    <mergeCell ref="B2:C2"/>
    <mergeCell ref="F14:G14"/>
    <mergeCell ref="H14:I14"/>
    <mergeCell ref="H13:I13"/>
    <mergeCell ref="B4:C4"/>
    <mergeCell ref="A1:M1"/>
    <mergeCell ref="R5:S5"/>
    <mergeCell ref="T5:U5"/>
    <mergeCell ref="B7:C7"/>
    <mergeCell ref="D7:E7"/>
    <mergeCell ref="F7:G7"/>
    <mergeCell ref="L7:M7"/>
    <mergeCell ref="N7:O7"/>
    <mergeCell ref="P7:Q7"/>
    <mergeCell ref="R7:S7"/>
    <mergeCell ref="T7:U7"/>
    <mergeCell ref="H7:K7"/>
    <mergeCell ref="B5:C5"/>
    <mergeCell ref="D5:E5"/>
    <mergeCell ref="F5:G5"/>
    <mergeCell ref="H5:I5"/>
    <mergeCell ref="J5:K5"/>
    <mergeCell ref="L5:M5"/>
    <mergeCell ref="N5:O5"/>
    <mergeCell ref="P5:Q5"/>
    <mergeCell ref="A2:A7"/>
    <mergeCell ref="D4:E4"/>
    <mergeCell ref="J2:K2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C00060"/>
  </sheetPr>
  <dimension ref="A1:R63"/>
  <sheetViews>
    <sheetView topLeftCell="A19" workbookViewId="0">
      <selection activeCell="H55" sqref="H55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480"/>
      <c r="I1" s="480"/>
      <c r="J1" s="480"/>
      <c r="K1" s="532"/>
      <c r="L1" s="532"/>
      <c r="M1" s="532"/>
      <c r="N1" s="532"/>
      <c r="O1" s="480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2" t="s">
        <v>266</v>
      </c>
      <c r="B2" s="913"/>
      <c r="C2" s="913"/>
      <c r="D2" s="914"/>
      <c r="F2" s="889" t="s">
        <v>30</v>
      </c>
      <c r="G2" s="890"/>
      <c r="H2" s="897" t="s">
        <v>247</v>
      </c>
      <c r="I2" s="898"/>
      <c r="J2" s="898"/>
      <c r="K2" s="898"/>
      <c r="L2" s="898"/>
      <c r="M2" s="898"/>
      <c r="N2" s="898"/>
      <c r="O2" s="899"/>
      <c r="P2" s="482" t="s">
        <v>32</v>
      </c>
      <c r="Q2" s="508">
        <f>IF(HDRAG_HAS_REC_HBRUN,MAX(HDRAG_MAX_DRAGON - HDRAG_HBRUN_ITEMS - G4,0),"")</f>
        <v>0</v>
      </c>
      <c r="R2" s="509">
        <f>IFERROR(IF(Q2=0,100%,(HDRAG_MAX_DRAGON - Q2)/HDRAG_MAX_DRAGON),"")</f>
        <v>1</v>
      </c>
    </row>
    <row r="3" spans="1:18" ht="15.75" customHeight="1" x14ac:dyDescent="0.25">
      <c r="A3" s="882" t="s">
        <v>223</v>
      </c>
      <c r="B3" s="883"/>
      <c r="C3" s="883"/>
      <c r="D3" s="884"/>
      <c r="F3" s="891"/>
      <c r="G3" s="892"/>
      <c r="H3" s="518" t="str">
        <f>"中級 (" &amp; HDRAG_GAMES_HBRUN_MED &amp; "場)"</f>
        <v>中級 (298場)</v>
      </c>
      <c r="I3" s="905" t="str">
        <f>"高級 (" &amp; HDRAG_GAMES_HBRUN_EXP &amp; "場)"</f>
        <v>高級 (219場)</v>
      </c>
      <c r="J3" s="906"/>
      <c r="K3" s="907"/>
      <c r="L3" s="905" t="str">
        <f>"超級 (" &amp; HDRAG_GAMES_HBRUN_MST &amp; "場)"</f>
        <v>超級 (173場)</v>
      </c>
      <c r="M3" s="906"/>
      <c r="N3" s="906"/>
      <c r="O3" s="915"/>
      <c r="P3" s="183" t="s">
        <v>178</v>
      </c>
      <c r="Q3" s="510">
        <f>IF(HDRAG_HAS_REC_HBRUN,MAX(HDRAG_MAX_BLD16 - HDRAG_HBRUN_ITEMS - G5,0),"")</f>
        <v>0</v>
      </c>
      <c r="R3" s="511">
        <f>IFERROR(IF(Q3=0,100%,(HDRAG_MAX_BLD16 - Q3)/HDRAG_MAX_BLD16),"")</f>
        <v>1</v>
      </c>
    </row>
    <row r="4" spans="1:18" ht="15.75" customHeight="1" x14ac:dyDescent="0.25">
      <c r="A4" s="565"/>
      <c r="B4" s="548" t="s">
        <v>40</v>
      </c>
      <c r="C4" s="566" t="s">
        <v>38</v>
      </c>
      <c r="D4" s="567" t="s">
        <v>176</v>
      </c>
      <c r="F4" s="183" t="s">
        <v>238</v>
      </c>
      <c r="G4" s="488">
        <f>IF(HDRAG_HAS_REC_HBRUN,HDRAG_MAX_DRAGON - INDEX(DATA_HDRAGS_DRAGON,IF(ISBLANK(HDRAG_HBRUN_DRG),1,HDRAG_HBRUN_DRG + 2)),0)</f>
        <v>485</v>
      </c>
      <c r="H4" s="518" t="s">
        <v>243</v>
      </c>
      <c r="I4" s="184" t="s">
        <v>243</v>
      </c>
      <c r="J4" s="184" t="s">
        <v>246</v>
      </c>
      <c r="K4" s="537" t="s">
        <v>245</v>
      </c>
      <c r="L4" s="534" t="s">
        <v>243</v>
      </c>
      <c r="M4" s="534" t="s">
        <v>246</v>
      </c>
      <c r="N4" s="534" t="s">
        <v>248</v>
      </c>
      <c r="O4" s="185" t="s">
        <v>245</v>
      </c>
      <c r="P4" s="183" t="s">
        <v>33</v>
      </c>
      <c r="Q4" s="510">
        <f>IF(HDRAG_HAS_REC_HBRUN,MAX(HDRAG_MAX_BUILDING - HDRAG_HBRUN_ITEMS - G5,0),"")</f>
        <v>0</v>
      </c>
      <c r="R4" s="511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1221</v>
      </c>
      <c r="C5" s="264">
        <v>30</v>
      </c>
      <c r="D5" s="568">
        <v>4</v>
      </c>
      <c r="F5" s="183" t="s">
        <v>239</v>
      </c>
      <c r="G5" s="488">
        <f>IF(HDRAG_HAS_REC_HBRUN,HDRAG_MAX_BUILDING - INDEX(DATA_HDRAGS_BUILDING,HDRAG_HBRUN_BLDLV + 1),0)</f>
        <v>816</v>
      </c>
      <c r="H5" s="901">
        <f>HDRAG_AVG_HBRUN_MED_ORB</f>
        <v>2.4328859060402683</v>
      </c>
      <c r="I5" s="900">
        <f>HDRAG_AVG_HBRUN_EXP_ORB</f>
        <v>4.4246575342465757</v>
      </c>
      <c r="J5" s="900">
        <f>HDRAG_AVG_HBRUN_EXP_TAIL</f>
        <v>2.0045662100456623</v>
      </c>
      <c r="K5" s="902">
        <f>HDRAG_AVG_HBRUN_EXP_ORIHAL</f>
        <v>0.31050228310502281</v>
      </c>
      <c r="L5" s="900">
        <f>HDRAG_AVG_HBRUN_MST_ORB</f>
        <v>6.3815028901734108</v>
      </c>
      <c r="M5" s="900">
        <f>HDRAG_AVG_HBRUN_MST_TAIL</f>
        <v>2.0289017341040463</v>
      </c>
      <c r="N5" s="900">
        <f>HDRAG_AVG_HBRUN_MST_HORN</f>
        <v>2.0057803468208091</v>
      </c>
      <c r="O5" s="885">
        <f>HDRAG_AVG_HBRUN_MST_ORIHAL</f>
        <v>0.5722543352601156</v>
      </c>
      <c r="P5" s="183" t="s">
        <v>179</v>
      </c>
      <c r="Q5" s="510">
        <f>IF(HDRAG_HAS_REC_HBRUN,IF(Q3+Q2=0,0,MAX(Q3+Q2+HDRAG_HBRUN_ITEMS,0)),"")</f>
        <v>0</v>
      </c>
      <c r="R5" s="511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1370</v>
      </c>
      <c r="C6" s="264">
        <v>30</v>
      </c>
      <c r="D6" s="568">
        <v>4</v>
      </c>
      <c r="F6" s="183" t="s">
        <v>240</v>
      </c>
      <c r="G6" s="488">
        <f>IF(HDRAG_HAS_REC_HBRUN,HDRAG_HBRUN_ITEMS + G4 + G5,0)</f>
        <v>2522</v>
      </c>
      <c r="H6" s="901"/>
      <c r="I6" s="900"/>
      <c r="J6" s="900"/>
      <c r="K6" s="902"/>
      <c r="L6" s="900"/>
      <c r="M6" s="939"/>
      <c r="N6" s="939"/>
      <c r="O6" s="886"/>
      <c r="P6" s="489" t="s">
        <v>42</v>
      </c>
      <c r="Q6" s="512">
        <f>IF(HDRAG_HAS_REC_HBRUN,MAX(HDRAG_MAX_ALL - G6,0),"")</f>
        <v>0</v>
      </c>
      <c r="R6" s="513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1914</v>
      </c>
      <c r="C7" s="264">
        <v>30</v>
      </c>
      <c r="D7" s="568">
        <v>4</v>
      </c>
      <c r="F7" s="893" t="s">
        <v>35</v>
      </c>
      <c r="G7" s="894"/>
      <c r="H7" s="877" t="s">
        <v>247</v>
      </c>
      <c r="I7" s="878"/>
      <c r="J7" s="878"/>
      <c r="K7" s="878"/>
      <c r="L7" s="878"/>
      <c r="M7" s="878"/>
      <c r="N7" s="878"/>
      <c r="O7" s="879"/>
      <c r="P7" s="485" t="s">
        <v>32</v>
      </c>
      <c r="Q7" s="514">
        <f>IF(HDRAG_HAS_REC_HMERC,MAX(HDRAG_MAX_DRAGON - HDRAG_HMERC_ITEMS - G9,0),"")</f>
        <v>0</v>
      </c>
      <c r="R7" s="509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1387</v>
      </c>
      <c r="C8" s="264">
        <v>30</v>
      </c>
      <c r="D8" s="568">
        <v>4</v>
      </c>
      <c r="F8" s="895"/>
      <c r="G8" s="896"/>
      <c r="H8" s="519" t="str">
        <f>"中級 (" &amp; HDRAG_GAMES_HMERC_MED &amp; "場)"</f>
        <v>中級 (244場)</v>
      </c>
      <c r="I8" s="942" t="str">
        <f>"高級 (" &amp; HDRAG_GAMES_HMERC_EXP &amp; "場)"</f>
        <v>高級 (359場)</v>
      </c>
      <c r="J8" s="943"/>
      <c r="K8" s="956"/>
      <c r="L8" s="942" t="str">
        <f>"超級 (" &amp; HDRAG_GAMES_HMERC_MST &amp; "場)"</f>
        <v>超級 (158場)</v>
      </c>
      <c r="M8" s="943"/>
      <c r="N8" s="943"/>
      <c r="O8" s="944"/>
      <c r="P8" s="188" t="s">
        <v>178</v>
      </c>
      <c r="Q8" s="493">
        <f>IF(HDRAG_HAS_REC_HMERC,MAX(HDRAG_MAX_BLD16 - HDRAG_HMERC_ITEMS - G10,0),"")</f>
        <v>0</v>
      </c>
      <c r="R8" s="511">
        <f>IFERROR(IF(Q8=0,100%,(HDRAG_MAX_BLD16 - Q8)/HDRAG_MAX_BLD16),"")</f>
        <v>1</v>
      </c>
    </row>
    <row r="9" spans="1:18" ht="15.75" customHeight="1" x14ac:dyDescent="0.25">
      <c r="A9" s="503" t="s">
        <v>37</v>
      </c>
      <c r="B9" s="569">
        <v>1258</v>
      </c>
      <c r="C9" s="569">
        <v>30</v>
      </c>
      <c r="D9" s="570">
        <v>4</v>
      </c>
      <c r="F9" s="188" t="s">
        <v>238</v>
      </c>
      <c r="G9" s="490">
        <f>IF(HDRAG_HAS_REC_HMERC,HDRAG_MAX_DRAGON - INDEX(DATA_HDRAGS_DRAGON,IF(ISBLANK(HDRAG_HMERC_DRG),1,HDRAG_HMERC_DRG + 2)),0)</f>
        <v>485</v>
      </c>
      <c r="H9" s="519" t="s">
        <v>243</v>
      </c>
      <c r="I9" s="189" t="s">
        <v>243</v>
      </c>
      <c r="J9" s="189" t="s">
        <v>246</v>
      </c>
      <c r="K9" s="538" t="s">
        <v>245</v>
      </c>
      <c r="L9" s="189" t="s">
        <v>243</v>
      </c>
      <c r="M9" s="189" t="s">
        <v>246</v>
      </c>
      <c r="N9" s="189" t="s">
        <v>248</v>
      </c>
      <c r="O9" s="190" t="s">
        <v>245</v>
      </c>
      <c r="P9" s="188" t="s">
        <v>33</v>
      </c>
      <c r="Q9" s="493">
        <f>IF(HDRAG_HAS_REC_HMERC,MAX(HDRAG_MAX_BUILDING - HDRAG_HMERC_ITEMS - G10,0),"")</f>
        <v>0</v>
      </c>
      <c r="R9" s="511">
        <f>IFERROR(IF(Q9=0,100%,(HDRAG_MAX_BUILDING - Q9)/HDRAG_MAX_BUILDING),"")</f>
        <v>1</v>
      </c>
    </row>
    <row r="10" spans="1:18" ht="15.75" customHeight="1" x14ac:dyDescent="0.25">
      <c r="F10" s="188" t="s">
        <v>239</v>
      </c>
      <c r="G10" s="490">
        <f>IF(HDRAG_HAS_REC_HMERC,HDRAG_MAX_BUILDING - INDEX(DATA_HDRAGS_BUILDING,HDRAG_HMERC_BLDLV + 1),0)</f>
        <v>816</v>
      </c>
      <c r="H10" s="880">
        <f>HDRAG_AVG_HMERC_MED_ORB</f>
        <v>2.389344262295082</v>
      </c>
      <c r="I10" s="887">
        <f>HDRAG_AVG_HMERC_EXP_ORB</f>
        <v>4.3955431754874654</v>
      </c>
      <c r="J10" s="908">
        <f>HDRAG_AVG_HMERC_EXP_TAIL</f>
        <v>1.9916434540389971</v>
      </c>
      <c r="K10" s="903">
        <f>HDRAG_AVG_HMERC_EXP_ORIHAL</f>
        <v>0.37047353760445684</v>
      </c>
      <c r="L10" s="908">
        <f>HDRAG_AVG_HMERC_MST_ORB</f>
        <v>6.3227848101265822</v>
      </c>
      <c r="M10" s="908">
        <f>HDRAG_AVG_HMERC_MST_TAIL</f>
        <v>1.8860759493670887</v>
      </c>
      <c r="N10" s="908">
        <f>HDRAG_AVG_HMERC_MST_HORN</f>
        <v>2.0632911392405062</v>
      </c>
      <c r="O10" s="910">
        <f>HDRAG_AVG_HMERC_MST_ORIHAL</f>
        <v>0.67088607594936711</v>
      </c>
      <c r="P10" s="188" t="s">
        <v>179</v>
      </c>
      <c r="Q10" s="493">
        <f>IF(HDRAG_HAS_REC_HMERC,IF(Q8+Q7=0,0,MAX(Q8+Q7+HDRAG_HMERC_ITEMS,0)),"")</f>
        <v>0</v>
      </c>
      <c r="R10" s="511">
        <f>IFERROR(IF(Q10=0,100%,(HDRAG_MAX_DRAGON_BLD_16 - Q10)/HDRAG_MAX_DRAGON_BLD_16),"")</f>
        <v>1</v>
      </c>
    </row>
    <row r="11" spans="1:18" ht="15.75" customHeight="1" x14ac:dyDescent="0.25">
      <c r="A11" s="912" t="s">
        <v>267</v>
      </c>
      <c r="B11" s="913"/>
      <c r="C11" s="913"/>
      <c r="D11" s="914"/>
      <c r="F11" s="491" t="s">
        <v>240</v>
      </c>
      <c r="G11" s="492">
        <f>IF(HDRAG_HAS_REC_HMERC,HDRAG_HMERC_ITEMS + G9 + G10,0)</f>
        <v>2671</v>
      </c>
      <c r="H11" s="881"/>
      <c r="I11" s="888"/>
      <c r="J11" s="909"/>
      <c r="K11" s="904"/>
      <c r="L11" s="909"/>
      <c r="M11" s="909"/>
      <c r="N11" s="909"/>
      <c r="O11" s="911"/>
      <c r="P11" s="491" t="s">
        <v>42</v>
      </c>
      <c r="Q11" s="494">
        <f>IF(HDRAG_HAS_REC_HMERC,MAX(HDRAG_MAX_ALL - G11,0),"")</f>
        <v>0</v>
      </c>
      <c r="R11" s="513">
        <f t="shared" si="0"/>
        <v>1</v>
      </c>
    </row>
    <row r="12" spans="1:18" ht="15.75" customHeight="1" x14ac:dyDescent="0.25">
      <c r="A12" s="571"/>
      <c r="B12" s="548" t="s">
        <v>269</v>
      </c>
      <c r="C12" s="548" t="s">
        <v>268</v>
      </c>
      <c r="D12" s="572" t="s">
        <v>270</v>
      </c>
      <c r="F12" s="846" t="s">
        <v>31</v>
      </c>
      <c r="G12" s="847"/>
      <c r="H12" s="870" t="s">
        <v>247</v>
      </c>
      <c r="I12" s="871"/>
      <c r="J12" s="871"/>
      <c r="K12" s="871"/>
      <c r="L12" s="871"/>
      <c r="M12" s="871"/>
      <c r="N12" s="871"/>
      <c r="O12" s="872"/>
      <c r="P12" s="484" t="s">
        <v>32</v>
      </c>
      <c r="Q12" s="515">
        <f>IF(HDRAG_HAS_REC_HMID,MAX(HDRAG_MAX_DRAGON - HDRAG_HMID_ITEMS - G14,0),"")</f>
        <v>0</v>
      </c>
      <c r="R12" s="509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52</v>
      </c>
      <c r="C13" s="264">
        <v>231</v>
      </c>
      <c r="D13" s="568">
        <v>8</v>
      </c>
      <c r="F13" s="848"/>
      <c r="G13" s="849"/>
      <c r="H13" s="520" t="str">
        <f>"中級 (" &amp; HDRAG_GAMES_HMID_MED &amp; "場)"</f>
        <v>中級 (804場)</v>
      </c>
      <c r="I13" s="953" t="str">
        <f>"高級 (" &amp; HDRAG_GAMES_HMID_EXP &amp; "場)"</f>
        <v>高級 (443場)</v>
      </c>
      <c r="J13" s="954"/>
      <c r="K13" s="955"/>
      <c r="L13" s="953" t="str">
        <f>"超級 (" &amp; HDRAG_GAMES_HMID_MST &amp; "場)"</f>
        <v>超級 (89場)</v>
      </c>
      <c r="M13" s="954"/>
      <c r="N13" s="954"/>
      <c r="O13" s="987"/>
      <c r="P13" s="193" t="s">
        <v>178</v>
      </c>
      <c r="Q13" s="495">
        <f>IF(HDRAG_HAS_REC_HMID,MAX(HDRAG_MAX_BLD16 - HDRAG_HMID_ITEMS - G15,0),"")</f>
        <v>0</v>
      </c>
      <c r="R13" s="511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42</v>
      </c>
      <c r="C14" s="264">
        <v>167</v>
      </c>
      <c r="D14" s="568">
        <v>8</v>
      </c>
      <c r="F14" s="193" t="s">
        <v>238</v>
      </c>
      <c r="G14" s="496">
        <f>IF(HDRAG_HAS_REC_HMID,HDRAG_MAX_DRAGON - INDEX(DATA_HDRAGS_DRAGON,IF(ISBLANK(HDRAG_HMID_DRG),1,HDRAG_HMID_DRG + 2)),0)</f>
        <v>485</v>
      </c>
      <c r="H14" s="520" t="s">
        <v>243</v>
      </c>
      <c r="I14" s="521" t="s">
        <v>243</v>
      </c>
      <c r="J14" s="521" t="s">
        <v>246</v>
      </c>
      <c r="K14" s="539" t="s">
        <v>245</v>
      </c>
      <c r="L14" s="533" t="s">
        <v>243</v>
      </c>
      <c r="M14" s="533" t="s">
        <v>246</v>
      </c>
      <c r="N14" s="533" t="s">
        <v>248</v>
      </c>
      <c r="O14" s="522" t="s">
        <v>245</v>
      </c>
      <c r="P14" s="193" t="s">
        <v>33</v>
      </c>
      <c r="Q14" s="495">
        <f>IF(HDRAG_HAS_REC_HMID,MAX(HDRAG_MAX_BUILDING - HDRAG_HMID_ITEMS - G15,0),"")</f>
        <v>0</v>
      </c>
      <c r="R14" s="511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40</v>
      </c>
      <c r="C15" s="264">
        <v>159</v>
      </c>
      <c r="D15" s="568">
        <v>8</v>
      </c>
      <c r="F15" s="193" t="s">
        <v>239</v>
      </c>
      <c r="G15" s="496">
        <f>IF(HDRAG_HAS_REC_HMID,HDRAG_MAX_BUILDING - INDEX(DATA_HDRAGS_BUILDING,HDRAG_HMID_BLDLV + 1),0)</f>
        <v>816</v>
      </c>
      <c r="H15" s="873">
        <f>HDRAG_AVG_HMID_MED_ORB</f>
        <v>2.5522388059701493</v>
      </c>
      <c r="I15" s="874">
        <f>HDRAG_AVG_HMID_EXP_ORB</f>
        <v>4.4018058690744919</v>
      </c>
      <c r="J15" s="874">
        <f>HDRAG_AVG_HMID_EXP_TAIL</f>
        <v>1.9480812641083523</v>
      </c>
      <c r="K15" s="868">
        <f>HDRAG_AVG_HMID_EXP_ORIHAL</f>
        <v>0.33860045146726864</v>
      </c>
      <c r="L15" s="874">
        <f>HDRAG_AVG_HMID_MST_ORB</f>
        <v>6.393258426966292</v>
      </c>
      <c r="M15" s="874">
        <f>HDRAG_AVG_HMID_MST_TAIL</f>
        <v>1.9213483146067416</v>
      </c>
      <c r="N15" s="874">
        <f>HDRAG_AVG_HMID_MST_HORN</f>
        <v>1.898876404494382</v>
      </c>
      <c r="O15" s="875">
        <f>HDRAG_AVG_HMID_MST_ORIHAL</f>
        <v>0.5842696629213483</v>
      </c>
      <c r="P15" s="193" t="s">
        <v>179</v>
      </c>
      <c r="Q15" s="495">
        <f>IF(HDRAG_HAS_REC_HMID,IF(Q13+Q12=0,0,MAX(Q13+Q12+HDRAG_HMID_ITEMS,0)),"")</f>
        <v>0</v>
      </c>
      <c r="R15" s="511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50</v>
      </c>
      <c r="C16" s="264">
        <v>193</v>
      </c>
      <c r="D16" s="568">
        <v>8</v>
      </c>
      <c r="F16" s="499" t="s">
        <v>240</v>
      </c>
      <c r="G16" s="498">
        <f>IF(HDRAG_HAS_REC_HMID,HDRAG_HMID_ITEMS + G14 + G15,0)</f>
        <v>3215</v>
      </c>
      <c r="H16" s="873"/>
      <c r="I16" s="874"/>
      <c r="J16" s="874"/>
      <c r="K16" s="868"/>
      <c r="L16" s="874"/>
      <c r="M16" s="941"/>
      <c r="N16" s="941"/>
      <c r="O16" s="876"/>
      <c r="P16" s="499" t="s">
        <v>42</v>
      </c>
      <c r="Q16" s="497">
        <f>IF(HDRAG_HAS_REC_HMID,MAX(HDRAG_MAX_ALL - G16,0),"")</f>
        <v>0</v>
      </c>
      <c r="R16" s="513">
        <f t="shared" si="0"/>
        <v>1</v>
      </c>
    </row>
    <row r="17" spans="1:18" ht="15.75" customHeight="1" x14ac:dyDescent="0.25">
      <c r="A17" s="503" t="s">
        <v>37</v>
      </c>
      <c r="B17" s="569">
        <v>186</v>
      </c>
      <c r="C17" s="569">
        <v>519</v>
      </c>
      <c r="D17" s="570">
        <v>8</v>
      </c>
      <c r="F17" s="850" t="s">
        <v>36</v>
      </c>
      <c r="G17" s="851"/>
      <c r="H17" s="858" t="s">
        <v>247</v>
      </c>
      <c r="I17" s="859"/>
      <c r="J17" s="859"/>
      <c r="K17" s="859"/>
      <c r="L17" s="859"/>
      <c r="M17" s="859"/>
      <c r="N17" s="859"/>
      <c r="O17" s="860"/>
      <c r="P17" s="483" t="s">
        <v>32</v>
      </c>
      <c r="Q17" s="516">
        <f>IF(HDRAG_HAS_REC_HJUP,MAX(HDRAG_MAX_DRAGON - HDRAG_HJUP_ITEMS - G19,0),"")</f>
        <v>0</v>
      </c>
      <c r="R17" s="509">
        <f>IFERROR(IF(Q17=0,100%,(HDRAG_MAX_DRAGON - Q17)/HDRAG_MAX_DRAGON),"")</f>
        <v>1</v>
      </c>
    </row>
    <row r="18" spans="1:18" ht="15.75" customHeight="1" x14ac:dyDescent="0.25">
      <c r="F18" s="852"/>
      <c r="G18" s="853"/>
      <c r="H18" s="523" t="str">
        <f>"中級 (" &amp; HDRAG_GAMES_HJUP_MED &amp; "場)"</f>
        <v>中級 (443場)</v>
      </c>
      <c r="I18" s="950" t="str">
        <f>"高級 (" &amp; HDRAG_GAMES_HJUP_EXP &amp; "場)"</f>
        <v>高級 (378場)</v>
      </c>
      <c r="J18" s="951"/>
      <c r="K18" s="952"/>
      <c r="L18" s="950" t="str">
        <f>"超級 (" &amp; HDRAG_GAMES_HJUP_MST &amp; "場)"</f>
        <v>超級 (185場)</v>
      </c>
      <c r="M18" s="951"/>
      <c r="N18" s="951"/>
      <c r="O18" s="986"/>
      <c r="P18" s="198" t="s">
        <v>178</v>
      </c>
      <c r="Q18" s="506">
        <f>IF(HDRAG_HAS_REC_HJUP,MAX(HDRAG_MAX_BLD16 - HDRAG_HJUP_ITEMS - G20,0),"")</f>
        <v>0</v>
      </c>
      <c r="R18" s="511">
        <f>IFERROR(IF(Q18=0,100%,(HDRAG_MAX_BLD16 - Q18)/HDRAG_MAX_BLD16),"")</f>
        <v>1</v>
      </c>
    </row>
    <row r="19" spans="1:18" ht="15" x14ac:dyDescent="0.25">
      <c r="F19" s="198" t="s">
        <v>238</v>
      </c>
      <c r="G19" s="500">
        <f>IF(HDRAG_HAS_REC_HJUP,HDRAG_MAX_DRAGON - INDEX(DATA_HDRAGS_DRAGON,IF(ISBLANK(HDRAG_HJUP_DRG),1,HDRAG_HJUP_DRG + 2)),0)</f>
        <v>485</v>
      </c>
      <c r="H19" s="523" t="s">
        <v>243</v>
      </c>
      <c r="I19" s="524" t="s">
        <v>243</v>
      </c>
      <c r="J19" s="524" t="s">
        <v>246</v>
      </c>
      <c r="K19" s="540" t="s">
        <v>245</v>
      </c>
      <c r="L19" s="535" t="s">
        <v>243</v>
      </c>
      <c r="M19" s="535" t="s">
        <v>246</v>
      </c>
      <c r="N19" s="535" t="s">
        <v>248</v>
      </c>
      <c r="O19" s="525" t="s">
        <v>245</v>
      </c>
      <c r="P19" s="198" t="s">
        <v>33</v>
      </c>
      <c r="Q19" s="506">
        <f>IF(HDRAG_HAS_REC_HJUP,MAX(HDRAG_MAX_BUILDING - HDRAG_HJUP_ITEMS - G20,0),"")</f>
        <v>0</v>
      </c>
      <c r="R19" s="511">
        <f>IFERROR(IF(Q19=0,100%,(HDRAG_MAX_BUILDING - Q19)/HDRAG_MAX_BUILDING),"")</f>
        <v>1</v>
      </c>
    </row>
    <row r="20" spans="1:18" ht="15.75" customHeight="1" x14ac:dyDescent="0.25">
      <c r="F20" s="198" t="s">
        <v>239</v>
      </c>
      <c r="G20" s="500">
        <f>IF(HDRAG_HAS_REC_HJUP,HDRAG_MAX_BUILDING - INDEX(DATA_HDRAGS_BUILDING,HDRAG_HJUP_BLDLV + 1),0)</f>
        <v>816</v>
      </c>
      <c r="H20" s="861">
        <f>HDRAG_AVG_HJUP_MED_ORB</f>
        <v>2.4582392776523703</v>
      </c>
      <c r="I20" s="862">
        <f>HDRAG_AVG_HJUP_EXP_ORB</f>
        <v>4.4100529100529098</v>
      </c>
      <c r="J20" s="862">
        <f>HDRAG_AVG_HJUP_EXP_TAIL</f>
        <v>1.9973544973544974</v>
      </c>
      <c r="K20" s="869">
        <f>HDRAG_AVG_HJUP_EXP_ORIHAL</f>
        <v>0.30687830687830686</v>
      </c>
      <c r="L20" s="862">
        <f>HDRAG_AVG_HJUP_MST_ORB</f>
        <v>6.4864864864864868</v>
      </c>
      <c r="M20" s="862">
        <f>HDRAG_AVG_HJUP_MST_TAIL</f>
        <v>2.1027027027027025</v>
      </c>
      <c r="N20" s="862">
        <f>HDRAG_AVG_HJUP_MST_HORN</f>
        <v>2.0270270270270272</v>
      </c>
      <c r="O20" s="863">
        <f>HDRAG_AVG_HJUP_MST_ORIHAL</f>
        <v>0.57837837837837835</v>
      </c>
      <c r="P20" s="198" t="s">
        <v>179</v>
      </c>
      <c r="Q20" s="506">
        <f>IF(HDRAG_HAS_REC_HJUP,IF(Q18+Q17=0,0,MAX(Q18+Q17+HDRAG_HJUP_ITEMS,0)),"")</f>
        <v>0</v>
      </c>
      <c r="R20" s="511">
        <f>IFERROR(IF(Q20=0,100%,(HDRAG_MAX_DRAGON_BLD_16 - Q20)/HDRAG_MAX_DRAGON_BLD_16),"")</f>
        <v>1</v>
      </c>
    </row>
    <row r="21" spans="1:18" ht="18.75" customHeight="1" x14ac:dyDescent="0.25">
      <c r="F21" s="501" t="s">
        <v>240</v>
      </c>
      <c r="G21" s="502">
        <f>IF(HDRAG_HAS_REC_HJUP,HDRAG_HJUP_ITEMS + G19 + G20,0)</f>
        <v>2688</v>
      </c>
      <c r="H21" s="861"/>
      <c r="I21" s="862"/>
      <c r="J21" s="862"/>
      <c r="K21" s="869"/>
      <c r="L21" s="862"/>
      <c r="M21" s="940"/>
      <c r="N21" s="940"/>
      <c r="O21" s="864"/>
      <c r="P21" s="501" t="s">
        <v>42</v>
      </c>
      <c r="Q21" s="507">
        <f>IF(HDRAG_HAS_REC_HJUP,MAX(HDRAG_MAX_ALL - G21,0),"")</f>
        <v>0</v>
      </c>
      <c r="R21" s="513">
        <f t="shared" si="0"/>
        <v>1</v>
      </c>
    </row>
    <row r="22" spans="1:18" ht="15.75" customHeight="1" x14ac:dyDescent="0.25">
      <c r="F22" s="854" t="s">
        <v>37</v>
      </c>
      <c r="G22" s="855"/>
      <c r="H22" s="865" t="s">
        <v>247</v>
      </c>
      <c r="I22" s="866"/>
      <c r="J22" s="866"/>
      <c r="K22" s="866"/>
      <c r="L22" s="866"/>
      <c r="M22" s="866"/>
      <c r="N22" s="866"/>
      <c r="O22" s="867"/>
      <c r="P22" s="481" t="s">
        <v>32</v>
      </c>
      <c r="Q22" s="517">
        <f>IF(HDRAG_HAS_REC_HZOD,MAX(HDRAG_MAX_DRAGON - HDRAG_HZOD_ITEMS - G24,0),"")</f>
        <v>0</v>
      </c>
      <c r="R22" s="509">
        <f>IFERROR(IF(Q22=0,100%,(HDRAG_MAX_DRAGON - Q22)/HDRAG_MAX_DRAGON),"")</f>
        <v>1</v>
      </c>
    </row>
    <row r="23" spans="1:18" ht="15" x14ac:dyDescent="0.25">
      <c r="F23" s="856"/>
      <c r="G23" s="857"/>
      <c r="H23" s="526" t="str">
        <f>"中級 (" &amp; HDRAG_GAMES_HZOD_MED &amp; "場)"</f>
        <v>中級 (239場)</v>
      </c>
      <c r="I23" s="947" t="str">
        <f>"高級 (" &amp; HDRAG_GAMES_HZOD_EXP &amp; "場)"</f>
        <v>高級 (188場)</v>
      </c>
      <c r="J23" s="948"/>
      <c r="K23" s="949"/>
      <c r="L23" s="947" t="str">
        <f>"超級 (" &amp; HDRAG_GAMES_HZOD_MST &amp; "場)"</f>
        <v>超級 (327場)</v>
      </c>
      <c r="M23" s="948"/>
      <c r="N23" s="948"/>
      <c r="O23" s="985"/>
      <c r="P23" s="204" t="s">
        <v>178</v>
      </c>
      <c r="Q23" s="504">
        <f>IF(HDRAG_HAS_REC_HZOD,MAX(HDRAG_MAX_BLD16 - HDRAG_HZOD_ITEMS - G25,0),"")</f>
        <v>0</v>
      </c>
      <c r="R23" s="511">
        <f>IFERROR(IF(Q23=0,100%,(HDRAG_MAX_BLD16 - Q23)/HDRAG_MAX_BLD16),"")</f>
        <v>1</v>
      </c>
    </row>
    <row r="24" spans="1:18" ht="15.75" customHeight="1" x14ac:dyDescent="0.25">
      <c r="F24" s="203" t="s">
        <v>238</v>
      </c>
      <c r="G24" s="504">
        <f>IF(HDRAG_HAS_REC_HZOD,HDRAG_MAX_DRAGON - INDEX(DATA_HDRAGS_DRAGON,IF(ISBLANK(HDRAG_HZOD_DRG),1,HDRAG_HZOD_DRG + 2)),0)</f>
        <v>485</v>
      </c>
      <c r="H24" s="526" t="s">
        <v>243</v>
      </c>
      <c r="I24" s="204" t="s">
        <v>243</v>
      </c>
      <c r="J24" s="204" t="s">
        <v>246</v>
      </c>
      <c r="K24" s="541" t="s">
        <v>245</v>
      </c>
      <c r="L24" s="536" t="s">
        <v>243</v>
      </c>
      <c r="M24" s="536" t="s">
        <v>246</v>
      </c>
      <c r="N24" s="536" t="s">
        <v>248</v>
      </c>
      <c r="O24" s="205" t="s">
        <v>245</v>
      </c>
      <c r="P24" s="204" t="s">
        <v>33</v>
      </c>
      <c r="Q24" s="504">
        <f>IF(HDRAG_HAS_REC_HZOD,MAX(HDRAG_MAX_BUILDING - HDRAG_HZOD_ITEMS - G25,0),"")</f>
        <v>0</v>
      </c>
      <c r="R24" s="511">
        <f>IFERROR(IF(Q24=0,100%,(HDRAG_MAX_BUILDING - Q24)/HDRAG_MAX_BUILDING),"")</f>
        <v>1</v>
      </c>
    </row>
    <row r="25" spans="1:18" ht="15" customHeight="1" x14ac:dyDescent="0.25">
      <c r="F25" s="203" t="s">
        <v>239</v>
      </c>
      <c r="G25" s="504">
        <f>IF(HDRAG_HAS_REC_HZOD,HDRAG_MAX_BUILDING - INDEX(DATA_HDRAGS_BUILDING,HDRAG_HZOD_BLDLV + 1),0)</f>
        <v>816</v>
      </c>
      <c r="H25" s="920">
        <f>HDRAG_AVG_HZOD_MED_ORB</f>
        <v>2.3682008368200838</v>
      </c>
      <c r="I25" s="922">
        <f>HDRAG_AVG_HZOD_EXP_ORB</f>
        <v>4.4308510638297873</v>
      </c>
      <c r="J25" s="922">
        <f>HDRAG_AVG_HZOD_EXP_TAIL</f>
        <v>1.9680851063829787</v>
      </c>
      <c r="K25" s="927">
        <f>HDRAG_AVG_HZOD_EXP_ORIHAL</f>
        <v>0.38829787234042551</v>
      </c>
      <c r="L25" s="922">
        <f>HDRAG_AVG_HZOD_MST_ORB</f>
        <v>6.3883792048929662</v>
      </c>
      <c r="M25" s="922">
        <f>HDRAG_AVG_HZOD_MST_TAIL</f>
        <v>1.9908256880733946</v>
      </c>
      <c r="N25" s="922">
        <f>HDRAG_AVG_HZOD_MST_HORN</f>
        <v>1.9571865443425076</v>
      </c>
      <c r="O25" s="918">
        <f>HDRAG_AVG_HZOD_MST_ORIHAL</f>
        <v>0.65443425076452599</v>
      </c>
      <c r="P25" s="204" t="s">
        <v>179</v>
      </c>
      <c r="Q25" s="504">
        <f>IF(HDRAG_HAS_REC_HZOD,IF(Q23+Q22=0,0,MAX(Q23+Q22+HDRAG_HZOD_ITEMS,0)),"")</f>
        <v>0</v>
      </c>
      <c r="R25" s="511">
        <f>IFERROR(IF(Q25=0,100%,(HDRAG_MAX_DRAGON_BLD_16 - Q25)/HDRAG_MAX_DRAGON_BLD_16),"")</f>
        <v>1</v>
      </c>
    </row>
    <row r="26" spans="1:18" ht="15.75" customHeight="1" x14ac:dyDescent="0.25">
      <c r="F26" s="503" t="s">
        <v>240</v>
      </c>
      <c r="G26" s="505">
        <f>IF(HDRAG_HAS_REC_HZOD,HDRAG_HZOD_ITEMS + G24 + G25,0)</f>
        <v>2559</v>
      </c>
      <c r="H26" s="921"/>
      <c r="I26" s="923"/>
      <c r="J26" s="923"/>
      <c r="K26" s="928"/>
      <c r="L26" s="923"/>
      <c r="M26" s="923"/>
      <c r="N26" s="923"/>
      <c r="O26" s="919"/>
      <c r="P26" s="171" t="s">
        <v>42</v>
      </c>
      <c r="Q26" s="505">
        <f>IF(HDRAG_HAS_REC_HZOD,MAX(HDRAG_MAX_ALL - G26,0),"")</f>
        <v>0</v>
      </c>
      <c r="R26" s="513">
        <f t="shared" si="0"/>
        <v>1</v>
      </c>
    </row>
    <row r="27" spans="1:18" ht="15" x14ac:dyDescent="0.25">
      <c r="H27" s="924" t="s">
        <v>247</v>
      </c>
      <c r="I27" s="925"/>
      <c r="J27" s="925"/>
      <c r="K27" s="925"/>
      <c r="L27" s="925"/>
      <c r="M27" s="925"/>
      <c r="N27" s="925"/>
      <c r="O27" s="926"/>
    </row>
    <row r="28" spans="1:18" ht="15.75" customHeight="1" x14ac:dyDescent="0.25">
      <c r="H28" s="527" t="str">
        <f>"中級 (" &amp; HDRAG_GAMES_HBRUN_MED + HDRAG_GAMES_HMERC_MED + HDRAG_GAMES_HMID_MED + HDRAG_GAMES_HJUP_MED + HDRAG_GAMES_HZOD_MED &amp; "場)"</f>
        <v>中級 (2028場)</v>
      </c>
      <c r="I28" s="981" t="str">
        <f>"高級 (" &amp; HDRAG_GAMES_HBRUN_EXP + HDRAG_GAMES_HMERC_EXP + HDRAG_GAMES_HMID_EXP + HDRAG_GAMES_HJUP_EXP + HDRAG_GAMES_HZOD_EXP &amp; "場)"</f>
        <v>高級 (1587場)</v>
      </c>
      <c r="J28" s="982"/>
      <c r="K28" s="983"/>
      <c r="L28" s="981" t="str">
        <f>"超級 (" &amp; HDRAG_GAMES_HBRUN_MST + HDRAG_GAMES_HMERC_MST + HDRAG_GAMES_HMID_MST + HDRAG_GAMES_HJUP_MST + HDRAG_GAMES_HZOD_MST &amp; "場)"</f>
        <v>超級 (932場)</v>
      </c>
      <c r="M28" s="982"/>
      <c r="N28" s="982"/>
      <c r="O28" s="984"/>
    </row>
    <row r="29" spans="1:18" ht="15.75" customHeight="1" x14ac:dyDescent="0.25">
      <c r="H29" s="527" t="s">
        <v>243</v>
      </c>
      <c r="I29" s="547" t="s">
        <v>243</v>
      </c>
      <c r="J29" s="547" t="s">
        <v>246</v>
      </c>
      <c r="K29" s="542" t="s">
        <v>245</v>
      </c>
      <c r="L29" s="547" t="s">
        <v>243</v>
      </c>
      <c r="M29" s="547" t="s">
        <v>246</v>
      </c>
      <c r="N29" s="547" t="s">
        <v>248</v>
      </c>
      <c r="O29" s="528" t="s">
        <v>245</v>
      </c>
    </row>
    <row r="30" spans="1:18" ht="15.75" customHeight="1" x14ac:dyDescent="0.25">
      <c r="H30" s="988">
        <f>AVERAGE(DATA_HDRAG_HBRUN_MED_ORB,HDRAG_AVG_HMERC_MED_ORB,HDRAG_AVG_HMID_MED_ORB,HDRAG_AVG_HJUP_MED_ORB,HDRAG_AVG_HZOD_MED_ORB)</f>
        <v>2.4330066992805883</v>
      </c>
      <c r="I30" s="929">
        <f>AVERAGE(DATA_HDRAG_HBRUN_EXP_ORB,HDRAG_AVG_HMERC_EXP_ORB,HDRAG_AVG_HMID_EXP_ORB,HDRAG_AVG_HJUP_EXP_ORB,HDRAG_AVG_HZOD_EXP_ORB)</f>
        <v>4.4243867848360745</v>
      </c>
      <c r="J30" s="929">
        <f>AVERAGE(DATA_HDRAG_HBRUN_EXP_TAIL,HDRAG_AVG_HMERC_EXP_TAIL,HDRAG_AVG_HMID_EXP_TAIL,HDRAG_AVG_HJUP_EXP_TAIL,HDRAG_AVG_HZOD_EXP_TAIL)</f>
        <v>2.0040590328335641</v>
      </c>
      <c r="K30" s="945">
        <f>AVERAGE(DATA_HDRAG_HBRUN_EXP_ORIHAL,HDRAG_AVG_HMERC_EXP_ORIHAL,HDRAG_AVG_HMID_EXP_ORIHAL,HDRAG_AVG_HJUP_EXP_ORIHAL,HDRAG_AVG_HZOD_EXP_ORIHAL)</f>
        <v>0.31122982138246841</v>
      </c>
      <c r="L30" s="929">
        <f>AVERAGE(DATA_HDRAG_HBRUN_MST_ORB,HDRAG_AVG_HMERC_MST_ORB,HDRAG_AVG_HMID_MST_ORB,HDRAG_AVG_HJUP_MST_ORB,HDRAG_AVG_HZOD_MST_ORB)</f>
        <v>6.3818695419687703</v>
      </c>
      <c r="M30" s="929">
        <f>AVERAGE(DATA_HDRAG_HBRUN_MST_TAIL,HDRAG_AVG_HMERC_MST_TAIL,HDRAG_AVG_HMID_MST_TAIL,HDRAG_AVG_HJUP_MST_TAIL,HDRAG_AVG_HZOD_MST_TAIL)</f>
        <v>2.0276889980494346</v>
      </c>
      <c r="N30" s="929">
        <f>AVERAGE(DATA_HDRAG_HBRUN_MST_HORN,HDRAG_AVG_HMERC_MST_HORN,HDRAG_AVG_HMID_MST_HORN,HDRAG_AVG_HJUP_MST_HORN,HDRAG_AVG_HZOD_MST_HORN)</f>
        <v>2.0053467859610419</v>
      </c>
      <c r="O30" s="916">
        <f>AVERAGE(DATA_HDRAG_HBRUN_MST_ORIHAL,HDRAG_AVG_HMERC_MST_ORIHAL,HDRAG_AVG_HMID_MST_ORIHAL,HDRAG_AVG_HJUP_MST_ORIHAL,HDRAG_AVG_HZOD_MST_ORIHAL)</f>
        <v>0.57337835236165879</v>
      </c>
    </row>
    <row r="31" spans="1:18" ht="15.75" customHeight="1" x14ac:dyDescent="0.25">
      <c r="H31" s="989"/>
      <c r="I31" s="930"/>
      <c r="J31" s="930"/>
      <c r="K31" s="946"/>
      <c r="L31" s="930"/>
      <c r="M31" s="930"/>
      <c r="N31" s="930"/>
      <c r="O31" s="917"/>
    </row>
    <row r="32" spans="1:18" ht="15.75" customHeight="1" x14ac:dyDescent="0.25">
      <c r="G32" s="334"/>
      <c r="R32" s="262"/>
    </row>
    <row r="33" spans="3:18" ht="28.5" customHeight="1" x14ac:dyDescent="0.25">
      <c r="F33" s="957"/>
      <c r="G33" s="958"/>
      <c r="H33" s="544" t="s">
        <v>168</v>
      </c>
      <c r="I33" s="545" t="s">
        <v>7</v>
      </c>
      <c r="J33" s="545" t="s">
        <v>251</v>
      </c>
      <c r="K33" s="545" t="s">
        <v>5</v>
      </c>
      <c r="L33" s="545" t="s">
        <v>10</v>
      </c>
      <c r="M33" s="545" t="s">
        <v>13</v>
      </c>
      <c r="N33" s="545" t="s">
        <v>4</v>
      </c>
      <c r="O33" s="546" t="s">
        <v>252</v>
      </c>
      <c r="P33" s="961" t="s">
        <v>24</v>
      </c>
      <c r="Q33" s="962"/>
      <c r="R33" s="606" t="s">
        <v>352</v>
      </c>
    </row>
    <row r="34" spans="3:18" ht="16.5" customHeight="1" x14ac:dyDescent="0.25">
      <c r="F34" s="935" t="s">
        <v>30</v>
      </c>
      <c r="G34" s="936"/>
      <c r="H34" s="1002" t="s">
        <v>256</v>
      </c>
      <c r="I34" s="959"/>
      <c r="J34" s="959"/>
      <c r="K34" s="959" t="s">
        <v>256</v>
      </c>
      <c r="L34" s="959" t="s">
        <v>253</v>
      </c>
      <c r="M34" s="959" t="s">
        <v>253</v>
      </c>
      <c r="N34" s="959" t="s">
        <v>256</v>
      </c>
      <c r="O34" s="1008" t="s">
        <v>253</v>
      </c>
      <c r="P34" s="617">
        <f>-(D13 * HDRAG_WEAPON_D520_HORN - SUM(H36:O36) - C13)</f>
        <v>171</v>
      </c>
      <c r="Q34" s="546" t="s">
        <v>248</v>
      </c>
      <c r="R34" s="609">
        <f>IFERROR((-D13 * HDRAG_WEAPON_D520_HORN - P34)/(-D13 * HDRAG_WEAPON_D520_HORN),"")</f>
        <v>1.7124999999999999</v>
      </c>
    </row>
    <row r="35" spans="3:18" ht="16.5" customHeight="1" x14ac:dyDescent="0.25">
      <c r="C35" s="564"/>
      <c r="D35" s="564"/>
      <c r="F35" s="937"/>
      <c r="G35" s="938"/>
      <c r="H35" s="1003"/>
      <c r="I35" s="960"/>
      <c r="J35" s="960"/>
      <c r="K35" s="960"/>
      <c r="L35" s="960"/>
      <c r="M35" s="960"/>
      <c r="N35" s="960"/>
      <c r="O35" s="1009"/>
      <c r="P35" s="618">
        <f>-(D13 * HDRAG_WEAPON_D520_TAIL - SUM(H37:O37) - B13)</f>
        <v>-208</v>
      </c>
      <c r="Q35" s="603" t="s">
        <v>246</v>
      </c>
      <c r="R35" s="607">
        <f>IFERROR((-D13 * HDRAG_WEAPON_D520_TAIL - P35)/(-D13 * HDRAG_WEAPON_D520_TAIL),"")</f>
        <v>0.8</v>
      </c>
    </row>
    <row r="36" spans="3:18" ht="22.5" hidden="1" customHeight="1" x14ac:dyDescent="0.25">
      <c r="C36" s="564"/>
      <c r="D36" s="564"/>
      <c r="F36" s="549"/>
      <c r="G36" s="488"/>
      <c r="H36" s="577">
        <f t="shared" ref="H36:O36" si="1">_xlfn.IFNA(VLOOKUP(H34,DATA_HDRAG_WEAPON,2,FALSE), 0)</f>
        <v>30</v>
      </c>
      <c r="I36" s="573">
        <f t="shared" si="1"/>
        <v>0</v>
      </c>
      <c r="J36" s="573">
        <f t="shared" si="1"/>
        <v>0</v>
      </c>
      <c r="K36" s="573">
        <f t="shared" si="1"/>
        <v>30</v>
      </c>
      <c r="L36" s="573">
        <f t="shared" si="1"/>
        <v>30</v>
      </c>
      <c r="M36" s="573">
        <f t="shared" si="1"/>
        <v>30</v>
      </c>
      <c r="N36" s="573">
        <f t="shared" si="1"/>
        <v>30</v>
      </c>
      <c r="O36" s="578">
        <f t="shared" si="1"/>
        <v>30</v>
      </c>
      <c r="P36" s="618"/>
      <c r="Q36" s="603"/>
      <c r="R36" s="607"/>
    </row>
    <row r="37" spans="3:18" ht="25.5" hidden="1" customHeight="1" x14ac:dyDescent="0.25">
      <c r="C37" s="564"/>
      <c r="D37" s="564"/>
      <c r="F37" s="559"/>
      <c r="G37" s="562"/>
      <c r="H37" s="588">
        <f t="shared" ref="H37:O37" si="2">_xlfn.IFNA(VLOOKUP(H34,DATA_HDRAG_WEAPON,3,FALSE), 0)</f>
        <v>130</v>
      </c>
      <c r="I37" s="589">
        <f t="shared" si="2"/>
        <v>0</v>
      </c>
      <c r="J37" s="589">
        <f t="shared" si="2"/>
        <v>0</v>
      </c>
      <c r="K37" s="589">
        <f t="shared" si="2"/>
        <v>130</v>
      </c>
      <c r="L37" s="589">
        <f t="shared" si="2"/>
        <v>130</v>
      </c>
      <c r="M37" s="589">
        <f t="shared" si="2"/>
        <v>130</v>
      </c>
      <c r="N37" s="589">
        <f t="shared" si="2"/>
        <v>130</v>
      </c>
      <c r="O37" s="590">
        <f t="shared" si="2"/>
        <v>130</v>
      </c>
      <c r="P37" s="619"/>
      <c r="Q37" s="605"/>
      <c r="R37" s="608"/>
    </row>
    <row r="38" spans="3:18" ht="16.5" customHeight="1" x14ac:dyDescent="0.25">
      <c r="F38" s="931" t="s">
        <v>35</v>
      </c>
      <c r="G38" s="932"/>
      <c r="H38" s="1010" t="s">
        <v>253</v>
      </c>
      <c r="I38" s="1004" t="s">
        <v>253</v>
      </c>
      <c r="J38" s="1004" t="s">
        <v>253</v>
      </c>
      <c r="K38" s="1004" t="s">
        <v>256</v>
      </c>
      <c r="L38" s="1004" t="s">
        <v>253</v>
      </c>
      <c r="M38" s="1004" t="s">
        <v>253</v>
      </c>
      <c r="N38" s="1004" t="s">
        <v>253</v>
      </c>
      <c r="O38" s="1006" t="s">
        <v>253</v>
      </c>
      <c r="P38" s="617">
        <f>-(D14 * HDRAG_WEAPON_D520_HORN - SUM(H40:O40) - C14)</f>
        <v>167</v>
      </c>
      <c r="Q38" s="546" t="s">
        <v>248</v>
      </c>
      <c r="R38" s="609">
        <f>IFERROR((-D14 * HDRAG_WEAPON_D520_HORN - P38)/(-D14 * HDRAG_WEAPON_D520_HORN),"")</f>
        <v>1.6958333333333333</v>
      </c>
    </row>
    <row r="39" spans="3:18" ht="16.5" customHeight="1" x14ac:dyDescent="0.25">
      <c r="F39" s="933"/>
      <c r="G39" s="934"/>
      <c r="H39" s="1011"/>
      <c r="I39" s="1005"/>
      <c r="J39" s="1005"/>
      <c r="K39" s="1005"/>
      <c r="L39" s="1005"/>
      <c r="M39" s="1005"/>
      <c r="N39" s="1005"/>
      <c r="O39" s="1007"/>
      <c r="P39" s="618">
        <f>-(D14 * HDRAG_WEAPON_D520_TAIL - SUM(H41:O41) - B14)</f>
        <v>42</v>
      </c>
      <c r="Q39" s="603" t="s">
        <v>246</v>
      </c>
      <c r="R39" s="607">
        <f>IFERROR((-D14 * HDRAG_WEAPON_D520_TAIL - P39)/(-D14 * HDRAG_WEAPON_D520_TAIL),"")</f>
        <v>1.0403846153846155</v>
      </c>
    </row>
    <row r="40" spans="3:18" ht="22.5" hidden="1" customHeight="1" x14ac:dyDescent="0.25">
      <c r="F40" s="550"/>
      <c r="G40" s="490"/>
      <c r="H40" s="579">
        <f t="shared" ref="H40:O40" si="3">_xlfn.IFNA(VLOOKUP(H38,DATA_HDRAG_WEAPON,2,FALSE), 0)</f>
        <v>30</v>
      </c>
      <c r="I40" s="574">
        <f t="shared" si="3"/>
        <v>30</v>
      </c>
      <c r="J40" s="574">
        <f t="shared" si="3"/>
        <v>30</v>
      </c>
      <c r="K40" s="574">
        <f t="shared" si="3"/>
        <v>30</v>
      </c>
      <c r="L40" s="574">
        <f t="shared" si="3"/>
        <v>30</v>
      </c>
      <c r="M40" s="574">
        <f t="shared" si="3"/>
        <v>30</v>
      </c>
      <c r="N40" s="574">
        <f t="shared" si="3"/>
        <v>30</v>
      </c>
      <c r="O40" s="580">
        <f t="shared" si="3"/>
        <v>30</v>
      </c>
      <c r="P40" s="618"/>
      <c r="Q40" s="603"/>
      <c r="R40" s="607"/>
    </row>
    <row r="41" spans="3:18" ht="19.5" hidden="1" customHeight="1" x14ac:dyDescent="0.25">
      <c r="F41" s="558"/>
      <c r="G41" s="492"/>
      <c r="H41" s="591">
        <f t="shared" ref="H41:O41" si="4">_xlfn.IFNA(VLOOKUP(H38,DATA_HDRAG_WEAPON,3,FALSE), 0)</f>
        <v>130</v>
      </c>
      <c r="I41" s="592">
        <f t="shared" si="4"/>
        <v>130</v>
      </c>
      <c r="J41" s="592">
        <f t="shared" si="4"/>
        <v>130</v>
      </c>
      <c r="K41" s="592">
        <f t="shared" si="4"/>
        <v>130</v>
      </c>
      <c r="L41" s="592">
        <f t="shared" si="4"/>
        <v>130</v>
      </c>
      <c r="M41" s="592">
        <f t="shared" si="4"/>
        <v>130</v>
      </c>
      <c r="N41" s="592">
        <f t="shared" si="4"/>
        <v>130</v>
      </c>
      <c r="O41" s="593">
        <f t="shared" si="4"/>
        <v>130</v>
      </c>
      <c r="P41" s="619"/>
      <c r="Q41" s="605"/>
      <c r="R41" s="608"/>
    </row>
    <row r="42" spans="3:18" ht="16.5" customHeight="1" x14ac:dyDescent="0.25">
      <c r="F42" s="994" t="s">
        <v>31</v>
      </c>
      <c r="G42" s="995"/>
      <c r="H42" s="992" t="s">
        <v>256</v>
      </c>
      <c r="I42" s="990" t="s">
        <v>253</v>
      </c>
      <c r="J42" s="990" t="s">
        <v>253</v>
      </c>
      <c r="K42" s="990" t="s">
        <v>253</v>
      </c>
      <c r="L42" s="990" t="s">
        <v>253</v>
      </c>
      <c r="M42" s="990" t="s">
        <v>253</v>
      </c>
      <c r="N42" s="990" t="s">
        <v>253</v>
      </c>
      <c r="O42" s="1000" t="s">
        <v>253</v>
      </c>
      <c r="P42" s="617">
        <f>-(D15 * HDRAG_WEAPON_D520_HORN - SUM(H44:O44) - C15)</f>
        <v>159</v>
      </c>
      <c r="Q42" s="546" t="s">
        <v>248</v>
      </c>
      <c r="R42" s="609">
        <f>IFERROR((-D15 * HDRAG_WEAPON_D520_HORN - P42)/(-D15 * HDRAG_WEAPON_D520_HORN),"")</f>
        <v>1.6625000000000001</v>
      </c>
    </row>
    <row r="43" spans="3:18" ht="16.5" customHeight="1" x14ac:dyDescent="0.25">
      <c r="F43" s="996"/>
      <c r="G43" s="997"/>
      <c r="H43" s="993"/>
      <c r="I43" s="991"/>
      <c r="J43" s="991"/>
      <c r="K43" s="991"/>
      <c r="L43" s="991"/>
      <c r="M43" s="991"/>
      <c r="N43" s="991"/>
      <c r="O43" s="1001"/>
      <c r="P43" s="618">
        <f>-(D15 * HDRAG_WEAPON_D520_TAIL - SUM(H45:O45) - B15)</f>
        <v>40</v>
      </c>
      <c r="Q43" s="603" t="s">
        <v>246</v>
      </c>
      <c r="R43" s="607">
        <f>IFERROR((-D15 * HDRAG_WEAPON_D520_TAIL - P43)/(-D15 * HDRAG_WEAPON_D520_TAIL),"")</f>
        <v>1.0384615384615385</v>
      </c>
    </row>
    <row r="44" spans="3:18" ht="15.75" hidden="1" customHeight="1" x14ac:dyDescent="0.25">
      <c r="F44" s="551"/>
      <c r="G44" s="563"/>
      <c r="H44" s="581">
        <f t="shared" ref="H44:O44" si="5">_xlfn.IFNA(VLOOKUP(H42,DATA_HDRAG_WEAPON,2,FALSE), 0)</f>
        <v>30</v>
      </c>
      <c r="I44" s="575">
        <f t="shared" si="5"/>
        <v>30</v>
      </c>
      <c r="J44" s="575">
        <f t="shared" si="5"/>
        <v>30</v>
      </c>
      <c r="K44" s="575">
        <f t="shared" si="5"/>
        <v>30</v>
      </c>
      <c r="L44" s="575">
        <f t="shared" si="5"/>
        <v>30</v>
      </c>
      <c r="M44" s="575">
        <f t="shared" si="5"/>
        <v>30</v>
      </c>
      <c r="N44" s="575">
        <f t="shared" si="5"/>
        <v>30</v>
      </c>
      <c r="O44" s="582">
        <f t="shared" si="5"/>
        <v>30</v>
      </c>
      <c r="P44" s="618"/>
      <c r="Q44" s="603"/>
      <c r="R44" s="607"/>
    </row>
    <row r="45" spans="3:18" ht="17.25" hidden="1" customHeight="1" x14ac:dyDescent="0.25">
      <c r="F45" s="557"/>
      <c r="G45" s="594"/>
      <c r="H45" s="595">
        <f t="shared" ref="H45:O45" si="6">_xlfn.IFNA(VLOOKUP(H42,DATA_HDRAG_WEAPON,3,FALSE), 0)</f>
        <v>130</v>
      </c>
      <c r="I45" s="596">
        <f t="shared" si="6"/>
        <v>130</v>
      </c>
      <c r="J45" s="596">
        <f t="shared" si="6"/>
        <v>130</v>
      </c>
      <c r="K45" s="596">
        <f t="shared" si="6"/>
        <v>130</v>
      </c>
      <c r="L45" s="596">
        <f t="shared" si="6"/>
        <v>130</v>
      </c>
      <c r="M45" s="596">
        <f t="shared" si="6"/>
        <v>130</v>
      </c>
      <c r="N45" s="596">
        <f t="shared" si="6"/>
        <v>130</v>
      </c>
      <c r="O45" s="597">
        <f t="shared" si="6"/>
        <v>130</v>
      </c>
      <c r="P45" s="619"/>
      <c r="Q45" s="605"/>
      <c r="R45" s="608"/>
    </row>
    <row r="46" spans="3:18" ht="16.5" customHeight="1" x14ac:dyDescent="0.25">
      <c r="F46" s="973" t="s">
        <v>36</v>
      </c>
      <c r="G46" s="974"/>
      <c r="H46" s="977" t="s">
        <v>253</v>
      </c>
      <c r="I46" s="979" t="s">
        <v>253</v>
      </c>
      <c r="J46" s="979" t="s">
        <v>256</v>
      </c>
      <c r="K46" s="979" t="s">
        <v>256</v>
      </c>
      <c r="L46" s="979" t="s">
        <v>253</v>
      </c>
      <c r="M46" s="979" t="s">
        <v>253</v>
      </c>
      <c r="N46" s="979" t="s">
        <v>253</v>
      </c>
      <c r="O46" s="998" t="s">
        <v>253</v>
      </c>
      <c r="P46" s="617">
        <f>-(D16 * HDRAG_WEAPON_D520_HORN - SUM(H48:O48) - C16)</f>
        <v>193</v>
      </c>
      <c r="Q46" s="546" t="s">
        <v>248</v>
      </c>
      <c r="R46" s="609">
        <f>IFERROR((-D16 * HDRAG_WEAPON_D520_HORN - P46)/(-D16 * HDRAG_WEAPON_D520_HORN),"")</f>
        <v>1.8041666666666667</v>
      </c>
    </row>
    <row r="47" spans="3:18" ht="16.5" customHeight="1" x14ac:dyDescent="0.25">
      <c r="F47" s="975"/>
      <c r="G47" s="976"/>
      <c r="H47" s="978"/>
      <c r="I47" s="980"/>
      <c r="J47" s="980"/>
      <c r="K47" s="980"/>
      <c r="L47" s="980"/>
      <c r="M47" s="980"/>
      <c r="N47" s="980"/>
      <c r="O47" s="999"/>
      <c r="P47" s="618">
        <f>-(D16 * HDRAG_WEAPON_D520_TAIL - SUM(H49:O49) - B16)</f>
        <v>50</v>
      </c>
      <c r="Q47" s="603" t="s">
        <v>246</v>
      </c>
      <c r="R47" s="607">
        <f>IFERROR((-D16 * HDRAG_WEAPON_D520_TAIL - P47)/(-D16 * HDRAG_WEAPON_D520_TAIL),"")</f>
        <v>1.0480769230769231</v>
      </c>
    </row>
    <row r="48" spans="3:18" ht="20.25" hidden="1" customHeight="1" x14ac:dyDescent="0.25">
      <c r="F48" s="552"/>
      <c r="G48" s="500"/>
      <c r="H48" s="583">
        <f t="shared" ref="H48:O48" si="7">_xlfn.IFNA(VLOOKUP(H46,DATA_HDRAG_WEAPON,2,FALSE), 0)</f>
        <v>30</v>
      </c>
      <c r="I48" s="576">
        <f t="shared" si="7"/>
        <v>30</v>
      </c>
      <c r="J48" s="576">
        <f t="shared" si="7"/>
        <v>30</v>
      </c>
      <c r="K48" s="576">
        <f t="shared" si="7"/>
        <v>30</v>
      </c>
      <c r="L48" s="576">
        <f t="shared" si="7"/>
        <v>30</v>
      </c>
      <c r="M48" s="576">
        <f t="shared" si="7"/>
        <v>30</v>
      </c>
      <c r="N48" s="576">
        <f t="shared" si="7"/>
        <v>30</v>
      </c>
      <c r="O48" s="584">
        <f t="shared" si="7"/>
        <v>30</v>
      </c>
      <c r="P48" s="618"/>
      <c r="Q48" s="603"/>
      <c r="R48" s="607"/>
    </row>
    <row r="49" spans="1:18" ht="29.25" hidden="1" customHeight="1" x14ac:dyDescent="0.25">
      <c r="F49" s="556"/>
      <c r="G49" s="502"/>
      <c r="H49" s="598">
        <f t="shared" ref="H49:O49" si="8">_xlfn.IFNA(VLOOKUP(H46,DATA_HDRAG_WEAPON,3,FALSE), 0)</f>
        <v>130</v>
      </c>
      <c r="I49" s="599">
        <f t="shared" si="8"/>
        <v>130</v>
      </c>
      <c r="J49" s="599">
        <f t="shared" si="8"/>
        <v>130</v>
      </c>
      <c r="K49" s="599">
        <f t="shared" si="8"/>
        <v>130</v>
      </c>
      <c r="L49" s="599">
        <f t="shared" si="8"/>
        <v>130</v>
      </c>
      <c r="M49" s="599">
        <f t="shared" si="8"/>
        <v>130</v>
      </c>
      <c r="N49" s="599">
        <f t="shared" si="8"/>
        <v>130</v>
      </c>
      <c r="O49" s="600">
        <f t="shared" si="8"/>
        <v>130</v>
      </c>
      <c r="P49" s="619"/>
      <c r="Q49" s="605"/>
      <c r="R49" s="608"/>
    </row>
    <row r="50" spans="1:18" ht="16.5" customHeight="1" x14ac:dyDescent="0.25">
      <c r="F50" s="969" t="s">
        <v>37</v>
      </c>
      <c r="G50" s="970"/>
      <c r="H50" s="967" t="s">
        <v>256</v>
      </c>
      <c r="I50" s="965" t="s">
        <v>255</v>
      </c>
      <c r="J50" s="965"/>
      <c r="K50" s="965"/>
      <c r="L50" s="965" t="s">
        <v>253</v>
      </c>
      <c r="M50" s="965"/>
      <c r="N50" s="965" t="s">
        <v>256</v>
      </c>
      <c r="O50" s="963"/>
      <c r="P50" s="617">
        <f>-(D17 * HDRAG_WEAPON_D520_HORN - SUM(H52:O52) - C17)</f>
        <v>369</v>
      </c>
      <c r="Q50" s="546" t="s">
        <v>248</v>
      </c>
      <c r="R50" s="609">
        <f>IFERROR((-D17 * HDRAG_WEAPON_D520_HORN - P50)/(-D17 * HDRAG_WEAPON_D520_HORN),"")</f>
        <v>2.5375000000000001</v>
      </c>
    </row>
    <row r="51" spans="1:18" ht="16.5" customHeight="1" x14ac:dyDescent="0.25">
      <c r="F51" s="971"/>
      <c r="G51" s="972"/>
      <c r="H51" s="968"/>
      <c r="I51" s="966"/>
      <c r="J51" s="966"/>
      <c r="K51" s="966"/>
      <c r="L51" s="966"/>
      <c r="M51" s="966"/>
      <c r="N51" s="966"/>
      <c r="O51" s="964"/>
      <c r="P51" s="619">
        <f>-(D17 * HDRAG_WEAPON_D520_TAIL - SUM(H53:O53) - B17)</f>
        <v>-374</v>
      </c>
      <c r="Q51" s="605" t="s">
        <v>246</v>
      </c>
      <c r="R51" s="608">
        <f>IFERROR((-D17 * HDRAG_WEAPON_D520_TAIL - P51)/(-D17 * HDRAG_WEAPON_D520_TAIL),"")</f>
        <v>0.64038461538461533</v>
      </c>
    </row>
    <row r="52" spans="1:18" ht="17.25" hidden="1" customHeight="1" x14ac:dyDescent="0.25">
      <c r="F52" s="585"/>
      <c r="G52" s="586"/>
      <c r="H52" s="601">
        <f t="shared" ref="H52:O52" si="9">_xlfn.IFNA(VLOOKUP(H50,DATA_HDRAG_WEAPON,2,FALSE), 0)</f>
        <v>30</v>
      </c>
      <c r="I52" s="560">
        <f t="shared" si="9"/>
        <v>0</v>
      </c>
      <c r="J52" s="560">
        <f t="shared" si="9"/>
        <v>0</v>
      </c>
      <c r="K52" s="560">
        <f t="shared" si="9"/>
        <v>0</v>
      </c>
      <c r="L52" s="560">
        <f t="shared" si="9"/>
        <v>30</v>
      </c>
      <c r="M52" s="560">
        <f t="shared" si="9"/>
        <v>0</v>
      </c>
      <c r="N52" s="560">
        <f t="shared" si="9"/>
        <v>30</v>
      </c>
      <c r="O52" s="602">
        <f t="shared" si="9"/>
        <v>0</v>
      </c>
      <c r="P52" s="571"/>
      <c r="Q52" s="603"/>
      <c r="R52" s="607"/>
    </row>
    <row r="53" spans="1:18" ht="29.25" hidden="1" customHeight="1" x14ac:dyDescent="0.25">
      <c r="F53" s="555"/>
      <c r="G53" s="587"/>
      <c r="H53" s="561">
        <f t="shared" ref="H53:O53" si="10">_xlfn.IFNA(VLOOKUP(H50,DATA_HDRAG_WEAPON,3,FALSE), 0)</f>
        <v>130</v>
      </c>
      <c r="I53" s="553">
        <f t="shared" si="10"/>
        <v>90</v>
      </c>
      <c r="J53" s="553">
        <f t="shared" si="10"/>
        <v>0</v>
      </c>
      <c r="K53" s="553">
        <f t="shared" si="10"/>
        <v>0</v>
      </c>
      <c r="L53" s="553">
        <f t="shared" si="10"/>
        <v>130</v>
      </c>
      <c r="M53" s="553">
        <f t="shared" si="10"/>
        <v>0</v>
      </c>
      <c r="N53" s="553">
        <f t="shared" si="10"/>
        <v>130</v>
      </c>
      <c r="O53" s="554">
        <f t="shared" si="10"/>
        <v>0</v>
      </c>
      <c r="P53" s="604"/>
      <c r="Q53" s="605"/>
      <c r="R53" s="608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1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3" priority="2" operator="equal">
      <formula>"D524"</formula>
    </cfRule>
  </conditionalFormatting>
  <conditionalFormatting sqref="R34:R51">
    <cfRule type="cellIs" dxfId="12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7030A0"/>
  </sheetPr>
  <dimension ref="A1:H300"/>
  <sheetViews>
    <sheetView topLeftCell="A192" workbookViewId="0">
      <selection activeCell="D222" sqref="D222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242</v>
      </c>
      <c r="B1" s="783" t="s">
        <v>244</v>
      </c>
      <c r="C1" s="783"/>
      <c r="D1" s="783"/>
      <c r="E1" s="783" t="s">
        <v>249</v>
      </c>
      <c r="F1" s="783"/>
      <c r="G1" s="783"/>
      <c r="H1" s="783"/>
    </row>
    <row r="2" spans="1:8" s="476" customFormat="1" x14ac:dyDescent="0.25">
      <c r="A2" s="476" t="s">
        <v>243</v>
      </c>
      <c r="B2" s="476" t="s">
        <v>243</v>
      </c>
      <c r="C2" s="476" t="s">
        <v>246</v>
      </c>
      <c r="D2" s="476" t="s">
        <v>245</v>
      </c>
      <c r="E2" s="478" t="s">
        <v>243</v>
      </c>
      <c r="F2" s="478" t="s">
        <v>246</v>
      </c>
      <c r="G2" s="476" t="s">
        <v>248</v>
      </c>
      <c r="H2" s="476" t="s">
        <v>245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</row>
    <row r="177" spans="1:4" ht="15" customHeight="1" x14ac:dyDescent="0.25">
      <c r="A177" s="1">
        <v>3</v>
      </c>
      <c r="B177" s="476">
        <v>5</v>
      </c>
      <c r="C177" s="1">
        <v>3</v>
      </c>
      <c r="D177" s="1">
        <v>1</v>
      </c>
    </row>
    <row r="178" spans="1:4" ht="15" customHeight="1" x14ac:dyDescent="0.25">
      <c r="A178" s="1">
        <v>3</v>
      </c>
      <c r="B178" s="476">
        <v>5</v>
      </c>
      <c r="C178" s="1">
        <v>1</v>
      </c>
      <c r="D178" s="1">
        <v>0</v>
      </c>
    </row>
    <row r="179" spans="1:4" ht="15" customHeight="1" x14ac:dyDescent="0.25">
      <c r="A179" s="1">
        <v>2</v>
      </c>
      <c r="B179" s="476">
        <v>5</v>
      </c>
      <c r="C179" s="1">
        <v>3</v>
      </c>
      <c r="D179" s="1">
        <v>0</v>
      </c>
    </row>
    <row r="180" spans="1:4" ht="15" customHeight="1" x14ac:dyDescent="0.25">
      <c r="A180" s="1">
        <v>2</v>
      </c>
      <c r="B180" s="476">
        <v>4</v>
      </c>
      <c r="C180" s="1">
        <v>2</v>
      </c>
      <c r="D180" s="1">
        <v>0</v>
      </c>
    </row>
    <row r="181" spans="1:4" ht="15" customHeight="1" x14ac:dyDescent="0.25">
      <c r="A181" s="1">
        <v>2</v>
      </c>
      <c r="B181" s="476">
        <v>5</v>
      </c>
      <c r="C181" s="1">
        <v>2</v>
      </c>
      <c r="D181" s="1">
        <v>0</v>
      </c>
    </row>
    <row r="182" spans="1:4" ht="15" customHeight="1" x14ac:dyDescent="0.25">
      <c r="A182" s="1">
        <v>2</v>
      </c>
      <c r="B182" s="476">
        <v>4</v>
      </c>
      <c r="C182" s="1">
        <v>2</v>
      </c>
      <c r="D182" s="1">
        <v>1</v>
      </c>
    </row>
    <row r="183" spans="1:4" ht="15" customHeight="1" x14ac:dyDescent="0.25">
      <c r="A183" s="1">
        <v>3</v>
      </c>
      <c r="B183" s="476">
        <v>4</v>
      </c>
      <c r="C183" s="1">
        <v>2</v>
      </c>
      <c r="D183" s="1">
        <v>0</v>
      </c>
    </row>
    <row r="184" spans="1:4" ht="15" customHeight="1" x14ac:dyDescent="0.25">
      <c r="A184" s="1">
        <v>2</v>
      </c>
      <c r="B184" s="476">
        <v>5</v>
      </c>
      <c r="C184" s="1">
        <v>2</v>
      </c>
      <c r="D184" s="1">
        <v>1</v>
      </c>
    </row>
    <row r="185" spans="1:4" ht="15" customHeight="1" x14ac:dyDescent="0.25">
      <c r="A185" s="1">
        <v>3</v>
      </c>
      <c r="B185" s="476">
        <v>4</v>
      </c>
      <c r="C185" s="1">
        <v>2</v>
      </c>
      <c r="D185" s="1">
        <v>0</v>
      </c>
    </row>
    <row r="186" spans="1:4" ht="15" customHeight="1" x14ac:dyDescent="0.25">
      <c r="A186" s="1">
        <v>5</v>
      </c>
      <c r="B186" s="476">
        <v>4</v>
      </c>
      <c r="C186" s="1">
        <v>3</v>
      </c>
      <c r="D186" s="1">
        <v>0</v>
      </c>
    </row>
    <row r="187" spans="1:4" ht="15" customHeight="1" x14ac:dyDescent="0.25">
      <c r="A187" s="1">
        <v>3</v>
      </c>
      <c r="B187" s="476">
        <v>4</v>
      </c>
      <c r="C187" s="1">
        <v>2</v>
      </c>
      <c r="D187" s="1">
        <v>1</v>
      </c>
    </row>
    <row r="188" spans="1:4" ht="15" customHeight="1" x14ac:dyDescent="0.25">
      <c r="A188" s="1">
        <v>2</v>
      </c>
      <c r="B188" s="476">
        <v>4</v>
      </c>
      <c r="C188" s="1">
        <v>1</v>
      </c>
      <c r="D188" s="1">
        <v>1</v>
      </c>
    </row>
    <row r="189" spans="1:4" ht="15" customHeight="1" x14ac:dyDescent="0.25">
      <c r="A189" s="1">
        <v>2</v>
      </c>
      <c r="B189" s="476">
        <v>4</v>
      </c>
      <c r="C189" s="1">
        <v>3</v>
      </c>
      <c r="D189" s="1">
        <v>1</v>
      </c>
    </row>
    <row r="190" spans="1:4" ht="15" customHeight="1" x14ac:dyDescent="0.25">
      <c r="A190" s="1">
        <v>3</v>
      </c>
      <c r="B190" s="476">
        <v>4</v>
      </c>
      <c r="C190" s="1">
        <v>1</v>
      </c>
      <c r="D190" s="1">
        <v>0</v>
      </c>
    </row>
    <row r="191" spans="1:4" ht="15" customHeight="1" x14ac:dyDescent="0.25">
      <c r="A191" s="1">
        <v>2</v>
      </c>
      <c r="B191" s="476">
        <v>4</v>
      </c>
      <c r="C191" s="1">
        <v>2</v>
      </c>
      <c r="D191" s="1">
        <v>0</v>
      </c>
    </row>
    <row r="192" spans="1:4" ht="15" customHeight="1" x14ac:dyDescent="0.25">
      <c r="A192" s="1">
        <v>2</v>
      </c>
      <c r="B192" s="476">
        <v>4</v>
      </c>
      <c r="C192" s="1">
        <v>1</v>
      </c>
      <c r="D192" s="1">
        <v>0</v>
      </c>
    </row>
    <row r="193" spans="1:4" ht="15" customHeight="1" x14ac:dyDescent="0.25">
      <c r="A193" s="1">
        <v>2</v>
      </c>
      <c r="B193" s="476">
        <v>4</v>
      </c>
      <c r="C193" s="1">
        <v>2</v>
      </c>
      <c r="D193" s="1">
        <v>0</v>
      </c>
    </row>
    <row r="194" spans="1:4" ht="15" customHeight="1" x14ac:dyDescent="0.25">
      <c r="A194" s="1">
        <v>3</v>
      </c>
      <c r="B194" s="476">
        <v>4</v>
      </c>
      <c r="C194" s="1">
        <v>3</v>
      </c>
      <c r="D194" s="1">
        <v>0</v>
      </c>
    </row>
    <row r="195" spans="1:4" ht="15" customHeight="1" x14ac:dyDescent="0.25">
      <c r="A195" s="1">
        <v>2</v>
      </c>
      <c r="B195" s="476">
        <v>4</v>
      </c>
      <c r="C195" s="1">
        <v>3</v>
      </c>
      <c r="D195" s="1">
        <v>0</v>
      </c>
    </row>
    <row r="196" spans="1:4" ht="15" customHeight="1" x14ac:dyDescent="0.25">
      <c r="A196" s="1">
        <v>3</v>
      </c>
      <c r="B196" s="476">
        <v>4</v>
      </c>
      <c r="C196" s="1">
        <v>3</v>
      </c>
      <c r="D196" s="1">
        <v>0</v>
      </c>
    </row>
    <row r="197" spans="1:4" ht="15" customHeight="1" x14ac:dyDescent="0.25">
      <c r="A197" s="1">
        <v>2</v>
      </c>
      <c r="B197" s="476">
        <v>4</v>
      </c>
      <c r="C197" s="1">
        <v>1</v>
      </c>
      <c r="D197" s="1">
        <v>1</v>
      </c>
    </row>
    <row r="198" spans="1:4" ht="15" customHeight="1" x14ac:dyDescent="0.25">
      <c r="A198" s="1">
        <v>3</v>
      </c>
      <c r="B198" s="476">
        <v>4</v>
      </c>
      <c r="C198" s="1">
        <v>2</v>
      </c>
      <c r="D198" s="1">
        <v>1</v>
      </c>
    </row>
    <row r="199" spans="1:4" ht="15" customHeight="1" x14ac:dyDescent="0.25">
      <c r="A199" s="1">
        <v>2</v>
      </c>
      <c r="B199" s="476">
        <v>4</v>
      </c>
      <c r="C199" s="1">
        <v>1</v>
      </c>
      <c r="D199" s="1">
        <v>0</v>
      </c>
    </row>
    <row r="200" spans="1:4" ht="15" customHeight="1" x14ac:dyDescent="0.25">
      <c r="A200" s="1">
        <v>2</v>
      </c>
      <c r="B200" s="476">
        <v>4</v>
      </c>
      <c r="C200" s="1">
        <v>2</v>
      </c>
      <c r="D200" s="1">
        <v>0</v>
      </c>
    </row>
    <row r="201" spans="1:4" ht="15" customHeight="1" x14ac:dyDescent="0.25">
      <c r="A201" s="1">
        <v>2</v>
      </c>
      <c r="B201" s="476">
        <v>4</v>
      </c>
      <c r="C201" s="1">
        <v>2</v>
      </c>
      <c r="D201" s="1">
        <v>0</v>
      </c>
    </row>
    <row r="202" spans="1:4" ht="15" customHeight="1" x14ac:dyDescent="0.25">
      <c r="A202" s="1">
        <v>3</v>
      </c>
      <c r="B202" s="476">
        <v>5</v>
      </c>
      <c r="C202" s="1">
        <v>2</v>
      </c>
      <c r="D202" s="1">
        <v>1</v>
      </c>
    </row>
    <row r="203" spans="1:4" ht="15" customHeight="1" x14ac:dyDescent="0.25">
      <c r="A203" s="1">
        <v>3</v>
      </c>
      <c r="B203" s="476">
        <v>4</v>
      </c>
      <c r="C203" s="1">
        <v>3</v>
      </c>
      <c r="D203" s="1">
        <v>0</v>
      </c>
    </row>
    <row r="204" spans="1:4" ht="15" customHeight="1" x14ac:dyDescent="0.25">
      <c r="A204" s="1">
        <v>2</v>
      </c>
      <c r="B204" s="476">
        <v>4</v>
      </c>
      <c r="C204" s="1">
        <v>3</v>
      </c>
      <c r="D204" s="1">
        <v>0</v>
      </c>
    </row>
    <row r="205" spans="1:4" ht="15" customHeight="1" x14ac:dyDescent="0.25">
      <c r="A205" s="1">
        <v>2</v>
      </c>
      <c r="B205" s="476">
        <v>5</v>
      </c>
      <c r="C205" s="1">
        <v>3</v>
      </c>
      <c r="D205" s="1">
        <v>0</v>
      </c>
    </row>
    <row r="206" spans="1:4" ht="15" customHeight="1" x14ac:dyDescent="0.25">
      <c r="A206" s="1">
        <v>2</v>
      </c>
      <c r="B206" s="476">
        <v>4</v>
      </c>
      <c r="C206" s="1">
        <v>2</v>
      </c>
      <c r="D206" s="1">
        <v>0</v>
      </c>
    </row>
    <row r="207" spans="1:4" ht="15" customHeight="1" x14ac:dyDescent="0.25">
      <c r="A207" s="1">
        <v>3</v>
      </c>
      <c r="B207" s="476">
        <v>4</v>
      </c>
      <c r="C207" s="1">
        <v>3</v>
      </c>
      <c r="D207" s="1">
        <v>1</v>
      </c>
    </row>
    <row r="208" spans="1:4" ht="15" customHeight="1" x14ac:dyDescent="0.25">
      <c r="A208" s="1">
        <v>2</v>
      </c>
      <c r="B208" s="476">
        <v>5</v>
      </c>
      <c r="C208" s="1">
        <v>1</v>
      </c>
      <c r="D208" s="1">
        <v>0</v>
      </c>
    </row>
    <row r="209" spans="1:4" ht="15" customHeight="1" x14ac:dyDescent="0.25">
      <c r="A209" s="1">
        <v>2</v>
      </c>
      <c r="B209" s="476">
        <v>4</v>
      </c>
      <c r="C209" s="1">
        <v>1</v>
      </c>
      <c r="D209" s="1">
        <v>0</v>
      </c>
    </row>
    <row r="210" spans="1:4" ht="15" customHeight="1" x14ac:dyDescent="0.25">
      <c r="A210" s="1">
        <v>2</v>
      </c>
      <c r="B210" s="476">
        <v>4</v>
      </c>
      <c r="C210" s="1">
        <v>2</v>
      </c>
      <c r="D210" s="1">
        <v>1</v>
      </c>
    </row>
    <row r="211" spans="1:4" ht="15" customHeight="1" x14ac:dyDescent="0.25">
      <c r="A211" s="1">
        <v>2</v>
      </c>
      <c r="B211" s="476">
        <v>6</v>
      </c>
      <c r="C211" s="1">
        <v>2</v>
      </c>
      <c r="D211" s="1">
        <v>0</v>
      </c>
    </row>
    <row r="212" spans="1:4" ht="15" customHeight="1" x14ac:dyDescent="0.25">
      <c r="A212" s="1">
        <v>2</v>
      </c>
      <c r="B212" s="476">
        <v>4</v>
      </c>
      <c r="C212" s="1">
        <v>1</v>
      </c>
      <c r="D212" s="1">
        <v>0</v>
      </c>
    </row>
    <row r="213" spans="1:4" ht="15" customHeight="1" x14ac:dyDescent="0.25">
      <c r="A213" s="1">
        <v>3</v>
      </c>
      <c r="B213" s="476">
        <v>4</v>
      </c>
      <c r="C213" s="1">
        <v>1</v>
      </c>
      <c r="D213" s="1">
        <v>1</v>
      </c>
    </row>
    <row r="214" spans="1:4" ht="15" customHeight="1" x14ac:dyDescent="0.25">
      <c r="A214" s="1">
        <v>4</v>
      </c>
      <c r="B214" s="476">
        <v>4</v>
      </c>
      <c r="C214" s="1">
        <v>2</v>
      </c>
      <c r="D214" s="1">
        <v>0</v>
      </c>
    </row>
    <row r="215" spans="1:4" ht="15" customHeight="1" x14ac:dyDescent="0.25">
      <c r="A215" s="1">
        <v>2</v>
      </c>
      <c r="B215" s="476">
        <v>4</v>
      </c>
      <c r="C215" s="1">
        <v>2</v>
      </c>
      <c r="D215" s="1">
        <v>0</v>
      </c>
    </row>
    <row r="216" spans="1:4" ht="15" customHeight="1" x14ac:dyDescent="0.25">
      <c r="A216" s="1">
        <v>2</v>
      </c>
      <c r="B216" s="476">
        <v>4</v>
      </c>
      <c r="C216" s="1">
        <v>2</v>
      </c>
      <c r="D216" s="1">
        <v>0</v>
      </c>
    </row>
    <row r="217" spans="1:4" ht="15" customHeight="1" x14ac:dyDescent="0.25">
      <c r="A217" s="1">
        <v>3</v>
      </c>
      <c r="B217" s="476">
        <v>4</v>
      </c>
      <c r="C217" s="1">
        <v>1</v>
      </c>
      <c r="D217" s="1">
        <v>0</v>
      </c>
    </row>
    <row r="218" spans="1:4" ht="15" customHeight="1" x14ac:dyDescent="0.25">
      <c r="A218" s="1">
        <v>2</v>
      </c>
      <c r="B218" s="476">
        <v>4</v>
      </c>
      <c r="C218" s="1">
        <v>3</v>
      </c>
      <c r="D218" s="1">
        <v>1</v>
      </c>
    </row>
    <row r="219" spans="1:4" ht="15" customHeight="1" x14ac:dyDescent="0.25">
      <c r="A219" s="1">
        <v>2</v>
      </c>
      <c r="B219" s="476">
        <v>5</v>
      </c>
      <c r="C219" s="1">
        <v>2</v>
      </c>
      <c r="D219" s="1">
        <v>0</v>
      </c>
    </row>
    <row r="220" spans="1:4" ht="15" customHeight="1" x14ac:dyDescent="0.25">
      <c r="A220" s="1">
        <v>2</v>
      </c>
      <c r="B220" s="476">
        <v>4</v>
      </c>
      <c r="C220" s="1">
        <v>2</v>
      </c>
      <c r="D220" s="1">
        <v>1</v>
      </c>
    </row>
    <row r="221" spans="1:4" ht="15" customHeight="1" x14ac:dyDescent="0.25">
      <c r="A221" s="1">
        <v>2</v>
      </c>
      <c r="B221" s="476">
        <v>6</v>
      </c>
      <c r="C221" s="1">
        <v>1</v>
      </c>
      <c r="D221" s="1">
        <v>0</v>
      </c>
    </row>
    <row r="222" spans="1:4" ht="15" customHeight="1" x14ac:dyDescent="0.25">
      <c r="A222" s="1">
        <v>2</v>
      </c>
    </row>
    <row r="223" spans="1:4" ht="15" customHeight="1" x14ac:dyDescent="0.25">
      <c r="A223" s="1">
        <v>3</v>
      </c>
    </row>
    <row r="224" spans="1:4" ht="15" customHeight="1" x14ac:dyDescent="0.25">
      <c r="A224" s="1">
        <v>2</v>
      </c>
    </row>
    <row r="225" spans="1:1" ht="15" customHeight="1" x14ac:dyDescent="0.25">
      <c r="A225" s="1">
        <v>2</v>
      </c>
    </row>
    <row r="226" spans="1:1" ht="15" customHeight="1" x14ac:dyDescent="0.25">
      <c r="A226" s="1">
        <v>2</v>
      </c>
    </row>
    <row r="227" spans="1:1" ht="15" customHeight="1" x14ac:dyDescent="0.25">
      <c r="A227" s="1">
        <v>4</v>
      </c>
    </row>
    <row r="228" spans="1:1" ht="15" customHeight="1" x14ac:dyDescent="0.25">
      <c r="A228" s="1">
        <v>2</v>
      </c>
    </row>
    <row r="229" spans="1:1" ht="15" customHeight="1" x14ac:dyDescent="0.25">
      <c r="A229" s="1">
        <v>2</v>
      </c>
    </row>
    <row r="230" spans="1:1" ht="15" customHeight="1" x14ac:dyDescent="0.25">
      <c r="A230" s="1">
        <v>2</v>
      </c>
    </row>
    <row r="231" spans="1:1" ht="15" customHeight="1" x14ac:dyDescent="0.25">
      <c r="A231" s="1">
        <v>2</v>
      </c>
    </row>
    <row r="232" spans="1:1" ht="15" customHeight="1" x14ac:dyDescent="0.25">
      <c r="A232" s="1">
        <v>2</v>
      </c>
    </row>
    <row r="233" spans="1:1" ht="15" customHeight="1" x14ac:dyDescent="0.25">
      <c r="A233" s="1">
        <v>2</v>
      </c>
    </row>
    <row r="234" spans="1:1" ht="15" customHeight="1" x14ac:dyDescent="0.25">
      <c r="A234" s="1">
        <v>2</v>
      </c>
    </row>
    <row r="235" spans="1:1" ht="15" customHeight="1" x14ac:dyDescent="0.25">
      <c r="A235" s="1">
        <v>5</v>
      </c>
    </row>
    <row r="236" spans="1:1" ht="15" customHeight="1" x14ac:dyDescent="0.25">
      <c r="A236" s="1">
        <v>3</v>
      </c>
    </row>
    <row r="237" spans="1:1" ht="15" customHeight="1" x14ac:dyDescent="0.25">
      <c r="A237" s="1">
        <v>2</v>
      </c>
    </row>
    <row r="238" spans="1:1" ht="15" customHeight="1" x14ac:dyDescent="0.25">
      <c r="A238" s="1">
        <v>2</v>
      </c>
    </row>
    <row r="239" spans="1:1" ht="15" customHeight="1" x14ac:dyDescent="0.25">
      <c r="A239" s="1">
        <v>4</v>
      </c>
    </row>
    <row r="240" spans="1:1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7030A0"/>
  </sheetPr>
  <dimension ref="A1:G32"/>
  <sheetViews>
    <sheetView workbookViewId="0">
      <selection activeCell="B35" sqref="B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258</v>
      </c>
      <c r="F1" s="1" t="s">
        <v>259</v>
      </c>
      <c r="G1" s="1" t="s">
        <v>260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261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262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263</v>
      </c>
      <c r="F8" s="543">
        <f>IF(HDRAG_WEAPON_524_AS_520, 30, 60)</f>
        <v>30</v>
      </c>
      <c r="G8" s="543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264</v>
      </c>
      <c r="F9" s="543">
        <f>IF(HDRAG_WEAPON_524_AS_520, 30, 90)</f>
        <v>30</v>
      </c>
      <c r="G9" s="543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265</v>
      </c>
      <c r="F10" s="543">
        <f>IF(HDRAG_WEAPON_524_AS_520, 30, 120)</f>
        <v>30</v>
      </c>
      <c r="G10" s="543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256</v>
      </c>
      <c r="F11" s="543">
        <f>IF(HDRAG_WEAPON_524_AS_520, 30, 150)</f>
        <v>30</v>
      </c>
      <c r="G11" s="543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7030A0"/>
  </sheetPr>
  <dimension ref="A1:H361"/>
  <sheetViews>
    <sheetView topLeftCell="A145" workbookViewId="0">
      <selection activeCell="G161" sqref="G161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242</v>
      </c>
      <c r="B1" s="783" t="s">
        <v>244</v>
      </c>
      <c r="C1" s="783"/>
      <c r="D1" s="783"/>
      <c r="E1" s="783" t="s">
        <v>249</v>
      </c>
      <c r="F1" s="783"/>
      <c r="G1" s="783"/>
      <c r="H1" s="783"/>
    </row>
    <row r="2" spans="1:8" s="476" customFormat="1" x14ac:dyDescent="0.25">
      <c r="A2" s="476" t="s">
        <v>243</v>
      </c>
      <c r="B2" s="476" t="s">
        <v>243</v>
      </c>
      <c r="C2" s="476" t="s">
        <v>246</v>
      </c>
      <c r="D2" s="476" t="s">
        <v>245</v>
      </c>
      <c r="E2" s="531" t="s">
        <v>243</v>
      </c>
      <c r="F2" s="531" t="s">
        <v>246</v>
      </c>
      <c r="G2" s="531" t="s">
        <v>248</v>
      </c>
      <c r="H2" s="531" t="s">
        <v>245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4" ht="15" customHeight="1" x14ac:dyDescent="0.25">
      <c r="A161" s="1">
        <v>2</v>
      </c>
      <c r="B161" s="1">
        <v>4</v>
      </c>
      <c r="C161" s="1">
        <v>2</v>
      </c>
      <c r="D161" s="1">
        <v>0</v>
      </c>
    </row>
    <row r="162" spans="1:4" ht="15" customHeight="1" x14ac:dyDescent="0.25">
      <c r="A162" s="1">
        <v>2</v>
      </c>
      <c r="B162" s="1">
        <v>4</v>
      </c>
      <c r="C162" s="1">
        <v>2</v>
      </c>
      <c r="D162" s="1">
        <v>0</v>
      </c>
    </row>
    <row r="163" spans="1:4" ht="15" customHeight="1" x14ac:dyDescent="0.25">
      <c r="A163" s="1">
        <v>2</v>
      </c>
      <c r="B163" s="1">
        <v>4</v>
      </c>
      <c r="C163" s="1">
        <v>1</v>
      </c>
      <c r="D163" s="1">
        <v>0</v>
      </c>
    </row>
    <row r="164" spans="1:4" ht="15" customHeight="1" x14ac:dyDescent="0.25">
      <c r="A164" s="1">
        <v>2</v>
      </c>
      <c r="B164" s="1">
        <v>4</v>
      </c>
      <c r="C164" s="1">
        <v>2</v>
      </c>
      <c r="D164" s="1">
        <v>1</v>
      </c>
    </row>
    <row r="165" spans="1:4" ht="15" customHeight="1" x14ac:dyDescent="0.25">
      <c r="A165" s="1">
        <v>4</v>
      </c>
      <c r="B165" s="1">
        <v>4</v>
      </c>
      <c r="C165" s="1">
        <v>3</v>
      </c>
      <c r="D165" s="1">
        <v>1</v>
      </c>
    </row>
    <row r="166" spans="1:4" ht="15" customHeight="1" x14ac:dyDescent="0.25">
      <c r="A166" s="1">
        <v>3</v>
      </c>
      <c r="B166" s="1">
        <v>4</v>
      </c>
      <c r="C166" s="1">
        <v>3</v>
      </c>
      <c r="D166" s="1">
        <v>1</v>
      </c>
    </row>
    <row r="167" spans="1:4" ht="15" customHeight="1" x14ac:dyDescent="0.25">
      <c r="A167" s="1">
        <v>2</v>
      </c>
      <c r="B167" s="1">
        <v>5</v>
      </c>
      <c r="C167" s="1">
        <v>1</v>
      </c>
      <c r="D167" s="1">
        <v>0</v>
      </c>
    </row>
    <row r="168" spans="1:4" ht="15" customHeight="1" x14ac:dyDescent="0.25">
      <c r="A168" s="1">
        <v>3</v>
      </c>
      <c r="B168" s="1">
        <v>4</v>
      </c>
      <c r="C168" s="1">
        <v>2</v>
      </c>
      <c r="D168" s="1">
        <v>1</v>
      </c>
    </row>
    <row r="169" spans="1:4" ht="15" customHeight="1" x14ac:dyDescent="0.25">
      <c r="A169" s="1">
        <v>2</v>
      </c>
      <c r="B169" s="1">
        <v>4</v>
      </c>
      <c r="C169" s="1">
        <v>3</v>
      </c>
      <c r="D169" s="1">
        <v>1</v>
      </c>
    </row>
    <row r="170" spans="1:4" ht="15" customHeight="1" x14ac:dyDescent="0.25">
      <c r="A170" s="1">
        <v>3</v>
      </c>
      <c r="B170" s="1">
        <v>4</v>
      </c>
      <c r="C170" s="1">
        <v>2</v>
      </c>
      <c r="D170" s="1">
        <v>0</v>
      </c>
    </row>
    <row r="171" spans="1:4" ht="15" customHeight="1" x14ac:dyDescent="0.25">
      <c r="A171" s="1">
        <v>2</v>
      </c>
      <c r="B171" s="1">
        <v>4</v>
      </c>
      <c r="C171" s="1">
        <v>3</v>
      </c>
      <c r="D171" s="1">
        <v>1</v>
      </c>
    </row>
    <row r="172" spans="1:4" ht="15" customHeight="1" x14ac:dyDescent="0.25">
      <c r="A172" s="1">
        <v>3</v>
      </c>
      <c r="B172" s="1">
        <v>4</v>
      </c>
      <c r="C172" s="1">
        <v>3</v>
      </c>
      <c r="D172" s="1">
        <v>1</v>
      </c>
    </row>
    <row r="173" spans="1:4" ht="15" customHeight="1" x14ac:dyDescent="0.25">
      <c r="A173" s="1">
        <v>2</v>
      </c>
      <c r="B173" s="1">
        <v>7</v>
      </c>
      <c r="C173" s="1">
        <v>2</v>
      </c>
      <c r="D173" s="1">
        <v>0</v>
      </c>
    </row>
    <row r="174" spans="1:4" ht="15" customHeight="1" x14ac:dyDescent="0.25">
      <c r="A174" s="1">
        <v>2</v>
      </c>
      <c r="B174" s="1">
        <v>4</v>
      </c>
      <c r="C174" s="1">
        <v>1</v>
      </c>
      <c r="D174" s="1">
        <v>1</v>
      </c>
    </row>
    <row r="175" spans="1:4" ht="15" customHeight="1" x14ac:dyDescent="0.25">
      <c r="A175" s="1">
        <v>3</v>
      </c>
      <c r="B175" s="1">
        <v>4</v>
      </c>
      <c r="C175" s="1">
        <v>2</v>
      </c>
      <c r="D175" s="1">
        <v>0</v>
      </c>
    </row>
    <row r="176" spans="1:4" ht="15" customHeight="1" x14ac:dyDescent="0.25">
      <c r="A176" s="1">
        <v>2</v>
      </c>
      <c r="B176" s="1">
        <v>4</v>
      </c>
      <c r="C176" s="1">
        <v>2</v>
      </c>
      <c r="D176" s="1">
        <v>1</v>
      </c>
    </row>
    <row r="177" spans="1:4" ht="15" customHeight="1" x14ac:dyDescent="0.25">
      <c r="A177" s="1">
        <v>2</v>
      </c>
      <c r="B177" s="1">
        <v>7</v>
      </c>
      <c r="C177" s="1">
        <v>2</v>
      </c>
      <c r="D177" s="1">
        <v>1</v>
      </c>
    </row>
    <row r="178" spans="1:4" ht="15" customHeight="1" x14ac:dyDescent="0.25">
      <c r="A178" s="1">
        <v>2</v>
      </c>
      <c r="B178" s="1">
        <v>4</v>
      </c>
      <c r="C178" s="1">
        <v>1</v>
      </c>
      <c r="D178" s="1">
        <v>1</v>
      </c>
    </row>
    <row r="179" spans="1:4" ht="15" customHeight="1" x14ac:dyDescent="0.25">
      <c r="A179" s="1">
        <v>3</v>
      </c>
      <c r="B179" s="1">
        <v>4</v>
      </c>
      <c r="C179" s="1">
        <v>1</v>
      </c>
      <c r="D179" s="1">
        <v>0</v>
      </c>
    </row>
    <row r="180" spans="1:4" ht="15" customHeight="1" x14ac:dyDescent="0.25">
      <c r="A180" s="1">
        <v>2</v>
      </c>
      <c r="B180" s="1">
        <v>4</v>
      </c>
      <c r="C180" s="1">
        <v>3</v>
      </c>
      <c r="D180" s="1">
        <v>1</v>
      </c>
    </row>
    <row r="181" spans="1:4" ht="15" customHeight="1" x14ac:dyDescent="0.25">
      <c r="A181" s="1">
        <v>2</v>
      </c>
      <c r="B181" s="1">
        <v>4</v>
      </c>
      <c r="C181" s="1">
        <v>2</v>
      </c>
      <c r="D181" s="1">
        <v>0</v>
      </c>
    </row>
    <row r="182" spans="1:4" ht="15" customHeight="1" x14ac:dyDescent="0.25">
      <c r="A182" s="1">
        <v>2</v>
      </c>
      <c r="B182" s="1">
        <v>4</v>
      </c>
      <c r="C182" s="1">
        <v>1</v>
      </c>
      <c r="D182" s="1">
        <v>0</v>
      </c>
    </row>
    <row r="183" spans="1:4" ht="15" customHeight="1" x14ac:dyDescent="0.25">
      <c r="A183" s="1">
        <v>2</v>
      </c>
      <c r="B183" s="1">
        <v>4</v>
      </c>
      <c r="C183" s="1">
        <v>2</v>
      </c>
      <c r="D183" s="1">
        <v>1</v>
      </c>
    </row>
    <row r="184" spans="1:4" ht="15" customHeight="1" x14ac:dyDescent="0.25">
      <c r="A184" s="1">
        <v>3</v>
      </c>
      <c r="B184" s="1">
        <v>4</v>
      </c>
      <c r="C184" s="1">
        <v>2</v>
      </c>
      <c r="D184" s="1">
        <v>1</v>
      </c>
    </row>
    <row r="185" spans="1:4" ht="15" customHeight="1" x14ac:dyDescent="0.25">
      <c r="A185" s="1">
        <v>3</v>
      </c>
      <c r="B185" s="1">
        <v>4</v>
      </c>
      <c r="C185" s="1">
        <v>3</v>
      </c>
      <c r="D185" s="1">
        <v>0</v>
      </c>
    </row>
    <row r="186" spans="1:4" ht="15" customHeight="1" x14ac:dyDescent="0.25">
      <c r="A186" s="1">
        <v>2</v>
      </c>
      <c r="B186" s="1">
        <v>4</v>
      </c>
      <c r="C186" s="1">
        <v>1</v>
      </c>
      <c r="D186" s="1">
        <v>1</v>
      </c>
    </row>
    <row r="187" spans="1:4" ht="15" customHeight="1" x14ac:dyDescent="0.25">
      <c r="A187" s="1">
        <v>2</v>
      </c>
      <c r="B187" s="1">
        <v>4</v>
      </c>
      <c r="C187" s="1">
        <v>2</v>
      </c>
      <c r="D187" s="1">
        <v>0</v>
      </c>
    </row>
    <row r="188" spans="1:4" ht="15" customHeight="1" x14ac:dyDescent="0.25">
      <c r="A188" s="1">
        <v>2</v>
      </c>
      <c r="B188" s="1">
        <v>4</v>
      </c>
      <c r="C188" s="1">
        <v>2</v>
      </c>
      <c r="D188" s="1">
        <v>1</v>
      </c>
    </row>
    <row r="189" spans="1:4" ht="15" customHeight="1" x14ac:dyDescent="0.25">
      <c r="A189" s="1">
        <v>2</v>
      </c>
      <c r="B189" s="1">
        <v>5</v>
      </c>
      <c r="C189" s="1">
        <v>1</v>
      </c>
      <c r="D189" s="1">
        <v>1</v>
      </c>
    </row>
    <row r="190" spans="1:4" ht="15" customHeight="1" x14ac:dyDescent="0.25">
      <c r="A190" s="1">
        <v>3</v>
      </c>
      <c r="B190" s="1">
        <v>4</v>
      </c>
      <c r="C190" s="1">
        <v>2</v>
      </c>
      <c r="D190" s="1">
        <v>0</v>
      </c>
    </row>
    <row r="191" spans="1:4" ht="15" customHeight="1" x14ac:dyDescent="0.25">
      <c r="A191" s="1">
        <v>2</v>
      </c>
      <c r="B191" s="1">
        <v>4</v>
      </c>
      <c r="C191" s="1">
        <v>2</v>
      </c>
      <c r="D191" s="1">
        <v>1</v>
      </c>
    </row>
    <row r="192" spans="1:4" ht="15" customHeight="1" x14ac:dyDescent="0.25">
      <c r="A192" s="1">
        <v>2</v>
      </c>
      <c r="B192" s="1">
        <v>4</v>
      </c>
      <c r="C192" s="1">
        <v>2</v>
      </c>
      <c r="D192" s="1">
        <v>0</v>
      </c>
    </row>
    <row r="193" spans="1:4" ht="15" customHeight="1" x14ac:dyDescent="0.25">
      <c r="A193" s="1">
        <v>2</v>
      </c>
      <c r="B193" s="1">
        <v>4</v>
      </c>
      <c r="C193" s="1">
        <v>3</v>
      </c>
      <c r="D193" s="1">
        <v>1</v>
      </c>
    </row>
    <row r="194" spans="1:4" ht="15" customHeight="1" x14ac:dyDescent="0.25">
      <c r="A194" s="1">
        <v>2</v>
      </c>
      <c r="B194" s="1">
        <v>4</v>
      </c>
      <c r="C194" s="1">
        <v>3</v>
      </c>
      <c r="D194" s="1">
        <v>0</v>
      </c>
    </row>
    <row r="195" spans="1:4" ht="15" customHeight="1" x14ac:dyDescent="0.25">
      <c r="A195" s="1">
        <v>2</v>
      </c>
      <c r="B195" s="1">
        <v>7</v>
      </c>
      <c r="C195" s="1">
        <v>2</v>
      </c>
      <c r="D195" s="1">
        <v>0</v>
      </c>
    </row>
    <row r="196" spans="1:4" ht="15" customHeight="1" x14ac:dyDescent="0.25">
      <c r="A196" s="1">
        <v>2</v>
      </c>
      <c r="B196" s="1">
        <v>4</v>
      </c>
      <c r="C196" s="1">
        <v>3</v>
      </c>
      <c r="D196" s="1">
        <v>0</v>
      </c>
    </row>
    <row r="197" spans="1:4" ht="15" customHeight="1" x14ac:dyDescent="0.25">
      <c r="A197" s="1">
        <v>2</v>
      </c>
      <c r="B197" s="1">
        <v>4</v>
      </c>
      <c r="C197" s="1">
        <v>2</v>
      </c>
      <c r="D197" s="1">
        <v>0</v>
      </c>
    </row>
    <row r="198" spans="1:4" ht="15" customHeight="1" x14ac:dyDescent="0.25">
      <c r="A198" s="1">
        <v>2</v>
      </c>
      <c r="B198" s="1">
        <v>4</v>
      </c>
      <c r="C198" s="1">
        <v>2</v>
      </c>
      <c r="D198" s="1">
        <v>0</v>
      </c>
    </row>
    <row r="199" spans="1:4" ht="15" customHeight="1" x14ac:dyDescent="0.25">
      <c r="A199" s="1">
        <v>2</v>
      </c>
      <c r="B199" s="1">
        <v>4</v>
      </c>
      <c r="C199" s="1">
        <v>2</v>
      </c>
      <c r="D199" s="1">
        <v>0</v>
      </c>
    </row>
    <row r="200" spans="1:4" ht="15" customHeight="1" x14ac:dyDescent="0.25">
      <c r="A200" s="1">
        <v>4</v>
      </c>
      <c r="B200" s="1">
        <v>4</v>
      </c>
      <c r="C200" s="1">
        <v>2</v>
      </c>
      <c r="D200" s="1">
        <v>1</v>
      </c>
    </row>
    <row r="201" spans="1:4" ht="15" customHeight="1" x14ac:dyDescent="0.25">
      <c r="A201" s="1">
        <v>3</v>
      </c>
      <c r="B201" s="1">
        <v>4</v>
      </c>
      <c r="C201" s="1">
        <v>3</v>
      </c>
      <c r="D201" s="1">
        <v>0</v>
      </c>
    </row>
    <row r="202" spans="1:4" ht="15" customHeight="1" x14ac:dyDescent="0.25">
      <c r="A202" s="1">
        <v>4</v>
      </c>
      <c r="B202" s="1">
        <v>4</v>
      </c>
      <c r="C202" s="1">
        <v>2</v>
      </c>
      <c r="D202" s="1">
        <v>0</v>
      </c>
    </row>
    <row r="203" spans="1:4" ht="15" customHeight="1" x14ac:dyDescent="0.25">
      <c r="A203" s="1">
        <v>3</v>
      </c>
      <c r="B203" s="1">
        <v>4</v>
      </c>
      <c r="C203" s="1">
        <v>2</v>
      </c>
      <c r="D203" s="1">
        <v>0</v>
      </c>
    </row>
    <row r="204" spans="1:4" ht="15" customHeight="1" x14ac:dyDescent="0.25">
      <c r="A204" s="1">
        <v>2</v>
      </c>
      <c r="B204" s="1">
        <v>4</v>
      </c>
      <c r="C204" s="1">
        <v>3</v>
      </c>
      <c r="D204" s="1">
        <v>1</v>
      </c>
    </row>
    <row r="205" spans="1:4" ht="15" customHeight="1" x14ac:dyDescent="0.25">
      <c r="A205" s="1">
        <v>2</v>
      </c>
      <c r="B205" s="1">
        <v>4</v>
      </c>
      <c r="C205" s="1">
        <v>3</v>
      </c>
      <c r="D205" s="1">
        <v>0</v>
      </c>
    </row>
    <row r="206" spans="1:4" ht="15" customHeight="1" x14ac:dyDescent="0.25">
      <c r="A206" s="1">
        <v>3</v>
      </c>
      <c r="B206" s="1">
        <v>4</v>
      </c>
      <c r="C206" s="1">
        <v>1</v>
      </c>
      <c r="D206" s="1">
        <v>0</v>
      </c>
    </row>
    <row r="207" spans="1:4" ht="15" customHeight="1" x14ac:dyDescent="0.25">
      <c r="A207" s="1">
        <v>2</v>
      </c>
      <c r="B207" s="1">
        <v>4</v>
      </c>
      <c r="C207" s="1">
        <v>2</v>
      </c>
      <c r="D207" s="1">
        <v>0</v>
      </c>
    </row>
    <row r="208" spans="1:4" ht="15" customHeight="1" x14ac:dyDescent="0.25">
      <c r="A208" s="1">
        <v>2</v>
      </c>
      <c r="B208" s="1">
        <v>5</v>
      </c>
      <c r="C208" s="1">
        <v>1</v>
      </c>
      <c r="D208" s="1">
        <v>0</v>
      </c>
    </row>
    <row r="209" spans="1:4" ht="15" customHeight="1" x14ac:dyDescent="0.25">
      <c r="A209" s="1">
        <v>2</v>
      </c>
      <c r="B209" s="1">
        <v>4</v>
      </c>
      <c r="C209" s="1">
        <v>1</v>
      </c>
      <c r="D209" s="1">
        <v>0</v>
      </c>
    </row>
    <row r="210" spans="1:4" ht="15" customHeight="1" x14ac:dyDescent="0.25">
      <c r="A210" s="1">
        <v>3</v>
      </c>
      <c r="B210" s="1">
        <v>4</v>
      </c>
      <c r="C210" s="1">
        <v>1</v>
      </c>
      <c r="D210" s="1">
        <v>0</v>
      </c>
    </row>
    <row r="211" spans="1:4" ht="15" customHeight="1" x14ac:dyDescent="0.25">
      <c r="A211" s="1">
        <v>3</v>
      </c>
      <c r="B211" s="1">
        <v>4</v>
      </c>
      <c r="C211" s="1">
        <v>2</v>
      </c>
      <c r="D211" s="1">
        <v>1</v>
      </c>
    </row>
    <row r="212" spans="1:4" ht="15" customHeight="1" x14ac:dyDescent="0.25">
      <c r="A212" s="1">
        <v>2</v>
      </c>
      <c r="B212" s="1">
        <v>5</v>
      </c>
      <c r="C212" s="1">
        <v>2</v>
      </c>
      <c r="D212" s="1">
        <v>1</v>
      </c>
    </row>
    <row r="213" spans="1:4" ht="15" customHeight="1" x14ac:dyDescent="0.25">
      <c r="A213" s="1">
        <v>3</v>
      </c>
      <c r="B213" s="1">
        <v>5</v>
      </c>
      <c r="C213" s="1">
        <v>1</v>
      </c>
      <c r="D213" s="1">
        <v>1</v>
      </c>
    </row>
    <row r="214" spans="1:4" ht="15" customHeight="1" x14ac:dyDescent="0.25">
      <c r="A214" s="1">
        <v>2</v>
      </c>
      <c r="B214" s="1">
        <v>4</v>
      </c>
      <c r="C214" s="1">
        <v>1</v>
      </c>
      <c r="D214" s="1">
        <v>0</v>
      </c>
    </row>
    <row r="215" spans="1:4" ht="15" customHeight="1" x14ac:dyDescent="0.25">
      <c r="A215" s="1">
        <v>2</v>
      </c>
      <c r="B215" s="1">
        <v>4</v>
      </c>
      <c r="C215" s="1">
        <v>1</v>
      </c>
      <c r="D215" s="1">
        <v>0</v>
      </c>
    </row>
    <row r="216" spans="1:4" ht="15" customHeight="1" x14ac:dyDescent="0.25">
      <c r="A216" s="1">
        <v>2</v>
      </c>
      <c r="B216" s="1">
        <v>4</v>
      </c>
      <c r="C216" s="1">
        <v>3</v>
      </c>
      <c r="D216" s="1">
        <v>0</v>
      </c>
    </row>
    <row r="217" spans="1:4" ht="15" customHeight="1" x14ac:dyDescent="0.25">
      <c r="A217" s="1">
        <v>2</v>
      </c>
      <c r="B217" s="1">
        <v>4</v>
      </c>
      <c r="C217" s="1">
        <v>2</v>
      </c>
      <c r="D217" s="1">
        <v>0</v>
      </c>
    </row>
    <row r="218" spans="1:4" ht="15" customHeight="1" x14ac:dyDescent="0.25">
      <c r="A218" s="1">
        <v>3</v>
      </c>
      <c r="B218" s="1">
        <v>4</v>
      </c>
      <c r="C218" s="1">
        <v>1</v>
      </c>
      <c r="D218" s="1">
        <v>1</v>
      </c>
    </row>
    <row r="219" spans="1:4" ht="15" customHeight="1" x14ac:dyDescent="0.25">
      <c r="A219" s="1">
        <v>2</v>
      </c>
      <c r="B219" s="1">
        <v>4</v>
      </c>
      <c r="C219" s="1">
        <v>3</v>
      </c>
      <c r="D219" s="1">
        <v>0</v>
      </c>
    </row>
    <row r="220" spans="1:4" ht="15" customHeight="1" x14ac:dyDescent="0.25">
      <c r="A220" s="1">
        <v>3</v>
      </c>
      <c r="B220" s="1">
        <v>4</v>
      </c>
      <c r="C220" s="1">
        <v>2</v>
      </c>
      <c r="D220" s="1">
        <v>1</v>
      </c>
    </row>
    <row r="221" spans="1:4" ht="15" customHeight="1" x14ac:dyDescent="0.25">
      <c r="A221" s="1">
        <v>2</v>
      </c>
      <c r="B221" s="1">
        <v>4</v>
      </c>
      <c r="C221" s="1">
        <v>3</v>
      </c>
      <c r="D221" s="1">
        <v>0</v>
      </c>
    </row>
    <row r="222" spans="1:4" ht="15" customHeight="1" x14ac:dyDescent="0.25">
      <c r="A222" s="1">
        <v>3</v>
      </c>
      <c r="B222" s="1">
        <v>7</v>
      </c>
      <c r="C222" s="1">
        <v>2</v>
      </c>
      <c r="D222" s="1">
        <v>0</v>
      </c>
    </row>
    <row r="223" spans="1:4" ht="15" customHeight="1" x14ac:dyDescent="0.25">
      <c r="A223" s="1">
        <v>2</v>
      </c>
      <c r="B223" s="1">
        <v>4</v>
      </c>
      <c r="C223" s="1">
        <v>2</v>
      </c>
      <c r="D223" s="1">
        <v>1</v>
      </c>
    </row>
    <row r="224" spans="1:4" ht="15" customHeight="1" x14ac:dyDescent="0.25">
      <c r="A224" s="1">
        <v>2</v>
      </c>
      <c r="B224" s="1">
        <v>4</v>
      </c>
      <c r="C224" s="1">
        <v>2</v>
      </c>
      <c r="D224" s="1">
        <v>1</v>
      </c>
    </row>
    <row r="225" spans="1:4" ht="15" customHeight="1" x14ac:dyDescent="0.25">
      <c r="A225" s="1">
        <v>2</v>
      </c>
      <c r="B225" s="1">
        <v>4</v>
      </c>
      <c r="C225" s="1">
        <v>2</v>
      </c>
      <c r="D225" s="1">
        <v>0</v>
      </c>
    </row>
    <row r="226" spans="1:4" ht="15" customHeight="1" x14ac:dyDescent="0.25">
      <c r="A226" s="1">
        <v>2</v>
      </c>
      <c r="B226" s="1">
        <v>4</v>
      </c>
      <c r="C226" s="1">
        <v>3</v>
      </c>
      <c r="D226" s="1">
        <v>0</v>
      </c>
    </row>
    <row r="227" spans="1:4" ht="15" customHeight="1" x14ac:dyDescent="0.25">
      <c r="A227" s="1">
        <v>3</v>
      </c>
      <c r="B227" s="1">
        <v>5</v>
      </c>
      <c r="C227" s="1">
        <v>1</v>
      </c>
      <c r="D227" s="1">
        <v>0</v>
      </c>
    </row>
    <row r="228" spans="1:4" ht="15" customHeight="1" x14ac:dyDescent="0.25">
      <c r="A228" s="1">
        <v>2</v>
      </c>
      <c r="B228" s="1">
        <v>4</v>
      </c>
      <c r="C228" s="1">
        <v>1</v>
      </c>
      <c r="D228" s="1">
        <v>0</v>
      </c>
    </row>
    <row r="229" spans="1:4" ht="15" customHeight="1" x14ac:dyDescent="0.25">
      <c r="A229" s="1">
        <v>2</v>
      </c>
      <c r="B229" s="1">
        <v>4</v>
      </c>
      <c r="C229" s="1">
        <v>2</v>
      </c>
      <c r="D229" s="1">
        <v>1</v>
      </c>
    </row>
    <row r="230" spans="1:4" ht="15" customHeight="1" x14ac:dyDescent="0.25">
      <c r="A230" s="1">
        <v>2</v>
      </c>
      <c r="B230" s="1">
        <v>4</v>
      </c>
      <c r="C230" s="1">
        <v>3</v>
      </c>
      <c r="D230" s="1">
        <v>0</v>
      </c>
    </row>
    <row r="231" spans="1:4" ht="15" customHeight="1" x14ac:dyDescent="0.25">
      <c r="A231" s="1">
        <v>2</v>
      </c>
      <c r="B231" s="1">
        <v>6</v>
      </c>
      <c r="C231" s="1">
        <v>2</v>
      </c>
      <c r="D231" s="1">
        <v>0</v>
      </c>
    </row>
    <row r="232" spans="1:4" ht="15" customHeight="1" x14ac:dyDescent="0.25">
      <c r="A232" s="1">
        <v>2</v>
      </c>
      <c r="B232" s="1">
        <v>4</v>
      </c>
      <c r="C232" s="1">
        <v>1</v>
      </c>
      <c r="D232" s="1">
        <v>0</v>
      </c>
    </row>
    <row r="233" spans="1:4" ht="15" customHeight="1" x14ac:dyDescent="0.25">
      <c r="A233" s="1">
        <v>2</v>
      </c>
      <c r="B233" s="1">
        <v>5</v>
      </c>
      <c r="C233" s="1">
        <v>2</v>
      </c>
      <c r="D233" s="1">
        <v>0</v>
      </c>
    </row>
    <row r="234" spans="1:4" ht="15" customHeight="1" x14ac:dyDescent="0.25">
      <c r="A234" s="1">
        <v>2</v>
      </c>
      <c r="B234" s="1">
        <v>5</v>
      </c>
      <c r="C234" s="1">
        <v>1</v>
      </c>
      <c r="D234" s="1">
        <v>0</v>
      </c>
    </row>
    <row r="235" spans="1:4" ht="15" customHeight="1" x14ac:dyDescent="0.25">
      <c r="A235" s="1">
        <v>2</v>
      </c>
      <c r="B235" s="1">
        <v>6</v>
      </c>
      <c r="C235" s="1">
        <v>3</v>
      </c>
      <c r="D235" s="1">
        <v>0</v>
      </c>
    </row>
    <row r="236" spans="1:4" ht="15" customHeight="1" x14ac:dyDescent="0.25">
      <c r="A236" s="1">
        <v>2</v>
      </c>
      <c r="B236" s="1">
        <v>4</v>
      </c>
      <c r="C236" s="1">
        <v>1</v>
      </c>
      <c r="D236" s="1">
        <v>0</v>
      </c>
    </row>
    <row r="237" spans="1:4" ht="15" customHeight="1" x14ac:dyDescent="0.25">
      <c r="A237" s="1">
        <v>2</v>
      </c>
      <c r="B237" s="1">
        <v>4</v>
      </c>
      <c r="C237" s="1">
        <v>1</v>
      </c>
      <c r="D237" s="1">
        <v>0</v>
      </c>
    </row>
    <row r="238" spans="1:4" ht="15" customHeight="1" x14ac:dyDescent="0.25">
      <c r="A238" s="1">
        <v>2</v>
      </c>
      <c r="B238" s="1">
        <v>4</v>
      </c>
      <c r="C238" s="1">
        <v>3</v>
      </c>
      <c r="D238" s="1">
        <v>1</v>
      </c>
    </row>
    <row r="239" spans="1:4" ht="15" customHeight="1" x14ac:dyDescent="0.25">
      <c r="A239" s="1">
        <v>3</v>
      </c>
      <c r="B239" s="1">
        <v>5</v>
      </c>
      <c r="C239" s="1">
        <v>2</v>
      </c>
      <c r="D239" s="1">
        <v>0</v>
      </c>
    </row>
    <row r="240" spans="1:4" ht="15" customHeight="1" x14ac:dyDescent="0.25">
      <c r="A240" s="1">
        <v>2</v>
      </c>
      <c r="B240" s="1">
        <v>4</v>
      </c>
      <c r="C240" s="1">
        <v>3</v>
      </c>
      <c r="D240" s="1">
        <v>0</v>
      </c>
    </row>
    <row r="241" spans="1:4" ht="15" customHeight="1" x14ac:dyDescent="0.25">
      <c r="A241" s="1">
        <v>2</v>
      </c>
      <c r="B241" s="1">
        <v>4</v>
      </c>
      <c r="C241" s="1">
        <v>3</v>
      </c>
      <c r="D241" s="1">
        <v>0</v>
      </c>
    </row>
    <row r="242" spans="1:4" ht="15" customHeight="1" x14ac:dyDescent="0.25">
      <c r="A242" s="1">
        <v>2</v>
      </c>
      <c r="B242" s="1">
        <v>4</v>
      </c>
      <c r="C242" s="1">
        <v>1</v>
      </c>
      <c r="D242" s="1">
        <v>0</v>
      </c>
    </row>
    <row r="243" spans="1:4" ht="15" customHeight="1" x14ac:dyDescent="0.25">
      <c r="A243" s="1">
        <v>2</v>
      </c>
      <c r="B243" s="1">
        <v>4</v>
      </c>
      <c r="C243" s="1">
        <v>1</v>
      </c>
      <c r="D243" s="1">
        <v>1</v>
      </c>
    </row>
    <row r="244" spans="1:4" ht="15" customHeight="1" x14ac:dyDescent="0.25">
      <c r="A244" s="1">
        <v>2</v>
      </c>
      <c r="B244" s="1">
        <v>4</v>
      </c>
      <c r="C244" s="1">
        <v>2</v>
      </c>
      <c r="D244" s="1">
        <v>0</v>
      </c>
    </row>
    <row r="245" spans="1:4" ht="15" customHeight="1" x14ac:dyDescent="0.25">
      <c r="A245" s="1">
        <v>3</v>
      </c>
      <c r="B245" s="1">
        <v>4</v>
      </c>
      <c r="C245" s="1">
        <v>3</v>
      </c>
      <c r="D245" s="1">
        <v>1</v>
      </c>
    </row>
    <row r="246" spans="1:4" ht="15" customHeight="1" x14ac:dyDescent="0.25">
      <c r="A246" s="1">
        <v>2</v>
      </c>
      <c r="B246" s="1">
        <v>4</v>
      </c>
      <c r="C246" s="1">
        <v>3</v>
      </c>
      <c r="D246" s="1">
        <v>0</v>
      </c>
    </row>
    <row r="247" spans="1:4" ht="15" customHeight="1" x14ac:dyDescent="0.25">
      <c r="B247" s="1">
        <v>7</v>
      </c>
      <c r="C247" s="1">
        <v>2</v>
      </c>
      <c r="D247" s="1">
        <v>1</v>
      </c>
    </row>
    <row r="248" spans="1:4" ht="15" customHeight="1" x14ac:dyDescent="0.25">
      <c r="B248" s="1">
        <v>4</v>
      </c>
      <c r="C248" s="1">
        <v>3</v>
      </c>
      <c r="D248" s="1">
        <v>1</v>
      </c>
    </row>
    <row r="249" spans="1:4" ht="15" customHeight="1" x14ac:dyDescent="0.25">
      <c r="B249" s="1">
        <v>6</v>
      </c>
      <c r="C249" s="1">
        <v>2</v>
      </c>
      <c r="D249" s="1">
        <v>1</v>
      </c>
    </row>
    <row r="250" spans="1:4" ht="15" customHeight="1" x14ac:dyDescent="0.25">
      <c r="B250" s="1">
        <v>5</v>
      </c>
      <c r="C250" s="1">
        <v>3</v>
      </c>
      <c r="D250" s="1">
        <v>1</v>
      </c>
    </row>
    <row r="251" spans="1:4" ht="15" customHeight="1" x14ac:dyDescent="0.25">
      <c r="B251" s="1">
        <v>4</v>
      </c>
      <c r="C251" s="1">
        <v>1</v>
      </c>
      <c r="D251" s="1">
        <v>0</v>
      </c>
    </row>
    <row r="252" spans="1:4" ht="15" customHeight="1" x14ac:dyDescent="0.25">
      <c r="B252" s="1">
        <v>4</v>
      </c>
      <c r="C252" s="1">
        <v>2</v>
      </c>
      <c r="D252" s="1">
        <v>1</v>
      </c>
    </row>
    <row r="253" spans="1:4" ht="15" customHeight="1" x14ac:dyDescent="0.25">
      <c r="B253" s="1">
        <v>4</v>
      </c>
      <c r="C253" s="1">
        <v>2</v>
      </c>
      <c r="D253" s="1">
        <v>0</v>
      </c>
    </row>
    <row r="254" spans="1:4" ht="15" customHeight="1" x14ac:dyDescent="0.25">
      <c r="B254" s="1">
        <v>4</v>
      </c>
      <c r="C254" s="1">
        <v>2</v>
      </c>
      <c r="D254" s="1">
        <v>1</v>
      </c>
    </row>
    <row r="255" spans="1:4" ht="15" customHeight="1" x14ac:dyDescent="0.25">
      <c r="B255" s="1">
        <v>5</v>
      </c>
      <c r="C255" s="1">
        <v>3</v>
      </c>
      <c r="D255" s="1">
        <v>1</v>
      </c>
    </row>
    <row r="256" spans="1:4" ht="15" customHeight="1" x14ac:dyDescent="0.25">
      <c r="B256" s="1">
        <v>4</v>
      </c>
      <c r="C256" s="1">
        <v>3</v>
      </c>
      <c r="D256" s="1">
        <v>1</v>
      </c>
    </row>
    <row r="257" spans="2:4" ht="15" customHeight="1" x14ac:dyDescent="0.25">
      <c r="B257" s="1">
        <v>4</v>
      </c>
      <c r="C257" s="1">
        <v>2</v>
      </c>
      <c r="D257" s="1">
        <v>0</v>
      </c>
    </row>
    <row r="258" spans="2:4" ht="15" customHeight="1" x14ac:dyDescent="0.25">
      <c r="B258" s="1">
        <v>4</v>
      </c>
      <c r="C258" s="1">
        <v>2</v>
      </c>
      <c r="D258" s="1">
        <v>1</v>
      </c>
    </row>
    <row r="259" spans="2:4" ht="15" customHeight="1" x14ac:dyDescent="0.25">
      <c r="B259" s="1">
        <v>4</v>
      </c>
      <c r="C259" s="1">
        <v>3</v>
      </c>
      <c r="D259" s="1">
        <v>0</v>
      </c>
    </row>
    <row r="260" spans="2:4" ht="15" customHeight="1" x14ac:dyDescent="0.25">
      <c r="B260" s="1">
        <v>5</v>
      </c>
      <c r="C260" s="1">
        <v>1</v>
      </c>
      <c r="D260" s="1">
        <v>0</v>
      </c>
    </row>
    <row r="261" spans="2:4" ht="15" customHeight="1" x14ac:dyDescent="0.25">
      <c r="B261" s="1">
        <v>6</v>
      </c>
      <c r="C261" s="1">
        <v>3</v>
      </c>
      <c r="D261" s="1">
        <v>0</v>
      </c>
    </row>
    <row r="262" spans="2:4" ht="15" customHeight="1" x14ac:dyDescent="0.25">
      <c r="B262" s="1">
        <v>4</v>
      </c>
      <c r="C262" s="1">
        <v>2</v>
      </c>
      <c r="D262" s="1">
        <v>1</v>
      </c>
    </row>
    <row r="263" spans="2:4" ht="15" customHeight="1" x14ac:dyDescent="0.25">
      <c r="B263" s="1">
        <v>4</v>
      </c>
      <c r="C263" s="1">
        <v>1</v>
      </c>
      <c r="D263" s="1">
        <v>1</v>
      </c>
    </row>
    <row r="264" spans="2:4" ht="15" customHeight="1" x14ac:dyDescent="0.25">
      <c r="B264" s="1">
        <v>6</v>
      </c>
      <c r="C264" s="1">
        <v>1</v>
      </c>
      <c r="D264" s="1">
        <v>0</v>
      </c>
    </row>
    <row r="265" spans="2:4" ht="15" customHeight="1" x14ac:dyDescent="0.25">
      <c r="B265" s="1">
        <v>4</v>
      </c>
      <c r="C265" s="1">
        <v>1</v>
      </c>
      <c r="D265" s="1">
        <v>1</v>
      </c>
    </row>
    <row r="266" spans="2:4" ht="15" customHeight="1" x14ac:dyDescent="0.25">
      <c r="B266" s="1">
        <v>4</v>
      </c>
      <c r="C266" s="1">
        <v>1</v>
      </c>
      <c r="D266" s="1">
        <v>0</v>
      </c>
    </row>
    <row r="267" spans="2:4" ht="15" customHeight="1" x14ac:dyDescent="0.25">
      <c r="B267" s="1">
        <v>4</v>
      </c>
      <c r="C267" s="1">
        <v>2</v>
      </c>
      <c r="D267" s="1">
        <v>1</v>
      </c>
    </row>
    <row r="268" spans="2:4" ht="15" customHeight="1" x14ac:dyDescent="0.25">
      <c r="B268" s="1">
        <v>4</v>
      </c>
      <c r="C268" s="1">
        <v>2</v>
      </c>
      <c r="D268" s="1">
        <v>1</v>
      </c>
    </row>
    <row r="269" spans="2:4" ht="15" customHeight="1" x14ac:dyDescent="0.25">
      <c r="B269" s="1">
        <v>4</v>
      </c>
      <c r="C269" s="1">
        <v>2</v>
      </c>
      <c r="D269" s="1">
        <v>0</v>
      </c>
    </row>
    <row r="270" spans="2:4" ht="15" customHeight="1" x14ac:dyDescent="0.25">
      <c r="B270" s="1">
        <v>4</v>
      </c>
      <c r="C270" s="1">
        <v>2</v>
      </c>
      <c r="D270" s="1">
        <v>1</v>
      </c>
    </row>
    <row r="271" spans="2:4" ht="15" customHeight="1" x14ac:dyDescent="0.25">
      <c r="B271" s="1">
        <v>4</v>
      </c>
      <c r="C271" s="1">
        <v>1</v>
      </c>
      <c r="D271" s="1">
        <v>0</v>
      </c>
    </row>
    <row r="272" spans="2:4" ht="15" customHeight="1" x14ac:dyDescent="0.25">
      <c r="B272" s="1">
        <v>4</v>
      </c>
      <c r="C272" s="1">
        <v>2</v>
      </c>
      <c r="D272" s="1">
        <v>1</v>
      </c>
    </row>
    <row r="273" spans="2:4" ht="15" customHeight="1" x14ac:dyDescent="0.25">
      <c r="B273" s="1">
        <v>4</v>
      </c>
      <c r="C273" s="1">
        <v>1</v>
      </c>
      <c r="D273" s="1">
        <v>1</v>
      </c>
    </row>
    <row r="274" spans="2:4" ht="15" customHeight="1" x14ac:dyDescent="0.25">
      <c r="B274" s="1">
        <v>5</v>
      </c>
      <c r="C274" s="1">
        <v>1</v>
      </c>
      <c r="D274" s="1">
        <v>0</v>
      </c>
    </row>
    <row r="275" spans="2:4" ht="15" customHeight="1" x14ac:dyDescent="0.25">
      <c r="B275" s="1">
        <v>4</v>
      </c>
      <c r="C275" s="1">
        <v>1</v>
      </c>
      <c r="D275" s="1">
        <v>1</v>
      </c>
    </row>
    <row r="276" spans="2:4" ht="15" customHeight="1" x14ac:dyDescent="0.25">
      <c r="B276" s="1">
        <v>4</v>
      </c>
      <c r="C276" s="1">
        <v>1</v>
      </c>
      <c r="D276" s="1">
        <v>0</v>
      </c>
    </row>
    <row r="277" spans="2:4" ht="15" customHeight="1" x14ac:dyDescent="0.25">
      <c r="B277" s="1">
        <v>5</v>
      </c>
      <c r="C277" s="1">
        <v>1</v>
      </c>
      <c r="D277" s="1">
        <v>1</v>
      </c>
    </row>
    <row r="278" spans="2:4" ht="15" customHeight="1" x14ac:dyDescent="0.25">
      <c r="B278" s="1">
        <v>4</v>
      </c>
      <c r="C278" s="1">
        <v>3</v>
      </c>
      <c r="D278" s="1">
        <v>0</v>
      </c>
    </row>
    <row r="279" spans="2:4" ht="15" customHeight="1" x14ac:dyDescent="0.25">
      <c r="B279" s="1">
        <v>4</v>
      </c>
      <c r="C279" s="1">
        <v>2</v>
      </c>
      <c r="D279" s="1">
        <v>0</v>
      </c>
    </row>
    <row r="280" spans="2:4" ht="15" customHeight="1" x14ac:dyDescent="0.25">
      <c r="B280" s="1">
        <v>4</v>
      </c>
      <c r="C280" s="1">
        <v>2</v>
      </c>
      <c r="D280" s="1">
        <v>1</v>
      </c>
    </row>
    <row r="281" spans="2:4" ht="15" customHeight="1" x14ac:dyDescent="0.25">
      <c r="B281" s="1">
        <v>4</v>
      </c>
      <c r="C281" s="1">
        <v>1</v>
      </c>
      <c r="D281" s="1">
        <v>0</v>
      </c>
    </row>
    <row r="282" spans="2:4" ht="15" customHeight="1" x14ac:dyDescent="0.25">
      <c r="B282" s="1">
        <v>6</v>
      </c>
      <c r="C282" s="1">
        <v>2</v>
      </c>
      <c r="D282" s="1">
        <v>1</v>
      </c>
    </row>
    <row r="283" spans="2:4" ht="15" customHeight="1" x14ac:dyDescent="0.25">
      <c r="B283" s="1">
        <v>5</v>
      </c>
      <c r="C283" s="1">
        <v>2</v>
      </c>
      <c r="D283" s="1">
        <v>0</v>
      </c>
    </row>
    <row r="284" spans="2:4" ht="15" customHeight="1" x14ac:dyDescent="0.25">
      <c r="B284" s="1">
        <v>5</v>
      </c>
      <c r="C284" s="1">
        <v>1</v>
      </c>
      <c r="D284" s="1">
        <v>1</v>
      </c>
    </row>
    <row r="285" spans="2:4" ht="15" customHeight="1" x14ac:dyDescent="0.25">
      <c r="B285" s="1">
        <v>4</v>
      </c>
      <c r="C285" s="1">
        <v>2</v>
      </c>
      <c r="D285" s="1">
        <v>1</v>
      </c>
    </row>
    <row r="286" spans="2:4" ht="15" customHeight="1" x14ac:dyDescent="0.25">
      <c r="B286" s="1">
        <v>4</v>
      </c>
      <c r="C286" s="1">
        <v>3</v>
      </c>
      <c r="D286" s="1">
        <v>0</v>
      </c>
    </row>
    <row r="287" spans="2:4" ht="15" customHeight="1" x14ac:dyDescent="0.25">
      <c r="B287" s="1">
        <v>4</v>
      </c>
      <c r="C287" s="1">
        <v>1</v>
      </c>
      <c r="D287" s="1">
        <v>1</v>
      </c>
    </row>
    <row r="288" spans="2:4" ht="15" customHeight="1" x14ac:dyDescent="0.25">
      <c r="B288" s="1">
        <v>4</v>
      </c>
      <c r="C288" s="1">
        <v>2</v>
      </c>
      <c r="D288" s="1">
        <v>0</v>
      </c>
    </row>
    <row r="289" spans="2:4" ht="15" customHeight="1" x14ac:dyDescent="0.25">
      <c r="B289" s="1">
        <v>6</v>
      </c>
      <c r="C289" s="1">
        <v>3</v>
      </c>
      <c r="D289" s="1">
        <v>0</v>
      </c>
    </row>
    <row r="290" spans="2:4" ht="15" customHeight="1" x14ac:dyDescent="0.25">
      <c r="B290" s="1">
        <v>4</v>
      </c>
      <c r="C290" s="1">
        <v>2</v>
      </c>
      <c r="D290" s="1">
        <v>0</v>
      </c>
    </row>
    <row r="291" spans="2:4" ht="15" customHeight="1" x14ac:dyDescent="0.25">
      <c r="B291" s="1">
        <v>4</v>
      </c>
      <c r="C291" s="1">
        <v>1</v>
      </c>
      <c r="D291" s="1">
        <v>0</v>
      </c>
    </row>
    <row r="292" spans="2:4" ht="15" customHeight="1" x14ac:dyDescent="0.25">
      <c r="B292" s="1">
        <v>4</v>
      </c>
      <c r="C292" s="1">
        <v>2</v>
      </c>
      <c r="D292" s="1">
        <v>0</v>
      </c>
    </row>
    <row r="293" spans="2:4" ht="15" customHeight="1" x14ac:dyDescent="0.25">
      <c r="B293" s="1">
        <v>5</v>
      </c>
      <c r="C293" s="1">
        <v>1</v>
      </c>
      <c r="D293" s="1">
        <v>0</v>
      </c>
    </row>
    <row r="294" spans="2:4" ht="15" customHeight="1" x14ac:dyDescent="0.25">
      <c r="B294" s="1">
        <v>4</v>
      </c>
      <c r="C294" s="1">
        <v>2</v>
      </c>
      <c r="D294" s="1">
        <v>0</v>
      </c>
    </row>
    <row r="295" spans="2:4" ht="15" customHeight="1" x14ac:dyDescent="0.25">
      <c r="B295" s="1">
        <v>4</v>
      </c>
      <c r="C295" s="1">
        <v>2</v>
      </c>
      <c r="D295" s="1">
        <v>0</v>
      </c>
    </row>
    <row r="296" spans="2:4" ht="15" customHeight="1" x14ac:dyDescent="0.25">
      <c r="B296" s="1">
        <v>4</v>
      </c>
      <c r="C296" s="1">
        <v>2</v>
      </c>
      <c r="D296" s="1">
        <v>1</v>
      </c>
    </row>
    <row r="297" spans="2:4" ht="15" customHeight="1" x14ac:dyDescent="0.25">
      <c r="B297" s="1">
        <v>4</v>
      </c>
      <c r="C297" s="1">
        <v>3</v>
      </c>
      <c r="D297" s="1">
        <v>0</v>
      </c>
    </row>
    <row r="298" spans="2:4" ht="15" customHeight="1" x14ac:dyDescent="0.25">
      <c r="B298" s="1">
        <v>4</v>
      </c>
      <c r="C298" s="1">
        <v>1</v>
      </c>
      <c r="D298" s="1">
        <v>0</v>
      </c>
    </row>
    <row r="299" spans="2:4" ht="15" customHeight="1" x14ac:dyDescent="0.25">
      <c r="B299" s="1">
        <v>4</v>
      </c>
      <c r="C299" s="1">
        <v>2</v>
      </c>
      <c r="D299" s="1">
        <v>0</v>
      </c>
    </row>
    <row r="300" spans="2:4" ht="15" customHeight="1" x14ac:dyDescent="0.25">
      <c r="B300" s="1">
        <v>4</v>
      </c>
      <c r="C300" s="1">
        <v>2</v>
      </c>
      <c r="D300" s="1">
        <v>1</v>
      </c>
    </row>
    <row r="301" spans="2:4" ht="15" customHeight="1" x14ac:dyDescent="0.25">
      <c r="B301" s="1">
        <v>4</v>
      </c>
      <c r="C301" s="1">
        <v>1</v>
      </c>
      <c r="D301" s="1">
        <v>1</v>
      </c>
    </row>
    <row r="302" spans="2:4" ht="15" customHeight="1" x14ac:dyDescent="0.25">
      <c r="B302" s="1">
        <v>4</v>
      </c>
      <c r="C302" s="1">
        <v>3</v>
      </c>
      <c r="D302" s="1">
        <v>0</v>
      </c>
    </row>
    <row r="303" spans="2:4" ht="15" customHeight="1" x14ac:dyDescent="0.25">
      <c r="B303" s="1">
        <v>4</v>
      </c>
      <c r="C303" s="1">
        <v>3</v>
      </c>
      <c r="D303" s="1">
        <v>0</v>
      </c>
    </row>
    <row r="304" spans="2:4" ht="15" customHeight="1" x14ac:dyDescent="0.25">
      <c r="B304" s="1">
        <v>4</v>
      </c>
      <c r="C304" s="1">
        <v>1</v>
      </c>
      <c r="D304" s="1">
        <v>0</v>
      </c>
    </row>
    <row r="305" spans="2:4" ht="15" customHeight="1" x14ac:dyDescent="0.25">
      <c r="B305" s="1">
        <v>4</v>
      </c>
      <c r="C305" s="1">
        <v>1</v>
      </c>
      <c r="D305" s="1">
        <v>0</v>
      </c>
    </row>
    <row r="306" spans="2:4" ht="15" customHeight="1" x14ac:dyDescent="0.25">
      <c r="B306" s="1">
        <v>4</v>
      </c>
      <c r="C306" s="1">
        <v>2</v>
      </c>
      <c r="D306" s="1">
        <v>0</v>
      </c>
    </row>
    <row r="307" spans="2:4" ht="15" customHeight="1" x14ac:dyDescent="0.25">
      <c r="B307" s="1">
        <v>4</v>
      </c>
      <c r="C307" s="1">
        <v>1</v>
      </c>
      <c r="D307" s="1">
        <v>0</v>
      </c>
    </row>
    <row r="308" spans="2:4" ht="15" customHeight="1" x14ac:dyDescent="0.25">
      <c r="B308" s="1">
        <v>6</v>
      </c>
      <c r="C308" s="1">
        <v>3</v>
      </c>
      <c r="D308" s="1">
        <v>0</v>
      </c>
    </row>
    <row r="309" spans="2:4" ht="15" customHeight="1" x14ac:dyDescent="0.25">
      <c r="B309" s="1">
        <v>4</v>
      </c>
      <c r="C309" s="1">
        <v>2</v>
      </c>
      <c r="D309" s="1">
        <v>0</v>
      </c>
    </row>
    <row r="310" spans="2:4" ht="15" customHeight="1" x14ac:dyDescent="0.25">
      <c r="B310" s="1">
        <v>4</v>
      </c>
      <c r="C310" s="1">
        <v>3</v>
      </c>
      <c r="D310" s="1">
        <v>1</v>
      </c>
    </row>
    <row r="311" spans="2:4" ht="15" customHeight="1" x14ac:dyDescent="0.25">
      <c r="B311" s="1">
        <v>5</v>
      </c>
      <c r="C311" s="1">
        <v>1</v>
      </c>
      <c r="D311" s="1">
        <v>0</v>
      </c>
    </row>
    <row r="312" spans="2:4" ht="15" customHeight="1" x14ac:dyDescent="0.25">
      <c r="B312" s="1">
        <v>4</v>
      </c>
      <c r="C312" s="1">
        <v>1</v>
      </c>
      <c r="D312" s="1">
        <v>1</v>
      </c>
    </row>
    <row r="313" spans="2:4" ht="15" customHeight="1" x14ac:dyDescent="0.25">
      <c r="B313" s="1">
        <v>4</v>
      </c>
      <c r="C313" s="1">
        <v>1</v>
      </c>
      <c r="D313" s="1">
        <v>0</v>
      </c>
    </row>
    <row r="314" spans="2:4" ht="15" customHeight="1" x14ac:dyDescent="0.25">
      <c r="B314" s="1">
        <v>4</v>
      </c>
      <c r="C314" s="1">
        <v>2</v>
      </c>
      <c r="D314" s="1">
        <v>0</v>
      </c>
    </row>
    <row r="315" spans="2:4" ht="15" customHeight="1" x14ac:dyDescent="0.25">
      <c r="B315" s="1">
        <v>5</v>
      </c>
      <c r="C315" s="1">
        <v>2</v>
      </c>
      <c r="D315" s="1">
        <v>0</v>
      </c>
    </row>
    <row r="316" spans="2:4" ht="15" customHeight="1" x14ac:dyDescent="0.25">
      <c r="B316" s="1">
        <v>4</v>
      </c>
      <c r="C316" s="1">
        <v>2</v>
      </c>
      <c r="D316" s="1">
        <v>0</v>
      </c>
    </row>
    <row r="317" spans="2:4" ht="15" customHeight="1" x14ac:dyDescent="0.25">
      <c r="B317" s="1">
        <v>4</v>
      </c>
      <c r="C317" s="1">
        <v>1</v>
      </c>
      <c r="D317" s="1">
        <v>0</v>
      </c>
    </row>
    <row r="318" spans="2:4" ht="15" customHeight="1" x14ac:dyDescent="0.25">
      <c r="B318" s="1">
        <v>4</v>
      </c>
      <c r="C318" s="1">
        <v>1</v>
      </c>
      <c r="D318" s="1">
        <v>0</v>
      </c>
    </row>
    <row r="319" spans="2:4" ht="15" customHeight="1" x14ac:dyDescent="0.25">
      <c r="B319" s="1">
        <v>5</v>
      </c>
      <c r="C319" s="1">
        <v>2</v>
      </c>
      <c r="D319" s="1">
        <v>0</v>
      </c>
    </row>
    <row r="320" spans="2:4" ht="15" customHeight="1" x14ac:dyDescent="0.25">
      <c r="B320" s="1">
        <v>4</v>
      </c>
      <c r="C320" s="1">
        <v>2</v>
      </c>
      <c r="D320" s="1">
        <v>0</v>
      </c>
    </row>
    <row r="321" spans="2:4" ht="15" customHeight="1" x14ac:dyDescent="0.25">
      <c r="B321" s="1">
        <v>4</v>
      </c>
      <c r="C321" s="1">
        <v>2</v>
      </c>
      <c r="D321" s="1">
        <v>0</v>
      </c>
    </row>
    <row r="322" spans="2:4" ht="15" customHeight="1" x14ac:dyDescent="0.25">
      <c r="B322" s="1">
        <v>4</v>
      </c>
      <c r="C322" s="1">
        <v>1</v>
      </c>
      <c r="D322" s="1">
        <v>1</v>
      </c>
    </row>
    <row r="323" spans="2:4" ht="15" customHeight="1" x14ac:dyDescent="0.25">
      <c r="B323" s="1">
        <v>4</v>
      </c>
      <c r="C323" s="1">
        <v>2</v>
      </c>
      <c r="D323" s="1">
        <v>1</v>
      </c>
    </row>
    <row r="324" spans="2:4" ht="15" customHeight="1" x14ac:dyDescent="0.25">
      <c r="B324" s="1">
        <v>4</v>
      </c>
      <c r="C324" s="1">
        <v>1</v>
      </c>
      <c r="D324" s="1">
        <v>0</v>
      </c>
    </row>
    <row r="325" spans="2:4" ht="15" customHeight="1" x14ac:dyDescent="0.25">
      <c r="B325" s="1">
        <v>4</v>
      </c>
      <c r="C325" s="1">
        <v>2</v>
      </c>
      <c r="D325" s="1">
        <v>0</v>
      </c>
    </row>
    <row r="326" spans="2:4" ht="15" customHeight="1" x14ac:dyDescent="0.25">
      <c r="B326" s="1">
        <v>4</v>
      </c>
      <c r="C326" s="1">
        <v>2</v>
      </c>
      <c r="D326" s="1">
        <v>1</v>
      </c>
    </row>
    <row r="327" spans="2:4" ht="15" customHeight="1" x14ac:dyDescent="0.25">
      <c r="B327" s="1">
        <v>6</v>
      </c>
      <c r="C327" s="1">
        <v>1</v>
      </c>
      <c r="D327" s="1">
        <v>0</v>
      </c>
    </row>
    <row r="328" spans="2:4" ht="15" customHeight="1" x14ac:dyDescent="0.25">
      <c r="B328" s="1">
        <v>5</v>
      </c>
      <c r="C328" s="1">
        <v>3</v>
      </c>
      <c r="D328" s="1">
        <v>1</v>
      </c>
    </row>
    <row r="329" spans="2:4" ht="15" customHeight="1" x14ac:dyDescent="0.25">
      <c r="B329" s="1">
        <v>4</v>
      </c>
      <c r="C329" s="1">
        <v>1</v>
      </c>
      <c r="D329" s="1">
        <v>0</v>
      </c>
    </row>
    <row r="330" spans="2:4" ht="15" customHeight="1" x14ac:dyDescent="0.25">
      <c r="B330" s="1">
        <v>6</v>
      </c>
      <c r="C330" s="1">
        <v>2</v>
      </c>
      <c r="D330" s="1">
        <v>1</v>
      </c>
    </row>
    <row r="331" spans="2:4" ht="15" customHeight="1" x14ac:dyDescent="0.25">
      <c r="B331" s="1">
        <v>4</v>
      </c>
      <c r="C331" s="1">
        <v>2</v>
      </c>
      <c r="D331" s="1">
        <v>1</v>
      </c>
    </row>
    <row r="332" spans="2:4" ht="15" customHeight="1" x14ac:dyDescent="0.25">
      <c r="B332" s="1">
        <v>4</v>
      </c>
      <c r="C332" s="1">
        <v>1</v>
      </c>
      <c r="D332" s="1">
        <v>0</v>
      </c>
    </row>
    <row r="333" spans="2:4" ht="15" customHeight="1" x14ac:dyDescent="0.25">
      <c r="B333" s="1">
        <v>4</v>
      </c>
      <c r="C333" s="1">
        <v>1</v>
      </c>
      <c r="D333" s="1">
        <v>0</v>
      </c>
    </row>
    <row r="334" spans="2:4" ht="15" customHeight="1" x14ac:dyDescent="0.25">
      <c r="B334" s="1">
        <v>6</v>
      </c>
      <c r="C334" s="1">
        <v>1</v>
      </c>
      <c r="D334" s="1">
        <v>0</v>
      </c>
    </row>
    <row r="335" spans="2:4" ht="15" customHeight="1" x14ac:dyDescent="0.25">
      <c r="B335" s="1">
        <v>7</v>
      </c>
      <c r="C335" s="1">
        <v>1</v>
      </c>
      <c r="D335" s="1">
        <v>0</v>
      </c>
    </row>
    <row r="336" spans="2:4" ht="15" customHeight="1" x14ac:dyDescent="0.25">
      <c r="B336" s="1">
        <v>4</v>
      </c>
      <c r="C336" s="1">
        <v>1</v>
      </c>
      <c r="D336" s="1">
        <v>0</v>
      </c>
    </row>
    <row r="337" spans="2:4" ht="15" customHeight="1" x14ac:dyDescent="0.25">
      <c r="B337" s="1">
        <v>4</v>
      </c>
      <c r="C337" s="1">
        <v>3</v>
      </c>
      <c r="D337" s="1">
        <v>0</v>
      </c>
    </row>
    <row r="338" spans="2:4" ht="15" customHeight="1" x14ac:dyDescent="0.25">
      <c r="B338" s="1">
        <v>4</v>
      </c>
      <c r="C338" s="1">
        <v>2</v>
      </c>
      <c r="D338" s="1">
        <v>0</v>
      </c>
    </row>
    <row r="339" spans="2:4" ht="15" customHeight="1" x14ac:dyDescent="0.25">
      <c r="B339" s="1">
        <v>7</v>
      </c>
      <c r="C339" s="1">
        <v>2</v>
      </c>
      <c r="D339" s="1">
        <v>0</v>
      </c>
    </row>
    <row r="340" spans="2:4" ht="15" customHeight="1" x14ac:dyDescent="0.25">
      <c r="B340" s="1">
        <v>5</v>
      </c>
      <c r="C340" s="1">
        <v>2</v>
      </c>
      <c r="D340" s="1">
        <v>0</v>
      </c>
    </row>
    <row r="341" spans="2:4" ht="15" customHeight="1" x14ac:dyDescent="0.25">
      <c r="B341" s="1">
        <v>4</v>
      </c>
      <c r="C341" s="1">
        <v>1</v>
      </c>
      <c r="D341" s="1">
        <v>0</v>
      </c>
    </row>
    <row r="342" spans="2:4" ht="15" customHeight="1" x14ac:dyDescent="0.25">
      <c r="B342" s="1">
        <v>4</v>
      </c>
      <c r="C342" s="1">
        <v>2</v>
      </c>
      <c r="D342" s="1">
        <v>0</v>
      </c>
    </row>
    <row r="343" spans="2:4" ht="15" customHeight="1" x14ac:dyDescent="0.25">
      <c r="B343" s="1">
        <v>4</v>
      </c>
      <c r="C343" s="1">
        <v>3</v>
      </c>
      <c r="D343" s="1">
        <v>0</v>
      </c>
    </row>
    <row r="344" spans="2:4" ht="15" customHeight="1" x14ac:dyDescent="0.25">
      <c r="B344" s="1">
        <v>4</v>
      </c>
      <c r="C344" s="1">
        <v>2</v>
      </c>
      <c r="D344" s="1">
        <v>0</v>
      </c>
    </row>
    <row r="345" spans="2:4" ht="15" customHeight="1" x14ac:dyDescent="0.25">
      <c r="B345" s="1">
        <v>4</v>
      </c>
      <c r="C345" s="1">
        <v>3</v>
      </c>
      <c r="D345" s="1">
        <v>0</v>
      </c>
    </row>
    <row r="346" spans="2:4" ht="15" customHeight="1" x14ac:dyDescent="0.25">
      <c r="B346" s="1">
        <v>4</v>
      </c>
      <c r="C346" s="1">
        <v>3</v>
      </c>
      <c r="D346" s="1">
        <v>0</v>
      </c>
    </row>
    <row r="347" spans="2:4" ht="15" customHeight="1" x14ac:dyDescent="0.25">
      <c r="B347" s="1">
        <v>5</v>
      </c>
      <c r="C347" s="1">
        <v>1</v>
      </c>
      <c r="D347" s="1">
        <v>1</v>
      </c>
    </row>
    <row r="348" spans="2:4" ht="15" customHeight="1" x14ac:dyDescent="0.25">
      <c r="B348" s="1">
        <v>4</v>
      </c>
      <c r="C348" s="1">
        <v>2</v>
      </c>
      <c r="D348" s="1">
        <v>1</v>
      </c>
    </row>
    <row r="349" spans="2:4" ht="15" customHeight="1" x14ac:dyDescent="0.25">
      <c r="B349" s="1">
        <v>5</v>
      </c>
      <c r="C349" s="1">
        <v>1</v>
      </c>
      <c r="D349" s="1">
        <v>1</v>
      </c>
    </row>
    <row r="350" spans="2:4" ht="15" customHeight="1" x14ac:dyDescent="0.25">
      <c r="B350" s="1">
        <v>4</v>
      </c>
      <c r="C350" s="1">
        <v>2</v>
      </c>
      <c r="D350" s="1">
        <v>0</v>
      </c>
    </row>
    <row r="351" spans="2:4" ht="15" customHeight="1" x14ac:dyDescent="0.25">
      <c r="B351" s="1">
        <v>4</v>
      </c>
      <c r="C351" s="1">
        <v>3</v>
      </c>
      <c r="D351" s="1">
        <v>0</v>
      </c>
    </row>
    <row r="352" spans="2:4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7030A0"/>
  </sheetPr>
  <dimension ref="A1:BK806"/>
  <sheetViews>
    <sheetView topLeftCell="A61" workbookViewId="0">
      <selection activeCell="H92" sqref="H92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242</v>
      </c>
      <c r="B1" s="783" t="s">
        <v>244</v>
      </c>
      <c r="C1" s="783"/>
      <c r="D1" s="783"/>
      <c r="E1" s="783" t="s">
        <v>249</v>
      </c>
      <c r="F1" s="783"/>
      <c r="G1" s="783"/>
      <c r="H1" s="783"/>
    </row>
    <row r="2" spans="1:63" s="478" customFormat="1" x14ac:dyDescent="0.25">
      <c r="A2" s="478" t="s">
        <v>243</v>
      </c>
      <c r="B2" s="478" t="s">
        <v>243</v>
      </c>
      <c r="C2" s="478" t="s">
        <v>246</v>
      </c>
      <c r="D2" s="478" t="s">
        <v>245</v>
      </c>
      <c r="E2" s="529" t="s">
        <v>243</v>
      </c>
      <c r="F2" s="529" t="s">
        <v>246</v>
      </c>
      <c r="G2" s="529" t="s">
        <v>248</v>
      </c>
      <c r="H2" s="529" t="s">
        <v>245</v>
      </c>
    </row>
    <row r="3" spans="1:63" s="487" customFormat="1" x14ac:dyDescent="0.25">
      <c r="A3" s="486">
        <v>3</v>
      </c>
      <c r="B3" s="486">
        <v>5</v>
      </c>
      <c r="C3" s="487">
        <v>2</v>
      </c>
      <c r="D3" s="479">
        <v>0</v>
      </c>
      <c r="E3" s="487">
        <v>6</v>
      </c>
      <c r="F3" s="479">
        <v>1</v>
      </c>
      <c r="G3" s="487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</row>
    <row r="97" spans="1:4" x14ac:dyDescent="0.25">
      <c r="A97" s="1">
        <v>2</v>
      </c>
      <c r="B97" s="13">
        <v>4</v>
      </c>
      <c r="C97" s="13">
        <v>1</v>
      </c>
      <c r="D97" s="13">
        <v>0</v>
      </c>
    </row>
    <row r="98" spans="1:4" x14ac:dyDescent="0.25">
      <c r="A98" s="1">
        <v>3</v>
      </c>
      <c r="B98" s="13">
        <v>4</v>
      </c>
      <c r="C98" s="13">
        <v>1</v>
      </c>
      <c r="D98" s="13">
        <v>1</v>
      </c>
    </row>
    <row r="99" spans="1:4" x14ac:dyDescent="0.25">
      <c r="A99" s="1">
        <v>2</v>
      </c>
      <c r="B99" s="13">
        <v>4</v>
      </c>
      <c r="C99" s="13">
        <v>2</v>
      </c>
      <c r="D99" s="13">
        <v>0</v>
      </c>
    </row>
    <row r="100" spans="1:4" x14ac:dyDescent="0.25">
      <c r="A100" s="1">
        <v>4</v>
      </c>
      <c r="B100" s="13">
        <v>4</v>
      </c>
      <c r="C100" s="13">
        <v>2</v>
      </c>
      <c r="D100" s="13">
        <v>1</v>
      </c>
    </row>
    <row r="101" spans="1:4" x14ac:dyDescent="0.25">
      <c r="A101" s="1">
        <v>2</v>
      </c>
      <c r="B101" s="13">
        <v>4</v>
      </c>
      <c r="C101" s="13">
        <v>1</v>
      </c>
      <c r="D101" s="13">
        <v>1</v>
      </c>
    </row>
    <row r="102" spans="1:4" x14ac:dyDescent="0.25">
      <c r="A102" s="1">
        <v>2</v>
      </c>
      <c r="B102" s="13">
        <v>4</v>
      </c>
      <c r="C102" s="13">
        <v>3</v>
      </c>
      <c r="D102" s="13">
        <v>0</v>
      </c>
    </row>
    <row r="103" spans="1:4" x14ac:dyDescent="0.25">
      <c r="A103" s="1">
        <v>5</v>
      </c>
      <c r="B103" s="13">
        <v>4</v>
      </c>
      <c r="C103" s="13">
        <v>2</v>
      </c>
      <c r="D103" s="13">
        <v>1</v>
      </c>
    </row>
    <row r="104" spans="1:4" x14ac:dyDescent="0.25">
      <c r="A104" s="1">
        <v>5</v>
      </c>
      <c r="B104" s="13">
        <v>6</v>
      </c>
      <c r="C104" s="13">
        <v>1</v>
      </c>
      <c r="D104" s="13">
        <v>0</v>
      </c>
    </row>
    <row r="105" spans="1:4" x14ac:dyDescent="0.25">
      <c r="A105" s="1">
        <v>2</v>
      </c>
      <c r="B105" s="13">
        <v>5</v>
      </c>
      <c r="C105" s="13">
        <v>2</v>
      </c>
      <c r="D105" s="13">
        <v>0</v>
      </c>
    </row>
    <row r="106" spans="1:4" x14ac:dyDescent="0.25">
      <c r="A106" s="1">
        <v>3</v>
      </c>
      <c r="B106" s="13">
        <v>5</v>
      </c>
      <c r="C106" s="13">
        <v>1</v>
      </c>
      <c r="D106" s="13">
        <v>0</v>
      </c>
    </row>
    <row r="107" spans="1:4" x14ac:dyDescent="0.25">
      <c r="A107" s="1">
        <v>2</v>
      </c>
      <c r="B107" s="13">
        <v>5</v>
      </c>
      <c r="C107" s="13">
        <v>1</v>
      </c>
      <c r="D107" s="13">
        <v>0</v>
      </c>
    </row>
    <row r="108" spans="1:4" x14ac:dyDescent="0.25">
      <c r="A108" s="1">
        <v>2</v>
      </c>
      <c r="B108" s="13">
        <v>4</v>
      </c>
      <c r="C108" s="13">
        <v>3</v>
      </c>
      <c r="D108" s="13">
        <v>1</v>
      </c>
    </row>
    <row r="109" spans="1:4" x14ac:dyDescent="0.25">
      <c r="A109" s="1">
        <v>2</v>
      </c>
      <c r="B109" s="13">
        <v>4</v>
      </c>
      <c r="C109" s="13">
        <v>2</v>
      </c>
      <c r="D109" s="13">
        <v>0</v>
      </c>
    </row>
    <row r="110" spans="1:4" x14ac:dyDescent="0.25">
      <c r="A110" s="1">
        <v>2</v>
      </c>
      <c r="B110" s="13">
        <v>7</v>
      </c>
      <c r="C110" s="13">
        <v>1</v>
      </c>
      <c r="D110" s="13">
        <v>1</v>
      </c>
    </row>
    <row r="111" spans="1:4" x14ac:dyDescent="0.25">
      <c r="A111" s="1">
        <v>5</v>
      </c>
      <c r="B111" s="13">
        <v>4</v>
      </c>
      <c r="C111" s="13">
        <v>1</v>
      </c>
      <c r="D111" s="13">
        <v>0</v>
      </c>
    </row>
    <row r="112" spans="1:4" x14ac:dyDescent="0.25">
      <c r="A112" s="1">
        <v>2</v>
      </c>
      <c r="B112" s="13">
        <v>4</v>
      </c>
      <c r="C112" s="13">
        <v>2</v>
      </c>
      <c r="D112" s="13">
        <v>1</v>
      </c>
    </row>
    <row r="113" spans="1:4" x14ac:dyDescent="0.25">
      <c r="A113" s="1">
        <v>4</v>
      </c>
      <c r="B113" s="13">
        <v>7</v>
      </c>
      <c r="C113" s="13">
        <v>2</v>
      </c>
      <c r="D113" s="13">
        <v>1</v>
      </c>
    </row>
    <row r="114" spans="1:4" x14ac:dyDescent="0.25">
      <c r="A114" s="1">
        <v>2</v>
      </c>
      <c r="B114" s="13">
        <v>4</v>
      </c>
      <c r="C114" s="13">
        <v>3</v>
      </c>
      <c r="D114" s="13">
        <v>1</v>
      </c>
    </row>
    <row r="115" spans="1:4" x14ac:dyDescent="0.25">
      <c r="A115" s="1">
        <v>2</v>
      </c>
      <c r="B115" s="13">
        <v>4</v>
      </c>
      <c r="C115" s="13">
        <v>1</v>
      </c>
      <c r="D115" s="13">
        <v>1</v>
      </c>
    </row>
    <row r="116" spans="1:4" x14ac:dyDescent="0.25">
      <c r="A116" s="1">
        <v>2</v>
      </c>
      <c r="B116" s="13">
        <v>4</v>
      </c>
      <c r="C116" s="13">
        <v>2</v>
      </c>
      <c r="D116" s="13">
        <v>0</v>
      </c>
    </row>
    <row r="117" spans="1:4" x14ac:dyDescent="0.25">
      <c r="A117" s="1">
        <v>2</v>
      </c>
      <c r="B117" s="13">
        <v>4</v>
      </c>
      <c r="C117" s="13">
        <v>3</v>
      </c>
      <c r="D117" s="13">
        <v>1</v>
      </c>
    </row>
    <row r="118" spans="1:4" x14ac:dyDescent="0.25">
      <c r="A118" s="1">
        <v>2</v>
      </c>
      <c r="B118" s="13">
        <v>5</v>
      </c>
      <c r="C118" s="13">
        <v>2</v>
      </c>
      <c r="D118" s="13">
        <v>0</v>
      </c>
    </row>
    <row r="119" spans="1:4" x14ac:dyDescent="0.25">
      <c r="A119" s="1">
        <v>2</v>
      </c>
      <c r="B119" s="13">
        <v>4</v>
      </c>
      <c r="C119" s="13">
        <v>2</v>
      </c>
      <c r="D119" s="13">
        <v>0</v>
      </c>
    </row>
    <row r="120" spans="1:4" x14ac:dyDescent="0.25">
      <c r="A120" s="1">
        <v>3</v>
      </c>
      <c r="B120" s="13">
        <v>4</v>
      </c>
      <c r="C120" s="13">
        <v>1</v>
      </c>
      <c r="D120" s="13">
        <v>1</v>
      </c>
    </row>
    <row r="121" spans="1:4" x14ac:dyDescent="0.25">
      <c r="A121" s="1">
        <v>4</v>
      </c>
      <c r="B121" s="13">
        <v>4</v>
      </c>
      <c r="C121" s="13">
        <v>2</v>
      </c>
      <c r="D121" s="13">
        <v>1</v>
      </c>
    </row>
    <row r="122" spans="1:4" x14ac:dyDescent="0.25">
      <c r="A122" s="1">
        <v>2</v>
      </c>
      <c r="B122" s="13">
        <v>4</v>
      </c>
      <c r="C122" s="13">
        <v>2</v>
      </c>
      <c r="D122" s="13">
        <v>0</v>
      </c>
    </row>
    <row r="123" spans="1:4" x14ac:dyDescent="0.25">
      <c r="A123" s="1">
        <v>2</v>
      </c>
      <c r="B123" s="13">
        <v>5</v>
      </c>
      <c r="C123" s="13">
        <v>2</v>
      </c>
      <c r="D123" s="13">
        <v>1</v>
      </c>
    </row>
    <row r="124" spans="1:4" x14ac:dyDescent="0.25">
      <c r="A124" s="1">
        <v>2</v>
      </c>
      <c r="B124" s="13">
        <v>4</v>
      </c>
      <c r="C124" s="13">
        <v>1</v>
      </c>
      <c r="D124" s="13">
        <v>0</v>
      </c>
    </row>
    <row r="125" spans="1:4" x14ac:dyDescent="0.25">
      <c r="A125" s="1">
        <v>4</v>
      </c>
      <c r="B125" s="13">
        <v>4</v>
      </c>
      <c r="C125" s="13">
        <v>1</v>
      </c>
      <c r="D125" s="13">
        <v>0</v>
      </c>
    </row>
    <row r="126" spans="1:4" x14ac:dyDescent="0.25">
      <c r="A126" s="1">
        <v>2</v>
      </c>
      <c r="B126" s="13">
        <v>4</v>
      </c>
      <c r="C126" s="13">
        <v>2</v>
      </c>
      <c r="D126" s="13">
        <v>1</v>
      </c>
    </row>
    <row r="127" spans="1:4" x14ac:dyDescent="0.25">
      <c r="A127" s="1">
        <v>2</v>
      </c>
      <c r="B127" s="13">
        <v>4</v>
      </c>
      <c r="C127" s="13">
        <v>2</v>
      </c>
      <c r="D127" s="13">
        <v>0</v>
      </c>
    </row>
    <row r="128" spans="1:4" x14ac:dyDescent="0.25">
      <c r="A128" s="1">
        <v>2</v>
      </c>
      <c r="B128" s="13">
        <v>4</v>
      </c>
      <c r="C128" s="13">
        <v>3</v>
      </c>
      <c r="D128" s="13">
        <v>0</v>
      </c>
    </row>
    <row r="129" spans="1:4" x14ac:dyDescent="0.25">
      <c r="A129" s="1">
        <v>5</v>
      </c>
      <c r="B129" s="13">
        <v>4</v>
      </c>
      <c r="C129" s="13">
        <v>1</v>
      </c>
      <c r="D129" s="13">
        <v>0</v>
      </c>
    </row>
    <row r="130" spans="1:4" x14ac:dyDescent="0.25">
      <c r="A130" s="1">
        <v>4</v>
      </c>
      <c r="B130" s="13">
        <v>4</v>
      </c>
      <c r="C130" s="13">
        <v>2</v>
      </c>
      <c r="D130" s="13">
        <v>0</v>
      </c>
    </row>
    <row r="131" spans="1:4" x14ac:dyDescent="0.25">
      <c r="A131" s="1">
        <v>2</v>
      </c>
      <c r="B131" s="13">
        <v>5</v>
      </c>
      <c r="C131" s="13">
        <v>3</v>
      </c>
      <c r="D131" s="13">
        <v>1</v>
      </c>
    </row>
    <row r="132" spans="1:4" x14ac:dyDescent="0.25">
      <c r="A132" s="1">
        <v>2</v>
      </c>
      <c r="B132" s="13">
        <v>5</v>
      </c>
      <c r="C132" s="13">
        <v>3</v>
      </c>
      <c r="D132" s="13">
        <v>0</v>
      </c>
    </row>
    <row r="133" spans="1:4" x14ac:dyDescent="0.25">
      <c r="A133" s="1">
        <v>3</v>
      </c>
      <c r="B133" s="13">
        <v>5</v>
      </c>
      <c r="C133" s="13">
        <v>1</v>
      </c>
      <c r="D133" s="13">
        <v>0</v>
      </c>
    </row>
    <row r="134" spans="1:4" x14ac:dyDescent="0.25">
      <c r="A134" s="1">
        <v>4</v>
      </c>
      <c r="B134" s="13">
        <v>6</v>
      </c>
      <c r="C134" s="13">
        <v>3</v>
      </c>
      <c r="D134" s="13">
        <v>0</v>
      </c>
    </row>
    <row r="135" spans="1:4" x14ac:dyDescent="0.25">
      <c r="A135" s="1">
        <v>2</v>
      </c>
      <c r="B135" s="13">
        <v>5</v>
      </c>
      <c r="C135" s="13">
        <v>1</v>
      </c>
      <c r="D135" s="13">
        <v>0</v>
      </c>
    </row>
    <row r="136" spans="1:4" x14ac:dyDescent="0.25">
      <c r="A136" s="1">
        <v>5</v>
      </c>
      <c r="B136" s="13">
        <v>4</v>
      </c>
      <c r="C136" s="13">
        <v>3</v>
      </c>
      <c r="D136" s="13">
        <v>1</v>
      </c>
    </row>
    <row r="137" spans="1:4" x14ac:dyDescent="0.25">
      <c r="A137" s="1">
        <v>4</v>
      </c>
      <c r="B137" s="13">
        <v>4</v>
      </c>
      <c r="C137" s="13">
        <v>1</v>
      </c>
      <c r="D137" s="13">
        <v>0</v>
      </c>
    </row>
    <row r="138" spans="1:4" x14ac:dyDescent="0.25">
      <c r="A138" s="1">
        <v>4</v>
      </c>
      <c r="B138" s="13">
        <v>4</v>
      </c>
      <c r="C138" s="13">
        <v>2</v>
      </c>
      <c r="D138" s="13">
        <v>0</v>
      </c>
    </row>
    <row r="139" spans="1:4" x14ac:dyDescent="0.25">
      <c r="A139" s="1">
        <v>2</v>
      </c>
      <c r="B139" s="13">
        <v>4</v>
      </c>
      <c r="C139" s="13">
        <v>2</v>
      </c>
      <c r="D139" s="13">
        <v>0</v>
      </c>
    </row>
    <row r="140" spans="1:4" x14ac:dyDescent="0.25">
      <c r="A140" s="1">
        <v>2</v>
      </c>
      <c r="B140" s="13">
        <v>4</v>
      </c>
      <c r="C140" s="13">
        <v>1</v>
      </c>
      <c r="D140" s="13">
        <v>1</v>
      </c>
    </row>
    <row r="141" spans="1:4" x14ac:dyDescent="0.25">
      <c r="A141" s="1">
        <v>2</v>
      </c>
      <c r="B141" s="13">
        <v>5</v>
      </c>
      <c r="C141" s="13">
        <v>3</v>
      </c>
      <c r="D141" s="13">
        <v>0</v>
      </c>
    </row>
    <row r="142" spans="1:4" x14ac:dyDescent="0.25">
      <c r="A142" s="1">
        <v>2</v>
      </c>
      <c r="B142" s="13">
        <v>4</v>
      </c>
      <c r="C142" s="13">
        <v>2</v>
      </c>
      <c r="D142" s="13">
        <v>0</v>
      </c>
    </row>
    <row r="143" spans="1:4" x14ac:dyDescent="0.25">
      <c r="A143" s="1">
        <v>2</v>
      </c>
      <c r="B143" s="13">
        <v>5</v>
      </c>
      <c r="C143" s="13">
        <v>3</v>
      </c>
      <c r="D143" s="13">
        <v>0</v>
      </c>
    </row>
    <row r="144" spans="1:4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</row>
    <row r="447" spans="1:4" x14ac:dyDescent="0.25">
      <c r="A447" s="1">
        <v>3</v>
      </c>
    </row>
    <row r="448" spans="1:4" x14ac:dyDescent="0.25">
      <c r="A448" s="1">
        <v>3</v>
      </c>
    </row>
    <row r="449" spans="1:1" x14ac:dyDescent="0.25">
      <c r="A449" s="1">
        <v>2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3</v>
      </c>
    </row>
    <row r="454" spans="1:1" x14ac:dyDescent="0.25">
      <c r="A454" s="1">
        <v>2</v>
      </c>
    </row>
    <row r="455" spans="1:1" x14ac:dyDescent="0.25">
      <c r="A455" s="1">
        <v>2</v>
      </c>
    </row>
    <row r="456" spans="1:1" x14ac:dyDescent="0.25">
      <c r="A456" s="1">
        <v>2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3</v>
      </c>
    </row>
    <row r="460" spans="1:1" x14ac:dyDescent="0.25">
      <c r="A460" s="1">
        <v>3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4</v>
      </c>
    </row>
    <row r="464" spans="1:1" x14ac:dyDescent="0.25">
      <c r="A464" s="1">
        <v>2</v>
      </c>
    </row>
    <row r="465" spans="1:1" x14ac:dyDescent="0.25">
      <c r="A465" s="1">
        <v>4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2</v>
      </c>
    </row>
    <row r="469" spans="1:1" x14ac:dyDescent="0.25">
      <c r="A469" s="1">
        <v>2</v>
      </c>
    </row>
    <row r="470" spans="1:1" x14ac:dyDescent="0.25">
      <c r="A470" s="1">
        <v>2</v>
      </c>
    </row>
    <row r="471" spans="1:1" x14ac:dyDescent="0.25">
      <c r="A471" s="1">
        <v>2</v>
      </c>
    </row>
    <row r="472" spans="1:1" x14ac:dyDescent="0.25">
      <c r="A472" s="1">
        <v>3</v>
      </c>
    </row>
    <row r="473" spans="1:1" x14ac:dyDescent="0.25">
      <c r="A473" s="1">
        <v>5</v>
      </c>
    </row>
    <row r="474" spans="1:1" x14ac:dyDescent="0.25">
      <c r="A474" s="1">
        <v>4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2</v>
      </c>
    </row>
    <row r="478" spans="1:1" x14ac:dyDescent="0.25">
      <c r="A478" s="18">
        <v>2</v>
      </c>
    </row>
    <row r="479" spans="1:1" x14ac:dyDescent="0.25">
      <c r="A479" s="18">
        <v>2</v>
      </c>
    </row>
    <row r="480" spans="1:1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7030A0"/>
  </sheetPr>
  <dimension ref="A1:H445"/>
  <sheetViews>
    <sheetView topLeftCell="D163" workbookViewId="0">
      <selection activeCell="G189" sqref="G189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242</v>
      </c>
      <c r="B1" s="783" t="s">
        <v>244</v>
      </c>
      <c r="C1" s="783"/>
      <c r="D1" s="783"/>
      <c r="E1" s="783" t="s">
        <v>249</v>
      </c>
      <c r="F1" s="783"/>
      <c r="G1" s="783"/>
      <c r="H1" s="783"/>
    </row>
    <row r="2" spans="1:8" s="478" customFormat="1" x14ac:dyDescent="0.25">
      <c r="A2" s="478" t="s">
        <v>243</v>
      </c>
      <c r="B2" s="478" t="s">
        <v>243</v>
      </c>
      <c r="C2" s="478" t="s">
        <v>246</v>
      </c>
      <c r="D2" s="478" t="s">
        <v>245</v>
      </c>
      <c r="E2" s="530" t="s">
        <v>243</v>
      </c>
      <c r="F2" s="530" t="s">
        <v>246</v>
      </c>
      <c r="G2" s="530" t="s">
        <v>248</v>
      </c>
      <c r="H2" s="530" t="s">
        <v>245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</row>
    <row r="193" spans="1:4" x14ac:dyDescent="0.25">
      <c r="A193" s="1">
        <v>4</v>
      </c>
      <c r="B193" s="1">
        <v>4</v>
      </c>
      <c r="C193" s="1">
        <v>3</v>
      </c>
      <c r="D193" s="1">
        <v>0</v>
      </c>
    </row>
    <row r="194" spans="1:4" x14ac:dyDescent="0.25">
      <c r="A194" s="1">
        <v>2</v>
      </c>
      <c r="B194" s="1">
        <v>4</v>
      </c>
      <c r="C194" s="1">
        <v>2</v>
      </c>
      <c r="D194" s="1">
        <v>0</v>
      </c>
    </row>
    <row r="195" spans="1:4" x14ac:dyDescent="0.25">
      <c r="A195" s="1">
        <v>2</v>
      </c>
      <c r="B195" s="1">
        <v>4</v>
      </c>
      <c r="C195" s="1">
        <v>3</v>
      </c>
      <c r="D195" s="1">
        <v>0</v>
      </c>
    </row>
    <row r="196" spans="1:4" x14ac:dyDescent="0.25">
      <c r="A196" s="1">
        <v>2</v>
      </c>
      <c r="B196" s="1">
        <v>4</v>
      </c>
      <c r="C196" s="1">
        <v>2</v>
      </c>
      <c r="D196" s="1">
        <v>0</v>
      </c>
    </row>
    <row r="197" spans="1:4" x14ac:dyDescent="0.25">
      <c r="A197" s="1">
        <v>4</v>
      </c>
      <c r="B197" s="1">
        <v>6</v>
      </c>
      <c r="C197" s="1">
        <v>1</v>
      </c>
      <c r="D197" s="1">
        <v>0</v>
      </c>
    </row>
    <row r="198" spans="1:4" x14ac:dyDescent="0.25">
      <c r="A198" s="1">
        <v>2</v>
      </c>
      <c r="B198" s="1">
        <v>6</v>
      </c>
      <c r="C198" s="1">
        <v>2</v>
      </c>
      <c r="D198" s="1">
        <v>0</v>
      </c>
    </row>
    <row r="199" spans="1:4" x14ac:dyDescent="0.25">
      <c r="A199" s="1">
        <v>2</v>
      </c>
      <c r="B199" s="1">
        <v>4</v>
      </c>
      <c r="C199" s="1">
        <v>1</v>
      </c>
      <c r="D199" s="1">
        <v>0</v>
      </c>
    </row>
    <row r="200" spans="1:4" x14ac:dyDescent="0.25">
      <c r="A200" s="1">
        <v>3</v>
      </c>
      <c r="B200" s="1">
        <v>4</v>
      </c>
      <c r="C200" s="1">
        <v>1</v>
      </c>
      <c r="D200" s="1">
        <v>1</v>
      </c>
    </row>
    <row r="201" spans="1:4" x14ac:dyDescent="0.25">
      <c r="A201" s="1">
        <v>2</v>
      </c>
      <c r="B201" s="1">
        <v>7</v>
      </c>
      <c r="C201" s="1">
        <v>2</v>
      </c>
      <c r="D201" s="1">
        <v>0</v>
      </c>
    </row>
    <row r="202" spans="1:4" x14ac:dyDescent="0.25">
      <c r="A202" s="1">
        <v>2</v>
      </c>
      <c r="B202" s="1">
        <v>4</v>
      </c>
      <c r="C202" s="1">
        <v>1</v>
      </c>
      <c r="D202" s="1">
        <v>1</v>
      </c>
    </row>
    <row r="203" spans="1:4" x14ac:dyDescent="0.25">
      <c r="A203" s="1">
        <v>2</v>
      </c>
      <c r="B203" s="1">
        <v>4</v>
      </c>
      <c r="C203" s="1">
        <v>2</v>
      </c>
      <c r="D203" s="1">
        <v>0</v>
      </c>
    </row>
    <row r="204" spans="1:4" x14ac:dyDescent="0.25">
      <c r="A204" s="1">
        <v>2</v>
      </c>
      <c r="B204" s="1">
        <v>4</v>
      </c>
      <c r="C204" s="1">
        <v>1</v>
      </c>
      <c r="D204" s="1">
        <v>0</v>
      </c>
    </row>
    <row r="205" spans="1:4" x14ac:dyDescent="0.25">
      <c r="A205" s="1">
        <v>3</v>
      </c>
      <c r="B205" s="1">
        <v>6</v>
      </c>
      <c r="C205" s="1">
        <v>1</v>
      </c>
      <c r="D205" s="1">
        <v>1</v>
      </c>
    </row>
    <row r="206" spans="1:4" x14ac:dyDescent="0.25">
      <c r="A206" s="1">
        <v>2</v>
      </c>
      <c r="B206" s="1">
        <v>4</v>
      </c>
      <c r="C206" s="1">
        <v>2</v>
      </c>
      <c r="D206" s="1">
        <v>0</v>
      </c>
    </row>
    <row r="207" spans="1:4" x14ac:dyDescent="0.25">
      <c r="A207" s="1">
        <v>2</v>
      </c>
      <c r="B207" s="1">
        <v>4</v>
      </c>
      <c r="C207" s="1">
        <v>1</v>
      </c>
      <c r="D207" s="1">
        <v>1</v>
      </c>
    </row>
    <row r="208" spans="1:4" x14ac:dyDescent="0.25">
      <c r="A208" s="1">
        <v>2</v>
      </c>
      <c r="B208" s="1">
        <v>4</v>
      </c>
      <c r="C208" s="1">
        <v>3</v>
      </c>
      <c r="D208" s="1">
        <v>0</v>
      </c>
    </row>
    <row r="209" spans="1:4" x14ac:dyDescent="0.25">
      <c r="A209" s="1">
        <v>2</v>
      </c>
      <c r="B209" s="1">
        <v>4</v>
      </c>
      <c r="C209" s="1">
        <v>2</v>
      </c>
      <c r="D209" s="1">
        <v>1</v>
      </c>
    </row>
    <row r="210" spans="1:4" x14ac:dyDescent="0.25">
      <c r="A210" s="1">
        <v>2</v>
      </c>
      <c r="B210" s="1">
        <v>5</v>
      </c>
      <c r="C210" s="1">
        <v>3</v>
      </c>
      <c r="D210" s="1">
        <v>0</v>
      </c>
    </row>
    <row r="211" spans="1:4" x14ac:dyDescent="0.25">
      <c r="A211" s="1">
        <v>2</v>
      </c>
      <c r="B211" s="1">
        <v>4</v>
      </c>
      <c r="C211" s="1">
        <v>1</v>
      </c>
      <c r="D211" s="1">
        <v>0</v>
      </c>
    </row>
    <row r="212" spans="1:4" x14ac:dyDescent="0.25">
      <c r="A212" s="1">
        <v>2</v>
      </c>
      <c r="B212" s="1">
        <v>5</v>
      </c>
      <c r="C212" s="1">
        <v>3</v>
      </c>
      <c r="D212" s="1">
        <v>1</v>
      </c>
    </row>
    <row r="213" spans="1:4" x14ac:dyDescent="0.25">
      <c r="A213" s="1">
        <v>2</v>
      </c>
      <c r="B213" s="1">
        <v>5</v>
      </c>
      <c r="C213" s="1">
        <v>3</v>
      </c>
      <c r="D213" s="1">
        <v>0</v>
      </c>
    </row>
    <row r="214" spans="1:4" x14ac:dyDescent="0.25">
      <c r="A214" s="1">
        <v>2</v>
      </c>
      <c r="B214" s="1">
        <v>5</v>
      </c>
      <c r="C214" s="1">
        <v>2</v>
      </c>
      <c r="D214" s="1">
        <v>0</v>
      </c>
    </row>
    <row r="215" spans="1:4" x14ac:dyDescent="0.25">
      <c r="A215" s="1">
        <v>2</v>
      </c>
      <c r="B215" s="1">
        <v>4</v>
      </c>
      <c r="C215" s="1">
        <v>2</v>
      </c>
      <c r="D215" s="1">
        <v>0</v>
      </c>
    </row>
    <row r="216" spans="1:4" x14ac:dyDescent="0.25">
      <c r="A216" s="1">
        <v>2</v>
      </c>
      <c r="B216" s="1">
        <v>5</v>
      </c>
      <c r="C216" s="1">
        <v>2</v>
      </c>
      <c r="D216" s="1">
        <v>0</v>
      </c>
    </row>
    <row r="217" spans="1:4" x14ac:dyDescent="0.25">
      <c r="A217" s="1">
        <v>3</v>
      </c>
      <c r="B217" s="1">
        <v>4</v>
      </c>
      <c r="C217" s="1">
        <v>1</v>
      </c>
      <c r="D217" s="1">
        <v>0</v>
      </c>
    </row>
    <row r="218" spans="1:4" x14ac:dyDescent="0.25">
      <c r="A218" s="1">
        <v>3</v>
      </c>
      <c r="B218" s="1">
        <v>4</v>
      </c>
      <c r="C218" s="1">
        <v>1</v>
      </c>
      <c r="D218" s="1">
        <v>0</v>
      </c>
    </row>
    <row r="219" spans="1:4" x14ac:dyDescent="0.25">
      <c r="A219" s="1">
        <v>2</v>
      </c>
      <c r="B219" s="1">
        <v>5</v>
      </c>
      <c r="C219" s="1">
        <v>2</v>
      </c>
      <c r="D219" s="1">
        <v>1</v>
      </c>
    </row>
    <row r="220" spans="1:4" x14ac:dyDescent="0.25">
      <c r="A220" s="1">
        <v>2</v>
      </c>
      <c r="B220" s="1">
        <v>4</v>
      </c>
      <c r="C220" s="1">
        <v>2</v>
      </c>
      <c r="D220" s="1">
        <v>0</v>
      </c>
    </row>
    <row r="221" spans="1:4" x14ac:dyDescent="0.25">
      <c r="A221" s="1">
        <v>2</v>
      </c>
      <c r="B221" s="1">
        <v>5</v>
      </c>
      <c r="C221" s="1">
        <v>2</v>
      </c>
      <c r="D221" s="1">
        <v>0</v>
      </c>
    </row>
    <row r="222" spans="1:4" x14ac:dyDescent="0.25">
      <c r="A222" s="1">
        <v>2</v>
      </c>
      <c r="B222" s="1">
        <v>4</v>
      </c>
      <c r="C222" s="1">
        <v>1</v>
      </c>
      <c r="D222" s="1">
        <v>0</v>
      </c>
    </row>
    <row r="223" spans="1:4" x14ac:dyDescent="0.25">
      <c r="A223" s="1">
        <v>4</v>
      </c>
      <c r="B223" s="1">
        <v>4</v>
      </c>
      <c r="C223" s="1">
        <v>1</v>
      </c>
      <c r="D223" s="1">
        <v>0</v>
      </c>
    </row>
    <row r="224" spans="1:4" x14ac:dyDescent="0.25">
      <c r="A224" s="1">
        <v>2</v>
      </c>
      <c r="B224" s="1">
        <v>6</v>
      </c>
      <c r="C224" s="1">
        <v>1</v>
      </c>
      <c r="D224" s="1">
        <v>1</v>
      </c>
    </row>
    <row r="225" spans="1:4" x14ac:dyDescent="0.25">
      <c r="A225" s="1">
        <v>3</v>
      </c>
      <c r="B225" s="1">
        <v>4</v>
      </c>
      <c r="C225" s="1">
        <v>1</v>
      </c>
      <c r="D225" s="1">
        <v>0</v>
      </c>
    </row>
    <row r="226" spans="1:4" x14ac:dyDescent="0.25">
      <c r="A226" s="1">
        <v>2</v>
      </c>
      <c r="B226" s="1">
        <v>5</v>
      </c>
      <c r="C226" s="1">
        <v>1</v>
      </c>
      <c r="D226" s="1">
        <v>0</v>
      </c>
    </row>
    <row r="227" spans="1:4" x14ac:dyDescent="0.25">
      <c r="A227" s="1">
        <v>5</v>
      </c>
      <c r="B227" s="1">
        <v>5</v>
      </c>
      <c r="C227" s="1">
        <v>1</v>
      </c>
      <c r="D227" s="1">
        <v>0</v>
      </c>
    </row>
    <row r="228" spans="1:4" x14ac:dyDescent="0.25">
      <c r="A228" s="1">
        <v>2</v>
      </c>
      <c r="B228" s="1">
        <v>4</v>
      </c>
      <c r="C228" s="1">
        <v>2</v>
      </c>
      <c r="D228" s="1">
        <v>0</v>
      </c>
    </row>
    <row r="229" spans="1:4" x14ac:dyDescent="0.25">
      <c r="A229" s="1">
        <v>2</v>
      </c>
      <c r="B229" s="1">
        <v>6</v>
      </c>
      <c r="C229" s="1">
        <v>3</v>
      </c>
      <c r="D229" s="1">
        <v>1</v>
      </c>
    </row>
    <row r="230" spans="1:4" x14ac:dyDescent="0.25">
      <c r="A230" s="1">
        <v>2</v>
      </c>
      <c r="B230" s="1">
        <v>4</v>
      </c>
      <c r="C230" s="1">
        <v>1</v>
      </c>
      <c r="D230" s="1">
        <v>0</v>
      </c>
    </row>
    <row r="231" spans="1:4" x14ac:dyDescent="0.25">
      <c r="A231" s="1">
        <v>2</v>
      </c>
      <c r="B231" s="1">
        <v>4</v>
      </c>
      <c r="C231" s="1">
        <v>1</v>
      </c>
      <c r="D231" s="1">
        <v>0</v>
      </c>
    </row>
    <row r="232" spans="1:4" x14ac:dyDescent="0.25">
      <c r="A232" s="1">
        <v>3</v>
      </c>
      <c r="B232" s="1">
        <v>4</v>
      </c>
      <c r="C232" s="1">
        <v>2</v>
      </c>
      <c r="D232" s="1">
        <v>1</v>
      </c>
    </row>
    <row r="233" spans="1:4" x14ac:dyDescent="0.25">
      <c r="A233" s="1">
        <v>2</v>
      </c>
      <c r="B233" s="1">
        <v>4</v>
      </c>
      <c r="C233" s="1">
        <v>1</v>
      </c>
      <c r="D233" s="1">
        <v>0</v>
      </c>
    </row>
    <row r="234" spans="1:4" x14ac:dyDescent="0.25">
      <c r="A234" s="1">
        <v>5</v>
      </c>
      <c r="B234" s="1">
        <v>4</v>
      </c>
      <c r="C234" s="1">
        <v>3</v>
      </c>
      <c r="D234" s="1">
        <v>0</v>
      </c>
    </row>
    <row r="235" spans="1:4" x14ac:dyDescent="0.25">
      <c r="A235" s="1">
        <v>2</v>
      </c>
      <c r="B235" s="1">
        <v>4</v>
      </c>
      <c r="C235" s="1">
        <v>1</v>
      </c>
      <c r="D235" s="1">
        <v>0</v>
      </c>
    </row>
    <row r="236" spans="1:4" x14ac:dyDescent="0.25">
      <c r="A236" s="1">
        <v>4</v>
      </c>
      <c r="B236" s="1">
        <v>6</v>
      </c>
      <c r="C236" s="1">
        <v>2</v>
      </c>
      <c r="D236" s="1">
        <v>0</v>
      </c>
    </row>
    <row r="237" spans="1:4" x14ac:dyDescent="0.25">
      <c r="A237" s="1">
        <v>3</v>
      </c>
      <c r="B237" s="1">
        <v>5</v>
      </c>
      <c r="C237" s="1">
        <v>2</v>
      </c>
      <c r="D237" s="1">
        <v>0</v>
      </c>
    </row>
    <row r="238" spans="1:4" x14ac:dyDescent="0.25">
      <c r="A238" s="1">
        <v>3</v>
      </c>
      <c r="B238" s="1">
        <v>4</v>
      </c>
      <c r="C238" s="1">
        <v>2</v>
      </c>
      <c r="D238" s="1">
        <v>1</v>
      </c>
    </row>
    <row r="239" spans="1:4" x14ac:dyDescent="0.25">
      <c r="A239" s="1">
        <v>4</v>
      </c>
      <c r="B239" s="1">
        <v>5</v>
      </c>
      <c r="C239" s="1">
        <v>2</v>
      </c>
      <c r="D239" s="1">
        <v>0</v>
      </c>
    </row>
    <row r="240" spans="1:4" x14ac:dyDescent="0.25">
      <c r="A240" s="1">
        <v>3</v>
      </c>
      <c r="B240" s="1">
        <v>4</v>
      </c>
      <c r="C240" s="1">
        <v>3</v>
      </c>
      <c r="D240" s="1">
        <v>0</v>
      </c>
    </row>
    <row r="241" spans="1:4" x14ac:dyDescent="0.25">
      <c r="A241" s="1">
        <v>2</v>
      </c>
      <c r="B241" s="1">
        <v>4</v>
      </c>
      <c r="C241" s="1">
        <v>1</v>
      </c>
      <c r="D241" s="1">
        <v>0</v>
      </c>
    </row>
    <row r="242" spans="1:4" x14ac:dyDescent="0.25">
      <c r="A242" s="1">
        <v>3</v>
      </c>
      <c r="B242" s="1">
        <v>5</v>
      </c>
      <c r="C242" s="1">
        <v>3</v>
      </c>
      <c r="D242" s="1">
        <v>0</v>
      </c>
    </row>
    <row r="243" spans="1:4" x14ac:dyDescent="0.25">
      <c r="A243" s="1">
        <v>2</v>
      </c>
      <c r="B243" s="1">
        <v>4</v>
      </c>
      <c r="C243" s="1">
        <v>2</v>
      </c>
      <c r="D243" s="1">
        <v>0</v>
      </c>
    </row>
    <row r="244" spans="1:4" x14ac:dyDescent="0.25">
      <c r="A244" s="1">
        <v>3</v>
      </c>
      <c r="B244" s="1">
        <v>6</v>
      </c>
      <c r="C244" s="1">
        <v>1</v>
      </c>
      <c r="D244" s="1">
        <v>0</v>
      </c>
    </row>
    <row r="245" spans="1:4" x14ac:dyDescent="0.25">
      <c r="A245" s="1">
        <v>2</v>
      </c>
      <c r="B245" s="1">
        <v>4</v>
      </c>
      <c r="C245" s="1">
        <v>2</v>
      </c>
      <c r="D245" s="1">
        <v>0</v>
      </c>
    </row>
    <row r="246" spans="1:4" x14ac:dyDescent="0.25">
      <c r="A246" s="1">
        <v>2</v>
      </c>
      <c r="B246" s="1">
        <v>4</v>
      </c>
      <c r="C246" s="1">
        <v>2</v>
      </c>
      <c r="D246" s="1">
        <v>0</v>
      </c>
    </row>
    <row r="247" spans="1:4" x14ac:dyDescent="0.25">
      <c r="A247" s="1">
        <v>2</v>
      </c>
      <c r="B247" s="1">
        <v>5</v>
      </c>
      <c r="C247" s="1">
        <v>2</v>
      </c>
      <c r="D247" s="1">
        <v>0</v>
      </c>
    </row>
    <row r="248" spans="1:4" x14ac:dyDescent="0.25">
      <c r="A248" s="1">
        <v>3</v>
      </c>
      <c r="B248" s="1">
        <v>6</v>
      </c>
      <c r="C248" s="1">
        <v>3</v>
      </c>
      <c r="D248" s="1">
        <v>1</v>
      </c>
    </row>
    <row r="249" spans="1:4" x14ac:dyDescent="0.25">
      <c r="A249" s="1">
        <v>2</v>
      </c>
      <c r="B249" s="1">
        <v>4</v>
      </c>
      <c r="C249" s="1">
        <v>2</v>
      </c>
      <c r="D249" s="1">
        <v>0</v>
      </c>
    </row>
    <row r="250" spans="1:4" x14ac:dyDescent="0.25">
      <c r="A250" s="1">
        <v>4</v>
      </c>
      <c r="B250" s="1">
        <v>5</v>
      </c>
      <c r="C250" s="1">
        <v>3</v>
      </c>
      <c r="D250" s="1">
        <v>0</v>
      </c>
    </row>
    <row r="251" spans="1:4" x14ac:dyDescent="0.25">
      <c r="A251" s="1">
        <v>2</v>
      </c>
      <c r="B251" s="1">
        <v>5</v>
      </c>
      <c r="C251" s="1">
        <v>1</v>
      </c>
      <c r="D251" s="1">
        <v>1</v>
      </c>
    </row>
    <row r="252" spans="1:4" x14ac:dyDescent="0.25">
      <c r="A252" s="1">
        <v>2</v>
      </c>
      <c r="B252" s="1">
        <v>4</v>
      </c>
      <c r="C252" s="1">
        <v>2</v>
      </c>
      <c r="D252" s="1">
        <v>0</v>
      </c>
    </row>
    <row r="253" spans="1:4" x14ac:dyDescent="0.25">
      <c r="A253" s="1">
        <v>3</v>
      </c>
      <c r="B253" s="1">
        <v>4</v>
      </c>
      <c r="C253" s="1">
        <v>3</v>
      </c>
      <c r="D253" s="1">
        <v>0</v>
      </c>
    </row>
    <row r="254" spans="1:4" x14ac:dyDescent="0.25">
      <c r="A254" s="1">
        <v>2</v>
      </c>
      <c r="B254" s="1">
        <v>4</v>
      </c>
      <c r="C254" s="1">
        <v>2</v>
      </c>
      <c r="D254" s="1">
        <v>0</v>
      </c>
    </row>
    <row r="255" spans="1:4" x14ac:dyDescent="0.25">
      <c r="A255" s="1">
        <v>2</v>
      </c>
      <c r="B255" s="1">
        <v>5</v>
      </c>
      <c r="C255" s="1">
        <v>2</v>
      </c>
      <c r="D255" s="1">
        <v>0</v>
      </c>
    </row>
    <row r="256" spans="1:4" x14ac:dyDescent="0.25">
      <c r="A256" s="1">
        <v>5</v>
      </c>
      <c r="B256" s="1">
        <v>4</v>
      </c>
      <c r="C256" s="1">
        <v>2</v>
      </c>
      <c r="D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</row>
    <row r="382" spans="1:4" x14ac:dyDescent="0.25">
      <c r="A382" s="1">
        <v>3</v>
      </c>
    </row>
    <row r="383" spans="1:4" x14ac:dyDescent="0.25">
      <c r="A383" s="1">
        <v>2</v>
      </c>
    </row>
    <row r="384" spans="1:4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2</v>
      </c>
    </row>
    <row r="390" spans="1:1" x14ac:dyDescent="0.25">
      <c r="A390" s="1">
        <v>2</v>
      </c>
    </row>
    <row r="391" spans="1:1" x14ac:dyDescent="0.25">
      <c r="A391" s="1">
        <v>3</v>
      </c>
    </row>
    <row r="392" spans="1:1" x14ac:dyDescent="0.25">
      <c r="A392" s="1">
        <v>2</v>
      </c>
    </row>
    <row r="393" spans="1:1" x14ac:dyDescent="0.25">
      <c r="A393" s="1">
        <v>5</v>
      </c>
    </row>
    <row r="394" spans="1:1" x14ac:dyDescent="0.25">
      <c r="A394" s="1">
        <v>2</v>
      </c>
    </row>
    <row r="395" spans="1:1" x14ac:dyDescent="0.25">
      <c r="A395" s="1">
        <v>3</v>
      </c>
    </row>
    <row r="396" spans="1:1" x14ac:dyDescent="0.25">
      <c r="A396" s="1">
        <v>2</v>
      </c>
    </row>
    <row r="397" spans="1:1" x14ac:dyDescent="0.25">
      <c r="A397" s="1">
        <v>2</v>
      </c>
    </row>
    <row r="398" spans="1:1" x14ac:dyDescent="0.25">
      <c r="A398" s="1">
        <v>3</v>
      </c>
    </row>
    <row r="399" spans="1:1" x14ac:dyDescent="0.25">
      <c r="A399" s="1">
        <v>2</v>
      </c>
    </row>
    <row r="400" spans="1:1" x14ac:dyDescent="0.25">
      <c r="A400" s="1">
        <v>2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2</v>
      </c>
    </row>
    <row r="404" spans="1:1" x14ac:dyDescent="0.25">
      <c r="A404" s="1">
        <v>4</v>
      </c>
    </row>
    <row r="405" spans="1:1" x14ac:dyDescent="0.25">
      <c r="A405" s="1">
        <v>2</v>
      </c>
    </row>
    <row r="406" spans="1:1" x14ac:dyDescent="0.25">
      <c r="A406" s="1">
        <v>2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3</v>
      </c>
    </row>
    <row r="411" spans="1:1" x14ac:dyDescent="0.25">
      <c r="A411" s="1">
        <v>2</v>
      </c>
    </row>
    <row r="412" spans="1:1" x14ac:dyDescent="0.25">
      <c r="A412" s="1">
        <v>2</v>
      </c>
    </row>
    <row r="413" spans="1:1" x14ac:dyDescent="0.25">
      <c r="A413" s="1">
        <v>3</v>
      </c>
    </row>
    <row r="414" spans="1:1" x14ac:dyDescent="0.25">
      <c r="A414" s="1">
        <v>5</v>
      </c>
    </row>
    <row r="415" spans="1:1" x14ac:dyDescent="0.25">
      <c r="A415" s="1">
        <v>2</v>
      </c>
    </row>
    <row r="416" spans="1:1" x14ac:dyDescent="0.25">
      <c r="A416" s="1">
        <v>2</v>
      </c>
    </row>
    <row r="417" spans="1:1" x14ac:dyDescent="0.25">
      <c r="A417" s="1">
        <v>5</v>
      </c>
    </row>
    <row r="418" spans="1:1" x14ac:dyDescent="0.25">
      <c r="A418" s="1">
        <v>5</v>
      </c>
    </row>
    <row r="419" spans="1:1" x14ac:dyDescent="0.25">
      <c r="A419" s="1">
        <v>2</v>
      </c>
    </row>
    <row r="420" spans="1:1" x14ac:dyDescent="0.25">
      <c r="A420" s="1">
        <v>2</v>
      </c>
    </row>
    <row r="421" spans="1:1" x14ac:dyDescent="0.25">
      <c r="A421" s="1">
        <v>3</v>
      </c>
    </row>
    <row r="422" spans="1:1" x14ac:dyDescent="0.25">
      <c r="A422" s="1">
        <v>2</v>
      </c>
    </row>
    <row r="423" spans="1:1" x14ac:dyDescent="0.25">
      <c r="A423" s="1">
        <v>3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2</v>
      </c>
    </row>
    <row r="427" spans="1:1" x14ac:dyDescent="0.25">
      <c r="A427" s="1">
        <v>2</v>
      </c>
    </row>
    <row r="428" spans="1:1" x14ac:dyDescent="0.25">
      <c r="A428" s="1">
        <v>4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4</v>
      </c>
    </row>
    <row r="434" spans="1:1" x14ac:dyDescent="0.25">
      <c r="A434" s="1">
        <v>2</v>
      </c>
    </row>
    <row r="435" spans="1:1" x14ac:dyDescent="0.25">
      <c r="A435" s="1">
        <v>2</v>
      </c>
    </row>
    <row r="436" spans="1:1" x14ac:dyDescent="0.25">
      <c r="A436" s="1">
        <v>2</v>
      </c>
    </row>
    <row r="437" spans="1:1" x14ac:dyDescent="0.25">
      <c r="A437" s="1">
        <v>2</v>
      </c>
    </row>
    <row r="438" spans="1:1" x14ac:dyDescent="0.25">
      <c r="A438" s="1">
        <v>3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3</v>
      </c>
    </row>
    <row r="444" spans="1:1" x14ac:dyDescent="0.25">
      <c r="A444" s="1">
        <v>2</v>
      </c>
    </row>
    <row r="445" spans="1:1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7030A0"/>
  </sheetPr>
  <dimension ref="A1:H329"/>
  <sheetViews>
    <sheetView topLeftCell="A300" zoomScaleNormal="100" workbookViewId="0">
      <selection activeCell="G314" sqref="G314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242</v>
      </c>
      <c r="B1" s="783" t="s">
        <v>244</v>
      </c>
      <c r="C1" s="783"/>
      <c r="D1" s="783"/>
      <c r="E1" s="783" t="s">
        <v>249</v>
      </c>
      <c r="F1" s="783"/>
      <c r="G1" s="783"/>
      <c r="H1" s="783"/>
    </row>
    <row r="2" spans="1:8" s="476" customFormat="1" x14ac:dyDescent="0.25">
      <c r="A2" s="476" t="s">
        <v>243</v>
      </c>
      <c r="B2" s="476" t="s">
        <v>243</v>
      </c>
      <c r="C2" s="476" t="s">
        <v>246</v>
      </c>
      <c r="D2" s="476" t="s">
        <v>245</v>
      </c>
      <c r="E2" s="625" t="s">
        <v>243</v>
      </c>
      <c r="F2" s="625" t="s">
        <v>246</v>
      </c>
      <c r="G2" s="625" t="s">
        <v>248</v>
      </c>
      <c r="H2" s="625" t="s">
        <v>245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E256" s="1">
        <v>7</v>
      </c>
      <c r="F256" s="1">
        <v>3</v>
      </c>
      <c r="G256" s="1">
        <v>3</v>
      </c>
      <c r="H256" s="1">
        <v>2</v>
      </c>
    </row>
    <row r="257" spans="5:8" x14ac:dyDescent="0.25">
      <c r="E257" s="1">
        <v>6</v>
      </c>
      <c r="F257" s="1">
        <v>2</v>
      </c>
      <c r="G257" s="1">
        <v>2</v>
      </c>
      <c r="H257" s="1">
        <v>1</v>
      </c>
    </row>
    <row r="258" spans="5:8" x14ac:dyDescent="0.25">
      <c r="E258" s="1">
        <v>6</v>
      </c>
      <c r="F258" s="1">
        <v>1</v>
      </c>
      <c r="G258" s="1">
        <v>3</v>
      </c>
      <c r="H258" s="1">
        <v>2</v>
      </c>
    </row>
    <row r="259" spans="5:8" x14ac:dyDescent="0.25">
      <c r="E259" s="1">
        <v>6</v>
      </c>
      <c r="F259" s="1">
        <v>1</v>
      </c>
      <c r="G259" s="1">
        <v>2</v>
      </c>
      <c r="H259" s="1">
        <v>0</v>
      </c>
    </row>
    <row r="260" spans="5:8" x14ac:dyDescent="0.25">
      <c r="E260" s="1">
        <v>6</v>
      </c>
      <c r="F260" s="1">
        <v>3</v>
      </c>
      <c r="G260" s="1">
        <v>3</v>
      </c>
      <c r="H260" s="1">
        <v>1</v>
      </c>
    </row>
    <row r="261" spans="5:8" x14ac:dyDescent="0.25">
      <c r="E261" s="1">
        <v>7</v>
      </c>
      <c r="F261" s="1">
        <v>1</v>
      </c>
      <c r="G261" s="1">
        <v>2</v>
      </c>
      <c r="H261" s="1">
        <v>0</v>
      </c>
    </row>
    <row r="262" spans="5:8" x14ac:dyDescent="0.25">
      <c r="E262" s="1">
        <v>7</v>
      </c>
      <c r="F262" s="1">
        <v>2</v>
      </c>
      <c r="G262" s="1">
        <v>1</v>
      </c>
      <c r="H262" s="1">
        <v>0</v>
      </c>
    </row>
    <row r="263" spans="5:8" x14ac:dyDescent="0.25">
      <c r="E263" s="1">
        <v>6</v>
      </c>
      <c r="F263" s="1">
        <v>2</v>
      </c>
      <c r="G263" s="1">
        <v>2</v>
      </c>
      <c r="H263" s="1">
        <v>1</v>
      </c>
    </row>
    <row r="264" spans="5:8" x14ac:dyDescent="0.25">
      <c r="E264" s="1">
        <v>6</v>
      </c>
      <c r="F264" s="1">
        <v>2</v>
      </c>
      <c r="G264" s="1">
        <v>1</v>
      </c>
      <c r="H264" s="1">
        <v>0</v>
      </c>
    </row>
    <row r="265" spans="5:8" x14ac:dyDescent="0.25">
      <c r="E265" s="1">
        <v>6</v>
      </c>
      <c r="F265" s="1">
        <v>1</v>
      </c>
      <c r="G265" s="1">
        <v>2</v>
      </c>
      <c r="H265" s="1">
        <v>0</v>
      </c>
    </row>
    <row r="266" spans="5:8" x14ac:dyDescent="0.25">
      <c r="E266" s="1">
        <v>7</v>
      </c>
      <c r="F266" s="1">
        <v>1</v>
      </c>
      <c r="G266" s="1">
        <v>1</v>
      </c>
      <c r="H266" s="1">
        <v>0</v>
      </c>
    </row>
    <row r="267" spans="5:8" x14ac:dyDescent="0.25">
      <c r="E267" s="1">
        <v>6</v>
      </c>
      <c r="F267" s="1">
        <v>1</v>
      </c>
      <c r="G267" s="1">
        <v>2</v>
      </c>
      <c r="H267" s="1">
        <v>0</v>
      </c>
    </row>
    <row r="268" spans="5:8" x14ac:dyDescent="0.25">
      <c r="E268" s="1">
        <v>7</v>
      </c>
      <c r="F268" s="1">
        <v>2</v>
      </c>
      <c r="G268" s="1">
        <v>2</v>
      </c>
      <c r="H268" s="1">
        <v>0</v>
      </c>
    </row>
    <row r="269" spans="5:8" x14ac:dyDescent="0.25">
      <c r="E269" s="1">
        <v>6</v>
      </c>
      <c r="F269" s="1">
        <v>3</v>
      </c>
      <c r="G269" s="1">
        <v>1</v>
      </c>
      <c r="H269" s="1">
        <v>1</v>
      </c>
    </row>
    <row r="270" spans="5:8" x14ac:dyDescent="0.25">
      <c r="E270" s="1">
        <v>7</v>
      </c>
      <c r="F270" s="1">
        <v>1</v>
      </c>
      <c r="G270" s="1">
        <v>3</v>
      </c>
      <c r="H270" s="1">
        <v>0</v>
      </c>
    </row>
    <row r="271" spans="5:8" x14ac:dyDescent="0.25">
      <c r="E271" s="1">
        <v>6</v>
      </c>
      <c r="F271" s="1">
        <v>1</v>
      </c>
      <c r="G271" s="1">
        <v>2</v>
      </c>
      <c r="H271" s="1">
        <v>1</v>
      </c>
    </row>
    <row r="272" spans="5:8" x14ac:dyDescent="0.25">
      <c r="E272" s="1">
        <v>6</v>
      </c>
      <c r="F272" s="1">
        <v>1</v>
      </c>
      <c r="G272" s="1">
        <v>2</v>
      </c>
      <c r="H272" s="1">
        <v>0</v>
      </c>
    </row>
    <row r="273" spans="5:8" x14ac:dyDescent="0.25">
      <c r="E273" s="1">
        <v>6</v>
      </c>
      <c r="F273" s="1">
        <v>3</v>
      </c>
      <c r="G273" s="1">
        <v>2</v>
      </c>
      <c r="H273" s="1">
        <v>1</v>
      </c>
    </row>
    <row r="274" spans="5:8" x14ac:dyDescent="0.25">
      <c r="E274" s="1">
        <v>7</v>
      </c>
      <c r="F274" s="1">
        <v>2</v>
      </c>
      <c r="G274" s="1">
        <v>2</v>
      </c>
      <c r="H274" s="1">
        <v>0</v>
      </c>
    </row>
    <row r="275" spans="5:8" x14ac:dyDescent="0.25">
      <c r="E275" s="1">
        <v>6</v>
      </c>
      <c r="F275" s="1">
        <v>2</v>
      </c>
      <c r="G275" s="1">
        <v>1</v>
      </c>
      <c r="H275" s="1">
        <v>1</v>
      </c>
    </row>
    <row r="276" spans="5:8" x14ac:dyDescent="0.25">
      <c r="E276" s="1">
        <v>6</v>
      </c>
      <c r="F276" s="1">
        <v>2</v>
      </c>
      <c r="G276" s="1">
        <v>1</v>
      </c>
      <c r="H276" s="1">
        <v>0</v>
      </c>
    </row>
    <row r="277" spans="5:8" x14ac:dyDescent="0.25">
      <c r="E277" s="1">
        <v>8</v>
      </c>
      <c r="F277" s="1">
        <v>1</v>
      </c>
      <c r="G277" s="1">
        <v>3</v>
      </c>
      <c r="H277" s="1">
        <v>0</v>
      </c>
    </row>
    <row r="278" spans="5:8" x14ac:dyDescent="0.25">
      <c r="E278" s="1">
        <v>6</v>
      </c>
      <c r="F278" s="1">
        <v>2</v>
      </c>
      <c r="G278" s="1">
        <v>3</v>
      </c>
      <c r="H278" s="1">
        <v>2</v>
      </c>
    </row>
    <row r="279" spans="5:8" x14ac:dyDescent="0.25">
      <c r="E279" s="1">
        <v>7</v>
      </c>
      <c r="F279" s="1">
        <v>1</v>
      </c>
      <c r="G279" s="1">
        <v>1</v>
      </c>
      <c r="H279" s="1">
        <v>0</v>
      </c>
    </row>
    <row r="280" spans="5:8" x14ac:dyDescent="0.25">
      <c r="E280" s="1">
        <v>6</v>
      </c>
      <c r="F280" s="1">
        <v>3</v>
      </c>
      <c r="G280" s="1">
        <v>2</v>
      </c>
      <c r="H280" s="1">
        <v>1</v>
      </c>
    </row>
    <row r="281" spans="5:8" x14ac:dyDescent="0.25">
      <c r="E281" s="1">
        <v>6</v>
      </c>
      <c r="F281" s="1">
        <v>3</v>
      </c>
      <c r="G281" s="1">
        <v>2</v>
      </c>
      <c r="H281" s="1">
        <v>2</v>
      </c>
    </row>
    <row r="282" spans="5:8" x14ac:dyDescent="0.25">
      <c r="E282" s="1">
        <v>8</v>
      </c>
      <c r="F282" s="1">
        <v>3</v>
      </c>
      <c r="G282" s="1">
        <v>2</v>
      </c>
      <c r="H282" s="1">
        <v>0</v>
      </c>
    </row>
    <row r="283" spans="5:8" x14ac:dyDescent="0.25">
      <c r="E283" s="1">
        <v>6</v>
      </c>
      <c r="F283" s="1">
        <v>2</v>
      </c>
      <c r="G283" s="1">
        <v>2</v>
      </c>
      <c r="H283" s="1">
        <v>0</v>
      </c>
    </row>
    <row r="284" spans="5:8" x14ac:dyDescent="0.25">
      <c r="E284" s="1">
        <v>6</v>
      </c>
      <c r="F284" s="1">
        <v>3</v>
      </c>
      <c r="G284" s="1">
        <v>2</v>
      </c>
      <c r="H284" s="1">
        <v>2</v>
      </c>
    </row>
    <row r="285" spans="5:8" x14ac:dyDescent="0.25">
      <c r="E285" s="1">
        <v>6</v>
      </c>
      <c r="F285" s="1">
        <v>1</v>
      </c>
      <c r="G285" s="1">
        <v>1</v>
      </c>
      <c r="H285" s="1">
        <v>0</v>
      </c>
    </row>
    <row r="286" spans="5:8" x14ac:dyDescent="0.25">
      <c r="E286" s="1">
        <v>6</v>
      </c>
      <c r="F286" s="1">
        <v>3</v>
      </c>
      <c r="G286" s="1">
        <v>2</v>
      </c>
      <c r="H286" s="1">
        <v>0</v>
      </c>
    </row>
    <row r="287" spans="5:8" x14ac:dyDescent="0.25">
      <c r="E287" s="1">
        <v>6</v>
      </c>
      <c r="F287" s="1">
        <v>3</v>
      </c>
      <c r="G287" s="1">
        <v>2</v>
      </c>
      <c r="H287" s="1">
        <v>1</v>
      </c>
    </row>
    <row r="288" spans="5:8" x14ac:dyDescent="0.25">
      <c r="E288" s="1">
        <v>8</v>
      </c>
      <c r="F288" s="1">
        <v>2</v>
      </c>
      <c r="G288" s="1">
        <v>1</v>
      </c>
      <c r="H288" s="1">
        <v>0</v>
      </c>
    </row>
    <row r="289" spans="5:8" x14ac:dyDescent="0.25">
      <c r="E289" s="1">
        <v>6</v>
      </c>
      <c r="F289" s="1">
        <v>3</v>
      </c>
      <c r="G289" s="1">
        <v>1</v>
      </c>
      <c r="H289" s="1">
        <v>1</v>
      </c>
    </row>
    <row r="290" spans="5:8" x14ac:dyDescent="0.25">
      <c r="E290" s="1">
        <v>6</v>
      </c>
      <c r="F290" s="1">
        <v>3</v>
      </c>
      <c r="G290" s="1">
        <v>2</v>
      </c>
      <c r="H290" s="1">
        <v>1</v>
      </c>
    </row>
    <row r="291" spans="5:8" x14ac:dyDescent="0.25">
      <c r="E291" s="1">
        <v>6</v>
      </c>
      <c r="F291" s="1">
        <v>1</v>
      </c>
      <c r="G291" s="1">
        <v>1</v>
      </c>
      <c r="H291" s="1">
        <v>0</v>
      </c>
    </row>
    <row r="292" spans="5:8" x14ac:dyDescent="0.25">
      <c r="E292" s="1">
        <v>8</v>
      </c>
      <c r="F292" s="1">
        <v>1</v>
      </c>
      <c r="G292" s="1">
        <v>1</v>
      </c>
      <c r="H292" s="1">
        <v>2</v>
      </c>
    </row>
    <row r="293" spans="5:8" x14ac:dyDescent="0.25">
      <c r="E293" s="1">
        <v>6</v>
      </c>
      <c r="F293" s="1">
        <v>2</v>
      </c>
      <c r="G293" s="1">
        <v>1</v>
      </c>
      <c r="H293" s="1">
        <v>0</v>
      </c>
    </row>
    <row r="294" spans="5:8" x14ac:dyDescent="0.25">
      <c r="E294" s="1">
        <v>9</v>
      </c>
      <c r="F294" s="1">
        <v>1</v>
      </c>
      <c r="G294" s="1">
        <v>3</v>
      </c>
      <c r="H294" s="1">
        <v>1</v>
      </c>
    </row>
    <row r="295" spans="5:8" x14ac:dyDescent="0.25">
      <c r="E295" s="1">
        <v>6</v>
      </c>
      <c r="F295" s="1">
        <v>1</v>
      </c>
      <c r="G295" s="1">
        <v>3</v>
      </c>
      <c r="H295" s="1">
        <v>2</v>
      </c>
    </row>
    <row r="296" spans="5:8" x14ac:dyDescent="0.25">
      <c r="E296" s="1">
        <v>6</v>
      </c>
      <c r="F296" s="1">
        <v>3</v>
      </c>
      <c r="G296" s="1">
        <v>1</v>
      </c>
      <c r="H296" s="1">
        <v>2</v>
      </c>
    </row>
    <row r="297" spans="5:8" x14ac:dyDescent="0.25">
      <c r="E297" s="1">
        <v>8</v>
      </c>
      <c r="F297" s="1">
        <v>3</v>
      </c>
      <c r="G297" s="1">
        <v>3</v>
      </c>
      <c r="H297" s="1">
        <v>0</v>
      </c>
    </row>
    <row r="298" spans="5:8" x14ac:dyDescent="0.25">
      <c r="E298" s="1">
        <v>6</v>
      </c>
      <c r="F298" s="1">
        <v>3</v>
      </c>
      <c r="G298" s="1">
        <v>1</v>
      </c>
      <c r="H298" s="1">
        <v>1</v>
      </c>
    </row>
    <row r="299" spans="5:8" x14ac:dyDescent="0.25">
      <c r="E299" s="1">
        <v>6</v>
      </c>
      <c r="F299" s="1">
        <v>2</v>
      </c>
      <c r="G299" s="1">
        <v>3</v>
      </c>
      <c r="H299" s="1">
        <v>1</v>
      </c>
    </row>
    <row r="300" spans="5:8" x14ac:dyDescent="0.25">
      <c r="E300" s="1">
        <v>6</v>
      </c>
      <c r="F300" s="1">
        <v>1</v>
      </c>
      <c r="G300" s="1">
        <v>2</v>
      </c>
      <c r="H300" s="1">
        <v>1</v>
      </c>
    </row>
    <row r="301" spans="5:8" x14ac:dyDescent="0.25">
      <c r="E301" s="1">
        <v>6</v>
      </c>
      <c r="F301" s="1">
        <v>1</v>
      </c>
      <c r="G301" s="1">
        <v>3</v>
      </c>
      <c r="H301" s="1">
        <v>2</v>
      </c>
    </row>
    <row r="302" spans="5:8" x14ac:dyDescent="0.25">
      <c r="E302" s="1">
        <v>6</v>
      </c>
      <c r="F302" s="1">
        <v>3</v>
      </c>
      <c r="G302" s="1">
        <v>2</v>
      </c>
      <c r="H302" s="1">
        <v>0</v>
      </c>
    </row>
    <row r="303" spans="5:8" x14ac:dyDescent="0.25">
      <c r="E303" s="1">
        <v>6</v>
      </c>
      <c r="F303" s="1">
        <v>1</v>
      </c>
      <c r="G303" s="1">
        <v>2</v>
      </c>
      <c r="H303" s="1">
        <v>0</v>
      </c>
    </row>
    <row r="304" spans="5:8" x14ac:dyDescent="0.25">
      <c r="E304" s="1">
        <v>6</v>
      </c>
      <c r="F304" s="1">
        <v>1</v>
      </c>
      <c r="G304" s="1">
        <v>2</v>
      </c>
      <c r="H304" s="1">
        <v>0</v>
      </c>
    </row>
    <row r="305" spans="5:8" x14ac:dyDescent="0.25">
      <c r="E305" s="1">
        <v>6</v>
      </c>
      <c r="F305" s="1">
        <v>3</v>
      </c>
      <c r="G305" s="1">
        <v>3</v>
      </c>
      <c r="H305" s="1">
        <v>0</v>
      </c>
    </row>
    <row r="306" spans="5:8" x14ac:dyDescent="0.25">
      <c r="E306" s="1">
        <v>6</v>
      </c>
      <c r="F306" s="1">
        <v>1</v>
      </c>
      <c r="G306" s="1">
        <v>1</v>
      </c>
      <c r="H306" s="1">
        <v>0</v>
      </c>
    </row>
    <row r="307" spans="5:8" x14ac:dyDescent="0.25">
      <c r="E307" s="1">
        <v>7</v>
      </c>
      <c r="F307" s="1">
        <v>2</v>
      </c>
      <c r="G307" s="1">
        <v>3</v>
      </c>
      <c r="H307" s="1">
        <v>1</v>
      </c>
    </row>
    <row r="308" spans="5:8" x14ac:dyDescent="0.25">
      <c r="E308" s="1">
        <v>6</v>
      </c>
      <c r="F308" s="1">
        <v>2</v>
      </c>
      <c r="G308" s="1">
        <v>2</v>
      </c>
      <c r="H308" s="1">
        <v>0</v>
      </c>
    </row>
    <row r="309" spans="5:8" x14ac:dyDescent="0.25">
      <c r="E309" s="1">
        <v>9</v>
      </c>
      <c r="F309" s="1">
        <v>1</v>
      </c>
      <c r="G309" s="1">
        <v>3</v>
      </c>
      <c r="H309" s="1">
        <v>0</v>
      </c>
    </row>
    <row r="310" spans="5:8" x14ac:dyDescent="0.25">
      <c r="E310" s="1">
        <v>6</v>
      </c>
      <c r="F310" s="1">
        <v>2</v>
      </c>
      <c r="G310" s="1">
        <v>1</v>
      </c>
      <c r="H310" s="1">
        <v>1</v>
      </c>
    </row>
    <row r="311" spans="5:8" x14ac:dyDescent="0.25">
      <c r="E311" s="1">
        <v>7</v>
      </c>
      <c r="F311" s="1">
        <v>1</v>
      </c>
      <c r="G311" s="1">
        <v>2</v>
      </c>
      <c r="H311" s="1">
        <v>2</v>
      </c>
    </row>
    <row r="312" spans="5:8" x14ac:dyDescent="0.25">
      <c r="E312" s="1">
        <v>6</v>
      </c>
      <c r="F312" s="1">
        <v>3</v>
      </c>
      <c r="G312" s="1">
        <v>2</v>
      </c>
      <c r="H312" s="1">
        <v>2</v>
      </c>
    </row>
    <row r="313" spans="5:8" x14ac:dyDescent="0.25">
      <c r="E313" s="1">
        <v>6</v>
      </c>
      <c r="F313" s="1">
        <v>1</v>
      </c>
      <c r="G313" s="1">
        <v>1</v>
      </c>
      <c r="H313" s="1">
        <v>0</v>
      </c>
    </row>
    <row r="314" spans="5:8" x14ac:dyDescent="0.25">
      <c r="E314" s="1">
        <v>6</v>
      </c>
      <c r="F314" s="1">
        <v>1</v>
      </c>
      <c r="G314" s="1">
        <v>2</v>
      </c>
      <c r="H314" s="1">
        <v>2</v>
      </c>
    </row>
    <row r="315" spans="5:8" x14ac:dyDescent="0.25">
      <c r="E315" s="1">
        <v>6</v>
      </c>
      <c r="F315" s="1">
        <v>2</v>
      </c>
      <c r="G315" s="1">
        <v>3</v>
      </c>
      <c r="H315" s="1">
        <v>1</v>
      </c>
    </row>
    <row r="316" spans="5:8" x14ac:dyDescent="0.25">
      <c r="E316" s="1">
        <v>8</v>
      </c>
      <c r="F316" s="1">
        <v>2</v>
      </c>
      <c r="G316" s="1">
        <v>2</v>
      </c>
      <c r="H316" s="1">
        <v>0</v>
      </c>
    </row>
    <row r="317" spans="5:8" x14ac:dyDescent="0.25">
      <c r="E317" s="1">
        <v>6</v>
      </c>
      <c r="F317" s="1">
        <v>3</v>
      </c>
      <c r="G317" s="1">
        <v>3</v>
      </c>
      <c r="H317" s="1">
        <v>0</v>
      </c>
    </row>
    <row r="318" spans="5:8" x14ac:dyDescent="0.25">
      <c r="E318" s="1">
        <v>6</v>
      </c>
      <c r="F318" s="1">
        <v>2</v>
      </c>
      <c r="G318" s="1">
        <v>2</v>
      </c>
      <c r="H318" s="1">
        <v>2</v>
      </c>
    </row>
    <row r="319" spans="5:8" x14ac:dyDescent="0.25">
      <c r="E319" s="1">
        <v>6</v>
      </c>
      <c r="F319" s="1">
        <v>1</v>
      </c>
      <c r="G319" s="1">
        <v>2</v>
      </c>
      <c r="H319" s="1">
        <v>1</v>
      </c>
    </row>
    <row r="320" spans="5:8" x14ac:dyDescent="0.25">
      <c r="E320" s="1">
        <v>6</v>
      </c>
      <c r="F320" s="1">
        <v>2</v>
      </c>
      <c r="G320" s="1">
        <v>1</v>
      </c>
      <c r="H320" s="1">
        <v>1</v>
      </c>
    </row>
    <row r="321" spans="5:8" x14ac:dyDescent="0.25">
      <c r="E321" s="1">
        <v>9</v>
      </c>
      <c r="F321" s="1">
        <v>3</v>
      </c>
      <c r="G321" s="1">
        <v>2</v>
      </c>
      <c r="H321" s="1">
        <v>0</v>
      </c>
    </row>
    <row r="322" spans="5:8" x14ac:dyDescent="0.25">
      <c r="E322" s="1">
        <v>6</v>
      </c>
      <c r="F322" s="1">
        <v>3</v>
      </c>
      <c r="G322" s="1">
        <v>3</v>
      </c>
      <c r="H322" s="1">
        <v>1</v>
      </c>
    </row>
    <row r="323" spans="5:8" x14ac:dyDescent="0.25">
      <c r="E323" s="1">
        <v>8</v>
      </c>
      <c r="F323" s="1">
        <v>2</v>
      </c>
      <c r="G323" s="1">
        <v>2</v>
      </c>
      <c r="H323" s="1">
        <v>0</v>
      </c>
    </row>
    <row r="324" spans="5:8" x14ac:dyDescent="0.25">
      <c r="E324" s="1">
        <v>6</v>
      </c>
      <c r="F324" s="1">
        <v>1</v>
      </c>
      <c r="G324" s="1">
        <v>2</v>
      </c>
      <c r="H324" s="1">
        <v>0</v>
      </c>
    </row>
    <row r="325" spans="5:8" x14ac:dyDescent="0.25">
      <c r="E325" s="1">
        <v>6</v>
      </c>
      <c r="F325" s="1">
        <v>1</v>
      </c>
      <c r="G325" s="1">
        <v>2</v>
      </c>
      <c r="H325" s="1">
        <v>1</v>
      </c>
    </row>
    <row r="326" spans="5:8" x14ac:dyDescent="0.25">
      <c r="E326" s="1">
        <v>6</v>
      </c>
      <c r="F326" s="1">
        <v>1</v>
      </c>
      <c r="G326" s="1">
        <v>3</v>
      </c>
      <c r="H326" s="1">
        <v>0</v>
      </c>
    </row>
    <row r="327" spans="5:8" x14ac:dyDescent="0.25">
      <c r="E327" s="1">
        <v>6</v>
      </c>
      <c r="F327" s="1">
        <v>3</v>
      </c>
      <c r="G327" s="1">
        <v>1</v>
      </c>
      <c r="H327" s="1">
        <v>2</v>
      </c>
    </row>
    <row r="328" spans="5:8" x14ac:dyDescent="0.25">
      <c r="E328" s="1">
        <v>6</v>
      </c>
      <c r="F328" s="1">
        <v>2</v>
      </c>
      <c r="G328" s="1">
        <v>2</v>
      </c>
      <c r="H328" s="1">
        <v>2</v>
      </c>
    </row>
    <row r="329" spans="5:8" x14ac:dyDescent="0.25">
      <c r="E329" s="1">
        <v>6</v>
      </c>
      <c r="F329" s="1">
        <v>3</v>
      </c>
      <c r="G329" s="1">
        <v>3</v>
      </c>
      <c r="H32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C6AFF5"/>
    <pageSetUpPr autoPageBreaks="0"/>
  </sheetPr>
  <dimension ref="A1:V34"/>
  <sheetViews>
    <sheetView tabSelected="1" zoomScaleNormal="100" workbookViewId="0">
      <selection activeCell="D8" sqref="D8"/>
    </sheetView>
  </sheetViews>
  <sheetFormatPr defaultColWidth="9.28515625" defaultRowHeight="15" x14ac:dyDescent="0.25"/>
  <cols>
    <col min="1" max="1" width="1.42578125" style="646" customWidth="1"/>
    <col min="2" max="2" width="7.5703125" style="646" customWidth="1"/>
    <col min="3" max="4" width="6" style="644" customWidth="1"/>
    <col min="5" max="5" width="5" style="646" customWidth="1"/>
    <col min="6" max="6" width="5" style="644" customWidth="1"/>
    <col min="7" max="7" width="2.28515625" style="644" customWidth="1"/>
    <col min="8" max="8" width="8.140625" style="644" customWidth="1"/>
    <col min="9" max="16" width="7.140625" style="644" customWidth="1"/>
    <col min="17" max="17" width="8.140625" style="628" customWidth="1"/>
    <col min="18" max="18" width="8.85546875" style="644" customWidth="1"/>
    <col min="19" max="19" width="4" style="644" customWidth="1"/>
    <col min="20" max="21" width="7.140625" style="646" customWidth="1"/>
    <col min="22" max="22" width="36.5703125" style="644" customWidth="1"/>
    <col min="23" max="16384" width="9.28515625" style="644"/>
  </cols>
  <sheetData>
    <row r="1" spans="1:22" s="646" customFormat="1" ht="8.65" customHeight="1" x14ac:dyDescent="0.25">
      <c r="A1" s="646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737"/>
      <c r="R1" s="240"/>
      <c r="S1" s="240"/>
      <c r="T1" s="240"/>
      <c r="U1" s="240"/>
      <c r="V1" s="240"/>
    </row>
    <row r="2" spans="1:22" x14ac:dyDescent="0.25">
      <c r="C2" s="1012" t="s">
        <v>385</v>
      </c>
      <c r="D2" s="1013"/>
      <c r="E2" s="1038" t="s">
        <v>396</v>
      </c>
      <c r="F2" s="1038" t="s">
        <v>397</v>
      </c>
      <c r="H2" s="1049" t="s">
        <v>66</v>
      </c>
      <c r="I2" s="1012" t="s">
        <v>242</v>
      </c>
      <c r="J2" s="1013"/>
      <c r="K2" s="1012" t="s">
        <v>244</v>
      </c>
      <c r="L2" s="1048"/>
      <c r="M2" s="1013"/>
      <c r="N2" s="1051" t="s">
        <v>38</v>
      </c>
      <c r="O2" s="1012" t="s">
        <v>395</v>
      </c>
      <c r="P2" s="1013"/>
      <c r="Q2" s="737"/>
      <c r="R2" s="240"/>
      <c r="S2" s="240"/>
      <c r="T2" s="240"/>
      <c r="U2" s="240"/>
      <c r="V2" s="240"/>
    </row>
    <row r="3" spans="1:22" ht="15.95" customHeight="1" x14ac:dyDescent="0.25">
      <c r="C3" s="675" t="s">
        <v>65</v>
      </c>
      <c r="D3" s="676" t="s">
        <v>64</v>
      </c>
      <c r="E3" s="1039"/>
      <c r="F3" s="1039"/>
      <c r="H3" s="1050"/>
      <c r="I3" s="675" t="s">
        <v>25</v>
      </c>
      <c r="J3" s="676" t="s">
        <v>65</v>
      </c>
      <c r="K3" s="675" t="s">
        <v>25</v>
      </c>
      <c r="L3" s="328" t="s">
        <v>65</v>
      </c>
      <c r="M3" s="676" t="s">
        <v>64</v>
      </c>
      <c r="N3" s="1052"/>
      <c r="O3" s="654" t="s">
        <v>65</v>
      </c>
      <c r="P3" s="656" t="s">
        <v>64</v>
      </c>
      <c r="Q3" s="738"/>
      <c r="R3" s="719"/>
      <c r="S3" s="719"/>
      <c r="T3" s="719"/>
      <c r="U3" s="240"/>
      <c r="V3" s="240"/>
    </row>
    <row r="4" spans="1:22" ht="21.95" customHeight="1" x14ac:dyDescent="0.25">
      <c r="B4" s="677" t="s">
        <v>387</v>
      </c>
      <c r="C4" s="686">
        <v>1813</v>
      </c>
      <c r="D4" s="687">
        <v>1410</v>
      </c>
      <c r="E4" s="687">
        <v>16</v>
      </c>
      <c r="F4" s="688">
        <v>15</v>
      </c>
      <c r="H4" s="677" t="s">
        <v>387</v>
      </c>
      <c r="I4" s="645">
        <f>IFERROR(COUNT(AGITO_FLAME_STD_SILVER),"")</f>
        <v>230</v>
      </c>
      <c r="J4" s="706">
        <f>IFERROR(AVERAGE(AGITO_FLAME_STD_SILVER), "")</f>
        <v>5.2391304347826084</v>
      </c>
      <c r="K4" s="647">
        <f>IFERROR(COUNT(AGITO_FLAME_EXP_SILVER),"")</f>
        <v>529</v>
      </c>
      <c r="L4" s="705">
        <f>IFERROR(AVERAGE(AGITO_FLAME_EXP_SILVER),"")</f>
        <v>2.6691871455576561</v>
      </c>
      <c r="M4" s="706">
        <f>IFERROR(AVERAGE(AGITO_FLAME_EXP_GOLD),"")</f>
        <v>3.444234404536862</v>
      </c>
      <c r="N4" s="1053"/>
      <c r="O4" s="727">
        <f>IF(ISBLANK(F4),"",INDEX(DATA_AGITO_BUILDING, F4+1, 1))</f>
        <v>0</v>
      </c>
      <c r="P4" s="728">
        <f>IF(ISBLANK(F4),"",INDEX(DATA_AGITO_BUILDING, F4+1, 1))</f>
        <v>0</v>
      </c>
      <c r="Q4" s="738"/>
      <c r="R4" s="726"/>
      <c r="S4" s="719"/>
      <c r="T4" s="719"/>
      <c r="U4" s="240"/>
      <c r="V4" s="240"/>
    </row>
    <row r="5" spans="1:22" s="307" customFormat="1" ht="21.95" customHeight="1" x14ac:dyDescent="0.25">
      <c r="B5" s="678" t="s">
        <v>388</v>
      </c>
      <c r="C5" s="689"/>
      <c r="D5" s="690"/>
      <c r="E5" s="690"/>
      <c r="F5" s="691"/>
      <c r="H5" s="678" t="s">
        <v>388</v>
      </c>
      <c r="I5" s="669">
        <f>IFERROR(COUNT(AGITO_WATER_STD_SILVER),"")</f>
        <v>0</v>
      </c>
      <c r="J5" s="708" t="str">
        <f>IFERROR(AVERAGE(AGITO_WATER_STD_SILVER), "")</f>
        <v/>
      </c>
      <c r="K5" s="670">
        <f>IFERROR(COUNT(AGITO_WATER_EXP_SILVER),"")</f>
        <v>0</v>
      </c>
      <c r="L5" s="707" t="str">
        <f>IFERROR(AVERAGE(AGITO_WATER_EXP_SILVER),"")</f>
        <v/>
      </c>
      <c r="M5" s="708" t="str">
        <f>IFERROR(AVERAGE(AGITO_WATER_EXP_GOLD),"")</f>
        <v/>
      </c>
      <c r="N5" s="1053"/>
      <c r="O5" s="729" t="str">
        <f>IF(ISBLANK(F5),"",INDEX(DATA_AGITO_BUILDING, F5+1, 1))</f>
        <v/>
      </c>
      <c r="P5" s="730" t="str">
        <f>IF(ISBLANK(F5),"",INDEX(DATA_AGITO_BUILDING, F5+1, 1))</f>
        <v/>
      </c>
      <c r="Q5" s="738"/>
      <c r="R5" s="726"/>
      <c r="S5" s="719"/>
      <c r="T5" s="719"/>
      <c r="U5" s="240"/>
      <c r="V5" s="240"/>
    </row>
    <row r="6" spans="1:22" ht="21.95" customHeight="1" x14ac:dyDescent="0.25">
      <c r="B6" s="679" t="s">
        <v>389</v>
      </c>
      <c r="C6" s="692"/>
      <c r="D6" s="693"/>
      <c r="E6" s="693"/>
      <c r="F6" s="694"/>
      <c r="H6" s="679" t="s">
        <v>389</v>
      </c>
      <c r="I6" s="671">
        <f>IFERROR(COUNT(AGITO_WIND_STD_SILVER),"")</f>
        <v>0</v>
      </c>
      <c r="J6" s="710" t="str">
        <f>IFERROR(AVERAGE(AGITO_WIND_STD_SILVER), "")</f>
        <v/>
      </c>
      <c r="K6" s="672">
        <f>IFERROR(COUNT(AGITO_WIND_EXP_SILVER),"")</f>
        <v>0</v>
      </c>
      <c r="L6" s="709" t="str">
        <f>IFERROR(AVERAGE(AGITO_WIND_EXP_SILVER),"")</f>
        <v/>
      </c>
      <c r="M6" s="710" t="str">
        <f>IFERROR(AVERAGE(AGITO_WIND_EXP_GOLD),"")</f>
        <v/>
      </c>
      <c r="N6" s="1053"/>
      <c r="O6" s="731" t="str">
        <f>IF(ISBLANK(F6),"",INDEX(DATA_AGITO_BUILDING, F6+1, 1))</f>
        <v/>
      </c>
      <c r="P6" s="732" t="str">
        <f>IF(ISBLANK(F6),"",INDEX(DATA_AGITO_BUILDING, F6+1, 1))</f>
        <v/>
      </c>
      <c r="Q6" s="738"/>
      <c r="R6" s="726"/>
      <c r="S6" s="719"/>
      <c r="T6" s="719"/>
      <c r="U6" s="240"/>
      <c r="V6" s="240"/>
    </row>
    <row r="7" spans="1:22" ht="21.95" customHeight="1" x14ac:dyDescent="0.25">
      <c r="B7" s="680" t="s">
        <v>390</v>
      </c>
      <c r="C7" s="695"/>
      <c r="D7" s="696"/>
      <c r="E7" s="696"/>
      <c r="F7" s="697"/>
      <c r="H7" s="680" t="s">
        <v>390</v>
      </c>
      <c r="I7" s="673">
        <f>IFERROR(COUNT(AGITO_LIGHT_STD_SILVER),"")</f>
        <v>0</v>
      </c>
      <c r="J7" s="712" t="str">
        <f>IFERROR(AVERAGE(AGITO_LIGHT_STD_SILVER), "")</f>
        <v/>
      </c>
      <c r="K7" s="674">
        <f>IFERROR(COUNT(AGITO_LIGHT_EXP_SILVER),"")</f>
        <v>0</v>
      </c>
      <c r="L7" s="711" t="str">
        <f>IFERROR(AVERAGE(AGITO_LIGHT_EXP_SILVER),"")</f>
        <v/>
      </c>
      <c r="M7" s="712" t="str">
        <f>IFERROR(AVERAGE(AGITO_LIGHT_EXP_GOLD),"")</f>
        <v/>
      </c>
      <c r="N7" s="1053"/>
      <c r="O7" s="733" t="str">
        <f>IF(ISBLANK(F7),"",INDEX(DATA_AGITO_BUILDING, F7+1, 1))</f>
        <v/>
      </c>
      <c r="P7" s="734" t="str">
        <f>IF(ISBLANK(F7),"",INDEX(DATA_AGITO_BUILDING, F7+1, 1))</f>
        <v/>
      </c>
      <c r="Q7" s="738" t="s">
        <v>399</v>
      </c>
      <c r="R7" s="726"/>
      <c r="S7" s="719"/>
      <c r="T7" s="719"/>
      <c r="U7" s="240"/>
      <c r="V7" s="240"/>
    </row>
    <row r="8" spans="1:22" s="307" customFormat="1" ht="21.95" customHeight="1" x14ac:dyDescent="0.25">
      <c r="B8" s="681" t="s">
        <v>391</v>
      </c>
      <c r="C8" s="698"/>
      <c r="D8" s="699"/>
      <c r="E8" s="699"/>
      <c r="F8" s="700"/>
      <c r="H8" s="681" t="s">
        <v>391</v>
      </c>
      <c r="I8" s="561">
        <f>IFERROR(COUNT(AGITO_SHADOW_STD_SILVER),"")</f>
        <v>0</v>
      </c>
      <c r="J8" s="714" t="str">
        <f>IFERROR(AVERAGE(AGITO_SHADOW_STD_SILVER), "")</f>
        <v/>
      </c>
      <c r="K8" s="553">
        <f>IFERROR(COUNT(AGITO_SHADOW_EXP_SILVER),"")</f>
        <v>0</v>
      </c>
      <c r="L8" s="713" t="str">
        <f>IFERROR(AVERAGE(AGITO_SHADOW_EXP_SILVER),"")</f>
        <v/>
      </c>
      <c r="M8" s="714" t="str">
        <f>IFERROR(AVERAGE(AGITO_SHADOW_EXP_GOLD),"")</f>
        <v/>
      </c>
      <c r="N8" s="1054"/>
      <c r="O8" s="735" t="str">
        <f>IF(ISBLANK(F8),"",INDEX(DATA_AGITO_BUILDING, F8+1, 1))</f>
        <v/>
      </c>
      <c r="P8" s="736" t="str">
        <f>IF(ISBLANK(F8),"",INDEX(DATA_AGITO_BUILDING, F8+1, 1))</f>
        <v/>
      </c>
      <c r="Q8" s="738"/>
      <c r="R8" s="726"/>
      <c r="S8" s="719"/>
      <c r="T8" s="719"/>
      <c r="U8" s="240"/>
      <c r="V8" s="240"/>
    </row>
    <row r="9" spans="1:22" x14ac:dyDescent="0.25">
      <c r="B9" s="307"/>
      <c r="C9" s="307"/>
      <c r="D9" s="307"/>
      <c r="E9" s="307"/>
      <c r="F9" s="307"/>
      <c r="H9" s="240"/>
      <c r="I9" s="240"/>
      <c r="J9" s="240"/>
      <c r="K9" s="240"/>
      <c r="L9" s="240"/>
      <c r="M9" s="240"/>
      <c r="N9" s="240"/>
      <c r="O9" s="240"/>
      <c r="P9" s="240"/>
      <c r="Q9" s="737"/>
      <c r="R9" s="240"/>
      <c r="S9" s="240"/>
      <c r="T9" s="240"/>
      <c r="U9" s="240"/>
      <c r="V9" s="240"/>
    </row>
    <row r="10" spans="1:22" x14ac:dyDescent="0.25">
      <c r="H10" s="682"/>
      <c r="I10" s="683" t="s">
        <v>168</v>
      </c>
      <c r="J10" s="684" t="s">
        <v>7</v>
      </c>
      <c r="K10" s="684" t="s">
        <v>251</v>
      </c>
      <c r="L10" s="684" t="s">
        <v>5</v>
      </c>
      <c r="M10" s="684" t="s">
        <v>10</v>
      </c>
      <c r="N10" s="684" t="s">
        <v>13</v>
      </c>
      <c r="O10" s="684" t="s">
        <v>4</v>
      </c>
      <c r="P10" s="685" t="s">
        <v>252</v>
      </c>
      <c r="Q10" s="739" t="s">
        <v>398</v>
      </c>
      <c r="R10" s="1030" t="s">
        <v>24</v>
      </c>
      <c r="S10" s="1031"/>
      <c r="T10" s="682" t="s">
        <v>392</v>
      </c>
      <c r="U10" s="720" t="s">
        <v>393</v>
      </c>
      <c r="V10" s="718" t="s">
        <v>352</v>
      </c>
    </row>
    <row r="11" spans="1:22" s="307" customFormat="1" ht="18.95" customHeight="1" x14ac:dyDescent="0.25">
      <c r="B11" s="646"/>
      <c r="C11" s="644"/>
      <c r="D11" s="644"/>
      <c r="E11" s="646"/>
      <c r="F11" s="644"/>
      <c r="H11" s="935" t="s">
        <v>387</v>
      </c>
      <c r="I11" s="1032">
        <v>614</v>
      </c>
      <c r="J11" s="1034">
        <v>614</v>
      </c>
      <c r="K11" s="1034">
        <v>614</v>
      </c>
      <c r="L11" s="1034"/>
      <c r="M11" s="1034"/>
      <c r="N11" s="1034"/>
      <c r="O11" s="1034"/>
      <c r="P11" s="1036">
        <v>614</v>
      </c>
      <c r="Q11" s="742" cm="1">
        <f t="array" ref="Q11">IF(ISBLANK(C4),"",(SUM(I13:P13) + C4) / AGITO_WEAPON_MUB_SILVER)</f>
        <v>13.065</v>
      </c>
      <c r="R11" s="617" cm="1">
        <f t="array" ref="R11">-(E4 * AGITO_WEAPON_MUB_SILVER - SUM(I13:P13) - C4)</f>
        <v>-587</v>
      </c>
      <c r="S11" s="717" t="s">
        <v>65</v>
      </c>
      <c r="T11" s="703">
        <f>IF(R11&lt;0, _xlfn.CEILING.MATH(-R11/J4),"")</f>
        <v>113</v>
      </c>
      <c r="U11" s="715">
        <f>IF(R11&lt;0, _xlfn.CEILING.MATH(-R11/L4),"")</f>
        <v>220</v>
      </c>
      <c r="V11" s="721">
        <f>IFERROR((-E4 * AGITO_WEAPON_MUB_SILVER - R11)/(-E4 * AGITO_WEAPON_MUB_SILVER),"")</f>
        <v>0.81656249999999997</v>
      </c>
    </row>
    <row r="12" spans="1:22" s="307" customFormat="1" ht="18.95" customHeight="1" x14ac:dyDescent="0.25">
      <c r="H12" s="937"/>
      <c r="I12" s="1033"/>
      <c r="J12" s="1035"/>
      <c r="K12" s="1035"/>
      <c r="L12" s="1035"/>
      <c r="M12" s="1035"/>
      <c r="N12" s="1035"/>
      <c r="O12" s="1035"/>
      <c r="P12" s="1037"/>
      <c r="Q12" s="743" cm="1">
        <f t="array" ref="Q12">IF(ISBLANK(D4),"",(SUM(I14:P14) + D4) / AGITO_WEAPON_MUB_GOLD)</f>
        <v>13.4</v>
      </c>
      <c r="R12" s="618" cm="1">
        <f t="array" ref="R12">-(E4 * AGITO_WEAPON_MUB_GOLD - SUM(I14:P14) - D4)</f>
        <v>-390</v>
      </c>
      <c r="S12" s="655" t="s">
        <v>64</v>
      </c>
      <c r="T12" s="704"/>
      <c r="U12" s="716">
        <f>IF(R12&lt;0, _xlfn.CEILING.MATH(-R12/M4),"")</f>
        <v>114</v>
      </c>
      <c r="V12" s="722">
        <f>IFERROR((-E4 * AGITO_WEAPON_MUB_GOLD - R12)/(-E4 * AGITO_WEAPON_MUB_GOLD),"")</f>
        <v>0.83750000000000002</v>
      </c>
    </row>
    <row r="13" spans="1:22" ht="34.5" hidden="1" customHeight="1" x14ac:dyDescent="0.25">
      <c r="B13" s="307"/>
      <c r="C13" s="307"/>
      <c r="D13" s="307"/>
      <c r="E13" s="307"/>
      <c r="F13" s="307"/>
      <c r="H13" s="653"/>
      <c r="I13" s="747">
        <f>_xlfn.IFNA(VLOOKUP(I11,DATA_AGITO_WEAPON,2,FALSE), 0)</f>
        <v>200</v>
      </c>
      <c r="J13" s="748">
        <f>_xlfn.IFNA(VLOOKUP(J11,DATA_AGITO_WEAPON,2,FALSE), 0)</f>
        <v>200</v>
      </c>
      <c r="K13" s="748">
        <f>_xlfn.IFNA(VLOOKUP(K11,DATA_AGITO_WEAPON,2,FALSE), 0)</f>
        <v>200</v>
      </c>
      <c r="L13" s="748">
        <f>_xlfn.IFNA(VLOOKUP(L11,DATA_AGITO_WEAPON,2,FALSE), 0)</f>
        <v>0</v>
      </c>
      <c r="M13" s="748">
        <f>_xlfn.IFNA(VLOOKUP(M11,DATA_AGITO_WEAPON,2,FALSE), 0)</f>
        <v>0</v>
      </c>
      <c r="N13" s="748">
        <f>_xlfn.IFNA(VLOOKUP(N11,DATA_AGITO_WEAPON,2,FALSE), 0)</f>
        <v>0</v>
      </c>
      <c r="O13" s="748">
        <f>_xlfn.IFNA(VLOOKUP(O11,DATA_AGITO_WEAPON,2,FALSE), 0)</f>
        <v>0</v>
      </c>
      <c r="P13" s="749">
        <f>_xlfn.IFNA(VLOOKUP(P11,DATA_AGITO_WEAPON,2,FALSE), 0)</f>
        <v>200</v>
      </c>
      <c r="Q13" s="744"/>
      <c r="R13" s="661"/>
      <c r="S13" s="656"/>
      <c r="T13" s="668"/>
      <c r="U13" s="668"/>
      <c r="V13" s="723"/>
    </row>
    <row r="14" spans="1:22" ht="40.5" hidden="1" customHeight="1" x14ac:dyDescent="0.25">
      <c r="H14" s="559"/>
      <c r="I14" s="750">
        <f>_xlfn.IFNA(VLOOKUP(I11,DATA_AGITO_WEAPON,3,FALSE), 0)</f>
        <v>150</v>
      </c>
      <c r="J14" s="751">
        <f>_xlfn.IFNA(VLOOKUP(J11,DATA_AGITO_WEAPON,3,FALSE), 0)</f>
        <v>150</v>
      </c>
      <c r="K14" s="751">
        <f>_xlfn.IFNA(VLOOKUP(K11,DATA_AGITO_WEAPON,3,FALSE), 0)</f>
        <v>150</v>
      </c>
      <c r="L14" s="751">
        <f>_xlfn.IFNA(VLOOKUP(L11,DATA_AGITO_WEAPON,3,FALSE), 0)</f>
        <v>0</v>
      </c>
      <c r="M14" s="751">
        <f>_xlfn.IFNA(VLOOKUP(M11,DATA_AGITO_WEAPON,3,FALSE), 0)</f>
        <v>0</v>
      </c>
      <c r="N14" s="751">
        <f>_xlfn.IFNA(VLOOKUP(N11,DATA_AGITO_WEAPON,3,FALSE), 0)</f>
        <v>0</v>
      </c>
      <c r="O14" s="751">
        <f>_xlfn.IFNA(VLOOKUP(O11,DATA_AGITO_WEAPON,3,FALSE), 0)</f>
        <v>0</v>
      </c>
      <c r="P14" s="752">
        <f>_xlfn.IFNA(VLOOKUP(P11,DATA_AGITO_WEAPON,3,FALSE), 0)</f>
        <v>150</v>
      </c>
      <c r="Q14" s="744"/>
      <c r="R14" s="663"/>
      <c r="S14" s="676"/>
      <c r="T14" s="668"/>
      <c r="U14" s="668"/>
      <c r="V14" s="724"/>
    </row>
    <row r="15" spans="1:22" s="307" customFormat="1" ht="18.95" customHeight="1" x14ac:dyDescent="0.25">
      <c r="B15" s="646"/>
      <c r="C15" s="644"/>
      <c r="D15" s="644"/>
      <c r="E15" s="646"/>
      <c r="F15" s="644"/>
      <c r="H15" s="931" t="s">
        <v>388</v>
      </c>
      <c r="I15" s="1026"/>
      <c r="J15" s="1020"/>
      <c r="K15" s="1020"/>
      <c r="L15" s="1020"/>
      <c r="M15" s="1020"/>
      <c r="N15" s="1020"/>
      <c r="O15" s="1020"/>
      <c r="P15" s="1044"/>
      <c r="Q15" s="742" t="str" cm="1">
        <f t="array" ref="Q15">IF(ISBLANK(C5),"",(SUM(I17:P17) + C5) / AGITO_WEAPON_MUB_SILVER)</f>
        <v/>
      </c>
      <c r="R15" s="617" cm="1">
        <f t="array" ref="R15">-(E5 * AGITO_WEAPON_MUB_SILVER - SUM(I17:P17) - C5)</f>
        <v>0</v>
      </c>
      <c r="S15" s="717" t="s">
        <v>65</v>
      </c>
      <c r="T15" s="703" t="str">
        <f>IF(R15&lt;0, _xlfn.CEILING.MATH(-R15/J5),"")</f>
        <v/>
      </c>
      <c r="U15" s="715" t="str">
        <f>IF(R15&lt;0, _xlfn.CEILING.MATH(-R15/L5),"")</f>
        <v/>
      </c>
      <c r="V15" s="721" t="str">
        <f>IFERROR((-E5 * AGITO_WEAPON_MUB_SILVER - R15)/(-E5 * AGITO_WEAPON_MUB_SILVER),"")</f>
        <v/>
      </c>
    </row>
    <row r="16" spans="1:22" s="307" customFormat="1" ht="18.95" customHeight="1" x14ac:dyDescent="0.25">
      <c r="H16" s="933"/>
      <c r="I16" s="1027"/>
      <c r="J16" s="1021"/>
      <c r="K16" s="1021"/>
      <c r="L16" s="1021"/>
      <c r="M16" s="1021"/>
      <c r="N16" s="1021"/>
      <c r="O16" s="1021"/>
      <c r="P16" s="1045"/>
      <c r="Q16" s="743" t="str" cm="1">
        <f t="array" ref="Q16">IF(ISBLANK(D5),"",(SUM(I18:P18) + D5) / AGITO_WEAPON_MUB_GOLD)</f>
        <v/>
      </c>
      <c r="R16" s="618" cm="1">
        <f t="array" ref="R16">-(E5 * AGITO_WEAPON_MUB_GOLD - SUM(I18:P18) - D5)</f>
        <v>0</v>
      </c>
      <c r="S16" s="655" t="s">
        <v>64</v>
      </c>
      <c r="T16" s="704"/>
      <c r="U16" s="716" t="str">
        <f>IF(R16&lt;0, _xlfn.CEILING.MATH(-R16/M5),"")</f>
        <v/>
      </c>
      <c r="V16" s="722" t="str">
        <f>IFERROR((-E5 * AGITO_WEAPON_MUB_GOLD - R16)/(-E5 * AGITO_WEAPON_MUB_GOLD),"")</f>
        <v/>
      </c>
    </row>
    <row r="17" spans="2:22" ht="18.95" hidden="1" customHeight="1" x14ac:dyDescent="0.25">
      <c r="B17" s="307"/>
      <c r="C17" s="307"/>
      <c r="D17" s="307"/>
      <c r="E17" s="307"/>
      <c r="F17" s="307"/>
      <c r="H17" s="652"/>
      <c r="I17" s="753">
        <f>_xlfn.IFNA(VLOOKUP(I15,DATA_AGITO_WEAPON,2,FALSE), 0)</f>
        <v>0</v>
      </c>
      <c r="J17" s="754">
        <f>_xlfn.IFNA(VLOOKUP(J15,DATA_AGITO_WEAPON,2,FALSE), 0)</f>
        <v>0</v>
      </c>
      <c r="K17" s="754">
        <f>_xlfn.IFNA(VLOOKUP(K15,DATA_AGITO_WEAPON,2,FALSE), 0)</f>
        <v>0</v>
      </c>
      <c r="L17" s="754">
        <f>_xlfn.IFNA(VLOOKUP(L15,DATA_AGITO_WEAPON,2,FALSE), 0)</f>
        <v>0</v>
      </c>
      <c r="M17" s="754">
        <f>_xlfn.IFNA(VLOOKUP(M15,DATA_AGITO_WEAPON,2,FALSE), 0)</f>
        <v>0</v>
      </c>
      <c r="N17" s="754">
        <f>_xlfn.IFNA(VLOOKUP(N15,DATA_AGITO_WEAPON,2,FALSE), 0)</f>
        <v>0</v>
      </c>
      <c r="O17" s="754">
        <f>_xlfn.IFNA(VLOOKUP(O15,DATA_AGITO_WEAPON,2,FALSE), 0)</f>
        <v>0</v>
      </c>
      <c r="P17" s="755">
        <f>_xlfn.IFNA(VLOOKUP(P15,DATA_AGITO_WEAPON,2,FALSE), 0)</f>
        <v>0</v>
      </c>
      <c r="Q17" s="744"/>
      <c r="R17" s="661"/>
      <c r="S17" s="656"/>
      <c r="T17" s="668"/>
      <c r="U17" s="668"/>
      <c r="V17" s="723"/>
    </row>
    <row r="18" spans="2:22" ht="18.95" hidden="1" customHeight="1" x14ac:dyDescent="0.25">
      <c r="H18" s="558"/>
      <c r="I18" s="756">
        <f>_xlfn.IFNA(VLOOKUP(I15,DATA_AGITO_WEAPON,3,FALSE), 0)</f>
        <v>0</v>
      </c>
      <c r="J18" s="757">
        <f>_xlfn.IFNA(VLOOKUP(J15,DATA_AGITO_WEAPON,3,FALSE), 0)</f>
        <v>0</v>
      </c>
      <c r="K18" s="757">
        <f>_xlfn.IFNA(VLOOKUP(K15,DATA_AGITO_WEAPON,3,FALSE), 0)</f>
        <v>0</v>
      </c>
      <c r="L18" s="757">
        <f>_xlfn.IFNA(VLOOKUP(L15,DATA_AGITO_WEAPON,3,FALSE), 0)</f>
        <v>0</v>
      </c>
      <c r="M18" s="757">
        <f>_xlfn.IFNA(VLOOKUP(M15,DATA_AGITO_WEAPON,3,FALSE), 0)</f>
        <v>0</v>
      </c>
      <c r="N18" s="757">
        <f>_xlfn.IFNA(VLOOKUP(N15,DATA_AGITO_WEAPON,3,FALSE), 0)</f>
        <v>0</v>
      </c>
      <c r="O18" s="757">
        <f>_xlfn.IFNA(VLOOKUP(O15,DATA_AGITO_WEAPON,3,FALSE), 0)</f>
        <v>0</v>
      </c>
      <c r="P18" s="758">
        <f>_xlfn.IFNA(VLOOKUP(P15,DATA_AGITO_WEAPON,3,FALSE), 0)</f>
        <v>0</v>
      </c>
      <c r="Q18" s="744"/>
      <c r="R18" s="663"/>
      <c r="S18" s="676"/>
      <c r="T18" s="668"/>
      <c r="U18" s="668"/>
      <c r="V18" s="724"/>
    </row>
    <row r="19" spans="2:22" s="307" customFormat="1" ht="18.95" customHeight="1" x14ac:dyDescent="0.25">
      <c r="B19" s="646"/>
      <c r="C19" s="644"/>
      <c r="D19" s="644"/>
      <c r="E19" s="646"/>
      <c r="F19" s="644"/>
      <c r="H19" s="994" t="s">
        <v>389</v>
      </c>
      <c r="I19" s="1022"/>
      <c r="J19" s="1024"/>
      <c r="K19" s="1024"/>
      <c r="L19" s="1024"/>
      <c r="M19" s="1024"/>
      <c r="N19" s="1024"/>
      <c r="O19" s="1024"/>
      <c r="P19" s="1046"/>
      <c r="Q19" s="742" t="str" cm="1">
        <f t="array" ref="Q19">IF(ISBLANK(C6),"",(SUM(I21:P21) + C6) / AGITO_WEAPON_MUB_SILVER)</f>
        <v/>
      </c>
      <c r="R19" s="617" cm="1">
        <f t="array" ref="R19">-(E6 * AGITO_WEAPON_MUB_SILVER - SUM(I21:P21) - C6)</f>
        <v>0</v>
      </c>
      <c r="S19" s="717" t="s">
        <v>65</v>
      </c>
      <c r="T19" s="703" t="str">
        <f>IF(R19&lt;0, _xlfn.CEILING.MATH(-R19/J6),"")</f>
        <v/>
      </c>
      <c r="U19" s="715" t="str">
        <f>IF(R19&lt;0, _xlfn.CEILING.MATH(-R19/L6),"")</f>
        <v/>
      </c>
      <c r="V19" s="721" t="str">
        <f>IFERROR((-E6 * AGITO_WEAPON_MUB_SILVER - R19)/(-E6 * AGITO_WEAPON_MUB_SILVER),"")</f>
        <v/>
      </c>
    </row>
    <row r="20" spans="2:22" s="307" customFormat="1" ht="18.95" customHeight="1" x14ac:dyDescent="0.25">
      <c r="B20" s="646"/>
      <c r="C20" s="644"/>
      <c r="D20" s="644"/>
      <c r="E20" s="646"/>
      <c r="F20" s="644"/>
      <c r="H20" s="996"/>
      <c r="I20" s="1023"/>
      <c r="J20" s="1025"/>
      <c r="K20" s="1025"/>
      <c r="L20" s="1025"/>
      <c r="M20" s="1025"/>
      <c r="N20" s="1025"/>
      <c r="O20" s="1025"/>
      <c r="P20" s="1047"/>
      <c r="Q20" s="743" t="str" cm="1">
        <f t="array" ref="Q20">IF(ISBLANK(D6),"",(SUM(I22:P22) + D6) / AGITO_WEAPON_MUB_GOLD)</f>
        <v/>
      </c>
      <c r="R20" s="618" cm="1">
        <f t="array" ref="R20">-(E6 * AGITO_WEAPON_MUB_GOLD - SUM(I22:P22) - D6)</f>
        <v>0</v>
      </c>
      <c r="S20" s="655" t="s">
        <v>64</v>
      </c>
      <c r="T20" s="704"/>
      <c r="U20" s="716" t="str">
        <f>IF(R20&lt;0, _xlfn.CEILING.MATH(-R20/M6),"")</f>
        <v/>
      </c>
      <c r="V20" s="722" t="str">
        <f>IFERROR((-E6 * AGITO_WEAPON_MUB_GOLD - R20)/(-E6 * AGITO_WEAPON_MUB_GOLD),"")</f>
        <v/>
      </c>
    </row>
    <row r="21" spans="2:22" ht="18.95" hidden="1" customHeight="1" x14ac:dyDescent="0.25">
      <c r="H21" s="648"/>
      <c r="I21" s="759">
        <f>_xlfn.IFNA(VLOOKUP(I19,DATA_AGITO_WEAPON,2,FALSE), 0)</f>
        <v>0</v>
      </c>
      <c r="J21" s="760">
        <f>_xlfn.IFNA(VLOOKUP(J19,DATA_AGITO_WEAPON,2,FALSE), 0)</f>
        <v>0</v>
      </c>
      <c r="K21" s="760">
        <f>_xlfn.IFNA(VLOOKUP(K19,DATA_AGITO_WEAPON,2,FALSE), 0)</f>
        <v>0</v>
      </c>
      <c r="L21" s="760">
        <f>_xlfn.IFNA(VLOOKUP(L19,DATA_AGITO_WEAPON,2,FALSE), 0)</f>
        <v>0</v>
      </c>
      <c r="M21" s="760">
        <f>_xlfn.IFNA(VLOOKUP(M19,DATA_AGITO_WEAPON,2,FALSE), 0)</f>
        <v>0</v>
      </c>
      <c r="N21" s="760">
        <f>_xlfn.IFNA(VLOOKUP(N19,DATA_AGITO_WEAPON,2,FALSE), 0)</f>
        <v>0</v>
      </c>
      <c r="O21" s="760">
        <f>_xlfn.IFNA(VLOOKUP(O19,DATA_AGITO_WEAPON,2,FALSE), 0)</f>
        <v>0</v>
      </c>
      <c r="P21" s="761">
        <f>_xlfn.IFNA(VLOOKUP(P19,DATA_AGITO_WEAPON,2,FALSE), 0)</f>
        <v>0</v>
      </c>
      <c r="Q21" s="744"/>
      <c r="R21" s="661"/>
      <c r="S21" s="656"/>
      <c r="T21" s="668"/>
      <c r="U21" s="668"/>
      <c r="V21" s="723"/>
    </row>
    <row r="22" spans="2:22" ht="18.95" hidden="1" customHeight="1" x14ac:dyDescent="0.25">
      <c r="H22" s="648"/>
      <c r="I22" s="759">
        <f>_xlfn.IFNA(VLOOKUP(I19,DATA_AGITO_WEAPON,3,FALSE), 0)</f>
        <v>0</v>
      </c>
      <c r="J22" s="760">
        <f>_xlfn.IFNA(VLOOKUP(J19,DATA_AGITO_WEAPON,3,FALSE), 0)</f>
        <v>0</v>
      </c>
      <c r="K22" s="760">
        <f>_xlfn.IFNA(VLOOKUP(K19,DATA_AGITO_WEAPON,3,FALSE), 0)</f>
        <v>0</v>
      </c>
      <c r="L22" s="760">
        <f>_xlfn.IFNA(VLOOKUP(L19,DATA_AGITO_WEAPON,3,FALSE), 0)</f>
        <v>0</v>
      </c>
      <c r="M22" s="760">
        <f>_xlfn.IFNA(VLOOKUP(M19,DATA_AGITO_WEAPON,3,FALSE), 0)</f>
        <v>0</v>
      </c>
      <c r="N22" s="760">
        <f>_xlfn.IFNA(VLOOKUP(N19,DATA_AGITO_WEAPON,3,FALSE), 0)</f>
        <v>0</v>
      </c>
      <c r="O22" s="760">
        <f>_xlfn.IFNA(VLOOKUP(O19,DATA_AGITO_WEAPON,3,FALSE), 0)</f>
        <v>0</v>
      </c>
      <c r="P22" s="761">
        <f>_xlfn.IFNA(VLOOKUP(P19,DATA_AGITO_WEAPON,3,FALSE), 0)</f>
        <v>0</v>
      </c>
      <c r="Q22" s="744"/>
      <c r="R22" s="661"/>
      <c r="S22" s="656"/>
      <c r="T22" s="668"/>
      <c r="U22" s="668"/>
      <c r="V22" s="724"/>
    </row>
    <row r="23" spans="2:22" ht="18.95" customHeight="1" x14ac:dyDescent="0.25">
      <c r="H23" s="973" t="s">
        <v>390</v>
      </c>
      <c r="I23" s="1016"/>
      <c r="J23" s="1018"/>
      <c r="K23" s="1018"/>
      <c r="L23" s="1018"/>
      <c r="M23" s="1018"/>
      <c r="N23" s="1018"/>
      <c r="O23" s="1018"/>
      <c r="P23" s="1040"/>
      <c r="Q23" s="742" t="str" cm="1">
        <f t="array" ref="Q23">IF(ISBLANK(C7),"",(SUM(I25:P25) + C7) / AGITO_WEAPON_MUB_SILVER)</f>
        <v/>
      </c>
      <c r="R23" s="617" cm="1">
        <f t="array" ref="R23">-(E7 * AGITO_WEAPON_MUB_SILVER - SUM(I25:P25) - C7)</f>
        <v>0</v>
      </c>
      <c r="S23" s="717" t="s">
        <v>65</v>
      </c>
      <c r="T23" s="703" t="str">
        <f>IF(R23&lt;0, _xlfn.CEILING.MATH(-R23/J7),"")</f>
        <v/>
      </c>
      <c r="U23" s="715" t="str">
        <f>IF(R23&lt;0, _xlfn.CEILING.MATH(-R23/L7),"")</f>
        <v/>
      </c>
      <c r="V23" s="721" t="str">
        <f>IFERROR((-E7 * AGITO_WEAPON_MUB_SILVER - R23)/(-E7 * AGITO_WEAPON_MUB_SILVER),"")</f>
        <v/>
      </c>
    </row>
    <row r="24" spans="2:22" ht="18.95" customHeight="1" x14ac:dyDescent="0.25">
      <c r="H24" s="975"/>
      <c r="I24" s="1017"/>
      <c r="J24" s="1019"/>
      <c r="K24" s="1019"/>
      <c r="L24" s="1019"/>
      <c r="M24" s="1019"/>
      <c r="N24" s="1019"/>
      <c r="O24" s="1019"/>
      <c r="P24" s="1041"/>
      <c r="Q24" s="743" t="str" cm="1">
        <f t="array" ref="Q24">IF(ISBLANK(D7),"",(SUM(I26:P26) + D7) / AGITO_WEAPON_MUB_GOLD)</f>
        <v/>
      </c>
      <c r="R24" s="618" cm="1">
        <f t="array" ref="R24">-(E7 * AGITO_WEAPON_MUB_GOLD - SUM(I26:P26) - D7)</f>
        <v>0</v>
      </c>
      <c r="S24" s="655" t="s">
        <v>64</v>
      </c>
      <c r="T24" s="704"/>
      <c r="U24" s="716" t="str">
        <f>IF(R24&lt;0, _xlfn.CEILING.MATH(-R24/M7),"")</f>
        <v/>
      </c>
      <c r="V24" s="722" t="str">
        <f>IFERROR((-E7 * AGITO_WEAPON_MUB_GOLD - R24)/(-E7 * AGITO_WEAPON_MUB_GOLD),"")</f>
        <v/>
      </c>
    </row>
    <row r="25" spans="2:22" ht="18.95" hidden="1" customHeight="1" x14ac:dyDescent="0.25">
      <c r="H25" s="651"/>
      <c r="I25" s="762">
        <f>_xlfn.IFNA(VLOOKUP(I23,DATA_AGITO_WEAPON,2,FALSE), 0)</f>
        <v>0</v>
      </c>
      <c r="J25" s="763">
        <f>_xlfn.IFNA(VLOOKUP(J23,DATA_AGITO_WEAPON,2,FALSE), 0)</f>
        <v>0</v>
      </c>
      <c r="K25" s="763">
        <f>_xlfn.IFNA(VLOOKUP(K23,DATA_AGITO_WEAPON,2,FALSE), 0)</f>
        <v>0</v>
      </c>
      <c r="L25" s="763">
        <f>_xlfn.IFNA(VLOOKUP(L23,DATA_AGITO_WEAPON,2,FALSE), 0)</f>
        <v>0</v>
      </c>
      <c r="M25" s="763">
        <f>_xlfn.IFNA(VLOOKUP(M23,DATA_AGITO_WEAPON,2,FALSE), 0)</f>
        <v>0</v>
      </c>
      <c r="N25" s="763">
        <f>_xlfn.IFNA(VLOOKUP(N23,DATA_AGITO_WEAPON,2,FALSE), 0)</f>
        <v>0</v>
      </c>
      <c r="O25" s="763">
        <f>_xlfn.IFNA(VLOOKUP(O23,DATA_AGITO_WEAPON,2,FALSE), 0)</f>
        <v>0</v>
      </c>
      <c r="P25" s="764">
        <f>_xlfn.IFNA(VLOOKUP(P23,DATA_AGITO_WEAPON,2,FALSE), 0)</f>
        <v>0</v>
      </c>
      <c r="Q25" s="744"/>
      <c r="R25" s="661"/>
      <c r="S25" s="656"/>
      <c r="T25" s="668"/>
      <c r="U25" s="668"/>
      <c r="V25" s="722"/>
    </row>
    <row r="26" spans="2:22" ht="18.95" hidden="1" customHeight="1" x14ac:dyDescent="0.25">
      <c r="H26" s="556"/>
      <c r="I26" s="765">
        <f>_xlfn.IFNA(VLOOKUP(I23,DATA_AGITO_WEAPON,3,FALSE), 0)</f>
        <v>0</v>
      </c>
      <c r="J26" s="766">
        <f>_xlfn.IFNA(VLOOKUP(J23,DATA_AGITO_WEAPON,3,FALSE), 0)</f>
        <v>0</v>
      </c>
      <c r="K26" s="766">
        <f>_xlfn.IFNA(VLOOKUP(K23,DATA_AGITO_WEAPON,3,FALSE), 0)</f>
        <v>0</v>
      </c>
      <c r="L26" s="766">
        <f>_xlfn.IFNA(VLOOKUP(L23,DATA_AGITO_WEAPON,3,FALSE), 0)</f>
        <v>0</v>
      </c>
      <c r="M26" s="766">
        <f>_xlfn.IFNA(VLOOKUP(M23,DATA_AGITO_WEAPON,3,FALSE), 0)</f>
        <v>0</v>
      </c>
      <c r="N26" s="766">
        <f>_xlfn.IFNA(VLOOKUP(N23,DATA_AGITO_WEAPON,3,FALSE), 0)</f>
        <v>0</v>
      </c>
      <c r="O26" s="766">
        <f>_xlfn.IFNA(VLOOKUP(O23,DATA_AGITO_WEAPON,3,FALSE), 0)</f>
        <v>0</v>
      </c>
      <c r="P26" s="767">
        <f>_xlfn.IFNA(VLOOKUP(P23,DATA_AGITO_WEAPON,3,FALSE), 0)</f>
        <v>0</v>
      </c>
      <c r="Q26" s="744"/>
      <c r="R26" s="663"/>
      <c r="S26" s="676"/>
      <c r="T26" s="668"/>
      <c r="U26" s="668"/>
      <c r="V26" s="722"/>
    </row>
    <row r="27" spans="2:22" ht="18.95" customHeight="1" x14ac:dyDescent="0.25">
      <c r="H27" s="969" t="s">
        <v>391</v>
      </c>
      <c r="I27" s="1028"/>
      <c r="J27" s="1014"/>
      <c r="K27" s="1014"/>
      <c r="L27" s="1014"/>
      <c r="M27" s="1014"/>
      <c r="N27" s="1014"/>
      <c r="O27" s="1014"/>
      <c r="P27" s="1042"/>
      <c r="Q27" s="745" t="str" cm="1">
        <f t="array" ref="Q27">IF(ISBLANK(C8),"",(SUM(I29:P29) + C8) / AGITO_WEAPON_MUB_SILVER)</f>
        <v/>
      </c>
      <c r="R27" s="617" cm="1">
        <f t="array" ref="R27">-(E8 * AGITO_WEAPON_MUB_SILVER - SUM(I29:P29) - C8)</f>
        <v>0</v>
      </c>
      <c r="S27" s="717" t="s">
        <v>65</v>
      </c>
      <c r="T27" s="703" t="str">
        <f>IF(R27&lt;0, _xlfn.CEILING.MATH(-R27/J8),"")</f>
        <v/>
      </c>
      <c r="U27" s="715" t="str">
        <f>IF(R27&lt;0, _xlfn.CEILING.MATH(-R27/L8),"")</f>
        <v/>
      </c>
      <c r="V27" s="721" t="str">
        <f>IFERROR((-E8 * AGITO_WEAPON_MUB_SILVER - R27)/(-E8 * AGITO_WEAPON_MUB_SILVER),"")</f>
        <v/>
      </c>
    </row>
    <row r="28" spans="2:22" ht="18.95" customHeight="1" x14ac:dyDescent="0.25">
      <c r="H28" s="971"/>
      <c r="I28" s="1029"/>
      <c r="J28" s="1015"/>
      <c r="K28" s="1015"/>
      <c r="L28" s="1015"/>
      <c r="M28" s="1015"/>
      <c r="N28" s="1015"/>
      <c r="O28" s="1015"/>
      <c r="P28" s="1043"/>
      <c r="Q28" s="746" t="str" cm="1">
        <f t="array" ref="Q28">IF(ISBLANK(D8),"",(SUM(I30:P30) + D8) / AGITO_WEAPON_MUB_GOLD)</f>
        <v/>
      </c>
      <c r="R28" s="619" cm="1">
        <f t="array" ref="R28">-(E8 * AGITO_WEAPON_MUB_GOLD - SUM(I30:P30) - D8)</f>
        <v>0</v>
      </c>
      <c r="S28" s="328" t="s">
        <v>64</v>
      </c>
      <c r="T28" s="704"/>
      <c r="U28" s="716" t="str">
        <f>IF(R28&lt;0, _xlfn.CEILING.MATH(-R28/M8),"")</f>
        <v/>
      </c>
      <c r="V28" s="725" t="str">
        <f>IFERROR((-E8 * AGITO_WEAPON_MUB_GOLD - R28)/(-E8 * AGITO_WEAPON_MUB_GOLD),"")</f>
        <v/>
      </c>
    </row>
    <row r="29" spans="2:22" hidden="1" x14ac:dyDescent="0.25">
      <c r="H29" s="585"/>
      <c r="I29" s="585">
        <f>_xlfn.IFNA(VLOOKUP(I27,DATA_AGITO_WEAPON,2,FALSE), 0)</f>
        <v>0</v>
      </c>
      <c r="J29" s="504">
        <f>_xlfn.IFNA(VLOOKUP(J27,DATA_AGITO_WEAPON,2,FALSE), 0)</f>
        <v>0</v>
      </c>
      <c r="K29" s="504">
        <f>_xlfn.IFNA(VLOOKUP(K27,DATA_AGITO_WEAPON,2,FALSE), 0)</f>
        <v>0</v>
      </c>
      <c r="L29" s="504">
        <f>_xlfn.IFNA(VLOOKUP(L27,DATA_AGITO_WEAPON,2,FALSE), 0)</f>
        <v>0</v>
      </c>
      <c r="M29" s="504">
        <f>_xlfn.IFNA(VLOOKUP(M27,DATA_AGITO_WEAPON,2,FALSE), 0)</f>
        <v>0</v>
      </c>
      <c r="N29" s="504">
        <f>_xlfn.IFNA(VLOOKUP(N27,DATA_AGITO_WEAPON,2,FALSE), 0)</f>
        <v>0</v>
      </c>
      <c r="O29" s="504">
        <f>_xlfn.IFNA(VLOOKUP(O27,DATA_AGITO_WEAPON,2,FALSE), 0)</f>
        <v>0</v>
      </c>
      <c r="P29" s="586">
        <f>_xlfn.IFNA(VLOOKUP(P27,DATA_AGITO_WEAPON,2,FALSE), 0)</f>
        <v>0</v>
      </c>
      <c r="Q29" s="740"/>
      <c r="R29" s="665"/>
      <c r="S29" s="662"/>
      <c r="T29" s="662"/>
      <c r="U29" s="662"/>
      <c r="V29" s="607"/>
    </row>
    <row r="30" spans="2:22" hidden="1" x14ac:dyDescent="0.25">
      <c r="H30" s="649"/>
      <c r="I30" s="649">
        <f>_xlfn.IFNA(VLOOKUP(I27,DATA_AGITO_WEAPON,3,FALSE), 0)</f>
        <v>0</v>
      </c>
      <c r="J30" s="505">
        <f>_xlfn.IFNA(VLOOKUP(J27,DATA_AGITO_WEAPON,3,FALSE), 0)</f>
        <v>0</v>
      </c>
      <c r="K30" s="505">
        <f>_xlfn.IFNA(VLOOKUP(K27,DATA_AGITO_WEAPON,3,FALSE), 0)</f>
        <v>0</v>
      </c>
      <c r="L30" s="505">
        <f>_xlfn.IFNA(VLOOKUP(L27,DATA_AGITO_WEAPON,3,FALSE), 0)</f>
        <v>0</v>
      </c>
      <c r="M30" s="505">
        <f>_xlfn.IFNA(VLOOKUP(M27,DATA_AGITO_WEAPON,3,FALSE), 0)</f>
        <v>0</v>
      </c>
      <c r="N30" s="505">
        <f>_xlfn.IFNA(VLOOKUP(N27,DATA_AGITO_WEAPON,3,FALSE), 0)</f>
        <v>0</v>
      </c>
      <c r="O30" s="505">
        <f>_xlfn.IFNA(VLOOKUP(O27,DATA_AGITO_WEAPON,3,FALSE), 0)</f>
        <v>0</v>
      </c>
      <c r="P30" s="650">
        <f>_xlfn.IFNA(VLOOKUP(P27,DATA_AGITO_WEAPON,3,FALSE), 0)</f>
        <v>0</v>
      </c>
      <c r="Q30" s="741"/>
      <c r="R30" s="666"/>
      <c r="S30" s="664"/>
      <c r="T30" s="664"/>
      <c r="U30" s="664"/>
      <c r="V30" s="608" t="str">
        <f>IFERROR(IF(S28=0,100%,(HDRAG_MAX_BUILDING - S28)/HDRAG_MAX_BUILDING),"")</f>
        <v/>
      </c>
    </row>
    <row r="34" spans="8:8" x14ac:dyDescent="0.25">
      <c r="H34" s="768"/>
    </row>
  </sheetData>
  <mergeCells count="54">
    <mergeCell ref="F2:F3"/>
    <mergeCell ref="E2:E3"/>
    <mergeCell ref="O23:O24"/>
    <mergeCell ref="P23:P24"/>
    <mergeCell ref="H27:H28"/>
    <mergeCell ref="O27:O28"/>
    <mergeCell ref="P27:P28"/>
    <mergeCell ref="O15:O16"/>
    <mergeCell ref="P15:P16"/>
    <mergeCell ref="H19:H20"/>
    <mergeCell ref="O19:O20"/>
    <mergeCell ref="P19:P20"/>
    <mergeCell ref="K2:M2"/>
    <mergeCell ref="I2:J2"/>
    <mergeCell ref="H2:H3"/>
    <mergeCell ref="N2:N8"/>
    <mergeCell ref="R10:S10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L27:L28"/>
    <mergeCell ref="M27:M28"/>
    <mergeCell ref="O2:P2"/>
    <mergeCell ref="K23:K24"/>
    <mergeCell ref="L23:L24"/>
    <mergeCell ref="M23:M24"/>
    <mergeCell ref="N23:N24"/>
    <mergeCell ref="I15:I16"/>
    <mergeCell ref="I27:I28"/>
    <mergeCell ref="J27:J28"/>
    <mergeCell ref="K27:K28"/>
    <mergeCell ref="J15:J16"/>
    <mergeCell ref="C2:D2"/>
    <mergeCell ref="N27:N28"/>
    <mergeCell ref="H23:H24"/>
    <mergeCell ref="I23:I24"/>
    <mergeCell ref="J23:J24"/>
    <mergeCell ref="K15:K16"/>
    <mergeCell ref="L15:L16"/>
    <mergeCell ref="M15:M16"/>
    <mergeCell ref="N15:N16"/>
    <mergeCell ref="I19:I20"/>
    <mergeCell ref="J19:J20"/>
    <mergeCell ref="K19:K20"/>
    <mergeCell ref="L19:L20"/>
    <mergeCell ref="M19:M20"/>
    <mergeCell ref="N19:N20"/>
    <mergeCell ref="H15:H16"/>
  </mergeCells>
  <conditionalFormatting sqref="V11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2:V1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5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6:V18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19:V22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3:V26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7:V30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1:Q28">
    <cfRule type="cellIs" dxfId="11" priority="12" operator="equal">
      <formula>"D524"</formula>
    </cfRule>
  </conditionalFormatting>
  <conditionalFormatting sqref="V11:V28">
    <cfRule type="cellIs" dxfId="10" priority="11" operator="lessThan">
      <formula>1</formula>
    </cfRule>
  </conditionalFormatting>
  <conditionalFormatting sqref="R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R4">
    <cfRule type="cellIs" dxfId="9" priority="9" operator="lessThan">
      <formula>1</formula>
    </cfRule>
  </conditionalFormatting>
  <conditionalFormatting sqref="R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R5">
    <cfRule type="cellIs" dxfId="8" priority="7" operator="lessThan">
      <formula>1</formula>
    </cfRule>
  </conditionalFormatting>
  <conditionalFormatting sqref="R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R6">
    <cfRule type="cellIs" dxfId="7" priority="5" operator="lessThan">
      <formula>1</formula>
    </cfRule>
  </conditionalFormatting>
  <conditionalFormatting sqref="R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R7">
    <cfRule type="cellIs" dxfId="6" priority="3" operator="lessThan">
      <formula>1</formula>
    </cfRule>
  </conditionalFormatting>
  <conditionalFormatting sqref="R8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{05F25446-71D4-4DAC-8093-EBC2A53ACB4A}</x14:id>
        </ext>
      </extLst>
    </cfRule>
  </conditionalFormatting>
  <conditionalFormatting sqref="R8">
    <cfRule type="cellIs" dxfId="5" priority="1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V11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V12:V14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V15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V16:V18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V19:V22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V23:V26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V27:V30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R7</xm:sqref>
        </x14:conditionalFormatting>
        <x14:conditionalFormatting xmlns:xm="http://schemas.microsoft.com/office/excel/2006/main">
          <x14:cfRule type="dataBar" id="{05F25446-71D4-4DAC-8093-EBC2A53ACB4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W531"/>
  <sheetViews>
    <sheetView topLeftCell="A509" zoomScaleNormal="100" workbookViewId="0">
      <selection activeCell="B532" sqref="B532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6" customWidth="1"/>
    <col min="8" max="8" width="4.7109375" style="51" customWidth="1"/>
    <col min="9" max="9" width="4.7109375" style="627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46"/>
    <col min="21" max="21" width="9.28515625" style="667"/>
    <col min="22" max="16384" width="9.28515625" style="644"/>
  </cols>
  <sheetData>
    <row r="1" spans="1:23" x14ac:dyDescent="0.25">
      <c r="A1" s="658" t="s">
        <v>242</v>
      </c>
      <c r="B1" s="1055" t="s">
        <v>244</v>
      </c>
      <c r="C1" s="1056"/>
      <c r="D1" s="660" t="s">
        <v>242</v>
      </c>
      <c r="E1" s="1057" t="s">
        <v>244</v>
      </c>
      <c r="F1" s="1058"/>
      <c r="G1" s="701" t="s">
        <v>242</v>
      </c>
      <c r="H1" s="1059" t="s">
        <v>244</v>
      </c>
      <c r="I1" s="1060"/>
      <c r="J1" s="659" t="s">
        <v>242</v>
      </c>
      <c r="K1" s="1061" t="s">
        <v>244</v>
      </c>
      <c r="L1" s="1062"/>
      <c r="M1" s="657" t="s">
        <v>242</v>
      </c>
      <c r="N1" s="1063" t="s">
        <v>244</v>
      </c>
      <c r="O1" s="1064"/>
      <c r="Q1" s="646" t="s">
        <v>394</v>
      </c>
      <c r="R1" s="646" t="s">
        <v>65</v>
      </c>
      <c r="S1" s="646" t="s">
        <v>64</v>
      </c>
      <c r="U1" s="667">
        <v>610</v>
      </c>
      <c r="V1" s="644">
        <v>40</v>
      </c>
      <c r="W1" s="644">
        <v>30</v>
      </c>
    </row>
    <row r="2" spans="1:23" x14ac:dyDescent="0.25">
      <c r="A2" s="183" t="s">
        <v>65</v>
      </c>
      <c r="B2" s="534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702" t="s">
        <v>65</v>
      </c>
      <c r="H2" s="533" t="s">
        <v>65</v>
      </c>
      <c r="I2" s="522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6" t="s">
        <v>65</v>
      </c>
      <c r="O2" s="205" t="s">
        <v>64</v>
      </c>
      <c r="Q2" s="646">
        <v>0</v>
      </c>
      <c r="R2" s="646">
        <v>405</v>
      </c>
      <c r="S2" s="646">
        <v>25</v>
      </c>
      <c r="U2" s="667">
        <v>611</v>
      </c>
      <c r="V2" s="644">
        <v>80</v>
      </c>
      <c r="W2" s="644">
        <v>60</v>
      </c>
    </row>
    <row r="3" spans="1:23" x14ac:dyDescent="0.25">
      <c r="A3" s="186">
        <v>5</v>
      </c>
      <c r="B3" s="211">
        <v>4</v>
      </c>
      <c r="C3" s="187">
        <v>3</v>
      </c>
      <c r="Q3" s="646">
        <v>1</v>
      </c>
      <c r="R3" s="646">
        <v>385</v>
      </c>
      <c r="S3" s="646">
        <v>25</v>
      </c>
      <c r="U3" s="667">
        <v>612</v>
      </c>
      <c r="V3" s="644">
        <v>120</v>
      </c>
      <c r="W3" s="644">
        <v>90</v>
      </c>
    </row>
    <row r="4" spans="1:23" x14ac:dyDescent="0.25">
      <c r="A4" s="186">
        <v>5</v>
      </c>
      <c r="B4" s="211">
        <v>3</v>
      </c>
      <c r="C4" s="187">
        <v>3</v>
      </c>
      <c r="Q4" s="646">
        <v>2</v>
      </c>
      <c r="R4" s="646">
        <v>375</v>
      </c>
      <c r="S4" s="646">
        <v>25</v>
      </c>
      <c r="U4" s="667">
        <v>613</v>
      </c>
      <c r="V4" s="644">
        <v>160</v>
      </c>
      <c r="W4" s="644">
        <v>120</v>
      </c>
    </row>
    <row r="5" spans="1:23" x14ac:dyDescent="0.25">
      <c r="A5" s="186">
        <v>5</v>
      </c>
      <c r="B5" s="211">
        <v>4</v>
      </c>
      <c r="C5" s="187">
        <v>3</v>
      </c>
      <c r="Q5" s="646">
        <v>3</v>
      </c>
      <c r="R5" s="646">
        <v>365</v>
      </c>
      <c r="S5" s="646">
        <v>25</v>
      </c>
      <c r="U5" s="667">
        <v>614</v>
      </c>
      <c r="V5" s="644">
        <v>200</v>
      </c>
      <c r="W5" s="644">
        <v>150</v>
      </c>
    </row>
    <row r="6" spans="1:23" x14ac:dyDescent="0.25">
      <c r="A6" s="186">
        <v>5</v>
      </c>
      <c r="B6" s="211">
        <v>3</v>
      </c>
      <c r="C6" s="187">
        <v>4</v>
      </c>
      <c r="Q6" s="646">
        <v>4</v>
      </c>
      <c r="R6" s="646">
        <v>345</v>
      </c>
      <c r="S6" s="646">
        <v>25</v>
      </c>
    </row>
    <row r="7" spans="1:23" x14ac:dyDescent="0.25">
      <c r="A7" s="186">
        <v>5</v>
      </c>
      <c r="B7" s="211">
        <v>2</v>
      </c>
      <c r="C7" s="187">
        <v>3</v>
      </c>
      <c r="Q7" s="646">
        <v>5</v>
      </c>
      <c r="R7" s="646">
        <v>325</v>
      </c>
      <c r="S7" s="646">
        <v>25</v>
      </c>
    </row>
    <row r="8" spans="1:23" x14ac:dyDescent="0.25">
      <c r="A8" s="186">
        <v>5</v>
      </c>
      <c r="B8" s="211">
        <v>3</v>
      </c>
      <c r="C8" s="187">
        <v>3</v>
      </c>
      <c r="Q8" s="646">
        <v>6</v>
      </c>
      <c r="R8" s="646">
        <v>295</v>
      </c>
      <c r="S8" s="646">
        <v>25</v>
      </c>
    </row>
    <row r="9" spans="1:23" x14ac:dyDescent="0.25">
      <c r="A9" s="186">
        <v>5</v>
      </c>
      <c r="B9" s="211">
        <v>2</v>
      </c>
      <c r="C9" s="187">
        <v>3</v>
      </c>
      <c r="Q9" s="646">
        <v>7</v>
      </c>
      <c r="R9" s="646">
        <v>265</v>
      </c>
      <c r="S9" s="646">
        <v>25</v>
      </c>
    </row>
    <row r="10" spans="1:23" x14ac:dyDescent="0.25">
      <c r="A10" s="186">
        <v>5</v>
      </c>
      <c r="B10" s="211">
        <v>3</v>
      </c>
      <c r="C10" s="187">
        <v>3</v>
      </c>
      <c r="Q10" s="646">
        <v>8</v>
      </c>
      <c r="R10" s="646">
        <v>235</v>
      </c>
      <c r="S10" s="646">
        <v>25</v>
      </c>
    </row>
    <row r="11" spans="1:23" x14ac:dyDescent="0.25">
      <c r="A11" s="186">
        <v>5</v>
      </c>
      <c r="B11" s="211">
        <v>2</v>
      </c>
      <c r="C11" s="187">
        <v>3</v>
      </c>
      <c r="Q11" s="646">
        <v>9</v>
      </c>
      <c r="R11" s="646">
        <v>205</v>
      </c>
      <c r="S11" s="646">
        <v>25</v>
      </c>
    </row>
    <row r="12" spans="1:23" x14ac:dyDescent="0.25">
      <c r="A12" s="186">
        <v>5</v>
      </c>
      <c r="B12" s="211">
        <v>3</v>
      </c>
      <c r="C12" s="187">
        <v>3</v>
      </c>
      <c r="Q12" s="646">
        <v>10</v>
      </c>
      <c r="R12" s="646">
        <v>175</v>
      </c>
      <c r="S12" s="646">
        <v>25</v>
      </c>
    </row>
    <row r="13" spans="1:23" x14ac:dyDescent="0.25">
      <c r="A13" s="186">
        <v>5</v>
      </c>
      <c r="B13" s="211">
        <v>2</v>
      </c>
      <c r="C13" s="187">
        <v>3</v>
      </c>
      <c r="Q13" s="646">
        <v>11</v>
      </c>
      <c r="R13" s="646">
        <v>140</v>
      </c>
      <c r="S13" s="646">
        <v>20</v>
      </c>
    </row>
    <row r="14" spans="1:23" x14ac:dyDescent="0.25">
      <c r="A14" s="186">
        <v>6</v>
      </c>
      <c r="B14" s="211">
        <v>3</v>
      </c>
      <c r="C14" s="187">
        <v>4</v>
      </c>
      <c r="Q14" s="646">
        <v>12</v>
      </c>
      <c r="R14" s="646">
        <v>105</v>
      </c>
      <c r="S14" s="646">
        <v>15</v>
      </c>
    </row>
    <row r="15" spans="1:23" x14ac:dyDescent="0.25">
      <c r="A15" s="186">
        <v>5</v>
      </c>
      <c r="B15" s="211">
        <v>2</v>
      </c>
      <c r="C15" s="187">
        <v>5</v>
      </c>
      <c r="Q15" s="646">
        <v>13</v>
      </c>
      <c r="R15" s="646">
        <v>70</v>
      </c>
      <c r="S15" s="646">
        <v>10</v>
      </c>
    </row>
    <row r="16" spans="1:23" x14ac:dyDescent="0.25">
      <c r="A16" s="186">
        <v>5</v>
      </c>
      <c r="B16" s="211">
        <v>3</v>
      </c>
      <c r="C16" s="187">
        <v>3</v>
      </c>
      <c r="Q16" s="646">
        <v>14</v>
      </c>
      <c r="R16" s="646">
        <v>35</v>
      </c>
      <c r="S16" s="646">
        <v>5</v>
      </c>
    </row>
    <row r="17" spans="1:19" x14ac:dyDescent="0.25">
      <c r="A17" s="186">
        <v>5</v>
      </c>
      <c r="B17" s="211">
        <v>3</v>
      </c>
      <c r="C17" s="187">
        <v>4</v>
      </c>
      <c r="Q17" s="646">
        <v>15</v>
      </c>
      <c r="R17" s="646">
        <v>0</v>
      </c>
      <c r="S17" s="646">
        <v>0</v>
      </c>
    </row>
    <row r="18" spans="1:19" x14ac:dyDescent="0.25">
      <c r="A18" s="186">
        <v>5</v>
      </c>
      <c r="B18" s="211">
        <v>4</v>
      </c>
      <c r="C18" s="187">
        <v>3</v>
      </c>
    </row>
    <row r="19" spans="1:19" x14ac:dyDescent="0.25">
      <c r="A19" s="186">
        <v>5</v>
      </c>
      <c r="B19" s="211">
        <v>3</v>
      </c>
      <c r="C19" s="187">
        <v>3</v>
      </c>
    </row>
    <row r="20" spans="1:19" x14ac:dyDescent="0.25">
      <c r="A20" s="186">
        <v>5</v>
      </c>
      <c r="B20" s="211">
        <v>2</v>
      </c>
      <c r="C20" s="187">
        <v>3</v>
      </c>
    </row>
    <row r="21" spans="1:19" x14ac:dyDescent="0.25">
      <c r="A21" s="186">
        <v>5</v>
      </c>
      <c r="B21" s="211">
        <v>2</v>
      </c>
      <c r="C21" s="187">
        <v>5</v>
      </c>
    </row>
    <row r="22" spans="1:19" x14ac:dyDescent="0.25">
      <c r="A22" s="186">
        <v>5</v>
      </c>
      <c r="B22" s="211">
        <v>3</v>
      </c>
      <c r="C22" s="187">
        <v>3</v>
      </c>
    </row>
    <row r="23" spans="1:19" x14ac:dyDescent="0.25">
      <c r="A23" s="186">
        <v>5</v>
      </c>
      <c r="B23" s="211">
        <v>2</v>
      </c>
      <c r="C23" s="187">
        <v>3</v>
      </c>
    </row>
    <row r="24" spans="1:19" x14ac:dyDescent="0.25">
      <c r="A24" s="186">
        <v>5</v>
      </c>
      <c r="B24" s="211">
        <v>2</v>
      </c>
      <c r="C24" s="187">
        <v>3</v>
      </c>
    </row>
    <row r="25" spans="1:19" x14ac:dyDescent="0.25">
      <c r="A25" s="186">
        <v>5</v>
      </c>
      <c r="B25" s="211">
        <v>3</v>
      </c>
      <c r="C25" s="187">
        <v>3</v>
      </c>
    </row>
    <row r="26" spans="1:19" x14ac:dyDescent="0.25">
      <c r="A26" s="186">
        <v>5</v>
      </c>
      <c r="B26" s="211">
        <v>2</v>
      </c>
      <c r="C26" s="187">
        <v>4</v>
      </c>
    </row>
    <row r="27" spans="1:19" x14ac:dyDescent="0.25">
      <c r="A27" s="186">
        <v>5</v>
      </c>
      <c r="B27" s="211">
        <v>2</v>
      </c>
      <c r="C27" s="187">
        <v>5</v>
      </c>
    </row>
    <row r="28" spans="1:19" x14ac:dyDescent="0.25">
      <c r="A28" s="186">
        <v>5</v>
      </c>
      <c r="B28" s="211">
        <v>2</v>
      </c>
      <c r="C28" s="187">
        <v>3</v>
      </c>
    </row>
    <row r="29" spans="1:19" x14ac:dyDescent="0.25">
      <c r="A29" s="186">
        <v>7</v>
      </c>
      <c r="B29" s="211">
        <v>4</v>
      </c>
      <c r="C29" s="187">
        <v>2</v>
      </c>
    </row>
    <row r="30" spans="1:19" x14ac:dyDescent="0.25">
      <c r="A30" s="186">
        <v>6</v>
      </c>
      <c r="B30" s="211">
        <v>3</v>
      </c>
      <c r="C30" s="187">
        <v>3</v>
      </c>
    </row>
    <row r="31" spans="1:19" x14ac:dyDescent="0.25">
      <c r="A31" s="186">
        <v>5</v>
      </c>
      <c r="B31" s="211">
        <v>2</v>
      </c>
      <c r="C31" s="187">
        <v>4</v>
      </c>
    </row>
    <row r="32" spans="1:19" x14ac:dyDescent="0.25">
      <c r="A32" s="186">
        <v>5</v>
      </c>
      <c r="B32" s="211">
        <v>3</v>
      </c>
      <c r="C32" s="187">
        <v>3</v>
      </c>
    </row>
    <row r="33" spans="1:3" x14ac:dyDescent="0.25">
      <c r="A33" s="186">
        <v>5</v>
      </c>
      <c r="B33" s="211">
        <v>2</v>
      </c>
      <c r="C33" s="187">
        <v>3</v>
      </c>
    </row>
    <row r="34" spans="1:3" x14ac:dyDescent="0.25">
      <c r="A34" s="186">
        <v>5</v>
      </c>
      <c r="B34" s="211">
        <v>3</v>
      </c>
      <c r="C34" s="187">
        <v>3</v>
      </c>
    </row>
    <row r="35" spans="1:3" x14ac:dyDescent="0.25">
      <c r="A35" s="186">
        <v>5</v>
      </c>
      <c r="B35" s="211">
        <v>3</v>
      </c>
      <c r="C35" s="187">
        <v>5</v>
      </c>
    </row>
    <row r="36" spans="1:3" x14ac:dyDescent="0.25">
      <c r="A36" s="186">
        <v>5</v>
      </c>
      <c r="B36" s="211">
        <v>2</v>
      </c>
      <c r="C36" s="187">
        <v>3</v>
      </c>
    </row>
    <row r="37" spans="1:3" x14ac:dyDescent="0.25">
      <c r="A37" s="186">
        <v>5</v>
      </c>
      <c r="B37" s="211">
        <v>3</v>
      </c>
      <c r="C37" s="187">
        <v>4</v>
      </c>
    </row>
    <row r="38" spans="1:3" x14ac:dyDescent="0.25">
      <c r="A38" s="186">
        <v>5</v>
      </c>
      <c r="B38" s="211">
        <v>2</v>
      </c>
      <c r="C38" s="187">
        <v>4</v>
      </c>
    </row>
    <row r="39" spans="1:3" x14ac:dyDescent="0.25">
      <c r="A39" s="186">
        <v>5</v>
      </c>
      <c r="B39" s="211">
        <v>2</v>
      </c>
      <c r="C39" s="187">
        <v>5</v>
      </c>
    </row>
    <row r="40" spans="1:3" x14ac:dyDescent="0.25">
      <c r="A40" s="186">
        <v>5</v>
      </c>
      <c r="B40" s="211">
        <v>2</v>
      </c>
      <c r="C40" s="187">
        <v>3</v>
      </c>
    </row>
    <row r="41" spans="1:3" x14ac:dyDescent="0.25">
      <c r="A41" s="186">
        <v>5</v>
      </c>
      <c r="B41" s="211">
        <v>2</v>
      </c>
      <c r="C41" s="187">
        <v>4</v>
      </c>
    </row>
    <row r="42" spans="1:3" x14ac:dyDescent="0.25">
      <c r="A42" s="186">
        <v>5</v>
      </c>
      <c r="B42" s="211">
        <v>2</v>
      </c>
      <c r="C42" s="187">
        <v>3</v>
      </c>
    </row>
    <row r="43" spans="1:3" x14ac:dyDescent="0.25">
      <c r="A43" s="186">
        <v>5</v>
      </c>
      <c r="B43" s="211">
        <v>3</v>
      </c>
      <c r="C43" s="187">
        <v>4</v>
      </c>
    </row>
    <row r="44" spans="1:3" x14ac:dyDescent="0.25">
      <c r="A44" s="186">
        <v>5</v>
      </c>
      <c r="B44" s="211">
        <v>2</v>
      </c>
      <c r="C44" s="187">
        <v>3</v>
      </c>
    </row>
    <row r="45" spans="1:3" x14ac:dyDescent="0.25">
      <c r="A45" s="186">
        <v>5</v>
      </c>
      <c r="B45" s="211">
        <v>4</v>
      </c>
      <c r="C45" s="187">
        <v>5</v>
      </c>
    </row>
    <row r="46" spans="1:3" x14ac:dyDescent="0.25">
      <c r="A46" s="186">
        <v>5</v>
      </c>
      <c r="B46" s="211">
        <v>3</v>
      </c>
      <c r="C46" s="187">
        <v>3</v>
      </c>
    </row>
    <row r="47" spans="1:3" x14ac:dyDescent="0.25">
      <c r="A47" s="186">
        <v>5</v>
      </c>
      <c r="B47" s="211">
        <v>2</v>
      </c>
      <c r="C47" s="187">
        <v>5</v>
      </c>
    </row>
    <row r="48" spans="1:3" x14ac:dyDescent="0.25">
      <c r="A48" s="186">
        <v>5</v>
      </c>
      <c r="B48" s="211">
        <v>2</v>
      </c>
      <c r="C48" s="187">
        <v>5</v>
      </c>
    </row>
    <row r="49" spans="1:3" x14ac:dyDescent="0.25">
      <c r="A49" s="186">
        <v>7</v>
      </c>
      <c r="B49" s="211">
        <v>3</v>
      </c>
      <c r="C49" s="187">
        <v>4</v>
      </c>
    </row>
    <row r="50" spans="1:3" x14ac:dyDescent="0.25">
      <c r="A50" s="186">
        <v>6</v>
      </c>
      <c r="B50" s="211">
        <v>2</v>
      </c>
      <c r="C50" s="187">
        <v>3</v>
      </c>
    </row>
    <row r="51" spans="1:3" x14ac:dyDescent="0.25">
      <c r="A51" s="186">
        <v>5</v>
      </c>
      <c r="B51" s="211">
        <v>2</v>
      </c>
      <c r="C51" s="187">
        <v>4</v>
      </c>
    </row>
    <row r="52" spans="1:3" x14ac:dyDescent="0.25">
      <c r="A52" s="186">
        <v>6</v>
      </c>
      <c r="B52" s="211">
        <v>2</v>
      </c>
      <c r="C52" s="187">
        <v>5</v>
      </c>
    </row>
    <row r="53" spans="1:3" x14ac:dyDescent="0.25">
      <c r="A53" s="186">
        <v>5</v>
      </c>
      <c r="B53" s="211">
        <v>3</v>
      </c>
      <c r="C53" s="187">
        <v>4</v>
      </c>
    </row>
    <row r="54" spans="1:3" x14ac:dyDescent="0.25">
      <c r="A54" s="186">
        <v>5</v>
      </c>
      <c r="B54" s="211">
        <v>3</v>
      </c>
      <c r="C54" s="187">
        <v>4</v>
      </c>
    </row>
    <row r="55" spans="1:3" x14ac:dyDescent="0.25">
      <c r="A55" s="186">
        <v>5</v>
      </c>
      <c r="B55" s="211">
        <v>3</v>
      </c>
      <c r="C55" s="187">
        <v>3</v>
      </c>
    </row>
    <row r="56" spans="1:3" x14ac:dyDescent="0.25">
      <c r="A56" s="186">
        <v>5</v>
      </c>
      <c r="B56" s="211">
        <v>3</v>
      </c>
      <c r="C56" s="187">
        <v>3</v>
      </c>
    </row>
    <row r="57" spans="1:3" x14ac:dyDescent="0.25">
      <c r="A57" s="186">
        <v>5</v>
      </c>
      <c r="B57" s="211">
        <v>4</v>
      </c>
      <c r="C57" s="187">
        <v>4</v>
      </c>
    </row>
    <row r="58" spans="1:3" x14ac:dyDescent="0.25">
      <c r="A58" s="186">
        <v>5</v>
      </c>
      <c r="B58" s="211">
        <v>3</v>
      </c>
      <c r="C58" s="187">
        <v>4</v>
      </c>
    </row>
    <row r="59" spans="1:3" x14ac:dyDescent="0.25">
      <c r="A59" s="186">
        <v>5</v>
      </c>
      <c r="B59" s="211">
        <v>3</v>
      </c>
      <c r="C59" s="187">
        <v>3</v>
      </c>
    </row>
    <row r="60" spans="1:3" x14ac:dyDescent="0.25">
      <c r="A60" s="186">
        <v>5</v>
      </c>
      <c r="B60" s="211">
        <v>4</v>
      </c>
      <c r="C60" s="187">
        <v>3</v>
      </c>
    </row>
    <row r="61" spans="1:3" x14ac:dyDescent="0.25">
      <c r="A61" s="186">
        <v>5</v>
      </c>
      <c r="B61" s="211">
        <v>2</v>
      </c>
      <c r="C61" s="187">
        <v>3</v>
      </c>
    </row>
    <row r="62" spans="1:3" x14ac:dyDescent="0.25">
      <c r="A62" s="186">
        <v>5</v>
      </c>
      <c r="B62" s="211">
        <v>2</v>
      </c>
      <c r="C62" s="187">
        <v>3</v>
      </c>
    </row>
    <row r="63" spans="1:3" x14ac:dyDescent="0.25">
      <c r="A63" s="186">
        <v>5</v>
      </c>
      <c r="B63" s="211">
        <v>2</v>
      </c>
      <c r="C63" s="187">
        <v>3</v>
      </c>
    </row>
    <row r="64" spans="1:3" x14ac:dyDescent="0.25">
      <c r="A64" s="186">
        <v>5</v>
      </c>
      <c r="B64" s="211">
        <v>3</v>
      </c>
      <c r="C64" s="187">
        <v>4</v>
      </c>
    </row>
    <row r="65" spans="1:3" x14ac:dyDescent="0.25">
      <c r="A65" s="186">
        <v>5</v>
      </c>
      <c r="B65" s="211">
        <v>3</v>
      </c>
      <c r="C65" s="187">
        <v>4</v>
      </c>
    </row>
    <row r="66" spans="1:3" x14ac:dyDescent="0.25">
      <c r="A66" s="186">
        <v>5</v>
      </c>
      <c r="B66" s="211">
        <v>2</v>
      </c>
      <c r="C66" s="187">
        <v>4</v>
      </c>
    </row>
    <row r="67" spans="1:3" x14ac:dyDescent="0.25">
      <c r="A67" s="186">
        <v>5</v>
      </c>
      <c r="B67" s="211">
        <v>2</v>
      </c>
      <c r="C67" s="187">
        <v>5</v>
      </c>
    </row>
    <row r="68" spans="1:3" x14ac:dyDescent="0.25">
      <c r="A68" s="186">
        <v>5</v>
      </c>
      <c r="B68" s="211">
        <v>2</v>
      </c>
      <c r="C68" s="187">
        <v>3</v>
      </c>
    </row>
    <row r="69" spans="1:3" x14ac:dyDescent="0.25">
      <c r="A69" s="186">
        <v>5</v>
      </c>
      <c r="B69" s="211">
        <v>3</v>
      </c>
      <c r="C69" s="187">
        <v>4</v>
      </c>
    </row>
    <row r="70" spans="1:3" x14ac:dyDescent="0.25">
      <c r="A70" s="186">
        <v>6</v>
      </c>
      <c r="B70" s="211">
        <v>3</v>
      </c>
      <c r="C70" s="187">
        <v>3</v>
      </c>
    </row>
    <row r="71" spans="1:3" x14ac:dyDescent="0.25">
      <c r="A71" s="186">
        <v>5</v>
      </c>
      <c r="B71" s="211">
        <v>2</v>
      </c>
      <c r="C71" s="187">
        <v>3</v>
      </c>
    </row>
    <row r="72" spans="1:3" x14ac:dyDescent="0.25">
      <c r="A72" s="186">
        <v>6</v>
      </c>
      <c r="B72" s="211">
        <v>2</v>
      </c>
      <c r="C72" s="187">
        <v>3</v>
      </c>
    </row>
    <row r="73" spans="1:3" x14ac:dyDescent="0.25">
      <c r="A73" s="186">
        <v>5</v>
      </c>
      <c r="B73" s="211">
        <v>3</v>
      </c>
      <c r="C73" s="187">
        <v>4</v>
      </c>
    </row>
    <row r="74" spans="1:3" x14ac:dyDescent="0.25">
      <c r="A74" s="186">
        <v>5</v>
      </c>
      <c r="B74" s="211">
        <v>2</v>
      </c>
      <c r="C74" s="187">
        <v>4</v>
      </c>
    </row>
    <row r="75" spans="1:3" x14ac:dyDescent="0.25">
      <c r="A75" s="186">
        <v>5</v>
      </c>
      <c r="B75" s="211">
        <v>2</v>
      </c>
      <c r="C75" s="187">
        <v>3</v>
      </c>
    </row>
    <row r="76" spans="1:3" x14ac:dyDescent="0.25">
      <c r="A76" s="186">
        <v>6</v>
      </c>
      <c r="B76" s="211">
        <v>2</v>
      </c>
      <c r="C76" s="187">
        <v>3</v>
      </c>
    </row>
    <row r="77" spans="1:3" x14ac:dyDescent="0.25">
      <c r="A77" s="186">
        <v>5</v>
      </c>
      <c r="B77" s="211">
        <v>3</v>
      </c>
      <c r="C77" s="187">
        <v>3</v>
      </c>
    </row>
    <row r="78" spans="1:3" x14ac:dyDescent="0.25">
      <c r="A78" s="186">
        <v>5</v>
      </c>
      <c r="B78" s="211">
        <v>3</v>
      </c>
      <c r="C78" s="187">
        <v>3</v>
      </c>
    </row>
    <row r="79" spans="1:3" x14ac:dyDescent="0.25">
      <c r="A79" s="186">
        <v>5</v>
      </c>
      <c r="B79" s="211">
        <v>3</v>
      </c>
      <c r="C79" s="187">
        <v>3</v>
      </c>
    </row>
    <row r="80" spans="1:3" x14ac:dyDescent="0.25">
      <c r="A80" s="186">
        <v>5</v>
      </c>
      <c r="B80" s="211">
        <v>3</v>
      </c>
      <c r="C80" s="187">
        <v>3</v>
      </c>
    </row>
    <row r="81" spans="1:3" x14ac:dyDescent="0.25">
      <c r="A81" s="186">
        <v>5</v>
      </c>
      <c r="B81" s="211">
        <v>2</v>
      </c>
      <c r="C81" s="187">
        <v>3</v>
      </c>
    </row>
    <row r="82" spans="1:3" x14ac:dyDescent="0.25">
      <c r="A82" s="186">
        <v>5</v>
      </c>
      <c r="B82" s="211">
        <v>4</v>
      </c>
      <c r="C82" s="187">
        <v>3</v>
      </c>
    </row>
    <row r="83" spans="1:3" x14ac:dyDescent="0.25">
      <c r="A83" s="186">
        <v>5</v>
      </c>
      <c r="B83" s="211">
        <v>3</v>
      </c>
      <c r="C83" s="187">
        <v>3</v>
      </c>
    </row>
    <row r="84" spans="1:3" x14ac:dyDescent="0.25">
      <c r="A84" s="186">
        <v>5</v>
      </c>
      <c r="B84" s="211">
        <v>3</v>
      </c>
      <c r="C84" s="187">
        <v>3</v>
      </c>
    </row>
    <row r="85" spans="1:3" x14ac:dyDescent="0.25">
      <c r="A85" s="186">
        <v>5</v>
      </c>
      <c r="B85" s="211">
        <v>2</v>
      </c>
      <c r="C85" s="187">
        <v>3</v>
      </c>
    </row>
    <row r="86" spans="1:3" x14ac:dyDescent="0.25">
      <c r="A86" s="186">
        <v>7</v>
      </c>
      <c r="B86" s="211">
        <v>3</v>
      </c>
      <c r="C86" s="187">
        <v>3</v>
      </c>
    </row>
    <row r="87" spans="1:3" x14ac:dyDescent="0.25">
      <c r="A87" s="186">
        <v>5</v>
      </c>
      <c r="B87" s="211">
        <v>4</v>
      </c>
      <c r="C87" s="187">
        <v>3</v>
      </c>
    </row>
    <row r="88" spans="1:3" x14ac:dyDescent="0.25">
      <c r="A88" s="186">
        <v>5</v>
      </c>
      <c r="B88" s="211">
        <v>2</v>
      </c>
      <c r="C88" s="187">
        <v>4</v>
      </c>
    </row>
    <row r="89" spans="1:3" x14ac:dyDescent="0.25">
      <c r="A89" s="186">
        <v>5</v>
      </c>
      <c r="B89" s="211">
        <v>3</v>
      </c>
      <c r="C89" s="187">
        <v>3</v>
      </c>
    </row>
    <row r="90" spans="1:3" x14ac:dyDescent="0.25">
      <c r="A90" s="186">
        <v>5</v>
      </c>
      <c r="B90" s="211">
        <v>2</v>
      </c>
      <c r="C90" s="187">
        <v>3</v>
      </c>
    </row>
    <row r="91" spans="1:3" x14ac:dyDescent="0.25">
      <c r="A91" s="186">
        <v>5</v>
      </c>
      <c r="B91" s="211">
        <v>3</v>
      </c>
      <c r="C91" s="187">
        <v>3</v>
      </c>
    </row>
    <row r="92" spans="1:3" x14ac:dyDescent="0.25">
      <c r="A92" s="186">
        <v>5</v>
      </c>
      <c r="B92" s="211">
        <v>2</v>
      </c>
      <c r="C92" s="187">
        <v>3</v>
      </c>
    </row>
    <row r="93" spans="1:3" x14ac:dyDescent="0.25">
      <c r="A93" s="186">
        <v>5</v>
      </c>
      <c r="B93" s="211">
        <v>4</v>
      </c>
      <c r="C93" s="187">
        <v>3</v>
      </c>
    </row>
    <row r="94" spans="1:3" x14ac:dyDescent="0.25">
      <c r="A94" s="186">
        <v>5</v>
      </c>
      <c r="B94" s="211">
        <v>2</v>
      </c>
      <c r="C94" s="187">
        <v>3</v>
      </c>
    </row>
    <row r="95" spans="1:3" x14ac:dyDescent="0.25">
      <c r="A95" s="186">
        <v>5</v>
      </c>
      <c r="B95" s="211">
        <v>3</v>
      </c>
      <c r="C95" s="187">
        <v>3</v>
      </c>
    </row>
    <row r="96" spans="1:3" x14ac:dyDescent="0.25">
      <c r="A96" s="186">
        <v>5</v>
      </c>
      <c r="B96" s="211">
        <v>4</v>
      </c>
      <c r="C96" s="187">
        <v>4</v>
      </c>
    </row>
    <row r="97" spans="1:3" x14ac:dyDescent="0.25">
      <c r="A97" s="186">
        <v>5</v>
      </c>
      <c r="B97" s="211">
        <v>2</v>
      </c>
      <c r="C97" s="187">
        <v>3</v>
      </c>
    </row>
    <row r="98" spans="1:3" x14ac:dyDescent="0.25">
      <c r="A98" s="186">
        <v>7</v>
      </c>
      <c r="B98" s="211">
        <v>2</v>
      </c>
      <c r="C98" s="187">
        <v>3</v>
      </c>
    </row>
    <row r="99" spans="1:3" x14ac:dyDescent="0.25">
      <c r="A99" s="186">
        <v>5</v>
      </c>
      <c r="B99" s="211">
        <v>2</v>
      </c>
      <c r="C99" s="187">
        <v>4</v>
      </c>
    </row>
    <row r="100" spans="1:3" x14ac:dyDescent="0.25">
      <c r="A100" s="186">
        <v>5</v>
      </c>
      <c r="B100" s="211">
        <v>3</v>
      </c>
      <c r="C100" s="187">
        <v>3</v>
      </c>
    </row>
    <row r="101" spans="1:3" x14ac:dyDescent="0.25">
      <c r="A101" s="186">
        <v>5</v>
      </c>
      <c r="B101" s="211">
        <v>4</v>
      </c>
      <c r="C101" s="187">
        <v>3</v>
      </c>
    </row>
    <row r="102" spans="1:3" x14ac:dyDescent="0.25">
      <c r="A102" s="186">
        <v>5</v>
      </c>
      <c r="B102" s="211">
        <v>4</v>
      </c>
      <c r="C102" s="187">
        <v>3</v>
      </c>
    </row>
    <row r="103" spans="1:3" x14ac:dyDescent="0.25">
      <c r="A103" s="186">
        <v>5</v>
      </c>
      <c r="B103" s="211">
        <v>3</v>
      </c>
      <c r="C103" s="187">
        <v>4</v>
      </c>
    </row>
    <row r="104" spans="1:3" x14ac:dyDescent="0.25">
      <c r="A104" s="186">
        <v>5</v>
      </c>
      <c r="B104" s="211">
        <v>4</v>
      </c>
      <c r="C104" s="187">
        <v>3</v>
      </c>
    </row>
    <row r="105" spans="1:3" x14ac:dyDescent="0.25">
      <c r="A105" s="186">
        <v>7</v>
      </c>
      <c r="B105" s="211">
        <v>3</v>
      </c>
      <c r="C105" s="187">
        <v>5</v>
      </c>
    </row>
    <row r="106" spans="1:3" x14ac:dyDescent="0.25">
      <c r="A106" s="186">
        <v>5</v>
      </c>
      <c r="B106" s="211">
        <v>3</v>
      </c>
      <c r="C106" s="187">
        <v>4</v>
      </c>
    </row>
    <row r="107" spans="1:3" x14ac:dyDescent="0.25">
      <c r="A107" s="186">
        <v>7</v>
      </c>
      <c r="B107" s="211">
        <v>3</v>
      </c>
      <c r="C107" s="187">
        <v>3</v>
      </c>
    </row>
    <row r="108" spans="1:3" x14ac:dyDescent="0.25">
      <c r="A108" s="186">
        <v>7</v>
      </c>
      <c r="B108" s="211">
        <v>2</v>
      </c>
      <c r="C108" s="187">
        <v>3</v>
      </c>
    </row>
    <row r="109" spans="1:3" x14ac:dyDescent="0.25">
      <c r="A109" s="186">
        <v>5</v>
      </c>
      <c r="B109" s="211">
        <v>3</v>
      </c>
      <c r="C109" s="187">
        <v>3</v>
      </c>
    </row>
    <row r="110" spans="1:3" x14ac:dyDescent="0.25">
      <c r="A110" s="186">
        <v>5</v>
      </c>
      <c r="B110" s="211">
        <v>2</v>
      </c>
      <c r="C110" s="187">
        <v>3</v>
      </c>
    </row>
    <row r="111" spans="1:3" x14ac:dyDescent="0.25">
      <c r="A111" s="186">
        <v>5</v>
      </c>
      <c r="B111" s="211">
        <v>2</v>
      </c>
      <c r="C111" s="187">
        <v>3</v>
      </c>
    </row>
    <row r="112" spans="1:3" x14ac:dyDescent="0.25">
      <c r="A112" s="186">
        <v>5</v>
      </c>
      <c r="B112" s="211">
        <v>3</v>
      </c>
      <c r="C112" s="187">
        <v>3</v>
      </c>
    </row>
    <row r="113" spans="1:3" x14ac:dyDescent="0.25">
      <c r="A113" s="186">
        <v>5</v>
      </c>
      <c r="B113" s="211">
        <v>2</v>
      </c>
      <c r="C113" s="187">
        <v>4</v>
      </c>
    </row>
    <row r="114" spans="1:3" x14ac:dyDescent="0.25">
      <c r="A114" s="186">
        <v>5</v>
      </c>
      <c r="B114" s="211">
        <v>3</v>
      </c>
      <c r="C114" s="187">
        <v>3</v>
      </c>
    </row>
    <row r="115" spans="1:3" x14ac:dyDescent="0.25">
      <c r="A115" s="186">
        <v>6</v>
      </c>
      <c r="B115" s="211">
        <v>2</v>
      </c>
      <c r="C115" s="187">
        <v>3</v>
      </c>
    </row>
    <row r="116" spans="1:3" x14ac:dyDescent="0.25">
      <c r="A116" s="186">
        <v>5</v>
      </c>
      <c r="B116" s="211">
        <v>4</v>
      </c>
      <c r="C116" s="187">
        <v>3</v>
      </c>
    </row>
    <row r="117" spans="1:3" x14ac:dyDescent="0.25">
      <c r="A117" s="186">
        <v>5</v>
      </c>
      <c r="B117" s="211">
        <v>2</v>
      </c>
      <c r="C117" s="187">
        <v>5</v>
      </c>
    </row>
    <row r="118" spans="1:3" x14ac:dyDescent="0.25">
      <c r="A118" s="186">
        <v>5</v>
      </c>
      <c r="B118" s="211">
        <v>3</v>
      </c>
      <c r="C118" s="187">
        <v>4</v>
      </c>
    </row>
    <row r="119" spans="1:3" x14ac:dyDescent="0.25">
      <c r="A119" s="186">
        <v>6</v>
      </c>
      <c r="B119" s="211">
        <v>3</v>
      </c>
      <c r="C119" s="187">
        <v>3</v>
      </c>
    </row>
    <row r="120" spans="1:3" x14ac:dyDescent="0.25">
      <c r="A120" s="186">
        <v>5</v>
      </c>
      <c r="B120" s="211">
        <v>3</v>
      </c>
      <c r="C120" s="187">
        <v>5</v>
      </c>
    </row>
    <row r="121" spans="1:3" x14ac:dyDescent="0.25">
      <c r="A121" s="186">
        <v>5</v>
      </c>
      <c r="B121" s="211">
        <v>4</v>
      </c>
      <c r="C121" s="187">
        <v>3</v>
      </c>
    </row>
    <row r="122" spans="1:3" x14ac:dyDescent="0.25">
      <c r="A122" s="186">
        <v>5</v>
      </c>
      <c r="B122" s="211">
        <v>3</v>
      </c>
      <c r="C122" s="187">
        <v>3</v>
      </c>
    </row>
    <row r="123" spans="1:3" x14ac:dyDescent="0.25">
      <c r="A123" s="186">
        <v>5</v>
      </c>
      <c r="B123" s="211">
        <v>2</v>
      </c>
      <c r="C123" s="187">
        <v>3</v>
      </c>
    </row>
    <row r="124" spans="1:3" x14ac:dyDescent="0.25">
      <c r="A124" s="186">
        <v>5</v>
      </c>
      <c r="B124" s="211">
        <v>2</v>
      </c>
      <c r="C124" s="187">
        <v>3</v>
      </c>
    </row>
    <row r="125" spans="1:3" x14ac:dyDescent="0.25">
      <c r="A125" s="186">
        <v>5</v>
      </c>
      <c r="B125" s="211">
        <v>3</v>
      </c>
      <c r="C125" s="187">
        <v>4</v>
      </c>
    </row>
    <row r="126" spans="1:3" x14ac:dyDescent="0.25">
      <c r="A126" s="186">
        <v>5</v>
      </c>
      <c r="B126" s="211">
        <v>3</v>
      </c>
      <c r="C126" s="187">
        <v>4</v>
      </c>
    </row>
    <row r="127" spans="1:3" x14ac:dyDescent="0.25">
      <c r="A127" s="186">
        <v>6</v>
      </c>
      <c r="B127" s="211">
        <v>3</v>
      </c>
      <c r="C127" s="187">
        <v>4</v>
      </c>
    </row>
    <row r="128" spans="1:3" x14ac:dyDescent="0.25">
      <c r="A128" s="186">
        <v>5</v>
      </c>
      <c r="B128" s="211">
        <v>3</v>
      </c>
      <c r="C128" s="187">
        <v>5</v>
      </c>
    </row>
    <row r="129" spans="1:3" x14ac:dyDescent="0.25">
      <c r="A129" s="186">
        <v>5</v>
      </c>
      <c r="B129" s="211">
        <v>2</v>
      </c>
      <c r="C129" s="187">
        <v>3</v>
      </c>
    </row>
    <row r="130" spans="1:3" x14ac:dyDescent="0.25">
      <c r="A130" s="186">
        <v>5</v>
      </c>
      <c r="B130" s="211">
        <v>3</v>
      </c>
      <c r="C130" s="187">
        <v>3</v>
      </c>
    </row>
    <row r="131" spans="1:3" x14ac:dyDescent="0.25">
      <c r="A131" s="186">
        <v>5</v>
      </c>
      <c r="B131" s="211">
        <v>3</v>
      </c>
      <c r="C131" s="187">
        <v>3</v>
      </c>
    </row>
    <row r="132" spans="1:3" x14ac:dyDescent="0.25">
      <c r="A132" s="186">
        <v>6</v>
      </c>
      <c r="B132" s="211">
        <v>2</v>
      </c>
      <c r="C132" s="187">
        <v>3</v>
      </c>
    </row>
    <row r="133" spans="1:3" x14ac:dyDescent="0.25">
      <c r="A133" s="186">
        <v>5</v>
      </c>
      <c r="B133" s="211">
        <v>3</v>
      </c>
      <c r="C133" s="187">
        <v>3</v>
      </c>
    </row>
    <row r="134" spans="1:3" x14ac:dyDescent="0.25">
      <c r="A134" s="186">
        <v>5</v>
      </c>
      <c r="B134" s="211">
        <v>3</v>
      </c>
      <c r="C134" s="187">
        <v>4</v>
      </c>
    </row>
    <row r="135" spans="1:3" x14ac:dyDescent="0.25">
      <c r="A135" s="186">
        <v>5</v>
      </c>
      <c r="B135" s="211">
        <v>2</v>
      </c>
      <c r="C135" s="187">
        <v>3</v>
      </c>
    </row>
    <row r="136" spans="1:3" x14ac:dyDescent="0.25">
      <c r="A136" s="186">
        <v>5</v>
      </c>
      <c r="B136" s="211">
        <v>3</v>
      </c>
      <c r="C136" s="187">
        <v>3</v>
      </c>
    </row>
    <row r="137" spans="1:3" x14ac:dyDescent="0.25">
      <c r="A137" s="186">
        <v>7</v>
      </c>
      <c r="B137" s="211">
        <v>2</v>
      </c>
      <c r="C137" s="187">
        <v>3</v>
      </c>
    </row>
    <row r="138" spans="1:3" x14ac:dyDescent="0.25">
      <c r="A138" s="186">
        <v>5</v>
      </c>
      <c r="B138" s="211">
        <v>3</v>
      </c>
      <c r="C138" s="187">
        <v>3</v>
      </c>
    </row>
    <row r="139" spans="1:3" x14ac:dyDescent="0.25">
      <c r="A139" s="186">
        <v>5</v>
      </c>
      <c r="B139" s="211">
        <v>3</v>
      </c>
      <c r="C139" s="187">
        <v>3</v>
      </c>
    </row>
    <row r="140" spans="1:3" x14ac:dyDescent="0.25">
      <c r="A140" s="186">
        <v>5</v>
      </c>
      <c r="B140" s="211">
        <v>2</v>
      </c>
      <c r="C140" s="187">
        <v>5</v>
      </c>
    </row>
    <row r="141" spans="1:3" x14ac:dyDescent="0.25">
      <c r="A141" s="186">
        <v>6</v>
      </c>
      <c r="B141" s="211">
        <v>2</v>
      </c>
      <c r="C141" s="187">
        <v>3</v>
      </c>
    </row>
    <row r="142" spans="1:3" x14ac:dyDescent="0.25">
      <c r="A142" s="186">
        <v>5</v>
      </c>
      <c r="B142" s="211">
        <v>2</v>
      </c>
      <c r="C142" s="187">
        <v>4</v>
      </c>
    </row>
    <row r="143" spans="1:3" x14ac:dyDescent="0.25">
      <c r="A143" s="186">
        <v>5</v>
      </c>
      <c r="B143" s="211">
        <v>3</v>
      </c>
      <c r="C143" s="187">
        <v>3</v>
      </c>
    </row>
    <row r="144" spans="1:3" x14ac:dyDescent="0.25">
      <c r="A144" s="186">
        <v>5</v>
      </c>
      <c r="B144" s="211">
        <v>2</v>
      </c>
      <c r="C144" s="187">
        <v>5</v>
      </c>
    </row>
    <row r="145" spans="1:3" x14ac:dyDescent="0.25">
      <c r="A145" s="186">
        <v>5</v>
      </c>
      <c r="B145" s="211">
        <v>3</v>
      </c>
      <c r="C145" s="187">
        <v>4</v>
      </c>
    </row>
    <row r="146" spans="1:3" x14ac:dyDescent="0.25">
      <c r="A146" s="186">
        <v>5</v>
      </c>
      <c r="B146" s="211">
        <v>2</v>
      </c>
      <c r="C146" s="187">
        <v>3</v>
      </c>
    </row>
    <row r="147" spans="1:3" x14ac:dyDescent="0.25">
      <c r="A147" s="186">
        <v>5</v>
      </c>
      <c r="B147" s="211">
        <v>4</v>
      </c>
      <c r="C147" s="187">
        <v>4</v>
      </c>
    </row>
    <row r="148" spans="1:3" x14ac:dyDescent="0.25">
      <c r="A148" s="186">
        <v>7</v>
      </c>
      <c r="B148" s="211">
        <v>2</v>
      </c>
      <c r="C148" s="187">
        <v>5</v>
      </c>
    </row>
    <row r="149" spans="1:3" x14ac:dyDescent="0.25">
      <c r="A149" s="186">
        <v>5</v>
      </c>
      <c r="B149" s="211">
        <v>2</v>
      </c>
      <c r="C149" s="187">
        <v>3</v>
      </c>
    </row>
    <row r="150" spans="1:3" x14ac:dyDescent="0.25">
      <c r="A150" s="186">
        <v>5</v>
      </c>
      <c r="B150" s="211">
        <v>2</v>
      </c>
      <c r="C150" s="187">
        <v>3</v>
      </c>
    </row>
    <row r="151" spans="1:3" x14ac:dyDescent="0.25">
      <c r="A151" s="186">
        <v>5</v>
      </c>
      <c r="B151" s="211">
        <v>2</v>
      </c>
      <c r="C151" s="187">
        <v>3</v>
      </c>
    </row>
    <row r="152" spans="1:3" x14ac:dyDescent="0.25">
      <c r="A152" s="186">
        <v>5</v>
      </c>
      <c r="B152" s="211">
        <v>3</v>
      </c>
      <c r="C152" s="187">
        <v>3</v>
      </c>
    </row>
    <row r="153" spans="1:3" x14ac:dyDescent="0.25">
      <c r="A153" s="186">
        <v>5</v>
      </c>
      <c r="B153" s="211">
        <v>2</v>
      </c>
      <c r="C153" s="187">
        <v>3</v>
      </c>
    </row>
    <row r="154" spans="1:3" x14ac:dyDescent="0.25">
      <c r="A154" s="186">
        <v>5</v>
      </c>
      <c r="B154" s="211">
        <v>3</v>
      </c>
      <c r="C154" s="187">
        <v>5</v>
      </c>
    </row>
    <row r="155" spans="1:3" x14ac:dyDescent="0.25">
      <c r="A155" s="186">
        <v>5</v>
      </c>
      <c r="B155" s="211">
        <v>3</v>
      </c>
      <c r="C155" s="187">
        <v>3</v>
      </c>
    </row>
    <row r="156" spans="1:3" x14ac:dyDescent="0.25">
      <c r="A156" s="186">
        <v>5</v>
      </c>
      <c r="B156" s="211">
        <v>4</v>
      </c>
      <c r="C156" s="187">
        <v>3</v>
      </c>
    </row>
    <row r="157" spans="1:3" x14ac:dyDescent="0.25">
      <c r="A157" s="186">
        <v>5</v>
      </c>
      <c r="B157" s="211">
        <v>3</v>
      </c>
      <c r="C157" s="187">
        <v>4</v>
      </c>
    </row>
    <row r="158" spans="1:3" x14ac:dyDescent="0.25">
      <c r="A158" s="186">
        <v>5</v>
      </c>
      <c r="B158" s="211">
        <v>3</v>
      </c>
      <c r="C158" s="187">
        <v>4</v>
      </c>
    </row>
    <row r="159" spans="1:3" x14ac:dyDescent="0.25">
      <c r="A159" s="186">
        <v>6</v>
      </c>
      <c r="B159" s="211">
        <v>4</v>
      </c>
      <c r="C159" s="187">
        <v>4</v>
      </c>
    </row>
    <row r="160" spans="1:3" x14ac:dyDescent="0.25">
      <c r="A160" s="186">
        <v>6</v>
      </c>
      <c r="B160" s="211">
        <v>2</v>
      </c>
      <c r="C160" s="187">
        <v>4</v>
      </c>
    </row>
    <row r="161" spans="1:3" x14ac:dyDescent="0.25">
      <c r="A161" s="186">
        <v>5</v>
      </c>
      <c r="B161" s="211">
        <v>2</v>
      </c>
      <c r="C161" s="187">
        <v>4</v>
      </c>
    </row>
    <row r="162" spans="1:3" x14ac:dyDescent="0.25">
      <c r="A162" s="186">
        <v>5</v>
      </c>
      <c r="B162" s="211">
        <v>3</v>
      </c>
      <c r="C162" s="187">
        <v>3</v>
      </c>
    </row>
    <row r="163" spans="1:3" x14ac:dyDescent="0.25">
      <c r="A163" s="186">
        <v>5</v>
      </c>
      <c r="B163" s="211">
        <v>2</v>
      </c>
      <c r="C163" s="187">
        <v>4</v>
      </c>
    </row>
    <row r="164" spans="1:3" x14ac:dyDescent="0.25">
      <c r="A164" s="186">
        <v>5</v>
      </c>
      <c r="B164" s="211">
        <v>3</v>
      </c>
      <c r="C164" s="187">
        <v>3</v>
      </c>
    </row>
    <row r="165" spans="1:3" x14ac:dyDescent="0.25">
      <c r="A165" s="186">
        <v>5</v>
      </c>
      <c r="B165" s="211">
        <v>2</v>
      </c>
      <c r="C165" s="187">
        <v>3</v>
      </c>
    </row>
    <row r="166" spans="1:3" x14ac:dyDescent="0.25">
      <c r="A166" s="186">
        <v>7</v>
      </c>
      <c r="B166" s="211">
        <v>3</v>
      </c>
      <c r="C166" s="187">
        <v>4</v>
      </c>
    </row>
    <row r="167" spans="1:3" x14ac:dyDescent="0.25">
      <c r="A167" s="186">
        <v>6</v>
      </c>
      <c r="B167" s="211">
        <v>2</v>
      </c>
      <c r="C167" s="187">
        <v>3</v>
      </c>
    </row>
    <row r="168" spans="1:3" x14ac:dyDescent="0.25">
      <c r="A168" s="186">
        <v>5</v>
      </c>
      <c r="B168" s="211">
        <v>3</v>
      </c>
      <c r="C168" s="187">
        <v>3</v>
      </c>
    </row>
    <row r="169" spans="1:3" x14ac:dyDescent="0.25">
      <c r="A169" s="186">
        <v>6</v>
      </c>
      <c r="B169" s="211">
        <v>3</v>
      </c>
      <c r="C169" s="187">
        <v>3</v>
      </c>
    </row>
    <row r="170" spans="1:3" x14ac:dyDescent="0.25">
      <c r="A170" s="186">
        <v>5</v>
      </c>
      <c r="B170" s="211">
        <v>3</v>
      </c>
      <c r="C170" s="187">
        <v>3</v>
      </c>
    </row>
    <row r="171" spans="1:3" x14ac:dyDescent="0.25">
      <c r="A171" s="186">
        <v>5</v>
      </c>
      <c r="B171" s="211">
        <v>4</v>
      </c>
      <c r="C171" s="187">
        <v>4</v>
      </c>
    </row>
    <row r="172" spans="1:3" x14ac:dyDescent="0.25">
      <c r="A172" s="186">
        <v>6</v>
      </c>
      <c r="B172" s="211">
        <v>2</v>
      </c>
      <c r="C172" s="187">
        <v>3</v>
      </c>
    </row>
    <row r="173" spans="1:3" x14ac:dyDescent="0.25">
      <c r="A173" s="186">
        <v>5</v>
      </c>
      <c r="B173" s="211">
        <v>2</v>
      </c>
      <c r="C173" s="187">
        <v>3</v>
      </c>
    </row>
    <row r="174" spans="1:3" x14ac:dyDescent="0.25">
      <c r="A174" s="186">
        <v>5</v>
      </c>
      <c r="B174" s="211">
        <v>3</v>
      </c>
      <c r="C174" s="187">
        <v>3</v>
      </c>
    </row>
    <row r="175" spans="1:3" x14ac:dyDescent="0.25">
      <c r="A175" s="186">
        <v>5</v>
      </c>
      <c r="B175" s="211">
        <v>2</v>
      </c>
      <c r="C175" s="187">
        <v>4</v>
      </c>
    </row>
    <row r="176" spans="1:3" x14ac:dyDescent="0.25">
      <c r="A176" s="186">
        <v>5</v>
      </c>
      <c r="B176" s="211">
        <v>3</v>
      </c>
      <c r="C176" s="187">
        <v>3</v>
      </c>
    </row>
    <row r="177" spans="1:3" x14ac:dyDescent="0.25">
      <c r="A177" s="186">
        <v>5</v>
      </c>
      <c r="B177" s="211">
        <v>2</v>
      </c>
      <c r="C177" s="187">
        <v>3</v>
      </c>
    </row>
    <row r="178" spans="1:3" x14ac:dyDescent="0.25">
      <c r="A178" s="186">
        <v>5</v>
      </c>
      <c r="B178" s="211">
        <v>2</v>
      </c>
      <c r="C178" s="187">
        <v>3</v>
      </c>
    </row>
    <row r="179" spans="1:3" x14ac:dyDescent="0.25">
      <c r="A179" s="186">
        <v>5</v>
      </c>
      <c r="B179" s="211">
        <v>4</v>
      </c>
      <c r="C179" s="187">
        <v>3</v>
      </c>
    </row>
    <row r="180" spans="1:3" x14ac:dyDescent="0.25">
      <c r="A180" s="186">
        <v>5</v>
      </c>
      <c r="B180" s="211">
        <v>4</v>
      </c>
      <c r="C180" s="187">
        <v>3</v>
      </c>
    </row>
    <row r="181" spans="1:3" x14ac:dyDescent="0.25">
      <c r="A181" s="186">
        <v>5</v>
      </c>
      <c r="B181" s="211">
        <v>2</v>
      </c>
      <c r="C181" s="187">
        <v>3</v>
      </c>
    </row>
    <row r="182" spans="1:3" x14ac:dyDescent="0.25">
      <c r="A182" s="186">
        <v>5</v>
      </c>
      <c r="B182" s="211">
        <v>3</v>
      </c>
      <c r="C182" s="187">
        <v>3</v>
      </c>
    </row>
    <row r="183" spans="1:3" x14ac:dyDescent="0.25">
      <c r="A183" s="186">
        <v>5</v>
      </c>
      <c r="B183" s="211">
        <v>3</v>
      </c>
      <c r="C183" s="187">
        <v>5</v>
      </c>
    </row>
    <row r="184" spans="1:3" x14ac:dyDescent="0.25">
      <c r="A184" s="186">
        <v>7</v>
      </c>
      <c r="B184" s="211">
        <v>3</v>
      </c>
      <c r="C184" s="187">
        <v>3</v>
      </c>
    </row>
    <row r="185" spans="1:3" x14ac:dyDescent="0.25">
      <c r="A185" s="186">
        <v>5</v>
      </c>
      <c r="B185" s="211">
        <v>4</v>
      </c>
      <c r="C185" s="187">
        <v>3</v>
      </c>
    </row>
    <row r="186" spans="1:3" x14ac:dyDescent="0.25">
      <c r="A186" s="186">
        <v>5</v>
      </c>
      <c r="B186" s="211">
        <v>4</v>
      </c>
      <c r="C186" s="187">
        <v>4</v>
      </c>
    </row>
    <row r="187" spans="1:3" x14ac:dyDescent="0.25">
      <c r="A187" s="186">
        <v>5</v>
      </c>
      <c r="B187" s="211">
        <v>3</v>
      </c>
      <c r="C187" s="187">
        <v>3</v>
      </c>
    </row>
    <row r="188" spans="1:3" x14ac:dyDescent="0.25">
      <c r="A188" s="186">
        <v>7</v>
      </c>
      <c r="B188" s="211">
        <v>3</v>
      </c>
      <c r="C188" s="187">
        <v>4</v>
      </c>
    </row>
    <row r="189" spans="1:3" x14ac:dyDescent="0.25">
      <c r="A189" s="186">
        <v>5</v>
      </c>
      <c r="B189" s="211">
        <v>3</v>
      </c>
      <c r="C189" s="187">
        <v>3</v>
      </c>
    </row>
    <row r="190" spans="1:3" x14ac:dyDescent="0.25">
      <c r="A190" s="186">
        <v>5</v>
      </c>
      <c r="B190" s="211">
        <v>3</v>
      </c>
      <c r="C190" s="187">
        <v>5</v>
      </c>
    </row>
    <row r="191" spans="1:3" x14ac:dyDescent="0.25">
      <c r="A191" s="186">
        <v>5</v>
      </c>
      <c r="B191" s="211">
        <v>3</v>
      </c>
      <c r="C191" s="187">
        <v>4</v>
      </c>
    </row>
    <row r="192" spans="1:3" x14ac:dyDescent="0.25">
      <c r="A192" s="186">
        <v>5</v>
      </c>
      <c r="B192" s="211">
        <v>2</v>
      </c>
      <c r="C192" s="187">
        <v>4</v>
      </c>
    </row>
    <row r="193" spans="1:3" x14ac:dyDescent="0.25">
      <c r="A193" s="186">
        <v>6</v>
      </c>
      <c r="B193" s="211">
        <v>2</v>
      </c>
      <c r="C193" s="187">
        <v>3</v>
      </c>
    </row>
    <row r="194" spans="1:3" x14ac:dyDescent="0.25">
      <c r="A194" s="186">
        <v>7</v>
      </c>
      <c r="B194" s="211">
        <v>2</v>
      </c>
      <c r="C194" s="187">
        <v>5</v>
      </c>
    </row>
    <row r="195" spans="1:3" x14ac:dyDescent="0.25">
      <c r="A195" s="186">
        <v>6</v>
      </c>
      <c r="B195" s="211">
        <v>3</v>
      </c>
      <c r="C195" s="187">
        <v>3</v>
      </c>
    </row>
    <row r="196" spans="1:3" x14ac:dyDescent="0.25">
      <c r="A196" s="186">
        <v>5</v>
      </c>
      <c r="B196" s="211">
        <v>3</v>
      </c>
      <c r="C196" s="187">
        <v>3</v>
      </c>
    </row>
    <row r="197" spans="1:3" x14ac:dyDescent="0.25">
      <c r="A197" s="186">
        <v>5</v>
      </c>
      <c r="B197" s="211">
        <v>2</v>
      </c>
      <c r="C197" s="187">
        <v>4</v>
      </c>
    </row>
    <row r="198" spans="1:3" x14ac:dyDescent="0.25">
      <c r="A198" s="186">
        <v>5</v>
      </c>
      <c r="B198" s="211">
        <v>2</v>
      </c>
      <c r="C198" s="187">
        <v>3</v>
      </c>
    </row>
    <row r="199" spans="1:3" x14ac:dyDescent="0.25">
      <c r="A199" s="186">
        <v>7</v>
      </c>
      <c r="B199" s="211">
        <v>2</v>
      </c>
      <c r="C199" s="187">
        <v>5</v>
      </c>
    </row>
    <row r="200" spans="1:3" x14ac:dyDescent="0.25">
      <c r="A200" s="186">
        <v>5</v>
      </c>
      <c r="B200" s="211">
        <v>2</v>
      </c>
      <c r="C200" s="187">
        <v>4</v>
      </c>
    </row>
    <row r="201" spans="1:3" x14ac:dyDescent="0.25">
      <c r="A201" s="186">
        <v>6</v>
      </c>
      <c r="B201" s="211">
        <v>3</v>
      </c>
      <c r="C201" s="187">
        <v>4</v>
      </c>
    </row>
    <row r="202" spans="1:3" x14ac:dyDescent="0.25">
      <c r="A202" s="186">
        <v>5</v>
      </c>
      <c r="B202" s="211">
        <v>3</v>
      </c>
      <c r="C202" s="187">
        <v>3</v>
      </c>
    </row>
    <row r="203" spans="1:3" x14ac:dyDescent="0.25">
      <c r="A203" s="186">
        <v>5</v>
      </c>
      <c r="B203" s="211">
        <v>3</v>
      </c>
      <c r="C203" s="187">
        <v>3</v>
      </c>
    </row>
    <row r="204" spans="1:3" x14ac:dyDescent="0.25">
      <c r="A204" s="186">
        <v>5</v>
      </c>
      <c r="B204" s="211">
        <v>3</v>
      </c>
      <c r="C204" s="187">
        <v>3</v>
      </c>
    </row>
    <row r="205" spans="1:3" x14ac:dyDescent="0.25">
      <c r="A205" s="186">
        <v>5</v>
      </c>
      <c r="B205" s="211">
        <v>2</v>
      </c>
      <c r="C205" s="187">
        <v>3</v>
      </c>
    </row>
    <row r="206" spans="1:3" x14ac:dyDescent="0.25">
      <c r="A206" s="186">
        <v>6</v>
      </c>
      <c r="B206" s="211">
        <v>4</v>
      </c>
      <c r="C206" s="187">
        <v>4</v>
      </c>
    </row>
    <row r="207" spans="1:3" x14ac:dyDescent="0.25">
      <c r="A207" s="186">
        <v>5</v>
      </c>
      <c r="B207" s="211">
        <v>2</v>
      </c>
      <c r="C207" s="187">
        <v>4</v>
      </c>
    </row>
    <row r="208" spans="1:3" x14ac:dyDescent="0.25">
      <c r="A208" s="186">
        <v>6</v>
      </c>
      <c r="B208" s="211">
        <v>2</v>
      </c>
      <c r="C208" s="187">
        <v>3</v>
      </c>
    </row>
    <row r="209" spans="1:3" x14ac:dyDescent="0.25">
      <c r="A209" s="186">
        <v>5</v>
      </c>
      <c r="B209" s="211">
        <v>2</v>
      </c>
      <c r="C209" s="187">
        <v>3</v>
      </c>
    </row>
    <row r="210" spans="1:3" x14ac:dyDescent="0.25">
      <c r="A210" s="186">
        <v>5</v>
      </c>
      <c r="B210" s="211">
        <v>3</v>
      </c>
      <c r="C210" s="187">
        <v>3</v>
      </c>
    </row>
    <row r="211" spans="1:3" x14ac:dyDescent="0.25">
      <c r="A211" s="186">
        <v>5</v>
      </c>
      <c r="B211" s="211">
        <v>2</v>
      </c>
      <c r="C211" s="187">
        <v>4</v>
      </c>
    </row>
    <row r="212" spans="1:3" x14ac:dyDescent="0.25">
      <c r="A212" s="186">
        <v>5</v>
      </c>
      <c r="B212" s="211">
        <v>2</v>
      </c>
      <c r="C212" s="187">
        <v>5</v>
      </c>
    </row>
    <row r="213" spans="1:3" x14ac:dyDescent="0.25">
      <c r="A213" s="186">
        <v>7</v>
      </c>
      <c r="B213" s="211">
        <v>2</v>
      </c>
      <c r="C213" s="187">
        <v>4</v>
      </c>
    </row>
    <row r="214" spans="1:3" x14ac:dyDescent="0.25">
      <c r="A214" s="186">
        <v>5</v>
      </c>
      <c r="B214" s="211">
        <v>2</v>
      </c>
      <c r="C214" s="187">
        <v>5</v>
      </c>
    </row>
    <row r="215" spans="1:3" x14ac:dyDescent="0.25">
      <c r="A215" s="186">
        <v>5</v>
      </c>
      <c r="B215" s="211">
        <v>2</v>
      </c>
      <c r="C215" s="187">
        <v>4</v>
      </c>
    </row>
    <row r="216" spans="1:3" x14ac:dyDescent="0.25">
      <c r="A216" s="186">
        <v>5</v>
      </c>
      <c r="B216" s="211">
        <v>3</v>
      </c>
      <c r="C216" s="187">
        <v>3</v>
      </c>
    </row>
    <row r="217" spans="1:3" x14ac:dyDescent="0.25">
      <c r="A217" s="186">
        <v>5</v>
      </c>
      <c r="B217" s="211">
        <v>3</v>
      </c>
      <c r="C217" s="187">
        <v>3</v>
      </c>
    </row>
    <row r="218" spans="1:3" x14ac:dyDescent="0.25">
      <c r="A218" s="186">
        <v>5</v>
      </c>
      <c r="B218" s="211">
        <v>3</v>
      </c>
      <c r="C218" s="187">
        <v>3</v>
      </c>
    </row>
    <row r="219" spans="1:3" x14ac:dyDescent="0.25">
      <c r="A219" s="186">
        <v>6</v>
      </c>
      <c r="B219" s="211">
        <v>3</v>
      </c>
      <c r="C219" s="187">
        <v>3</v>
      </c>
    </row>
    <row r="220" spans="1:3" x14ac:dyDescent="0.25">
      <c r="A220" s="186">
        <v>5</v>
      </c>
      <c r="B220" s="211">
        <v>3</v>
      </c>
      <c r="C220" s="187">
        <v>3</v>
      </c>
    </row>
    <row r="221" spans="1:3" x14ac:dyDescent="0.25">
      <c r="A221" s="186">
        <v>5</v>
      </c>
      <c r="B221" s="211">
        <v>2</v>
      </c>
      <c r="C221" s="187">
        <v>3</v>
      </c>
    </row>
    <row r="222" spans="1:3" x14ac:dyDescent="0.25">
      <c r="A222" s="186">
        <v>5</v>
      </c>
      <c r="B222" s="211">
        <v>3</v>
      </c>
      <c r="C222" s="187">
        <v>3</v>
      </c>
    </row>
    <row r="223" spans="1:3" x14ac:dyDescent="0.25">
      <c r="A223" s="186">
        <v>5</v>
      </c>
      <c r="B223" s="211">
        <v>2</v>
      </c>
      <c r="C223" s="187">
        <v>4</v>
      </c>
    </row>
    <row r="224" spans="1:3" x14ac:dyDescent="0.25">
      <c r="A224" s="186">
        <v>5</v>
      </c>
      <c r="B224" s="211">
        <v>3</v>
      </c>
      <c r="C224" s="187">
        <v>5</v>
      </c>
    </row>
    <row r="225" spans="1:3" x14ac:dyDescent="0.25">
      <c r="A225" s="186">
        <v>7</v>
      </c>
      <c r="B225" s="211">
        <v>4</v>
      </c>
      <c r="C225" s="187">
        <v>3</v>
      </c>
    </row>
    <row r="226" spans="1:3" x14ac:dyDescent="0.25">
      <c r="A226" s="186">
        <v>5</v>
      </c>
      <c r="B226" s="211">
        <v>2</v>
      </c>
      <c r="C226" s="187">
        <v>4</v>
      </c>
    </row>
    <row r="227" spans="1:3" x14ac:dyDescent="0.25">
      <c r="A227" s="186">
        <v>5</v>
      </c>
      <c r="B227" s="211">
        <v>2</v>
      </c>
      <c r="C227" s="187">
        <v>3</v>
      </c>
    </row>
    <row r="228" spans="1:3" x14ac:dyDescent="0.25">
      <c r="A228" s="186">
        <v>5</v>
      </c>
      <c r="B228" s="211">
        <v>2</v>
      </c>
      <c r="C228" s="187">
        <v>3</v>
      </c>
    </row>
    <row r="229" spans="1:3" x14ac:dyDescent="0.25">
      <c r="A229" s="186">
        <v>5</v>
      </c>
      <c r="B229" s="211">
        <v>3</v>
      </c>
      <c r="C229" s="187">
        <v>3</v>
      </c>
    </row>
    <row r="230" spans="1:3" x14ac:dyDescent="0.25">
      <c r="A230" s="186">
        <v>5</v>
      </c>
      <c r="B230" s="211">
        <v>3</v>
      </c>
      <c r="C230" s="187">
        <v>3</v>
      </c>
    </row>
    <row r="231" spans="1:3" x14ac:dyDescent="0.25">
      <c r="A231" s="186">
        <v>5</v>
      </c>
      <c r="B231" s="211">
        <v>2</v>
      </c>
      <c r="C231" s="187">
        <v>3</v>
      </c>
    </row>
    <row r="232" spans="1:3" x14ac:dyDescent="0.25">
      <c r="A232" s="186">
        <v>5</v>
      </c>
      <c r="B232" s="211">
        <v>4</v>
      </c>
      <c r="C232" s="187">
        <v>5</v>
      </c>
    </row>
    <row r="233" spans="1:3" x14ac:dyDescent="0.25">
      <c r="B233" s="211">
        <v>3</v>
      </c>
      <c r="C233" s="187">
        <v>4</v>
      </c>
    </row>
    <row r="234" spans="1:3" x14ac:dyDescent="0.25">
      <c r="B234" s="211">
        <v>3</v>
      </c>
      <c r="C234" s="187">
        <v>3</v>
      </c>
    </row>
    <row r="235" spans="1:3" x14ac:dyDescent="0.25">
      <c r="B235" s="211">
        <v>3</v>
      </c>
      <c r="C235" s="187">
        <v>3</v>
      </c>
    </row>
    <row r="236" spans="1:3" x14ac:dyDescent="0.25">
      <c r="B236" s="211">
        <v>2</v>
      </c>
      <c r="C236" s="187">
        <v>3</v>
      </c>
    </row>
    <row r="237" spans="1:3" x14ac:dyDescent="0.25">
      <c r="B237" s="211">
        <v>2</v>
      </c>
      <c r="C237" s="187">
        <v>3</v>
      </c>
    </row>
    <row r="238" spans="1:3" x14ac:dyDescent="0.25">
      <c r="B238" s="211">
        <v>2</v>
      </c>
      <c r="C238" s="187">
        <v>3</v>
      </c>
    </row>
    <row r="239" spans="1:3" x14ac:dyDescent="0.25">
      <c r="B239" s="211">
        <v>3</v>
      </c>
      <c r="C239" s="187">
        <v>4</v>
      </c>
    </row>
    <row r="240" spans="1:3" x14ac:dyDescent="0.25">
      <c r="B240" s="211">
        <v>4</v>
      </c>
      <c r="C240" s="187">
        <v>4</v>
      </c>
    </row>
    <row r="241" spans="2:3" x14ac:dyDescent="0.25">
      <c r="B241" s="211">
        <v>4</v>
      </c>
      <c r="C241" s="187">
        <v>3</v>
      </c>
    </row>
    <row r="242" spans="2:3" x14ac:dyDescent="0.25">
      <c r="B242" s="211">
        <v>2</v>
      </c>
      <c r="C242" s="187">
        <v>4</v>
      </c>
    </row>
    <row r="243" spans="2:3" x14ac:dyDescent="0.25">
      <c r="B243" s="211">
        <v>2</v>
      </c>
      <c r="C243" s="187">
        <v>5</v>
      </c>
    </row>
    <row r="244" spans="2:3" x14ac:dyDescent="0.25">
      <c r="B244" s="211">
        <v>3</v>
      </c>
      <c r="C244" s="187">
        <v>3</v>
      </c>
    </row>
    <row r="245" spans="2:3" x14ac:dyDescent="0.25">
      <c r="B245" s="211">
        <v>2</v>
      </c>
      <c r="C245" s="187">
        <v>5</v>
      </c>
    </row>
    <row r="246" spans="2:3" x14ac:dyDescent="0.25">
      <c r="B246" s="211">
        <v>3</v>
      </c>
      <c r="C246" s="187">
        <v>3</v>
      </c>
    </row>
    <row r="247" spans="2:3" x14ac:dyDescent="0.25">
      <c r="B247" s="211">
        <v>2</v>
      </c>
      <c r="C247" s="187">
        <v>3</v>
      </c>
    </row>
    <row r="248" spans="2:3" x14ac:dyDescent="0.25">
      <c r="B248" s="211">
        <v>2</v>
      </c>
      <c r="C248" s="187">
        <v>3</v>
      </c>
    </row>
    <row r="249" spans="2:3" x14ac:dyDescent="0.25">
      <c r="B249" s="211">
        <v>2</v>
      </c>
      <c r="C249" s="187">
        <v>3</v>
      </c>
    </row>
    <row r="250" spans="2:3" x14ac:dyDescent="0.25">
      <c r="B250" s="211">
        <v>2</v>
      </c>
      <c r="C250" s="187">
        <v>4</v>
      </c>
    </row>
    <row r="251" spans="2:3" x14ac:dyDescent="0.25">
      <c r="B251" s="211">
        <v>2</v>
      </c>
      <c r="C251" s="187">
        <v>4</v>
      </c>
    </row>
    <row r="252" spans="2:3" x14ac:dyDescent="0.25">
      <c r="B252" s="211">
        <v>3</v>
      </c>
      <c r="C252" s="187">
        <v>3</v>
      </c>
    </row>
    <row r="253" spans="2:3" x14ac:dyDescent="0.25">
      <c r="B253" s="211">
        <v>2</v>
      </c>
      <c r="C253" s="187">
        <v>5</v>
      </c>
    </row>
    <row r="254" spans="2:3" x14ac:dyDescent="0.25">
      <c r="B254" s="211">
        <v>4</v>
      </c>
      <c r="C254" s="187">
        <v>5</v>
      </c>
    </row>
    <row r="255" spans="2:3" x14ac:dyDescent="0.25">
      <c r="B255" s="211">
        <v>3</v>
      </c>
      <c r="C255" s="187">
        <v>3</v>
      </c>
    </row>
    <row r="256" spans="2:3" x14ac:dyDescent="0.25">
      <c r="B256" s="211">
        <v>3</v>
      </c>
      <c r="C256" s="187">
        <v>3</v>
      </c>
    </row>
    <row r="257" spans="2:3" x14ac:dyDescent="0.25">
      <c r="B257" s="211">
        <v>3</v>
      </c>
      <c r="C257" s="187">
        <v>4</v>
      </c>
    </row>
    <row r="258" spans="2:3" x14ac:dyDescent="0.25">
      <c r="B258" s="211">
        <v>3</v>
      </c>
      <c r="C258" s="187">
        <v>4</v>
      </c>
    </row>
    <row r="259" spans="2:3" x14ac:dyDescent="0.25">
      <c r="B259" s="211">
        <v>4</v>
      </c>
      <c r="C259" s="187">
        <v>3</v>
      </c>
    </row>
    <row r="260" spans="2:3" x14ac:dyDescent="0.25">
      <c r="B260" s="211">
        <v>3</v>
      </c>
      <c r="C260" s="187">
        <v>3</v>
      </c>
    </row>
    <row r="261" spans="2:3" x14ac:dyDescent="0.25">
      <c r="B261" s="211">
        <v>2</v>
      </c>
      <c r="C261" s="187">
        <v>3</v>
      </c>
    </row>
    <row r="262" spans="2:3" x14ac:dyDescent="0.25">
      <c r="B262" s="211">
        <v>2</v>
      </c>
      <c r="C262" s="187">
        <v>3</v>
      </c>
    </row>
    <row r="263" spans="2:3" x14ac:dyDescent="0.25">
      <c r="B263" s="211">
        <v>3</v>
      </c>
      <c r="C263" s="187">
        <v>4</v>
      </c>
    </row>
    <row r="264" spans="2:3" x14ac:dyDescent="0.25">
      <c r="B264" s="211">
        <v>3</v>
      </c>
      <c r="C264" s="187">
        <v>3</v>
      </c>
    </row>
    <row r="265" spans="2:3" x14ac:dyDescent="0.25">
      <c r="B265" s="211">
        <v>3</v>
      </c>
      <c r="C265" s="187">
        <v>3</v>
      </c>
    </row>
    <row r="266" spans="2:3" x14ac:dyDescent="0.25">
      <c r="B266" s="211">
        <v>2</v>
      </c>
      <c r="C266" s="187">
        <v>3</v>
      </c>
    </row>
    <row r="267" spans="2:3" x14ac:dyDescent="0.25">
      <c r="B267" s="211">
        <v>3</v>
      </c>
      <c r="C267" s="187">
        <v>3</v>
      </c>
    </row>
    <row r="268" spans="2:3" x14ac:dyDescent="0.25">
      <c r="B268" s="211">
        <v>2</v>
      </c>
      <c r="C268" s="187">
        <v>3</v>
      </c>
    </row>
    <row r="269" spans="2:3" x14ac:dyDescent="0.25">
      <c r="B269" s="211">
        <v>3</v>
      </c>
      <c r="C269" s="187">
        <v>3</v>
      </c>
    </row>
    <row r="270" spans="2:3" x14ac:dyDescent="0.25">
      <c r="B270" s="211">
        <v>3</v>
      </c>
      <c r="C270" s="187">
        <v>3</v>
      </c>
    </row>
    <row r="271" spans="2:3" x14ac:dyDescent="0.25">
      <c r="B271" s="211">
        <v>3</v>
      </c>
      <c r="C271" s="187">
        <v>3</v>
      </c>
    </row>
    <row r="272" spans="2:3" x14ac:dyDescent="0.25">
      <c r="B272" s="211">
        <v>2</v>
      </c>
      <c r="C272" s="187">
        <v>3</v>
      </c>
    </row>
    <row r="273" spans="2:3" x14ac:dyDescent="0.25">
      <c r="B273" s="211">
        <v>4</v>
      </c>
      <c r="C273" s="187">
        <v>5</v>
      </c>
    </row>
    <row r="274" spans="2:3" x14ac:dyDescent="0.25">
      <c r="B274" s="211">
        <v>2</v>
      </c>
      <c r="C274" s="187">
        <v>4</v>
      </c>
    </row>
    <row r="275" spans="2:3" x14ac:dyDescent="0.25">
      <c r="B275" s="211">
        <v>3</v>
      </c>
      <c r="C275" s="187">
        <v>4</v>
      </c>
    </row>
    <row r="276" spans="2:3" x14ac:dyDescent="0.25">
      <c r="B276" s="211">
        <v>3</v>
      </c>
      <c r="C276" s="187">
        <v>4</v>
      </c>
    </row>
    <row r="277" spans="2:3" x14ac:dyDescent="0.25">
      <c r="B277" s="211">
        <v>3</v>
      </c>
      <c r="C277" s="187">
        <v>3</v>
      </c>
    </row>
    <row r="278" spans="2:3" x14ac:dyDescent="0.25">
      <c r="B278" s="211">
        <v>3</v>
      </c>
      <c r="C278" s="187">
        <v>4</v>
      </c>
    </row>
    <row r="279" spans="2:3" x14ac:dyDescent="0.25">
      <c r="B279" s="211">
        <v>2</v>
      </c>
      <c r="C279" s="187">
        <v>3</v>
      </c>
    </row>
    <row r="280" spans="2:3" x14ac:dyDescent="0.25">
      <c r="B280" s="211">
        <v>3</v>
      </c>
      <c r="C280" s="187">
        <v>4</v>
      </c>
    </row>
    <row r="281" spans="2:3" x14ac:dyDescent="0.25">
      <c r="B281" s="211">
        <v>4</v>
      </c>
      <c r="C281" s="187">
        <v>3</v>
      </c>
    </row>
    <row r="282" spans="2:3" x14ac:dyDescent="0.25">
      <c r="B282" s="211">
        <v>2</v>
      </c>
      <c r="C282" s="187">
        <v>3</v>
      </c>
    </row>
    <row r="283" spans="2:3" x14ac:dyDescent="0.25">
      <c r="B283" s="211">
        <v>4</v>
      </c>
      <c r="C283" s="187">
        <v>3</v>
      </c>
    </row>
    <row r="284" spans="2:3" x14ac:dyDescent="0.25">
      <c r="B284" s="211">
        <v>3</v>
      </c>
      <c r="C284" s="187">
        <v>4</v>
      </c>
    </row>
    <row r="285" spans="2:3" x14ac:dyDescent="0.25">
      <c r="B285" s="211">
        <v>3</v>
      </c>
      <c r="C285" s="187">
        <v>3</v>
      </c>
    </row>
    <row r="286" spans="2:3" x14ac:dyDescent="0.25">
      <c r="B286" s="211">
        <v>2</v>
      </c>
      <c r="C286" s="187">
        <v>3</v>
      </c>
    </row>
    <row r="287" spans="2:3" x14ac:dyDescent="0.25">
      <c r="B287" s="211">
        <v>2</v>
      </c>
      <c r="C287" s="187">
        <v>3</v>
      </c>
    </row>
    <row r="288" spans="2:3" x14ac:dyDescent="0.25">
      <c r="B288" s="211">
        <v>4</v>
      </c>
      <c r="C288" s="187">
        <v>3</v>
      </c>
    </row>
    <row r="289" spans="2:3" x14ac:dyDescent="0.25">
      <c r="B289" s="211">
        <v>3</v>
      </c>
      <c r="C289" s="187">
        <v>3</v>
      </c>
    </row>
    <row r="290" spans="2:3" x14ac:dyDescent="0.25">
      <c r="B290" s="211">
        <v>4</v>
      </c>
      <c r="C290" s="187">
        <v>4</v>
      </c>
    </row>
    <row r="291" spans="2:3" x14ac:dyDescent="0.25">
      <c r="B291" s="211">
        <v>3</v>
      </c>
      <c r="C291" s="187">
        <v>3</v>
      </c>
    </row>
    <row r="292" spans="2:3" x14ac:dyDescent="0.25">
      <c r="B292" s="211">
        <v>3</v>
      </c>
      <c r="C292" s="187">
        <v>4</v>
      </c>
    </row>
    <row r="293" spans="2:3" x14ac:dyDescent="0.25">
      <c r="B293" s="211">
        <v>3</v>
      </c>
      <c r="C293" s="187">
        <v>3</v>
      </c>
    </row>
    <row r="294" spans="2:3" x14ac:dyDescent="0.25">
      <c r="B294" s="211">
        <v>2</v>
      </c>
      <c r="C294" s="187">
        <v>4</v>
      </c>
    </row>
    <row r="295" spans="2:3" x14ac:dyDescent="0.25">
      <c r="B295" s="211">
        <v>3</v>
      </c>
      <c r="C295" s="187">
        <v>3</v>
      </c>
    </row>
    <row r="296" spans="2:3" x14ac:dyDescent="0.25">
      <c r="B296" s="211">
        <v>2</v>
      </c>
      <c r="C296" s="187">
        <v>3</v>
      </c>
    </row>
    <row r="297" spans="2:3" x14ac:dyDescent="0.25">
      <c r="B297" s="211">
        <v>3</v>
      </c>
      <c r="C297" s="187">
        <v>3</v>
      </c>
    </row>
    <row r="298" spans="2:3" x14ac:dyDescent="0.25">
      <c r="B298" s="211">
        <v>3</v>
      </c>
      <c r="C298" s="187">
        <v>4</v>
      </c>
    </row>
    <row r="299" spans="2:3" x14ac:dyDescent="0.25">
      <c r="B299" s="211">
        <v>3</v>
      </c>
      <c r="C299" s="187">
        <v>3</v>
      </c>
    </row>
    <row r="300" spans="2:3" x14ac:dyDescent="0.25">
      <c r="B300" s="211">
        <v>2</v>
      </c>
      <c r="C300" s="187">
        <v>5</v>
      </c>
    </row>
    <row r="301" spans="2:3" x14ac:dyDescent="0.25">
      <c r="B301" s="211">
        <v>2</v>
      </c>
      <c r="C301" s="187">
        <v>3</v>
      </c>
    </row>
    <row r="302" spans="2:3" x14ac:dyDescent="0.25">
      <c r="B302" s="211">
        <v>2</v>
      </c>
      <c r="C302" s="187">
        <v>4</v>
      </c>
    </row>
    <row r="303" spans="2:3" x14ac:dyDescent="0.25">
      <c r="B303" s="211">
        <v>3</v>
      </c>
      <c r="C303" s="187">
        <v>3</v>
      </c>
    </row>
    <row r="304" spans="2:3" x14ac:dyDescent="0.25">
      <c r="B304" s="211">
        <v>2</v>
      </c>
      <c r="C304" s="187">
        <v>3</v>
      </c>
    </row>
    <row r="305" spans="2:3" x14ac:dyDescent="0.25">
      <c r="B305" s="211">
        <v>3</v>
      </c>
      <c r="C305" s="187">
        <v>3</v>
      </c>
    </row>
    <row r="306" spans="2:3" x14ac:dyDescent="0.25">
      <c r="B306" s="211">
        <v>3</v>
      </c>
      <c r="C306" s="187">
        <v>4</v>
      </c>
    </row>
    <row r="307" spans="2:3" x14ac:dyDescent="0.25">
      <c r="B307" s="211">
        <v>3</v>
      </c>
      <c r="C307" s="187">
        <v>3</v>
      </c>
    </row>
    <row r="308" spans="2:3" x14ac:dyDescent="0.25">
      <c r="B308" s="211">
        <v>3</v>
      </c>
      <c r="C308" s="187">
        <v>4</v>
      </c>
    </row>
    <row r="309" spans="2:3" x14ac:dyDescent="0.25">
      <c r="B309" s="211">
        <v>2</v>
      </c>
      <c r="C309" s="187">
        <v>5</v>
      </c>
    </row>
    <row r="310" spans="2:3" x14ac:dyDescent="0.25">
      <c r="B310" s="211">
        <v>3</v>
      </c>
      <c r="C310" s="187">
        <v>4</v>
      </c>
    </row>
    <row r="311" spans="2:3" x14ac:dyDescent="0.25">
      <c r="B311" s="211">
        <v>3</v>
      </c>
      <c r="C311" s="187">
        <v>3</v>
      </c>
    </row>
    <row r="312" spans="2:3" x14ac:dyDescent="0.25">
      <c r="B312" s="211">
        <v>2</v>
      </c>
      <c r="C312" s="187">
        <v>3</v>
      </c>
    </row>
    <row r="313" spans="2:3" x14ac:dyDescent="0.25">
      <c r="B313" s="211">
        <v>3</v>
      </c>
      <c r="C313" s="187">
        <v>4</v>
      </c>
    </row>
    <row r="314" spans="2:3" x14ac:dyDescent="0.25">
      <c r="B314" s="211">
        <v>2</v>
      </c>
      <c r="C314" s="187">
        <v>3</v>
      </c>
    </row>
    <row r="315" spans="2:3" x14ac:dyDescent="0.25">
      <c r="B315" s="211">
        <v>4</v>
      </c>
      <c r="C315" s="187">
        <v>4</v>
      </c>
    </row>
    <row r="316" spans="2:3" x14ac:dyDescent="0.25">
      <c r="B316" s="211">
        <v>4</v>
      </c>
      <c r="C316" s="187">
        <v>3</v>
      </c>
    </row>
    <row r="317" spans="2:3" x14ac:dyDescent="0.25">
      <c r="B317" s="211">
        <v>4</v>
      </c>
      <c r="C317" s="187">
        <v>3</v>
      </c>
    </row>
    <row r="318" spans="2:3" x14ac:dyDescent="0.25">
      <c r="B318" s="211">
        <v>2</v>
      </c>
      <c r="C318" s="187">
        <v>3</v>
      </c>
    </row>
    <row r="319" spans="2:3" x14ac:dyDescent="0.25">
      <c r="B319" s="211">
        <v>2</v>
      </c>
      <c r="C319" s="187">
        <v>3</v>
      </c>
    </row>
    <row r="320" spans="2:3" x14ac:dyDescent="0.25">
      <c r="B320" s="211">
        <v>2</v>
      </c>
      <c r="C320" s="187">
        <v>3</v>
      </c>
    </row>
    <row r="321" spans="2:3" x14ac:dyDescent="0.25">
      <c r="B321" s="211">
        <v>3</v>
      </c>
      <c r="C321" s="187">
        <v>3</v>
      </c>
    </row>
    <row r="322" spans="2:3" x14ac:dyDescent="0.25">
      <c r="B322" s="211">
        <v>3</v>
      </c>
      <c r="C322" s="187">
        <v>3</v>
      </c>
    </row>
    <row r="323" spans="2:3" x14ac:dyDescent="0.25">
      <c r="B323" s="211">
        <v>2</v>
      </c>
      <c r="C323" s="187">
        <v>5</v>
      </c>
    </row>
    <row r="324" spans="2:3" x14ac:dyDescent="0.25">
      <c r="B324" s="211">
        <v>3</v>
      </c>
      <c r="C324" s="187">
        <v>3</v>
      </c>
    </row>
    <row r="325" spans="2:3" x14ac:dyDescent="0.25">
      <c r="B325" s="211">
        <v>3</v>
      </c>
      <c r="C325" s="187">
        <v>4</v>
      </c>
    </row>
    <row r="326" spans="2:3" x14ac:dyDescent="0.25">
      <c r="B326" s="211">
        <v>2</v>
      </c>
      <c r="C326" s="187">
        <v>3</v>
      </c>
    </row>
    <row r="327" spans="2:3" x14ac:dyDescent="0.25">
      <c r="B327" s="211">
        <v>2</v>
      </c>
      <c r="C327" s="187">
        <v>3</v>
      </c>
    </row>
    <row r="328" spans="2:3" x14ac:dyDescent="0.25">
      <c r="B328" s="211">
        <v>3</v>
      </c>
      <c r="C328" s="187">
        <v>4</v>
      </c>
    </row>
    <row r="329" spans="2:3" x14ac:dyDescent="0.25">
      <c r="B329" s="211">
        <v>3</v>
      </c>
      <c r="C329" s="187">
        <v>3</v>
      </c>
    </row>
    <row r="330" spans="2:3" x14ac:dyDescent="0.25">
      <c r="B330" s="211">
        <v>2</v>
      </c>
      <c r="C330" s="187">
        <v>3</v>
      </c>
    </row>
    <row r="331" spans="2:3" x14ac:dyDescent="0.25">
      <c r="B331" s="211">
        <v>2</v>
      </c>
      <c r="C331" s="187">
        <v>3</v>
      </c>
    </row>
    <row r="332" spans="2:3" x14ac:dyDescent="0.25">
      <c r="B332" s="211">
        <v>2</v>
      </c>
      <c r="C332" s="187">
        <v>3</v>
      </c>
    </row>
    <row r="333" spans="2:3" x14ac:dyDescent="0.25">
      <c r="B333" s="211">
        <v>2</v>
      </c>
      <c r="C333" s="187">
        <v>3</v>
      </c>
    </row>
    <row r="334" spans="2:3" x14ac:dyDescent="0.25">
      <c r="B334" s="211">
        <v>2</v>
      </c>
      <c r="C334" s="187">
        <v>3</v>
      </c>
    </row>
    <row r="335" spans="2:3" x14ac:dyDescent="0.25">
      <c r="B335" s="211">
        <v>2</v>
      </c>
      <c r="C335" s="187">
        <v>3</v>
      </c>
    </row>
    <row r="336" spans="2:3" x14ac:dyDescent="0.25">
      <c r="B336" s="211">
        <v>3</v>
      </c>
      <c r="C336" s="187">
        <v>3</v>
      </c>
    </row>
    <row r="337" spans="2:3" x14ac:dyDescent="0.25">
      <c r="B337" s="211">
        <v>3</v>
      </c>
      <c r="C337" s="187">
        <v>3</v>
      </c>
    </row>
    <row r="338" spans="2:3" x14ac:dyDescent="0.25">
      <c r="B338" s="211">
        <v>4</v>
      </c>
      <c r="C338" s="187">
        <v>3</v>
      </c>
    </row>
    <row r="339" spans="2:3" x14ac:dyDescent="0.25">
      <c r="B339" s="211">
        <v>3</v>
      </c>
      <c r="C339" s="187">
        <v>4</v>
      </c>
    </row>
    <row r="340" spans="2:3" x14ac:dyDescent="0.25">
      <c r="B340" s="211">
        <v>2</v>
      </c>
      <c r="C340" s="187">
        <v>4</v>
      </c>
    </row>
    <row r="341" spans="2:3" x14ac:dyDescent="0.25">
      <c r="B341" s="211">
        <v>2</v>
      </c>
      <c r="C341" s="187">
        <v>3</v>
      </c>
    </row>
    <row r="342" spans="2:3" x14ac:dyDescent="0.25">
      <c r="B342" s="211">
        <v>2</v>
      </c>
      <c r="C342" s="187">
        <v>3</v>
      </c>
    </row>
    <row r="343" spans="2:3" x14ac:dyDescent="0.25">
      <c r="B343" s="211">
        <v>3</v>
      </c>
      <c r="C343" s="187">
        <v>3</v>
      </c>
    </row>
    <row r="344" spans="2:3" x14ac:dyDescent="0.25">
      <c r="B344" s="211">
        <v>2</v>
      </c>
      <c r="C344" s="187">
        <v>3</v>
      </c>
    </row>
    <row r="345" spans="2:3" x14ac:dyDescent="0.25">
      <c r="B345" s="211">
        <v>3</v>
      </c>
      <c r="C345" s="187">
        <v>3</v>
      </c>
    </row>
    <row r="346" spans="2:3" x14ac:dyDescent="0.25">
      <c r="B346" s="211">
        <v>2</v>
      </c>
      <c r="C346" s="187">
        <v>4</v>
      </c>
    </row>
    <row r="347" spans="2:3" x14ac:dyDescent="0.25">
      <c r="B347" s="211">
        <v>2</v>
      </c>
      <c r="C347" s="187">
        <v>3</v>
      </c>
    </row>
    <row r="348" spans="2:3" x14ac:dyDescent="0.25">
      <c r="B348" s="211">
        <v>3</v>
      </c>
      <c r="C348" s="187">
        <v>3</v>
      </c>
    </row>
    <row r="349" spans="2:3" x14ac:dyDescent="0.25">
      <c r="B349" s="211">
        <v>3</v>
      </c>
      <c r="C349" s="187">
        <v>3</v>
      </c>
    </row>
    <row r="350" spans="2:3" x14ac:dyDescent="0.25">
      <c r="B350" s="211">
        <v>3</v>
      </c>
      <c r="C350" s="187">
        <v>3</v>
      </c>
    </row>
    <row r="351" spans="2:3" x14ac:dyDescent="0.25">
      <c r="B351" s="211">
        <v>2</v>
      </c>
      <c r="C351" s="187">
        <v>3</v>
      </c>
    </row>
    <row r="352" spans="2:3" x14ac:dyDescent="0.25">
      <c r="B352" s="211">
        <v>3</v>
      </c>
      <c r="C352" s="187">
        <v>3</v>
      </c>
    </row>
    <row r="353" spans="2:3" x14ac:dyDescent="0.25">
      <c r="B353" s="211">
        <v>3</v>
      </c>
      <c r="C353" s="187">
        <v>3</v>
      </c>
    </row>
    <row r="354" spans="2:3" x14ac:dyDescent="0.25">
      <c r="B354" s="211">
        <v>2</v>
      </c>
      <c r="C354" s="187">
        <v>4</v>
      </c>
    </row>
    <row r="355" spans="2:3" x14ac:dyDescent="0.25">
      <c r="B355" s="211">
        <v>2</v>
      </c>
      <c r="C355" s="187">
        <v>3</v>
      </c>
    </row>
    <row r="356" spans="2:3" x14ac:dyDescent="0.25">
      <c r="B356" s="211">
        <v>3</v>
      </c>
      <c r="C356" s="187">
        <v>3</v>
      </c>
    </row>
    <row r="357" spans="2:3" x14ac:dyDescent="0.25">
      <c r="B357" s="211">
        <v>2</v>
      </c>
      <c r="C357" s="187">
        <v>3</v>
      </c>
    </row>
    <row r="358" spans="2:3" x14ac:dyDescent="0.25">
      <c r="B358" s="211">
        <v>3</v>
      </c>
      <c r="C358" s="187">
        <v>3</v>
      </c>
    </row>
    <row r="359" spans="2:3" x14ac:dyDescent="0.25">
      <c r="B359" s="211">
        <v>2</v>
      </c>
      <c r="C359" s="187">
        <v>4</v>
      </c>
    </row>
    <row r="360" spans="2:3" x14ac:dyDescent="0.25">
      <c r="B360" s="211">
        <v>3</v>
      </c>
      <c r="C360" s="187">
        <v>3</v>
      </c>
    </row>
    <row r="361" spans="2:3" x14ac:dyDescent="0.25">
      <c r="B361" s="211">
        <v>2</v>
      </c>
      <c r="C361" s="187">
        <v>4</v>
      </c>
    </row>
    <row r="362" spans="2:3" x14ac:dyDescent="0.25">
      <c r="B362" s="211">
        <v>2</v>
      </c>
      <c r="C362" s="187">
        <v>3</v>
      </c>
    </row>
    <row r="363" spans="2:3" x14ac:dyDescent="0.25">
      <c r="B363" s="211">
        <v>2</v>
      </c>
      <c r="C363" s="187">
        <v>3</v>
      </c>
    </row>
    <row r="364" spans="2:3" x14ac:dyDescent="0.25">
      <c r="B364" s="211">
        <v>3</v>
      </c>
      <c r="C364" s="187">
        <v>3</v>
      </c>
    </row>
    <row r="365" spans="2:3" x14ac:dyDescent="0.25">
      <c r="B365" s="211">
        <v>4</v>
      </c>
      <c r="C365" s="187">
        <v>3</v>
      </c>
    </row>
    <row r="366" spans="2:3" x14ac:dyDescent="0.25">
      <c r="B366" s="211">
        <v>4</v>
      </c>
      <c r="C366" s="187">
        <v>4</v>
      </c>
    </row>
    <row r="367" spans="2:3" x14ac:dyDescent="0.25">
      <c r="B367" s="211">
        <v>3</v>
      </c>
      <c r="C367" s="187">
        <v>4</v>
      </c>
    </row>
    <row r="368" spans="2:3" x14ac:dyDescent="0.25">
      <c r="B368" s="211">
        <v>4</v>
      </c>
      <c r="C368" s="187">
        <v>3</v>
      </c>
    </row>
    <row r="369" spans="2:3" x14ac:dyDescent="0.25">
      <c r="B369" s="211">
        <v>3</v>
      </c>
      <c r="C369" s="187">
        <v>3</v>
      </c>
    </row>
    <row r="370" spans="2:3" x14ac:dyDescent="0.25">
      <c r="B370" s="211">
        <v>3</v>
      </c>
      <c r="C370" s="187">
        <v>3</v>
      </c>
    </row>
    <row r="371" spans="2:3" x14ac:dyDescent="0.25">
      <c r="B371" s="211">
        <v>2</v>
      </c>
      <c r="C371" s="187">
        <v>3</v>
      </c>
    </row>
    <row r="372" spans="2:3" x14ac:dyDescent="0.25">
      <c r="B372" s="211">
        <v>3</v>
      </c>
      <c r="C372" s="187">
        <v>4</v>
      </c>
    </row>
    <row r="373" spans="2:3" x14ac:dyDescent="0.25">
      <c r="B373" s="211">
        <v>2</v>
      </c>
      <c r="C373" s="187">
        <v>3</v>
      </c>
    </row>
    <row r="374" spans="2:3" x14ac:dyDescent="0.25">
      <c r="B374" s="211">
        <v>4</v>
      </c>
      <c r="C374" s="187">
        <v>3</v>
      </c>
    </row>
    <row r="375" spans="2:3" x14ac:dyDescent="0.25">
      <c r="B375" s="211">
        <v>3</v>
      </c>
      <c r="C375" s="187">
        <v>5</v>
      </c>
    </row>
    <row r="376" spans="2:3" x14ac:dyDescent="0.25">
      <c r="B376" s="211">
        <v>2</v>
      </c>
      <c r="C376" s="187">
        <v>4</v>
      </c>
    </row>
    <row r="377" spans="2:3" x14ac:dyDescent="0.25">
      <c r="B377" s="211">
        <v>2</v>
      </c>
      <c r="C377" s="187">
        <v>3</v>
      </c>
    </row>
    <row r="378" spans="2:3" x14ac:dyDescent="0.25">
      <c r="B378" s="211">
        <v>3</v>
      </c>
      <c r="C378" s="187">
        <v>4</v>
      </c>
    </row>
    <row r="379" spans="2:3" x14ac:dyDescent="0.25">
      <c r="B379" s="211">
        <v>4</v>
      </c>
      <c r="C379" s="187">
        <v>3</v>
      </c>
    </row>
    <row r="380" spans="2:3" x14ac:dyDescent="0.25">
      <c r="B380" s="211">
        <v>3</v>
      </c>
      <c r="C380" s="187">
        <v>4</v>
      </c>
    </row>
    <row r="381" spans="2:3" x14ac:dyDescent="0.25">
      <c r="B381" s="211">
        <v>3</v>
      </c>
      <c r="C381" s="187">
        <v>3</v>
      </c>
    </row>
    <row r="382" spans="2:3" x14ac:dyDescent="0.25">
      <c r="B382" s="211">
        <v>2</v>
      </c>
      <c r="C382" s="187">
        <v>3</v>
      </c>
    </row>
    <row r="383" spans="2:3" x14ac:dyDescent="0.25">
      <c r="B383" s="211">
        <v>3</v>
      </c>
      <c r="C383" s="187">
        <v>3</v>
      </c>
    </row>
    <row r="384" spans="2:3" x14ac:dyDescent="0.25">
      <c r="B384" s="211">
        <v>2</v>
      </c>
      <c r="C384" s="187">
        <v>4</v>
      </c>
    </row>
    <row r="385" spans="2:3" x14ac:dyDescent="0.25">
      <c r="B385" s="211">
        <v>2</v>
      </c>
      <c r="C385" s="187">
        <v>3</v>
      </c>
    </row>
    <row r="386" spans="2:3" x14ac:dyDescent="0.25">
      <c r="B386" s="211">
        <v>2</v>
      </c>
      <c r="C386" s="187">
        <v>3</v>
      </c>
    </row>
    <row r="387" spans="2:3" x14ac:dyDescent="0.25">
      <c r="B387" s="211">
        <v>3</v>
      </c>
      <c r="C387" s="187">
        <v>5</v>
      </c>
    </row>
    <row r="388" spans="2:3" x14ac:dyDescent="0.25">
      <c r="B388" s="211">
        <v>4</v>
      </c>
      <c r="C388" s="187">
        <v>3</v>
      </c>
    </row>
    <row r="389" spans="2:3" x14ac:dyDescent="0.25">
      <c r="B389" s="211">
        <v>4</v>
      </c>
      <c r="C389" s="187">
        <v>5</v>
      </c>
    </row>
    <row r="390" spans="2:3" x14ac:dyDescent="0.25">
      <c r="B390" s="211">
        <v>2</v>
      </c>
      <c r="C390" s="187">
        <v>3</v>
      </c>
    </row>
    <row r="391" spans="2:3" x14ac:dyDescent="0.25">
      <c r="B391" s="211">
        <v>2</v>
      </c>
      <c r="C391" s="187">
        <v>3</v>
      </c>
    </row>
    <row r="392" spans="2:3" x14ac:dyDescent="0.25">
      <c r="B392" s="211">
        <v>2</v>
      </c>
      <c r="C392" s="187">
        <v>4</v>
      </c>
    </row>
    <row r="393" spans="2:3" x14ac:dyDescent="0.25">
      <c r="B393" s="211">
        <v>2</v>
      </c>
      <c r="C393" s="187">
        <v>5</v>
      </c>
    </row>
    <row r="394" spans="2:3" x14ac:dyDescent="0.25">
      <c r="B394" s="211">
        <v>3</v>
      </c>
      <c r="C394" s="187">
        <v>4</v>
      </c>
    </row>
    <row r="395" spans="2:3" x14ac:dyDescent="0.25">
      <c r="B395" s="211">
        <v>3</v>
      </c>
      <c r="C395" s="187">
        <v>4</v>
      </c>
    </row>
    <row r="396" spans="2:3" x14ac:dyDescent="0.25">
      <c r="B396" s="211">
        <v>4</v>
      </c>
      <c r="C396" s="187">
        <v>5</v>
      </c>
    </row>
    <row r="397" spans="2:3" x14ac:dyDescent="0.25">
      <c r="B397" s="211">
        <v>2</v>
      </c>
      <c r="C397" s="187">
        <v>5</v>
      </c>
    </row>
    <row r="398" spans="2:3" x14ac:dyDescent="0.25">
      <c r="B398" s="211">
        <v>3</v>
      </c>
      <c r="C398" s="187">
        <v>3</v>
      </c>
    </row>
    <row r="399" spans="2:3" x14ac:dyDescent="0.25">
      <c r="B399" s="211">
        <v>2</v>
      </c>
      <c r="C399" s="187">
        <v>3</v>
      </c>
    </row>
    <row r="400" spans="2:3" x14ac:dyDescent="0.25">
      <c r="B400" s="211">
        <v>3</v>
      </c>
      <c r="C400" s="187">
        <v>3</v>
      </c>
    </row>
    <row r="401" spans="2:3" x14ac:dyDescent="0.25">
      <c r="B401" s="211">
        <v>3</v>
      </c>
      <c r="C401" s="187">
        <v>3</v>
      </c>
    </row>
    <row r="402" spans="2:3" x14ac:dyDescent="0.25">
      <c r="B402" s="211">
        <v>2</v>
      </c>
      <c r="C402" s="187">
        <v>4</v>
      </c>
    </row>
    <row r="403" spans="2:3" x14ac:dyDescent="0.25">
      <c r="B403" s="211">
        <v>2</v>
      </c>
      <c r="C403" s="187">
        <v>3</v>
      </c>
    </row>
    <row r="404" spans="2:3" x14ac:dyDescent="0.25">
      <c r="B404" s="211">
        <v>4</v>
      </c>
      <c r="C404" s="187">
        <v>3</v>
      </c>
    </row>
    <row r="405" spans="2:3" x14ac:dyDescent="0.25">
      <c r="B405" s="211">
        <v>4</v>
      </c>
      <c r="C405" s="187">
        <v>3</v>
      </c>
    </row>
    <row r="406" spans="2:3" x14ac:dyDescent="0.25">
      <c r="B406" s="211">
        <v>2</v>
      </c>
      <c r="C406" s="187">
        <v>5</v>
      </c>
    </row>
    <row r="407" spans="2:3" x14ac:dyDescent="0.25">
      <c r="B407" s="211">
        <v>2</v>
      </c>
      <c r="C407" s="187">
        <v>3</v>
      </c>
    </row>
    <row r="408" spans="2:3" x14ac:dyDescent="0.25">
      <c r="B408" s="211">
        <v>2</v>
      </c>
      <c r="C408" s="187">
        <v>3</v>
      </c>
    </row>
    <row r="409" spans="2:3" x14ac:dyDescent="0.25">
      <c r="B409" s="211">
        <v>3</v>
      </c>
      <c r="C409" s="187">
        <v>5</v>
      </c>
    </row>
    <row r="410" spans="2:3" x14ac:dyDescent="0.25">
      <c r="B410" s="211">
        <v>2</v>
      </c>
      <c r="C410" s="187">
        <v>3</v>
      </c>
    </row>
    <row r="411" spans="2:3" x14ac:dyDescent="0.25">
      <c r="B411" s="211">
        <v>2</v>
      </c>
      <c r="C411" s="187">
        <v>3</v>
      </c>
    </row>
    <row r="412" spans="2:3" x14ac:dyDescent="0.25">
      <c r="B412" s="211">
        <v>2</v>
      </c>
      <c r="C412" s="187">
        <v>3</v>
      </c>
    </row>
    <row r="413" spans="2:3" x14ac:dyDescent="0.25">
      <c r="B413" s="211">
        <v>2</v>
      </c>
      <c r="C413" s="187">
        <v>5</v>
      </c>
    </row>
    <row r="414" spans="2:3" x14ac:dyDescent="0.25">
      <c r="B414" s="211">
        <v>2</v>
      </c>
      <c r="C414" s="187">
        <v>3</v>
      </c>
    </row>
    <row r="415" spans="2:3" x14ac:dyDescent="0.25">
      <c r="B415" s="211">
        <v>3</v>
      </c>
      <c r="C415" s="187">
        <v>3</v>
      </c>
    </row>
    <row r="416" spans="2:3" x14ac:dyDescent="0.25">
      <c r="B416" s="211">
        <v>3</v>
      </c>
      <c r="C416" s="187">
        <v>3</v>
      </c>
    </row>
    <row r="417" spans="2:3" x14ac:dyDescent="0.25">
      <c r="B417" s="211">
        <v>3</v>
      </c>
      <c r="C417" s="187">
        <v>3</v>
      </c>
    </row>
    <row r="418" spans="2:3" x14ac:dyDescent="0.25">
      <c r="B418" s="211">
        <v>2</v>
      </c>
      <c r="C418" s="187">
        <v>3</v>
      </c>
    </row>
    <row r="419" spans="2:3" x14ac:dyDescent="0.25">
      <c r="B419" s="211">
        <v>3</v>
      </c>
      <c r="C419" s="187">
        <v>3</v>
      </c>
    </row>
    <row r="420" spans="2:3" x14ac:dyDescent="0.25">
      <c r="B420" s="211">
        <v>2</v>
      </c>
      <c r="C420" s="187">
        <v>3</v>
      </c>
    </row>
    <row r="421" spans="2:3" x14ac:dyDescent="0.25">
      <c r="B421" s="211">
        <v>3</v>
      </c>
      <c r="C421" s="187">
        <v>5</v>
      </c>
    </row>
    <row r="422" spans="2:3" x14ac:dyDescent="0.25">
      <c r="B422" s="211">
        <v>4</v>
      </c>
      <c r="C422" s="187">
        <v>4</v>
      </c>
    </row>
    <row r="423" spans="2:3" x14ac:dyDescent="0.25">
      <c r="B423" s="211">
        <v>3</v>
      </c>
      <c r="C423" s="187">
        <v>4</v>
      </c>
    </row>
    <row r="424" spans="2:3" x14ac:dyDescent="0.25">
      <c r="B424" s="211">
        <v>3</v>
      </c>
      <c r="C424" s="187">
        <v>3</v>
      </c>
    </row>
    <row r="425" spans="2:3" x14ac:dyDescent="0.25">
      <c r="B425" s="211">
        <v>3</v>
      </c>
      <c r="C425" s="187">
        <v>3</v>
      </c>
    </row>
    <row r="426" spans="2:3" x14ac:dyDescent="0.25">
      <c r="B426" s="211">
        <v>2</v>
      </c>
      <c r="C426" s="187">
        <v>4</v>
      </c>
    </row>
    <row r="427" spans="2:3" x14ac:dyDescent="0.25">
      <c r="B427" s="211">
        <v>2</v>
      </c>
      <c r="C427" s="187">
        <v>3</v>
      </c>
    </row>
    <row r="428" spans="2:3" x14ac:dyDescent="0.25">
      <c r="B428" s="211">
        <v>3</v>
      </c>
      <c r="C428" s="187">
        <v>3</v>
      </c>
    </row>
    <row r="429" spans="2:3" x14ac:dyDescent="0.25">
      <c r="B429" s="211">
        <v>2</v>
      </c>
      <c r="C429" s="187">
        <v>3</v>
      </c>
    </row>
    <row r="430" spans="2:3" x14ac:dyDescent="0.25">
      <c r="B430" s="211">
        <v>2</v>
      </c>
      <c r="C430" s="187">
        <v>3</v>
      </c>
    </row>
    <row r="431" spans="2:3" x14ac:dyDescent="0.25">
      <c r="B431" s="211">
        <v>3</v>
      </c>
      <c r="C431" s="187">
        <v>4</v>
      </c>
    </row>
    <row r="432" spans="2:3" x14ac:dyDescent="0.25">
      <c r="B432" s="211">
        <v>2</v>
      </c>
      <c r="C432" s="187">
        <v>3</v>
      </c>
    </row>
    <row r="433" spans="2:3" x14ac:dyDescent="0.25">
      <c r="B433" s="211">
        <v>4</v>
      </c>
      <c r="C433" s="187">
        <v>3</v>
      </c>
    </row>
    <row r="434" spans="2:3" x14ac:dyDescent="0.25">
      <c r="B434" s="211">
        <v>2</v>
      </c>
      <c r="C434" s="187">
        <v>4</v>
      </c>
    </row>
    <row r="435" spans="2:3" x14ac:dyDescent="0.25">
      <c r="B435" s="211">
        <v>3</v>
      </c>
      <c r="C435" s="187">
        <v>3</v>
      </c>
    </row>
    <row r="436" spans="2:3" x14ac:dyDescent="0.25">
      <c r="B436" s="211">
        <v>4</v>
      </c>
      <c r="C436" s="187">
        <v>5</v>
      </c>
    </row>
    <row r="437" spans="2:3" x14ac:dyDescent="0.25">
      <c r="B437" s="211">
        <v>2</v>
      </c>
      <c r="C437" s="187">
        <v>4</v>
      </c>
    </row>
    <row r="438" spans="2:3" x14ac:dyDescent="0.25">
      <c r="B438" s="211">
        <v>3</v>
      </c>
      <c r="C438" s="187">
        <v>3</v>
      </c>
    </row>
    <row r="439" spans="2:3" x14ac:dyDescent="0.25">
      <c r="B439" s="211">
        <v>3</v>
      </c>
      <c r="C439" s="187">
        <v>4</v>
      </c>
    </row>
    <row r="440" spans="2:3" x14ac:dyDescent="0.25">
      <c r="B440" s="211">
        <v>2</v>
      </c>
      <c r="C440" s="187">
        <v>3</v>
      </c>
    </row>
    <row r="441" spans="2:3" x14ac:dyDescent="0.25">
      <c r="B441" s="211">
        <v>3</v>
      </c>
      <c r="C441" s="187">
        <v>4</v>
      </c>
    </row>
    <row r="442" spans="2:3" x14ac:dyDescent="0.25">
      <c r="B442" s="211">
        <v>2</v>
      </c>
      <c r="C442" s="187">
        <v>3</v>
      </c>
    </row>
    <row r="443" spans="2:3" x14ac:dyDescent="0.25">
      <c r="B443" s="211">
        <v>3</v>
      </c>
      <c r="C443" s="187">
        <v>3</v>
      </c>
    </row>
    <row r="444" spans="2:3" x14ac:dyDescent="0.25">
      <c r="B444" s="211">
        <v>4</v>
      </c>
      <c r="C444" s="187">
        <v>4</v>
      </c>
    </row>
    <row r="445" spans="2:3" x14ac:dyDescent="0.25">
      <c r="B445" s="211">
        <v>3</v>
      </c>
      <c r="C445" s="187">
        <v>3</v>
      </c>
    </row>
    <row r="446" spans="2:3" x14ac:dyDescent="0.25">
      <c r="B446" s="211">
        <v>2</v>
      </c>
      <c r="C446" s="187">
        <v>3</v>
      </c>
    </row>
    <row r="447" spans="2:3" x14ac:dyDescent="0.25">
      <c r="B447" s="211">
        <v>3</v>
      </c>
      <c r="C447" s="187">
        <v>4</v>
      </c>
    </row>
    <row r="448" spans="2:3" x14ac:dyDescent="0.25">
      <c r="B448" s="211">
        <v>2</v>
      </c>
      <c r="C448" s="187">
        <v>3</v>
      </c>
    </row>
    <row r="449" spans="2:3" x14ac:dyDescent="0.25">
      <c r="B449" s="211">
        <v>2</v>
      </c>
      <c r="C449" s="187">
        <v>4</v>
      </c>
    </row>
    <row r="450" spans="2:3" x14ac:dyDescent="0.25">
      <c r="B450" s="211">
        <v>2</v>
      </c>
      <c r="C450" s="187">
        <v>3</v>
      </c>
    </row>
    <row r="451" spans="2:3" x14ac:dyDescent="0.25">
      <c r="B451" s="211">
        <v>2</v>
      </c>
      <c r="C451" s="187">
        <v>4</v>
      </c>
    </row>
    <row r="452" spans="2:3" x14ac:dyDescent="0.25">
      <c r="B452" s="211">
        <v>2</v>
      </c>
      <c r="C452" s="187">
        <v>3</v>
      </c>
    </row>
    <row r="453" spans="2:3" x14ac:dyDescent="0.25">
      <c r="B453" s="211">
        <v>2</v>
      </c>
      <c r="C453" s="187">
        <v>3</v>
      </c>
    </row>
    <row r="454" spans="2:3" x14ac:dyDescent="0.25">
      <c r="B454" s="211">
        <v>3</v>
      </c>
      <c r="C454" s="187">
        <v>4</v>
      </c>
    </row>
    <row r="455" spans="2:3" x14ac:dyDescent="0.25">
      <c r="B455" s="211">
        <v>4</v>
      </c>
      <c r="C455" s="187">
        <v>3</v>
      </c>
    </row>
    <row r="456" spans="2:3" x14ac:dyDescent="0.25">
      <c r="B456" s="211">
        <v>3</v>
      </c>
      <c r="C456" s="187">
        <v>3</v>
      </c>
    </row>
    <row r="457" spans="2:3" x14ac:dyDescent="0.25">
      <c r="B457" s="211">
        <v>3</v>
      </c>
      <c r="C457" s="187">
        <v>3</v>
      </c>
    </row>
    <row r="458" spans="2:3" x14ac:dyDescent="0.25">
      <c r="B458" s="211">
        <v>2</v>
      </c>
      <c r="C458" s="187">
        <v>4</v>
      </c>
    </row>
    <row r="459" spans="2:3" x14ac:dyDescent="0.25">
      <c r="B459" s="211">
        <v>3</v>
      </c>
      <c r="C459" s="187">
        <v>3</v>
      </c>
    </row>
    <row r="460" spans="2:3" x14ac:dyDescent="0.25">
      <c r="B460" s="211">
        <v>3</v>
      </c>
      <c r="C460" s="187">
        <v>3</v>
      </c>
    </row>
    <row r="461" spans="2:3" x14ac:dyDescent="0.25">
      <c r="B461" s="211">
        <v>3</v>
      </c>
      <c r="C461" s="187">
        <v>3</v>
      </c>
    </row>
    <row r="462" spans="2:3" x14ac:dyDescent="0.25">
      <c r="B462" s="211">
        <v>3</v>
      </c>
      <c r="C462" s="187">
        <v>3</v>
      </c>
    </row>
    <row r="463" spans="2:3" x14ac:dyDescent="0.25">
      <c r="B463" s="211">
        <v>3</v>
      </c>
      <c r="C463" s="187">
        <v>3</v>
      </c>
    </row>
    <row r="464" spans="2:3" x14ac:dyDescent="0.25">
      <c r="B464" s="211">
        <v>3</v>
      </c>
      <c r="C464" s="187">
        <v>4</v>
      </c>
    </row>
    <row r="465" spans="2:3" x14ac:dyDescent="0.25">
      <c r="B465" s="211">
        <v>3</v>
      </c>
      <c r="C465" s="187">
        <v>3</v>
      </c>
    </row>
    <row r="466" spans="2:3" x14ac:dyDescent="0.25">
      <c r="B466" s="211">
        <v>2</v>
      </c>
      <c r="C466" s="187">
        <v>3</v>
      </c>
    </row>
    <row r="467" spans="2:3" x14ac:dyDescent="0.25">
      <c r="B467" s="211">
        <v>4</v>
      </c>
      <c r="C467" s="187">
        <v>3</v>
      </c>
    </row>
    <row r="468" spans="2:3" x14ac:dyDescent="0.25">
      <c r="B468" s="211">
        <v>2</v>
      </c>
      <c r="C468" s="187">
        <v>3</v>
      </c>
    </row>
    <row r="469" spans="2:3" x14ac:dyDescent="0.25">
      <c r="B469" s="211">
        <v>4</v>
      </c>
      <c r="C469" s="187">
        <v>4</v>
      </c>
    </row>
    <row r="470" spans="2:3" x14ac:dyDescent="0.25">
      <c r="B470" s="211">
        <v>3</v>
      </c>
      <c r="C470" s="187">
        <v>3</v>
      </c>
    </row>
    <row r="471" spans="2:3" x14ac:dyDescent="0.25">
      <c r="B471" s="211">
        <v>3</v>
      </c>
      <c r="C471" s="187">
        <v>4</v>
      </c>
    </row>
    <row r="472" spans="2:3" x14ac:dyDescent="0.25">
      <c r="B472" s="211">
        <v>3</v>
      </c>
      <c r="C472" s="187">
        <v>4</v>
      </c>
    </row>
    <row r="473" spans="2:3" x14ac:dyDescent="0.25">
      <c r="B473" s="211">
        <v>3</v>
      </c>
      <c r="C473" s="187">
        <v>4</v>
      </c>
    </row>
    <row r="474" spans="2:3" x14ac:dyDescent="0.25">
      <c r="B474" s="211">
        <v>3</v>
      </c>
      <c r="C474" s="187">
        <v>3</v>
      </c>
    </row>
    <row r="475" spans="2:3" x14ac:dyDescent="0.25">
      <c r="B475" s="211">
        <v>2</v>
      </c>
      <c r="C475" s="187">
        <v>4</v>
      </c>
    </row>
    <row r="476" spans="2:3" x14ac:dyDescent="0.25">
      <c r="B476" s="211">
        <v>2</v>
      </c>
      <c r="C476" s="187">
        <v>3</v>
      </c>
    </row>
    <row r="477" spans="2:3" x14ac:dyDescent="0.25">
      <c r="B477" s="211">
        <v>2</v>
      </c>
      <c r="C477" s="187">
        <v>3</v>
      </c>
    </row>
    <row r="478" spans="2:3" x14ac:dyDescent="0.25">
      <c r="B478" s="211">
        <v>2</v>
      </c>
      <c r="C478" s="187">
        <v>3</v>
      </c>
    </row>
    <row r="479" spans="2:3" x14ac:dyDescent="0.25">
      <c r="B479" s="211">
        <v>2</v>
      </c>
      <c r="C479" s="187">
        <v>4</v>
      </c>
    </row>
    <row r="480" spans="2:3" x14ac:dyDescent="0.25">
      <c r="B480" s="211">
        <v>2</v>
      </c>
      <c r="C480" s="187">
        <v>3</v>
      </c>
    </row>
    <row r="481" spans="2:3" x14ac:dyDescent="0.25">
      <c r="B481" s="211">
        <v>2</v>
      </c>
      <c r="C481" s="187">
        <v>3</v>
      </c>
    </row>
    <row r="482" spans="2:3" x14ac:dyDescent="0.25">
      <c r="B482" s="211">
        <v>2</v>
      </c>
      <c r="C482" s="187">
        <v>4</v>
      </c>
    </row>
    <row r="483" spans="2:3" x14ac:dyDescent="0.25">
      <c r="B483" s="211">
        <v>2</v>
      </c>
      <c r="C483" s="187">
        <v>4</v>
      </c>
    </row>
    <row r="484" spans="2:3" x14ac:dyDescent="0.25">
      <c r="B484" s="211">
        <v>3</v>
      </c>
      <c r="C484" s="187">
        <v>4</v>
      </c>
    </row>
    <row r="485" spans="2:3" x14ac:dyDescent="0.25">
      <c r="B485" s="211">
        <v>3</v>
      </c>
      <c r="C485" s="187">
        <v>3</v>
      </c>
    </row>
    <row r="486" spans="2:3" x14ac:dyDescent="0.25">
      <c r="B486" s="211">
        <v>2</v>
      </c>
      <c r="C486" s="187">
        <v>3</v>
      </c>
    </row>
    <row r="487" spans="2:3" x14ac:dyDescent="0.25">
      <c r="B487" s="211">
        <v>4</v>
      </c>
      <c r="C487" s="187">
        <v>3</v>
      </c>
    </row>
    <row r="488" spans="2:3" x14ac:dyDescent="0.25">
      <c r="B488" s="211">
        <v>4</v>
      </c>
      <c r="C488" s="187">
        <v>3</v>
      </c>
    </row>
    <row r="489" spans="2:3" x14ac:dyDescent="0.25">
      <c r="B489" s="211">
        <v>2</v>
      </c>
      <c r="C489" s="187">
        <v>4</v>
      </c>
    </row>
    <row r="490" spans="2:3" x14ac:dyDescent="0.25">
      <c r="B490" s="211">
        <v>2</v>
      </c>
      <c r="C490" s="187">
        <v>3</v>
      </c>
    </row>
    <row r="491" spans="2:3" x14ac:dyDescent="0.25">
      <c r="B491" s="211">
        <v>2</v>
      </c>
      <c r="C491" s="187">
        <v>3</v>
      </c>
    </row>
    <row r="492" spans="2:3" x14ac:dyDescent="0.25">
      <c r="B492" s="211">
        <v>3</v>
      </c>
      <c r="C492" s="187">
        <v>4</v>
      </c>
    </row>
    <row r="493" spans="2:3" x14ac:dyDescent="0.25">
      <c r="B493" s="211">
        <v>2</v>
      </c>
      <c r="C493" s="187">
        <v>4</v>
      </c>
    </row>
    <row r="494" spans="2:3" x14ac:dyDescent="0.25">
      <c r="B494" s="211">
        <v>3</v>
      </c>
      <c r="C494" s="187">
        <v>3</v>
      </c>
    </row>
    <row r="495" spans="2:3" x14ac:dyDescent="0.25">
      <c r="B495" s="211">
        <v>2</v>
      </c>
      <c r="C495" s="187">
        <v>3</v>
      </c>
    </row>
    <row r="496" spans="2:3" x14ac:dyDescent="0.25">
      <c r="B496" s="211">
        <v>3</v>
      </c>
      <c r="C496" s="187">
        <v>3</v>
      </c>
    </row>
    <row r="497" spans="2:3" x14ac:dyDescent="0.25">
      <c r="B497" s="211">
        <v>2</v>
      </c>
      <c r="C497" s="187">
        <v>4</v>
      </c>
    </row>
    <row r="498" spans="2:3" x14ac:dyDescent="0.25">
      <c r="B498" s="211">
        <v>2</v>
      </c>
      <c r="C498" s="187">
        <v>3</v>
      </c>
    </row>
    <row r="499" spans="2:3" x14ac:dyDescent="0.25">
      <c r="B499" s="211">
        <v>2</v>
      </c>
      <c r="C499" s="187">
        <v>4</v>
      </c>
    </row>
    <row r="500" spans="2:3" x14ac:dyDescent="0.25">
      <c r="B500" s="211">
        <v>3</v>
      </c>
      <c r="C500" s="187">
        <v>3</v>
      </c>
    </row>
    <row r="501" spans="2:3" x14ac:dyDescent="0.25">
      <c r="B501" s="211">
        <v>3</v>
      </c>
      <c r="C501" s="187">
        <v>5</v>
      </c>
    </row>
    <row r="502" spans="2:3" x14ac:dyDescent="0.25">
      <c r="B502" s="211">
        <v>4</v>
      </c>
      <c r="C502" s="187">
        <v>3</v>
      </c>
    </row>
    <row r="503" spans="2:3" x14ac:dyDescent="0.25">
      <c r="B503" s="211">
        <v>2</v>
      </c>
      <c r="C503" s="187">
        <v>3</v>
      </c>
    </row>
    <row r="504" spans="2:3" x14ac:dyDescent="0.25">
      <c r="B504" s="211">
        <v>2</v>
      </c>
      <c r="C504" s="187">
        <v>4</v>
      </c>
    </row>
    <row r="505" spans="2:3" x14ac:dyDescent="0.25">
      <c r="B505" s="211">
        <v>2</v>
      </c>
      <c r="C505" s="187">
        <v>3</v>
      </c>
    </row>
    <row r="506" spans="2:3" x14ac:dyDescent="0.25">
      <c r="B506" s="211">
        <v>2</v>
      </c>
      <c r="C506" s="187">
        <v>3</v>
      </c>
    </row>
    <row r="507" spans="2:3" x14ac:dyDescent="0.25">
      <c r="B507" s="211">
        <v>4</v>
      </c>
      <c r="C507" s="187">
        <v>3</v>
      </c>
    </row>
    <row r="508" spans="2:3" x14ac:dyDescent="0.25">
      <c r="B508" s="211">
        <v>2</v>
      </c>
      <c r="C508" s="187">
        <v>3</v>
      </c>
    </row>
    <row r="509" spans="2:3" x14ac:dyDescent="0.25">
      <c r="B509" s="211">
        <v>2</v>
      </c>
      <c r="C509" s="187">
        <v>3</v>
      </c>
    </row>
    <row r="510" spans="2:3" x14ac:dyDescent="0.25">
      <c r="B510" s="211">
        <v>3</v>
      </c>
      <c r="C510" s="187">
        <v>3</v>
      </c>
    </row>
    <row r="511" spans="2:3" x14ac:dyDescent="0.25">
      <c r="B511" s="211">
        <v>3</v>
      </c>
      <c r="C511" s="187">
        <v>3</v>
      </c>
    </row>
    <row r="512" spans="2:3" x14ac:dyDescent="0.25">
      <c r="B512" s="211">
        <v>3</v>
      </c>
      <c r="C512" s="187">
        <v>4</v>
      </c>
    </row>
    <row r="513" spans="2:3" x14ac:dyDescent="0.25">
      <c r="B513" s="211">
        <v>3</v>
      </c>
      <c r="C513" s="187">
        <v>3</v>
      </c>
    </row>
    <row r="514" spans="2:3" x14ac:dyDescent="0.25">
      <c r="B514" s="211">
        <v>2</v>
      </c>
      <c r="C514" s="187">
        <v>4</v>
      </c>
    </row>
    <row r="515" spans="2:3" x14ac:dyDescent="0.25">
      <c r="B515" s="211">
        <v>2</v>
      </c>
      <c r="C515" s="187">
        <v>4</v>
      </c>
    </row>
    <row r="516" spans="2:3" x14ac:dyDescent="0.25">
      <c r="B516" s="211">
        <v>3</v>
      </c>
      <c r="C516" s="187">
        <v>3</v>
      </c>
    </row>
    <row r="517" spans="2:3" x14ac:dyDescent="0.25">
      <c r="B517" s="211">
        <v>3</v>
      </c>
      <c r="C517" s="187">
        <v>4</v>
      </c>
    </row>
    <row r="518" spans="2:3" x14ac:dyDescent="0.25">
      <c r="B518" s="211">
        <v>2</v>
      </c>
      <c r="C518" s="187">
        <v>5</v>
      </c>
    </row>
    <row r="519" spans="2:3" x14ac:dyDescent="0.25">
      <c r="B519" s="211">
        <v>2</v>
      </c>
      <c r="C519" s="187">
        <v>4</v>
      </c>
    </row>
    <row r="520" spans="2:3" x14ac:dyDescent="0.25">
      <c r="B520" s="211">
        <v>3</v>
      </c>
      <c r="C520" s="187">
        <v>5</v>
      </c>
    </row>
    <row r="521" spans="2:3" x14ac:dyDescent="0.25">
      <c r="B521" s="211">
        <v>3</v>
      </c>
      <c r="C521" s="187">
        <v>3</v>
      </c>
    </row>
    <row r="522" spans="2:3" x14ac:dyDescent="0.25">
      <c r="B522" s="211">
        <v>3</v>
      </c>
      <c r="C522" s="187">
        <v>4</v>
      </c>
    </row>
    <row r="523" spans="2:3" x14ac:dyDescent="0.25">
      <c r="B523" s="211">
        <v>3</v>
      </c>
      <c r="C523" s="187">
        <v>3</v>
      </c>
    </row>
    <row r="524" spans="2:3" x14ac:dyDescent="0.25">
      <c r="B524" s="211">
        <v>4</v>
      </c>
      <c r="C524" s="187">
        <v>3</v>
      </c>
    </row>
    <row r="525" spans="2:3" x14ac:dyDescent="0.25">
      <c r="B525" s="211">
        <v>2</v>
      </c>
      <c r="C525" s="187">
        <v>3</v>
      </c>
    </row>
    <row r="526" spans="2:3" x14ac:dyDescent="0.25">
      <c r="B526" s="211">
        <v>2</v>
      </c>
      <c r="C526" s="187">
        <v>4</v>
      </c>
    </row>
    <row r="527" spans="2:3" x14ac:dyDescent="0.25">
      <c r="B527" s="211">
        <v>2</v>
      </c>
      <c r="C527" s="187">
        <v>4</v>
      </c>
    </row>
    <row r="528" spans="2:3" x14ac:dyDescent="0.25">
      <c r="B528" s="211">
        <v>3</v>
      </c>
      <c r="C528" s="187">
        <v>3</v>
      </c>
    </row>
    <row r="529" spans="2:3" x14ac:dyDescent="0.25">
      <c r="B529" s="211">
        <v>2</v>
      </c>
      <c r="C529" s="187">
        <v>3</v>
      </c>
    </row>
    <row r="530" spans="2:3" x14ac:dyDescent="0.25">
      <c r="B530" s="211">
        <v>2</v>
      </c>
      <c r="C530" s="187">
        <v>3</v>
      </c>
    </row>
    <row r="531" spans="2:3" x14ac:dyDescent="0.25">
      <c r="B531" s="211">
        <v>2</v>
      </c>
      <c r="C531" s="187">
        <v>3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EAB9-179B-4F3C-AAED-C2674783D15D}">
  <sheetPr codeName="Sheet15">
    <tabColor rgb="FF002060"/>
  </sheetPr>
  <dimension ref="A1:D6"/>
  <sheetViews>
    <sheetView workbookViewId="0">
      <selection activeCell="F7" sqref="F7"/>
    </sheetView>
  </sheetViews>
  <sheetFormatPr defaultColWidth="9.140625" defaultRowHeight="25.5" customHeight="1" x14ac:dyDescent="0.25"/>
  <cols>
    <col min="1" max="2" width="9.140625" style="622"/>
    <col min="3" max="3" width="15.28515625" style="628" customWidth="1"/>
    <col min="4" max="4" width="15.28515625" style="622" customWidth="1"/>
    <col min="5" max="16384" width="9.140625" style="622"/>
  </cols>
  <sheetData>
    <row r="1" spans="1:4" ht="25.5" customHeight="1" x14ac:dyDescent="0.25">
      <c r="A1" s="623"/>
      <c r="B1" s="624" t="s">
        <v>22</v>
      </c>
      <c r="C1" s="629" t="s">
        <v>377</v>
      </c>
      <c r="D1" s="624" t="s">
        <v>25</v>
      </c>
    </row>
    <row r="2" spans="1:4" ht="25.5" customHeight="1" x14ac:dyDescent="0.25">
      <c r="A2" s="186" t="s">
        <v>14</v>
      </c>
      <c r="B2" s="187"/>
      <c r="C2" s="630">
        <f>IFERROR(D2/SUM(D六層珠!C:C),0)</f>
        <v>9.9482758620689662</v>
      </c>
      <c r="D2" s="631">
        <f>SUM(D六層珠!B:B)</f>
        <v>2308</v>
      </c>
    </row>
    <row r="3" spans="1:4" ht="25.5" customHeight="1" x14ac:dyDescent="0.25">
      <c r="A3" s="191" t="s">
        <v>12</v>
      </c>
      <c r="B3" s="192"/>
      <c r="C3" s="632">
        <f>IFERROR(D3 / SUM(D六層珠!F:F), 0)</f>
        <v>9.8787878787878789</v>
      </c>
      <c r="D3" s="633">
        <f>SUM(D六層珠!E:E)</f>
        <v>326</v>
      </c>
    </row>
    <row r="4" spans="1:4" ht="25.5" customHeight="1" x14ac:dyDescent="0.25">
      <c r="A4" s="626" t="s">
        <v>11</v>
      </c>
      <c r="B4" s="627"/>
      <c r="C4" s="634">
        <f>IFERROR(D4/SUM(D六層珠!I:I),0)</f>
        <v>5.56</v>
      </c>
      <c r="D4" s="635">
        <f>SUM(D六層珠!H:H)</f>
        <v>139</v>
      </c>
    </row>
    <row r="5" spans="1:4" ht="25.5" customHeight="1" x14ac:dyDescent="0.25">
      <c r="A5" s="201" t="s">
        <v>9</v>
      </c>
      <c r="B5" s="202"/>
      <c r="C5" s="636">
        <f>IFERROR(D5/SUM(D六層珠!L:L),0)</f>
        <v>10.8125</v>
      </c>
      <c r="D5" s="637">
        <f>SUM(D六層珠!K:K)</f>
        <v>173</v>
      </c>
    </row>
    <row r="6" spans="1:4" ht="25.5" customHeight="1" x14ac:dyDescent="0.25">
      <c r="A6" s="640" t="s">
        <v>8</v>
      </c>
      <c r="B6" s="641"/>
      <c r="C6" s="638">
        <f>IFERROR(D6/SUM(D六層珠!O:O),0)</f>
        <v>0</v>
      </c>
      <c r="D6" s="639">
        <f>SUM(D六層珠!N:N)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9F7C-654C-466E-A169-EDAD649A3976}">
  <sheetPr codeName="Sheet16">
    <tabColor rgb="FF002060"/>
  </sheetPr>
  <dimension ref="A1:O18"/>
  <sheetViews>
    <sheetView workbookViewId="0">
      <selection activeCell="D26" sqref="D26:D27"/>
    </sheetView>
  </sheetViews>
  <sheetFormatPr defaultColWidth="9.140625" defaultRowHeight="15" x14ac:dyDescent="0.25"/>
  <cols>
    <col min="1" max="1" width="9.140625" style="186"/>
    <col min="2" max="2" width="9.140625" style="211"/>
    <col min="3" max="3" width="9.140625" style="187"/>
    <col min="4" max="4" width="9.140625" style="191"/>
    <col min="5" max="5" width="9.140625" style="261"/>
    <col min="6" max="6" width="9.140625" style="192"/>
    <col min="7" max="7" width="9.140625" style="626"/>
    <col min="8" max="8" width="9.140625" style="51"/>
    <col min="9" max="9" width="9.140625" style="627"/>
    <col min="10" max="10" width="9.140625" style="201"/>
    <col min="11" max="11" width="9.140625" style="318"/>
    <col min="12" max="12" width="9.140625" style="202"/>
    <col min="13" max="13" width="9.140625" style="206"/>
    <col min="14" max="14" width="9.140625" style="178"/>
    <col min="15" max="15" width="9.140625" style="207"/>
    <col min="16" max="16384" width="9.140625" style="622"/>
  </cols>
  <sheetData>
    <row r="1" spans="1:15" x14ac:dyDescent="0.25">
      <c r="A1" s="1065" t="s">
        <v>14</v>
      </c>
      <c r="B1" s="1066"/>
      <c r="C1" s="1067"/>
      <c r="D1" s="1068" t="s">
        <v>12</v>
      </c>
      <c r="E1" s="1069"/>
      <c r="F1" s="1070"/>
      <c r="G1" s="1071" t="s">
        <v>11</v>
      </c>
      <c r="H1" s="1072"/>
      <c r="I1" s="1073"/>
      <c r="J1" s="1074" t="s">
        <v>9</v>
      </c>
      <c r="K1" s="1075"/>
      <c r="L1" s="1076"/>
      <c r="M1" s="1077" t="s">
        <v>8</v>
      </c>
      <c r="N1" s="1078"/>
      <c r="O1" s="1079"/>
    </row>
    <row r="2" spans="1:15" x14ac:dyDescent="0.25">
      <c r="A2" s="186" t="s">
        <v>374</v>
      </c>
      <c r="B2" s="211" t="s">
        <v>25</v>
      </c>
      <c r="C2" s="187" t="s">
        <v>66</v>
      </c>
      <c r="D2" s="191" t="s">
        <v>374</v>
      </c>
      <c r="E2" s="261" t="s">
        <v>25</v>
      </c>
      <c r="F2" s="192" t="s">
        <v>66</v>
      </c>
      <c r="G2" s="626" t="s">
        <v>374</v>
      </c>
      <c r="H2" s="51" t="s">
        <v>25</v>
      </c>
      <c r="I2" s="627" t="s">
        <v>66</v>
      </c>
      <c r="J2" s="201" t="s">
        <v>374</v>
      </c>
      <c r="K2" s="318" t="s">
        <v>25</v>
      </c>
      <c r="L2" s="202" t="s">
        <v>66</v>
      </c>
      <c r="M2" s="206" t="s">
        <v>374</v>
      </c>
      <c r="N2" s="178" t="s">
        <v>25</v>
      </c>
      <c r="O2" s="207" t="s">
        <v>66</v>
      </c>
    </row>
    <row r="3" spans="1:15" x14ac:dyDescent="0.25">
      <c r="A3" s="186" t="s">
        <v>375</v>
      </c>
      <c r="B3" s="211">
        <v>232</v>
      </c>
      <c r="C3" s="187">
        <v>28</v>
      </c>
      <c r="D3" s="191" t="s">
        <v>376</v>
      </c>
      <c r="E3" s="261">
        <v>98</v>
      </c>
      <c r="F3" s="192">
        <v>6</v>
      </c>
      <c r="G3" s="626" t="s">
        <v>378</v>
      </c>
      <c r="H3" s="51">
        <v>139</v>
      </c>
      <c r="I3" s="627">
        <v>25</v>
      </c>
      <c r="J3" s="201" t="s">
        <v>379</v>
      </c>
      <c r="K3" s="318">
        <v>173</v>
      </c>
      <c r="L3" s="202">
        <v>16</v>
      </c>
    </row>
    <row r="4" spans="1:15" x14ac:dyDescent="0.25">
      <c r="A4" s="186" t="s">
        <v>375</v>
      </c>
      <c r="B4" s="211">
        <v>25</v>
      </c>
      <c r="C4" s="187">
        <v>5</v>
      </c>
      <c r="D4" s="191" t="s">
        <v>376</v>
      </c>
      <c r="E4" s="261">
        <v>66</v>
      </c>
      <c r="F4" s="192">
        <v>5</v>
      </c>
    </row>
    <row r="5" spans="1:15" x14ac:dyDescent="0.25">
      <c r="A5" s="186" t="s">
        <v>375</v>
      </c>
      <c r="B5" s="211">
        <v>65</v>
      </c>
      <c r="C5" s="187">
        <v>7</v>
      </c>
      <c r="D5" s="191" t="s">
        <v>376</v>
      </c>
      <c r="E5" s="261">
        <v>162</v>
      </c>
      <c r="F5" s="192">
        <v>22</v>
      </c>
    </row>
    <row r="6" spans="1:15" x14ac:dyDescent="0.25">
      <c r="A6" s="186" t="s">
        <v>375</v>
      </c>
      <c r="B6" s="211">
        <v>216</v>
      </c>
      <c r="C6" s="187">
        <v>25</v>
      </c>
    </row>
    <row r="7" spans="1:15" x14ac:dyDescent="0.25">
      <c r="A7" s="186" t="s">
        <v>375</v>
      </c>
      <c r="B7" s="211">
        <v>98</v>
      </c>
      <c r="C7" s="187">
        <v>6</v>
      </c>
    </row>
    <row r="8" spans="1:15" x14ac:dyDescent="0.25">
      <c r="A8" s="186" t="s">
        <v>375</v>
      </c>
      <c r="B8" s="211">
        <v>10</v>
      </c>
      <c r="C8" s="187">
        <v>1</v>
      </c>
    </row>
    <row r="9" spans="1:15" x14ac:dyDescent="0.25">
      <c r="A9" s="186" t="s">
        <v>375</v>
      </c>
      <c r="B9" s="211">
        <v>24</v>
      </c>
      <c r="C9" s="187">
        <v>3</v>
      </c>
    </row>
    <row r="10" spans="1:15" x14ac:dyDescent="0.25">
      <c r="A10" s="186" t="s">
        <v>375</v>
      </c>
      <c r="B10" s="211">
        <v>35</v>
      </c>
      <c r="C10" s="187">
        <v>3</v>
      </c>
    </row>
    <row r="11" spans="1:15" x14ac:dyDescent="0.25">
      <c r="A11" s="186" t="s">
        <v>375</v>
      </c>
      <c r="B11" s="211">
        <v>32</v>
      </c>
      <c r="C11" s="187">
        <v>2</v>
      </c>
    </row>
    <row r="12" spans="1:15" x14ac:dyDescent="0.25">
      <c r="A12" s="186" t="s">
        <v>375</v>
      </c>
      <c r="B12" s="211">
        <v>58</v>
      </c>
      <c r="C12" s="187">
        <v>9</v>
      </c>
    </row>
    <row r="13" spans="1:15" x14ac:dyDescent="0.25">
      <c r="A13" s="186" t="s">
        <v>375</v>
      </c>
      <c r="B13" s="211">
        <v>14</v>
      </c>
      <c r="C13" s="187">
        <v>0</v>
      </c>
    </row>
    <row r="14" spans="1:15" x14ac:dyDescent="0.25">
      <c r="A14" s="186" t="s">
        <v>375</v>
      </c>
      <c r="B14" s="211">
        <v>486</v>
      </c>
      <c r="C14" s="187">
        <v>31</v>
      </c>
    </row>
    <row r="15" spans="1:15" x14ac:dyDescent="0.25">
      <c r="A15" s="186" t="s">
        <v>375</v>
      </c>
      <c r="B15" s="211">
        <v>214</v>
      </c>
      <c r="C15" s="187">
        <v>27</v>
      </c>
    </row>
    <row r="16" spans="1:15" x14ac:dyDescent="0.25">
      <c r="A16" s="186" t="s">
        <v>375</v>
      </c>
      <c r="B16" s="211">
        <v>529</v>
      </c>
      <c r="C16" s="187">
        <v>52</v>
      </c>
    </row>
    <row r="17" spans="1:3" x14ac:dyDescent="0.25">
      <c r="A17" s="186" t="s">
        <v>375</v>
      </c>
      <c r="B17" s="211">
        <v>203</v>
      </c>
      <c r="C17" s="187">
        <v>21</v>
      </c>
    </row>
    <row r="18" spans="1:3" x14ac:dyDescent="0.25">
      <c r="A18" s="186" t="s">
        <v>375</v>
      </c>
      <c r="B18" s="211">
        <v>67</v>
      </c>
      <c r="C18" s="187">
        <v>12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687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204</v>
      </c>
      <c r="B1" s="328">
        <v>1</v>
      </c>
      <c r="C1" s="328">
        <v>7</v>
      </c>
      <c r="F1" s="1080" t="str">
        <f>B1&amp; "日"</f>
        <v>1日</v>
      </c>
      <c r="G1" s="1081"/>
      <c r="H1" s="1081"/>
      <c r="I1" s="1080" t="str">
        <f>C1 &amp; "日"</f>
        <v>7日</v>
      </c>
      <c r="J1" s="1081"/>
      <c r="K1" s="1081"/>
      <c r="L1" s="1080" t="s">
        <v>174</v>
      </c>
      <c r="M1" s="1081"/>
      <c r="N1" s="108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-106 D 22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-109 D 14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-118 D 08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-123 D 20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-110 D 09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095 D 04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-002 D 19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-055 D 12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-071 D 19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-091 D 07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-103 D 08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-127 D 22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-107 D 00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-112 D 16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-117 D 01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-123 D 21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-125 D 18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-120 D 13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-094 D 19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-083 D 18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-100 D 00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-099 D 01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-109 D 22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-101 D 15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-105 D 14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-106 D 00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-101 D 10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-102 D 17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-114 D 08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-101 D 23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-103 D 07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-113 D 16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-104 D 05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-103 D 11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-113 D 06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-104 D 07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-103 D 17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-093 D 17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-104 D 14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-104 D 08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-092 D 13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-105 D 09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-101 D 15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-099 D 10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-105 D 16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-104 D 04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-106 D 14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-106 D 00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-105 D 00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-113 D 04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-106 D 07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-105 D 09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-118 D 03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-106 D 18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-106 D 10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-109 D 00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-105 D 17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-103 D 12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-109 D 16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-104 D 14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-104 D 05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-095 D 11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-104 D 08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-105 D 11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-094 D 12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-103 D 15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-102 D 18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-091 D 15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-102 D 14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-102 D 23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-080 D 01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-102 D 12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-103 D 05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-083 D 11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-102 D 03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-103 D 10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-089 D 09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-102 D 07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-103 D 23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-095 D 13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-102 D 10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-104 D 12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-087 D 22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-103 D 19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-102 D 15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-104 D 10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-103 D 20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-103 D 13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-104 D 12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-103 D 22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-103 D 22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-089 D 04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-103 D 07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-102 D 14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-097 D 14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-103 D 20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-103 D 19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-115 D 02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-105 D 00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-105 D 22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-114 D 12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-105 D 05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-105 D 01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-118 D 14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-106 D 00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-105 D 21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-123 D 15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-106 D 17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-107 D 09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-126 D 07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-108 D 01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-108 D 07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-127 D 14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-109 D 01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-108 D 12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-134 D 19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-110 D 13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-109 D 00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-134 D 22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-111 D 13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-109 D 13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-135 D 04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-112 D 13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-109 D 19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-135 D 23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-113 D 09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-110 D 08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-136 D 08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-114 D 09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-110 D 16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-134 D 23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-114 D 22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-110 D 17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-135 D 02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-115 D 21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-111 D 00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-135 D 07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-116 D 09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-111 D 06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-130 D 06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-116 D 11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-110 D 12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-127 D 21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-116 D 18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-110 D 19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-127 D 04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-117 D 02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-111 D 02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-121 D 15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-118 D 00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-111 D 16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-124 D 10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-118 D 10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-112 D 04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-126 D 12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-119 D 01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-112 D 19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-129 D 12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-119 D 22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-113 D 06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-135 D 15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-121 D 14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-113 D 19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-139 D 03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-123 D 05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-115 D 02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-138 D 18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-124 D 08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-115 D 12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-137 D 11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-124 D 20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-115 D 18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-137 D 07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-125 D 07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-116 D 01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-137 D 05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-126 D 08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-116 D 03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-137 D 05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-126 D 16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-116 D 07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-133 D 22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-126 D 21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-116 D 10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-127 D 12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-128 D 21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-116 D 20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-127 D 07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-129 D 15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-117 D 01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-126 D 21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-129 D 18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-117 D 01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-127 D 07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-130 D 12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-117 D 06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-125 D 02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-132 D 00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-117 D 06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-125 D 05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-131 D 23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-117 D 21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-126 D 17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-131 D 19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-118 D 04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-127 D 19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-132 D 05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-118 D 13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-132 D 12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-132 D 06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-119 D 04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-132 D 17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-132 D 05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-119 D 07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-123 D 01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-131 D 17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-118 D 10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-121 D 00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-131 D 11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-118 D 14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-119 D 09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-131 D 09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-119 D 07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-131 D 08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-131 D 08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-120 D 09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-133 D 18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-131 D 08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-120 D 12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-137 D 04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-131 D 05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-121 D 02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-136 D 13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-131 D 05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-121 D 06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-136 D 08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-131 D 07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-121 D 09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-136 D 12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-131 D 10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-121 D 15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-136 D 15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-131 D 12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-121 D 17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-123 D 05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-130 D 14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-120 D 14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-099 D 22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-129 D 20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-120 D 16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-103 D 11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-129 D 15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-120 D 23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-108 D 09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-129 D 13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-121 D 02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-117 D 11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-129 D 07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-121 D 06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-131 D 12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-129 D 04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-121 D 12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-132 D 01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-129 D 04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-121 D 15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-132 D 10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-129 D 03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-121 D 17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-133 D 19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-129 D 06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-122 D 01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-134 D 08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-129 D 10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-122 D 06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-130 D 10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-129 D 02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-121 D 17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-123 D 22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-129 D 01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-121 D 18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-120 D 17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-128 D 21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-121 D 18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-120 D 19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-128 D 20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-121 D 19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-084 D 04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-127 D 13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-120 D 11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-105 D 17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-127 D 09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-121 D 08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-137 D 19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-127 D 08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-122 D 23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-069 D 16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-122 D 14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-120 D 23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-078 D 09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-120 D 18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-120 D 11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-083 D 21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-120 D 01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-120 D 13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-116 D 15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-119 D 14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-120 D 14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-126 D 10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-119 D 00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-121 D 02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-121 D 21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-117 D 22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-120 D 17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-120 D 01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-118 D 16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-121 D 03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-122 D 13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-119 D 08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-121 D 05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-125 D 04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-119 D 18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-121 D 01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-124 D 17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-120 D 21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-121 D 11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-125 D 04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-120 D 07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-121 D 07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-126 D 00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-120 D 23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-121 D 14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-122 D 03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-121 D 06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-121 D 10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-124 D 20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-121 D 18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-121 D 16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-126 D 00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-124 D 18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-122 D 05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-125 D 14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-124 D 20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-122 D 05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-124 D 17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-124 D 17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-122 D 03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-123 D 07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-124 D 10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-122 D 07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-122 D 11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-123 D 19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-122 D 03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-122 D 15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-123 D 17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-122 D 06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-123 D 08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-123 D 16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-122 D 09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-124 D 03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-123 D 16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-122 D 10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-117 D 14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-123 D 03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-122 D 01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-117 D 10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-122 D 17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-122 D 02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-117 D 14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-122 D 11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-122 D 00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-119 D 01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-122 D 10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-122 D 02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-122 D 18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-122 D 10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-122 D 04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-123 D 06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-122 D 11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-122 D 05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-123 D 23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-122 D 13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-122 D 06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-121 D 13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-122 D 05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-121 D 23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-126 D 14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-122 D 06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-122 D 09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-126 D 01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-122 D 08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-122 D 08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-124 D 02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-122 D 05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-122 D 04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-123 D 20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-122 D 08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-122 D 06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-122 D 10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-122 D 15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-122 D 12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-125 D 15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-122 D 21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-122 D 15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-126 D 09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-123 D 01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-122 D 16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-125 D 07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-123 D 00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-122 D 13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-125 D 23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-123 D 02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-122 D 14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-124 D 16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-123 D 04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-122 D 15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-123 D 18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-123 D 07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-122 D 17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-124 D 08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-123 D 14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-122 D 20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-126 D 02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-123 D 18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-122 D 21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-123 D 02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-123 D 18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-122 D 19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-123 D 06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-123 D 20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-122 D 20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-124 D 00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-124 D 03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-123 D 01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-124 D 07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-124 D 06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-123 D 00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-125 D 11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-124 D 08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-123 D 02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-124 D 21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-124 D 13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-123 D 02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-124 D 03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-124 D 15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-123 D 04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-122 D 18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-124 D 16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-123 D 03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-123 D 05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-124 D 16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-123 D 04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-123 D 10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-124 D 18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-123 D 05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-123 D 11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-124 D 17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-123 D 04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-123 D 19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-124 D 18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-123 D 07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-123 D 23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-124 D 18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-123 D 07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-124 D 00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-124 D 17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-123 D 06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-122 D 20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-124 D 13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-123 D 05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-124 D 01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-124 D 16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-123 D 10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-125 D 15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-124 D 19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-123 D 14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-125 D 09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-124 D 17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-123 D 12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-125 D 10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-124 D 18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-123 D 13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-126 D 11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-124 D 20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-123 D 17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-126 D 16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-124 D 21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-123 D 18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-126 D 17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-125 D 01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-123 D 22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-127 D 05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-125 D 04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-123 D 23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-124 D 03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-124 D 20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-123 D 15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-120 D 22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-124 D 19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-123 D 16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-120 D 18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-124 D 20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-123 D 18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-121 D 12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-124 D 20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-123 D 18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-122 D 04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-124 D 21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-123 D 19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-121 D 08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-124 D 15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-123 D 13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-122 D 19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-124 D 14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-123 D 14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-120 D 04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-124 D 10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-123 D 12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-120 D 22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-124 D 09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-123 D 13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-121 D 16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-124 D 09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-123 D 14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-122 D 08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-124 D 09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-123 D 15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-122 D 18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-124 D 09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-123 D 16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-123 D 12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-124 D 10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-123 D 18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-125 D 08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-124 D 11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-123 D 19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-124 D 01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-124 D 04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-123 D 12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-123 D 18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-124 D 04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-123 D 14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-124 D 14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-124 D 10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-123 D 22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-125 D 01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-124 D 09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-123 D 21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-125 D 05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-124 D 10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-123 D 22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-126 D 03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-124 D 12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-124 D 00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-126 D 03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-124 D 14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-124 D 02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-126 D 07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-124 D 16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-124 D 04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-126 D 14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-124 D 20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-124 D 07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-126 D 18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-124 D 23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-124 D 10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-127 D 06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-125 D 03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-124 D 14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-127 D 08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-125 D 06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-124 D 16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-127 D 08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-125 D 08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-124 D 17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-127 D 19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-125 D 15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-125 D 00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-127 D 17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-125 D 17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-125 D 01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-128 D 09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-126 D 11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-125 D 21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-128 D 12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-126 D 16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-126 D 01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-128 D 13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-126 D 20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-126 D 04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-128 D 14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-126 D 23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-126 D 07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-128 D 14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-127 D 05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-126 D 13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-128 D 14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-127 D 07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-126 D 14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-128 D 02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-127 D 12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-126 D 22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00B0F0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topLeftCell="D1" workbookViewId="0">
      <selection activeCell="J6" sqref="J6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087">
        <v>43677.583333333336</v>
      </c>
      <c r="C1" s="1087"/>
      <c r="D1" s="255" t="s">
        <v>149</v>
      </c>
      <c r="E1" s="253" t="s">
        <v>82</v>
      </c>
      <c r="F1" s="253" t="s">
        <v>74</v>
      </c>
      <c r="G1" s="1082" t="s">
        <v>75</v>
      </c>
      <c r="H1" s="1082"/>
      <c r="I1" s="1082"/>
      <c r="J1" s="1082"/>
      <c r="K1" s="28"/>
      <c r="L1" s="252" t="s">
        <v>77</v>
      </c>
      <c r="M1" s="252"/>
      <c r="N1" s="783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087">
        <v>43688.583333333336</v>
      </c>
      <c r="C2" s="1087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086" t="str">
        <f ca="1">IF(NOW() &gt; $B$2,"",(NOW()-$B$1)/($B$2-$B$1))</f>
        <v/>
      </c>
      <c r="H2" s="1086"/>
      <c r="I2" s="1086"/>
      <c r="J2" s="1086"/>
      <c r="K2" s="28" t="s">
        <v>79</v>
      </c>
      <c r="L2" s="127">
        <v>100000</v>
      </c>
      <c r="N2" s="783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209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783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783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083" t="s">
        <v>76</v>
      </c>
      <c r="C5" s="1083"/>
      <c r="D5" s="1084" t="s">
        <v>153</v>
      </c>
      <c r="E5" s="1084"/>
      <c r="F5" s="1084" t="s">
        <v>78</v>
      </c>
      <c r="G5" s="1084"/>
      <c r="H5" s="1084" t="s">
        <v>81</v>
      </c>
      <c r="I5" s="1084"/>
      <c r="J5" s="1082" t="s">
        <v>151</v>
      </c>
      <c r="K5" s="1082"/>
      <c r="L5" s="1085" t="s">
        <v>152</v>
      </c>
      <c r="M5" s="1085"/>
      <c r="N5" s="1082" t="s">
        <v>150</v>
      </c>
      <c r="O5" s="1082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92D050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07" t="s">
        <v>234</v>
      </c>
      <c r="C2" s="1107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237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229</v>
      </c>
      <c r="O3" s="371" t="s">
        <v>28</v>
      </c>
      <c r="P3" s="374" t="s">
        <v>29</v>
      </c>
      <c r="R3" s="38" t="s">
        <v>18</v>
      </c>
      <c r="S3" s="67" t="s">
        <v>16</v>
      </c>
      <c r="T3" s="1108" t="s">
        <v>17</v>
      </c>
      <c r="U3" s="1108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13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27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088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14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27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088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19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26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09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20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26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09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15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25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10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16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25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10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21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24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23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22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24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23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17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18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098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01">
        <f ca="1">SUM(MAX(L4,L5),MAX(L6,L7),MAX(L8,L9),MAX(L10,L11),MAX(L12,L13))</f>
        <v>0</v>
      </c>
      <c r="M14" s="1101">
        <f ca="1">SUM(MAX(M4,M5),MAX(M6,M7),MAX(M8,M9),MAX(M10,M11),MAX(M12,M13))</f>
        <v>0</v>
      </c>
      <c r="N14" s="1111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099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02"/>
      <c r="M15" s="1102"/>
      <c r="N15" s="1112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099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089">
        <f ca="1">IFERROR(ROUND(J16/(O16*INPUT_IO_DROP_RATE),0),NA())</f>
        <v>0</v>
      </c>
      <c r="M16" s="1089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00">
        <f>SUM(D迎擊!AK:AK)</f>
        <v>1045</v>
      </c>
      <c r="AD16" s="53"/>
    </row>
    <row r="17" spans="2:27" x14ac:dyDescent="0.25">
      <c r="B17" s="1099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089">
        <f ca="1">IFERROR(ROUND(J17/O17,0),NA())</f>
        <v>0</v>
      </c>
      <c r="M17" s="1089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00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099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089">
        <f ca="1">IFERROR(ROUND(J18/O18,0),NA())</f>
        <v>0</v>
      </c>
      <c r="M18" s="1089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00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03" t="s">
        <v>158</v>
      </c>
      <c r="C20" s="1104"/>
      <c r="D20" s="1104"/>
      <c r="E20" s="1104"/>
      <c r="F20" s="1104"/>
      <c r="G20" s="1104"/>
      <c r="H20" s="1104"/>
      <c r="I20" s="1090">
        <v>2</v>
      </c>
      <c r="J20" s="1094" t="s">
        <v>194</v>
      </c>
      <c r="K20" s="1095"/>
      <c r="L20" s="1090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090"/>
      <c r="N20" s="1090"/>
      <c r="O20" s="1090"/>
      <c r="P20" s="1091"/>
    </row>
    <row r="21" spans="2:27" ht="22.5" customHeight="1" thickBot="1" x14ac:dyDescent="0.3">
      <c r="B21" s="1105"/>
      <c r="C21" s="1106"/>
      <c r="D21" s="1106"/>
      <c r="E21" s="1106"/>
      <c r="F21" s="1106"/>
      <c r="G21" s="1106"/>
      <c r="H21" s="1106"/>
      <c r="I21" s="1092"/>
      <c r="J21" s="1096"/>
      <c r="K21" s="1097"/>
      <c r="L21" s="1092"/>
      <c r="M21" s="1092"/>
      <c r="N21" s="1092"/>
      <c r="O21" s="1092"/>
      <c r="P21" s="1093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92D050"/>
  </sheetPr>
  <dimension ref="A1:BF37"/>
  <sheetViews>
    <sheetView topLeftCell="AA4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35" t="s">
        <v>90</v>
      </c>
      <c r="B1" s="1135"/>
      <c r="C1" s="1130" t="s">
        <v>26</v>
      </c>
      <c r="D1" s="1130" t="s">
        <v>89</v>
      </c>
      <c r="E1" s="1130"/>
      <c r="F1" s="1130" t="s">
        <v>26</v>
      </c>
      <c r="G1" s="1142" t="s">
        <v>90</v>
      </c>
      <c r="H1" s="1142"/>
      <c r="I1" s="1129" t="s">
        <v>26</v>
      </c>
      <c r="J1" s="1129" t="s">
        <v>89</v>
      </c>
      <c r="K1" s="1129"/>
      <c r="L1" s="1129" t="s">
        <v>26</v>
      </c>
      <c r="M1" s="1141" t="s">
        <v>90</v>
      </c>
      <c r="N1" s="1141"/>
      <c r="O1" s="1140" t="s">
        <v>26</v>
      </c>
      <c r="P1" s="1140" t="s">
        <v>89</v>
      </c>
      <c r="Q1" s="1140"/>
      <c r="R1" s="1140" t="s">
        <v>26</v>
      </c>
      <c r="S1" s="1134" t="s">
        <v>90</v>
      </c>
      <c r="T1" s="1134"/>
      <c r="U1" s="1133" t="s">
        <v>26</v>
      </c>
      <c r="V1" s="1133" t="s">
        <v>89</v>
      </c>
      <c r="W1" s="1133"/>
      <c r="X1" s="1133" t="s">
        <v>26</v>
      </c>
      <c r="Y1" s="1132" t="s">
        <v>90</v>
      </c>
      <c r="Z1" s="1132"/>
      <c r="AA1" s="1131" t="s">
        <v>26</v>
      </c>
      <c r="AB1" s="1131" t="s">
        <v>89</v>
      </c>
      <c r="AC1" s="1131"/>
      <c r="AD1" s="1131" t="s">
        <v>26</v>
      </c>
      <c r="AE1" s="1138" t="s">
        <v>98</v>
      </c>
      <c r="AF1" s="1138"/>
      <c r="AG1" s="1139" t="s">
        <v>99</v>
      </c>
      <c r="AH1" s="1139"/>
      <c r="AI1" s="1136" t="s">
        <v>100</v>
      </c>
      <c r="AJ1" s="1136"/>
      <c r="AK1" s="1137" t="s">
        <v>26</v>
      </c>
      <c r="AM1" s="961" t="s">
        <v>155</v>
      </c>
      <c r="AN1" s="1128"/>
      <c r="AO1" s="1128"/>
      <c r="AP1" s="1128"/>
      <c r="AQ1" s="1128"/>
      <c r="AR1" s="1128"/>
      <c r="AS1" s="1128"/>
      <c r="AT1" s="1128"/>
      <c r="AU1" s="962"/>
      <c r="AV1" s="262"/>
      <c r="AW1" s="961" t="s">
        <v>58</v>
      </c>
      <c r="AX1" s="1128"/>
      <c r="AY1" s="1128"/>
      <c r="AZ1" s="1128"/>
      <c r="BA1" s="1128"/>
      <c r="BB1" s="1128"/>
      <c r="BC1" s="1128"/>
      <c r="BD1" s="1128"/>
      <c r="BE1" s="962"/>
    </row>
    <row r="2" spans="1:57" x14ac:dyDescent="0.25">
      <c r="A2" s="283" t="s">
        <v>28</v>
      </c>
      <c r="B2" s="110" t="s">
        <v>97</v>
      </c>
      <c r="C2" s="1130"/>
      <c r="D2" s="108" t="s">
        <v>28</v>
      </c>
      <c r="E2" s="110" t="s">
        <v>97</v>
      </c>
      <c r="F2" s="1130"/>
      <c r="G2" s="279" t="s">
        <v>28</v>
      </c>
      <c r="H2" s="111" t="s">
        <v>97</v>
      </c>
      <c r="I2" s="1129"/>
      <c r="J2" s="281" t="s">
        <v>28</v>
      </c>
      <c r="K2" s="106" t="s">
        <v>97</v>
      </c>
      <c r="L2" s="1129"/>
      <c r="M2" s="277" t="s">
        <v>28</v>
      </c>
      <c r="N2" s="104" t="s">
        <v>97</v>
      </c>
      <c r="O2" s="1140"/>
      <c r="P2" s="277" t="s">
        <v>28</v>
      </c>
      <c r="Q2" s="104" t="s">
        <v>97</v>
      </c>
      <c r="R2" s="1140"/>
      <c r="S2" s="272" t="s">
        <v>28</v>
      </c>
      <c r="T2" s="102" t="s">
        <v>97</v>
      </c>
      <c r="U2" s="1133"/>
      <c r="V2" s="272" t="s">
        <v>28</v>
      </c>
      <c r="W2" s="102" t="s">
        <v>97</v>
      </c>
      <c r="X2" s="1133"/>
      <c r="Y2" s="274" t="s">
        <v>28</v>
      </c>
      <c r="Z2" s="113" t="s">
        <v>97</v>
      </c>
      <c r="AA2" s="1131"/>
      <c r="AB2" s="274" t="s">
        <v>28</v>
      </c>
      <c r="AC2" s="113" t="s">
        <v>97</v>
      </c>
      <c r="AD2" s="1131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37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49" t="s">
        <v>188</v>
      </c>
      <c r="B1" s="1151" t="s">
        <v>191</v>
      </c>
      <c r="C1" s="1151"/>
      <c r="D1" s="1151"/>
      <c r="E1" s="1151"/>
      <c r="F1" s="1151"/>
      <c r="G1" s="1151"/>
      <c r="H1" s="1151"/>
      <c r="I1" s="351"/>
      <c r="J1" s="1151" t="s">
        <v>189</v>
      </c>
      <c r="K1" s="1151"/>
      <c r="L1" s="1151"/>
      <c r="M1" s="1151"/>
      <c r="N1" s="1151"/>
      <c r="O1" s="446" t="s">
        <v>230</v>
      </c>
      <c r="P1" s="351"/>
      <c r="Q1" s="1152" t="s">
        <v>190</v>
      </c>
      <c r="R1" s="1152"/>
      <c r="S1" s="1152"/>
      <c r="T1" s="1152"/>
      <c r="U1" s="1152"/>
      <c r="V1" s="1152"/>
      <c r="W1" s="1152"/>
    </row>
    <row r="2" spans="1:23" ht="25.5" customHeight="1" x14ac:dyDescent="0.25">
      <c r="A2" s="1149"/>
      <c r="B2" s="1144" t="s">
        <v>51</v>
      </c>
      <c r="C2" s="1144"/>
      <c r="D2" s="1145" t="s">
        <v>53</v>
      </c>
      <c r="E2" s="1145"/>
      <c r="F2" s="1155" t="s">
        <v>55</v>
      </c>
      <c r="G2" s="1155"/>
      <c r="H2" s="1155"/>
      <c r="J2" s="351"/>
      <c r="K2" s="351" t="s">
        <v>46</v>
      </c>
      <c r="L2" s="351" t="s">
        <v>48</v>
      </c>
      <c r="M2" s="351" t="s">
        <v>186</v>
      </c>
      <c r="N2" s="351" t="s">
        <v>187</v>
      </c>
      <c r="O2" s="446" t="s">
        <v>230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49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43">
        <f>FLOOR(C7/MAX(DATA_DRAG_ACCU_EXP),1)</f>
        <v>60</v>
      </c>
      <c r="H3" s="1143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49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43">
        <f>MATCH(C10,DATA_DRAG_ACCU_EXP,0)</f>
        <v>97</v>
      </c>
      <c r="H4" s="1143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49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43">
        <f>INDEX(DATA_DRAG_LV_EXP,G4)-(C9-C10)</f>
        <v>23760</v>
      </c>
      <c r="H5" s="1143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49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53" t="str">
        <f>IF(R7&gt;0,R6/R7,"")</f>
        <v/>
      </c>
      <c r="V6" s="1153"/>
      <c r="W6" s="1153"/>
    </row>
    <row r="7" spans="1:23" ht="25.5" customHeight="1" x14ac:dyDescent="0.25">
      <c r="A7" s="1149"/>
      <c r="B7" s="122" t="s">
        <v>95</v>
      </c>
      <c r="C7" s="123">
        <f>C6-C8</f>
        <v>75540600</v>
      </c>
      <c r="D7" s="86" t="s">
        <v>54</v>
      </c>
      <c r="E7" s="87"/>
      <c r="F7" s="1082" t="s">
        <v>66</v>
      </c>
      <c r="G7" s="1082"/>
      <c r="H7" s="1082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49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082" t="s">
        <v>50</v>
      </c>
      <c r="G8" s="1154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49"/>
      <c r="B9" s="94" t="s">
        <v>92</v>
      </c>
      <c r="C9" s="94">
        <f>MOD(C7,DRAG_EXP_100)</f>
        <v>1139400</v>
      </c>
      <c r="F9" s="1082"/>
      <c r="G9" s="1154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49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49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49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48" t="s">
        <v>192</v>
      </c>
      <c r="B13" s="1150" t="s">
        <v>193</v>
      </c>
      <c r="C13" s="1150"/>
      <c r="D13" s="1150"/>
      <c r="E13" s="1150"/>
      <c r="F13" s="1150"/>
      <c r="G13" s="1150"/>
      <c r="H13" s="1150"/>
      <c r="O13" s="445"/>
    </row>
    <row r="14" spans="1:23" s="262" customFormat="1" ht="25.5" customHeight="1" x14ac:dyDescent="0.25">
      <c r="A14" s="1149"/>
      <c r="B14" s="1144" t="s">
        <v>51</v>
      </c>
      <c r="C14" s="1144"/>
      <c r="D14" s="1145" t="s">
        <v>53</v>
      </c>
      <c r="E14" s="1145"/>
      <c r="F14" s="1146" t="s">
        <v>55</v>
      </c>
      <c r="G14" s="1146"/>
      <c r="H14" s="1146"/>
    </row>
    <row r="15" spans="1:23" ht="25.5" customHeight="1" x14ac:dyDescent="0.25">
      <c r="A15" s="1149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47">
        <f>FLOOR(C19/MAX(DATA_WYRM_ACCU_EXP),1)</f>
        <v>133</v>
      </c>
      <c r="H15" s="1147"/>
    </row>
    <row r="16" spans="1:23" ht="25.5" customHeight="1" x14ac:dyDescent="0.25">
      <c r="A16" s="1149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43">
        <f>MATCH(C22,DATA_WYRM_ACCU_EXP,0)</f>
        <v>48</v>
      </c>
      <c r="H16" s="1143"/>
    </row>
    <row r="17" spans="1:8" ht="25.5" customHeight="1" x14ac:dyDescent="0.25">
      <c r="A17" s="1149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43">
        <f>INDEX(DATA_WYRM_LV_EXP,G16)-(C21-C22)</f>
        <v>530</v>
      </c>
      <c r="H17" s="1143"/>
    </row>
    <row r="18" spans="1:8" ht="25.5" customHeight="1" x14ac:dyDescent="0.25">
      <c r="A18" s="1149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49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00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883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883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C000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57" t="s">
        <v>83</v>
      </c>
      <c r="B1" s="1055"/>
      <c r="C1" s="1055"/>
      <c r="D1" s="1055"/>
      <c r="E1" s="1056"/>
      <c r="F1" s="1157" t="s">
        <v>105</v>
      </c>
      <c r="G1" s="1055"/>
      <c r="H1" s="1055"/>
      <c r="I1" s="1055"/>
      <c r="J1" s="1056"/>
      <c r="K1" s="1157" t="s">
        <v>107</v>
      </c>
      <c r="L1" s="1055"/>
      <c r="M1" s="1055"/>
      <c r="N1" s="1055"/>
      <c r="O1" s="1056"/>
      <c r="P1" s="1162" t="s">
        <v>106</v>
      </c>
      <c r="Q1" s="1057"/>
      <c r="R1" s="1057"/>
      <c r="S1" s="1057"/>
      <c r="T1" s="1058"/>
      <c r="U1" s="1162" t="s">
        <v>154</v>
      </c>
      <c r="V1" s="1057"/>
      <c r="W1" s="1057"/>
      <c r="X1" s="1057"/>
      <c r="Y1" s="1058"/>
      <c r="Z1" s="1159" t="s">
        <v>85</v>
      </c>
      <c r="AA1" s="1160"/>
      <c r="AB1" s="1160"/>
      <c r="AC1" s="1160"/>
      <c r="AD1" s="1161"/>
      <c r="AE1" s="1158" t="s">
        <v>84</v>
      </c>
      <c r="AF1" s="1061"/>
      <c r="AG1" s="1061"/>
      <c r="AH1" s="1061"/>
      <c r="AI1" s="1062"/>
      <c r="AJ1" s="1158" t="s">
        <v>173</v>
      </c>
      <c r="AK1" s="1061"/>
      <c r="AL1" s="1061"/>
      <c r="AM1" s="1061"/>
      <c r="AN1" s="1062"/>
      <c r="AO1" s="1156" t="s">
        <v>86</v>
      </c>
      <c r="AP1" s="1063"/>
      <c r="AQ1" s="1063"/>
      <c r="AR1" s="1063"/>
      <c r="AS1" s="1064"/>
      <c r="AT1" s="1156" t="s">
        <v>87</v>
      </c>
      <c r="AU1" s="1063"/>
      <c r="AV1" s="1063"/>
      <c r="AW1" s="1063"/>
      <c r="AX1" s="1064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40" t="s">
        <v>117</v>
      </c>
      <c r="B1" s="1140"/>
      <c r="C1" s="1140"/>
      <c r="D1" s="230"/>
      <c r="E1" s="1164" t="s">
        <v>118</v>
      </c>
      <c r="F1" s="1164"/>
      <c r="G1" s="1164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241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241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241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63">
        <v>67</v>
      </c>
      <c r="C8" s="1163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166" t="s">
        <v>41</v>
      </c>
      <c r="J24" s="1166"/>
      <c r="K24" s="1165">
        <f>K14+K22</f>
        <v>0</v>
      </c>
      <c r="L24" s="1165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theme="5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783" t="s">
        <v>117</v>
      </c>
      <c r="B1" s="783"/>
      <c r="C1" s="783"/>
      <c r="D1" s="783"/>
      <c r="E1" s="783"/>
      <c r="F1" s="783"/>
      <c r="G1" s="783" t="s">
        <v>118</v>
      </c>
      <c r="H1" s="783"/>
      <c r="I1" s="783"/>
      <c r="J1" s="783"/>
      <c r="K1" s="783"/>
      <c r="L1" s="783"/>
      <c r="N1" s="783" t="s">
        <v>125</v>
      </c>
      <c r="O1" s="783"/>
    </row>
    <row r="2" spans="1:15" x14ac:dyDescent="0.25">
      <c r="A2" s="1167" t="s">
        <v>123</v>
      </c>
      <c r="B2" s="1167"/>
      <c r="C2" s="1169" t="s">
        <v>116</v>
      </c>
      <c r="D2" s="1169"/>
      <c r="E2" s="1168" t="s">
        <v>124</v>
      </c>
      <c r="F2" s="1168"/>
      <c r="G2" s="1171" t="s">
        <v>120</v>
      </c>
      <c r="H2" s="1171"/>
      <c r="I2" s="1168" t="s">
        <v>121</v>
      </c>
      <c r="J2" s="1168"/>
      <c r="K2" s="1170" t="s">
        <v>122</v>
      </c>
      <c r="L2" s="1170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I34"/>
  <sheetViews>
    <sheetView workbookViewId="0">
      <selection activeCell="K13" sqref="K13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9.28515625" style="337" customWidth="1"/>
    <col min="5" max="16384" width="9.28515625" style="314"/>
  </cols>
  <sheetData>
    <row r="1" spans="1:9" ht="14.65" customHeight="1" x14ac:dyDescent="0.25">
      <c r="A1" s="335" t="s">
        <v>183</v>
      </c>
      <c r="B1" s="341">
        <v>28</v>
      </c>
      <c r="C1" s="1175" t="s">
        <v>185</v>
      </c>
      <c r="D1" s="1174">
        <f>INDEX(DATA_EVTBLD,B1,2)-B2</f>
        <v>967</v>
      </c>
      <c r="E1" s="1173" t="s">
        <v>24</v>
      </c>
      <c r="F1" s="1172">
        <f>1-(INDEX(DATA_EVTBLD,B1,2)-B2)/DATA_EVTBLD_MAX</f>
        <v>0.87627942681678606</v>
      </c>
      <c r="G1" s="1172"/>
      <c r="H1" s="1172"/>
      <c r="I1" s="1172"/>
    </row>
    <row r="2" spans="1:9" ht="14.65" customHeight="1" x14ac:dyDescent="0.25">
      <c r="A2" s="335" t="s">
        <v>184</v>
      </c>
      <c r="B2" s="341">
        <v>933</v>
      </c>
      <c r="C2" s="1175"/>
      <c r="D2" s="1174"/>
      <c r="E2" s="1173"/>
      <c r="F2" s="1172"/>
      <c r="G2" s="1172"/>
      <c r="H2" s="1172"/>
      <c r="I2" s="1172"/>
    </row>
    <row r="4" spans="1:9" s="335" customFormat="1" ht="14.65" customHeight="1" x14ac:dyDescent="0.25">
      <c r="A4" s="335" t="s">
        <v>39</v>
      </c>
      <c r="B4" s="340" t="s">
        <v>180</v>
      </c>
      <c r="C4" s="339" t="s">
        <v>181</v>
      </c>
      <c r="D4" s="336" t="s">
        <v>182</v>
      </c>
    </row>
    <row r="5" spans="1:9" x14ac:dyDescent="0.25">
      <c r="A5" s="314">
        <v>1</v>
      </c>
      <c r="B5" s="341">
        <v>7816</v>
      </c>
      <c r="C5" s="338">
        <v>4.0897569444444439</v>
      </c>
      <c r="D5" s="337">
        <f t="shared" ref="D5:D34" si="0">C5*BOOST_PRICE</f>
        <v>490.77083333333348</v>
      </c>
    </row>
    <row r="6" spans="1:9" x14ac:dyDescent="0.25">
      <c r="A6" s="314">
        <f>A5+1</f>
        <v>2</v>
      </c>
      <c r="B6" s="341">
        <v>7813</v>
      </c>
      <c r="C6" s="338">
        <v>4.0896990740740744</v>
      </c>
      <c r="D6" s="337">
        <f t="shared" si="0"/>
        <v>490.76388888888914</v>
      </c>
    </row>
    <row r="7" spans="1:9" x14ac:dyDescent="0.25">
      <c r="A7" s="314">
        <f t="shared" ref="A7:A34" si="1">A6+1</f>
        <v>3</v>
      </c>
      <c r="B7" s="341">
        <v>7808</v>
      </c>
      <c r="C7" s="338">
        <v>4.0895833333333336</v>
      </c>
      <c r="D7" s="337">
        <f t="shared" si="0"/>
        <v>490.75000000000028</v>
      </c>
    </row>
    <row r="8" spans="1:9" x14ac:dyDescent="0.25">
      <c r="A8" s="314">
        <f t="shared" si="1"/>
        <v>4</v>
      </c>
      <c r="B8" s="341">
        <v>7801</v>
      </c>
      <c r="C8" s="338">
        <v>4.0888888888888886</v>
      </c>
      <c r="D8" s="337">
        <f t="shared" si="0"/>
        <v>490.66666666666686</v>
      </c>
    </row>
    <row r="9" spans="1:9" x14ac:dyDescent="0.25">
      <c r="A9" s="314">
        <f t="shared" si="1"/>
        <v>5</v>
      </c>
      <c r="B9" s="341">
        <v>7791</v>
      </c>
      <c r="C9" s="338">
        <v>4.0868055555555554</v>
      </c>
      <c r="D9" s="337">
        <f t="shared" si="0"/>
        <v>490.41666666666686</v>
      </c>
    </row>
    <row r="10" spans="1:9" x14ac:dyDescent="0.25">
      <c r="A10" s="314">
        <f t="shared" si="1"/>
        <v>6</v>
      </c>
      <c r="B10" s="341">
        <v>7779</v>
      </c>
      <c r="C10" s="338">
        <v>4.083333333333333</v>
      </c>
      <c r="D10" s="337">
        <f t="shared" si="0"/>
        <v>490.00000000000017</v>
      </c>
    </row>
    <row r="11" spans="1:9" x14ac:dyDescent="0.25">
      <c r="A11" s="314">
        <f t="shared" si="1"/>
        <v>7</v>
      </c>
      <c r="B11" s="341">
        <v>7764</v>
      </c>
      <c r="C11" s="338">
        <v>4.0798611111111107</v>
      </c>
      <c r="D11" s="337">
        <f t="shared" si="0"/>
        <v>489.58333333333354</v>
      </c>
    </row>
    <row r="12" spans="1:9" x14ac:dyDescent="0.25">
      <c r="A12" s="314">
        <f t="shared" si="1"/>
        <v>8</v>
      </c>
      <c r="B12" s="341">
        <v>7746</v>
      </c>
      <c r="C12" s="338">
        <v>4.0763888888888893</v>
      </c>
      <c r="D12" s="337">
        <f t="shared" si="0"/>
        <v>489.16666666666697</v>
      </c>
    </row>
    <row r="13" spans="1:9" x14ac:dyDescent="0.25">
      <c r="A13" s="314">
        <f t="shared" si="1"/>
        <v>9</v>
      </c>
      <c r="B13" s="341">
        <v>7725</v>
      </c>
      <c r="C13" s="338">
        <v>4.0694444444444446</v>
      </c>
      <c r="D13" s="337">
        <f t="shared" si="0"/>
        <v>488.3333333333336</v>
      </c>
    </row>
    <row r="14" spans="1:9" x14ac:dyDescent="0.25">
      <c r="A14" s="314">
        <f t="shared" si="1"/>
        <v>10</v>
      </c>
      <c r="B14" s="341">
        <v>7700</v>
      </c>
      <c r="C14" s="338">
        <v>4.0625</v>
      </c>
      <c r="D14" s="337">
        <f t="shared" si="0"/>
        <v>487.50000000000023</v>
      </c>
    </row>
    <row r="15" spans="1:9" x14ac:dyDescent="0.25">
      <c r="A15" s="314">
        <f t="shared" si="1"/>
        <v>11</v>
      </c>
      <c r="B15" s="341">
        <v>678</v>
      </c>
      <c r="C15" s="338">
        <v>4.0416666666666661</v>
      </c>
      <c r="D15" s="337">
        <f t="shared" si="0"/>
        <v>485.00000000000017</v>
      </c>
    </row>
    <row r="16" spans="1:9" x14ac:dyDescent="0.25">
      <c r="A16" s="314">
        <f t="shared" si="1"/>
        <v>12</v>
      </c>
      <c r="B16" s="341">
        <v>7620</v>
      </c>
      <c r="C16" s="338">
        <v>4.020833333333333</v>
      </c>
      <c r="D16" s="337">
        <f t="shared" si="0"/>
        <v>482.50000000000017</v>
      </c>
    </row>
    <row r="17" spans="1:4" x14ac:dyDescent="0.25">
      <c r="A17" s="314">
        <f t="shared" si="1"/>
        <v>13</v>
      </c>
      <c r="B17" s="341">
        <v>7550</v>
      </c>
      <c r="C17" s="338">
        <v>4</v>
      </c>
      <c r="D17" s="337">
        <f t="shared" si="0"/>
        <v>480.00000000000023</v>
      </c>
    </row>
    <row r="18" spans="1:4" x14ac:dyDescent="0.25">
      <c r="A18" s="314">
        <f t="shared" si="1"/>
        <v>14</v>
      </c>
      <c r="B18" s="341">
        <v>7460</v>
      </c>
      <c r="C18" s="338">
        <v>3.9791666666666665</v>
      </c>
      <c r="D18" s="337">
        <f t="shared" si="0"/>
        <v>477.50000000000023</v>
      </c>
    </row>
    <row r="19" spans="1:4" x14ac:dyDescent="0.25">
      <c r="A19" s="314">
        <f t="shared" si="1"/>
        <v>15</v>
      </c>
      <c r="B19" s="341">
        <v>7340</v>
      </c>
      <c r="C19" s="338">
        <v>3.958333333333333</v>
      </c>
      <c r="D19" s="337">
        <f t="shared" si="0"/>
        <v>475.00000000000017</v>
      </c>
    </row>
    <row r="20" spans="1:4" x14ac:dyDescent="0.25">
      <c r="A20" s="314">
        <f t="shared" si="1"/>
        <v>16</v>
      </c>
      <c r="B20" s="341">
        <v>7190</v>
      </c>
      <c r="C20" s="338">
        <v>3.9166666666666665</v>
      </c>
      <c r="D20" s="337">
        <f t="shared" si="0"/>
        <v>470.00000000000023</v>
      </c>
    </row>
    <row r="21" spans="1:4" x14ac:dyDescent="0.25">
      <c r="A21" s="314">
        <f t="shared" si="1"/>
        <v>17</v>
      </c>
      <c r="B21" s="341">
        <v>7010</v>
      </c>
      <c r="C21" s="338">
        <v>3.875</v>
      </c>
      <c r="D21" s="337">
        <f t="shared" si="0"/>
        <v>465.00000000000023</v>
      </c>
    </row>
    <row r="22" spans="1:4" x14ac:dyDescent="0.25">
      <c r="A22" s="314">
        <f t="shared" si="1"/>
        <v>18</v>
      </c>
      <c r="B22" s="341">
        <v>6800</v>
      </c>
      <c r="C22" s="338">
        <v>3.833333333333333</v>
      </c>
      <c r="D22" s="337">
        <f t="shared" si="0"/>
        <v>460.00000000000017</v>
      </c>
    </row>
    <row r="23" spans="1:4" x14ac:dyDescent="0.25">
      <c r="A23" s="314">
        <f t="shared" si="1"/>
        <v>19</v>
      </c>
      <c r="B23" s="341">
        <v>6550</v>
      </c>
      <c r="C23" s="338">
        <v>3.791666666666667</v>
      </c>
      <c r="D23" s="337">
        <f t="shared" si="0"/>
        <v>455.00000000000023</v>
      </c>
    </row>
    <row r="24" spans="1:4" x14ac:dyDescent="0.25">
      <c r="A24" s="314">
        <f t="shared" si="1"/>
        <v>20</v>
      </c>
      <c r="B24" s="341">
        <v>6250</v>
      </c>
      <c r="C24" s="338">
        <v>3.75</v>
      </c>
      <c r="D24" s="337">
        <f t="shared" si="0"/>
        <v>450.00000000000023</v>
      </c>
    </row>
    <row r="25" spans="1:4" x14ac:dyDescent="0.25">
      <c r="A25" s="314">
        <f t="shared" si="1"/>
        <v>21</v>
      </c>
      <c r="B25" s="341">
        <v>5900</v>
      </c>
      <c r="C25" s="338">
        <v>3.5</v>
      </c>
      <c r="D25" s="337">
        <f t="shared" si="0"/>
        <v>420.00000000000023</v>
      </c>
    </row>
    <row r="26" spans="1:4" x14ac:dyDescent="0.25">
      <c r="A26" s="314">
        <f t="shared" si="1"/>
        <v>22</v>
      </c>
      <c r="B26" s="341">
        <v>5500</v>
      </c>
      <c r="C26" s="338">
        <v>3.25</v>
      </c>
      <c r="D26" s="337">
        <f t="shared" si="0"/>
        <v>390.00000000000017</v>
      </c>
    </row>
    <row r="27" spans="1:4" x14ac:dyDescent="0.25">
      <c r="A27" s="314">
        <f t="shared" si="1"/>
        <v>23</v>
      </c>
      <c r="B27" s="341">
        <v>5050</v>
      </c>
      <c r="C27" s="338">
        <v>3</v>
      </c>
      <c r="D27" s="337">
        <f t="shared" si="0"/>
        <v>360.00000000000017</v>
      </c>
    </row>
    <row r="28" spans="1:4" x14ac:dyDescent="0.25">
      <c r="A28" s="314">
        <f t="shared" si="1"/>
        <v>24</v>
      </c>
      <c r="B28" s="341">
        <v>4550</v>
      </c>
      <c r="C28" s="338">
        <v>2.75</v>
      </c>
      <c r="D28" s="337">
        <f t="shared" si="0"/>
        <v>330.00000000000017</v>
      </c>
    </row>
    <row r="29" spans="1:4" x14ac:dyDescent="0.25">
      <c r="A29" s="314">
        <f t="shared" si="1"/>
        <v>25</v>
      </c>
      <c r="B29" s="341">
        <v>4000</v>
      </c>
      <c r="C29" s="338">
        <v>2.5</v>
      </c>
      <c r="D29" s="337">
        <f t="shared" si="0"/>
        <v>300.00000000000011</v>
      </c>
    </row>
    <row r="30" spans="1:4" x14ac:dyDescent="0.25">
      <c r="A30" s="314">
        <f t="shared" si="1"/>
        <v>26</v>
      </c>
      <c r="B30" s="341">
        <v>3400</v>
      </c>
      <c r="C30" s="338">
        <v>2</v>
      </c>
      <c r="D30" s="337">
        <f t="shared" si="0"/>
        <v>240.00000000000011</v>
      </c>
    </row>
    <row r="31" spans="1:4" x14ac:dyDescent="0.25">
      <c r="A31" s="314">
        <f t="shared" si="1"/>
        <v>27</v>
      </c>
      <c r="B31" s="341">
        <v>2700</v>
      </c>
      <c r="C31" s="338">
        <v>1.5</v>
      </c>
      <c r="D31" s="337">
        <f t="shared" si="0"/>
        <v>180.00000000000009</v>
      </c>
    </row>
    <row r="32" spans="1:4" x14ac:dyDescent="0.25">
      <c r="A32" s="314">
        <f t="shared" si="1"/>
        <v>28</v>
      </c>
      <c r="B32" s="341">
        <v>1900</v>
      </c>
      <c r="C32" s="338">
        <v>1</v>
      </c>
      <c r="D32" s="337">
        <f t="shared" si="0"/>
        <v>120.00000000000006</v>
      </c>
    </row>
    <row r="33" spans="1:4" x14ac:dyDescent="0.25">
      <c r="A33" s="314">
        <f t="shared" si="1"/>
        <v>29</v>
      </c>
      <c r="B33" s="341">
        <v>1000</v>
      </c>
      <c r="C33" s="338">
        <v>0.5</v>
      </c>
      <c r="D33" s="337">
        <f t="shared" si="0"/>
        <v>60.000000000000028</v>
      </c>
    </row>
    <row r="34" spans="1:4" x14ac:dyDescent="0.25">
      <c r="A34" s="314">
        <f t="shared" si="1"/>
        <v>30</v>
      </c>
      <c r="B34" s="341">
        <v>0</v>
      </c>
      <c r="C34" s="338">
        <v>0</v>
      </c>
      <c r="D34" s="337">
        <f t="shared" si="0"/>
        <v>0</v>
      </c>
    </row>
  </sheetData>
  <mergeCells count="4">
    <mergeCell ref="F1:I2"/>
    <mergeCell ref="E1:E2"/>
    <mergeCell ref="D1:D2"/>
    <mergeCell ref="C1:C2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125</vt:i4>
      </vt:variant>
    </vt:vector>
  </HeadingPairs>
  <TitlesOfParts>
    <vt:vector size="154" baseType="lpstr">
      <vt:lpstr>導引</vt:lpstr>
      <vt:lpstr>高龍裝</vt:lpstr>
      <vt:lpstr>超龍裝</vt:lpstr>
      <vt:lpstr>真龍</vt:lpstr>
      <vt:lpstr>D真火</vt:lpstr>
      <vt:lpstr>D真龍</vt:lpstr>
      <vt:lpstr>D真水</vt:lpstr>
      <vt:lpstr>D真風</vt:lpstr>
      <vt:lpstr>D真光</vt:lpstr>
      <vt:lpstr>D真暗</vt:lpstr>
      <vt:lpstr>咢牙</vt:lpstr>
      <vt:lpstr>D咢牙</vt:lpstr>
      <vt:lpstr>六層珠</vt:lpstr>
      <vt:lpstr>D六層珠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2020-01-26T09:21:31Z</dcterms:modified>
</cp:coreProperties>
</file>