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4E29210D-6F37-4B39-B2CA-BE207F72EFBE}" xr6:coauthVersionLast="45" xr6:coauthVersionMax="45" xr10:uidLastSave="{00000000-0000-0000-0000-000000000000}"/>
  <bookViews>
    <workbookView xWindow="7575" yWindow="765" windowWidth="21135" windowHeight="12615" activeTab="1" xr2:uid="{4CFB4A6A-60C6-4091-BCA5-480044B61D33}"/>
  </bookViews>
  <sheets>
    <sheet name="Affliction" sheetId="1" r:id="rId1"/>
    <sheet name="Rotation" sheetId="8" r:id="rId2"/>
    <sheet name="Equips" sheetId="6" r:id="rId3"/>
    <sheet name="Steps" sheetId="4" r:id="rId4"/>
    <sheet name="Damag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6" i="8" l="1"/>
  <c r="T7" i="8"/>
  <c r="N13" i="8"/>
  <c r="K13" i="8"/>
  <c r="J13" i="8"/>
  <c r="I13" i="8"/>
  <c r="N12" i="8"/>
  <c r="J12" i="8"/>
  <c r="I12" i="8"/>
  <c r="N11" i="8"/>
  <c r="J11" i="8"/>
  <c r="I11" i="8"/>
  <c r="N10" i="8"/>
  <c r="M10" i="8"/>
  <c r="L10" i="8"/>
  <c r="K10" i="8"/>
  <c r="J10" i="8"/>
  <c r="I10" i="8"/>
  <c r="N9" i="8"/>
  <c r="M9" i="8"/>
  <c r="L9" i="8"/>
  <c r="K9" i="8"/>
  <c r="J9" i="8"/>
  <c r="I9" i="8"/>
  <c r="N8" i="8"/>
  <c r="M8" i="8"/>
  <c r="L8" i="8"/>
  <c r="K8" i="8"/>
  <c r="J8" i="8"/>
  <c r="I8" i="8"/>
  <c r="N7" i="8"/>
  <c r="M7" i="8"/>
  <c r="L7" i="8"/>
  <c r="K7" i="8"/>
  <c r="J7" i="8"/>
  <c r="I7" i="8"/>
  <c r="N6" i="8"/>
  <c r="M6" i="8"/>
  <c r="L6" i="8"/>
  <c r="K6" i="8"/>
  <c r="J6" i="8"/>
  <c r="I6" i="8"/>
  <c r="N5" i="8"/>
  <c r="M5" i="8"/>
  <c r="L5" i="8"/>
  <c r="K5" i="8"/>
  <c r="J5" i="8"/>
  <c r="I5" i="8"/>
  <c r="N4" i="8"/>
  <c r="M4" i="8"/>
  <c r="V2" i="8" s="1"/>
  <c r="L4" i="8"/>
  <c r="K4" i="8"/>
  <c r="J4" i="8"/>
  <c r="I4" i="8"/>
  <c r="N3" i="8"/>
  <c r="M3" i="8"/>
  <c r="L3" i="8"/>
  <c r="K3" i="8"/>
  <c r="J3" i="8"/>
  <c r="I3" i="8"/>
  <c r="V4" i="8" l="1"/>
  <c r="V3" i="8"/>
  <c r="V5" i="8" s="1" a="1"/>
  <c r="V5" i="8" s="1"/>
  <c r="C2" i="7"/>
  <c r="D2" i="7" s="1"/>
  <c r="E2" i="7"/>
  <c r="F2" i="7"/>
  <c r="D3" i="7"/>
  <c r="F3" i="7"/>
  <c r="D4" i="7"/>
  <c r="F4" i="7"/>
  <c r="D9" i="7"/>
  <c r="F9" i="7"/>
  <c r="D10" i="7"/>
  <c r="F10" i="7"/>
  <c r="D12" i="7"/>
  <c r="F12" i="7"/>
  <c r="D16" i="7"/>
  <c r="F16" i="7"/>
  <c r="D18" i="7"/>
  <c r="F18" i="7"/>
  <c r="D20" i="7"/>
  <c r="F20" i="7"/>
  <c r="D23" i="7"/>
  <c r="F23" i="7"/>
  <c r="D24" i="7"/>
  <c r="F24" i="7"/>
  <c r="D25" i="7"/>
  <c r="F25" i="7"/>
  <c r="D28" i="7"/>
  <c r="F28" i="7"/>
  <c r="V6" i="8" l="1" a="1"/>
  <c r="V6" i="8" s="1"/>
  <c r="C29" i="7"/>
  <c r="E29" i="7"/>
  <c r="J2" i="1"/>
  <c r="E4" i="1"/>
  <c r="E5" i="1"/>
  <c r="E2" i="1"/>
  <c r="E3" i="1" s="1"/>
  <c r="E6" i="1"/>
  <c r="E10" i="1" s="1"/>
  <c r="J5" i="1" s="1"/>
  <c r="E7" i="1" l="1"/>
  <c r="E9" i="1" s="1"/>
  <c r="E8" i="1" s="1"/>
  <c r="J3" i="1" l="1"/>
  <c r="J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tc={CB8FB53A-6734-48F6-BA34-94AD79DA4E09}</author>
    <author>tc={53B2D701-BABF-4409-A1F2-841A52005360}</author>
  </authors>
  <commentList>
    <comment ref="B5" authorId="0" shapeId="0" xr:uid="{CB8FB53A-6734-48F6-BA34-94AD79DA4E09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裝備時，遊戲內顯示出的改變後的 ATK，例如: 滿血
Reply:
    備註: 遊戲內的參數以 滿血、0 Combo 為條件</t>
      </text>
    </comment>
    <comment ref="B6" authorId="1" shapeId="0" xr:uid="{53B2D701-BABF-4409-A1F2-841A52005360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HP 70%、疾風怒濤...等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<sst xmlns="http://schemas.openxmlformats.org/spreadsheetml/2006/main" count="204" uniqueCount="136">
  <si>
    <t>睡抗</t>
  </si>
  <si>
    <t>濕抗</t>
  </si>
  <si>
    <t>睡眠Base</t>
  </si>
  <si>
    <t>濕身Base</t>
  </si>
  <si>
    <t>O</t>
  </si>
  <si>
    <t>機率</t>
  </si>
  <si>
    <t>項目</t>
  </si>
  <si>
    <t>2睡眠成功</t>
  </si>
  <si>
    <t>2睡眠失敗</t>
  </si>
  <si>
    <t>&gt; 1+ 成功 = 成功</t>
  </si>
  <si>
    <t>註記</t>
  </si>
  <si>
    <t>2濕身失敗</t>
  </si>
  <si>
    <t>2濕身成功</t>
  </si>
  <si>
    <t>1濕身成功</t>
  </si>
  <si>
    <t>1濕身失敗</t>
  </si>
  <si>
    <t>1睡眠成功</t>
  </si>
  <si>
    <t>1睡眠失敗</t>
  </si>
  <si>
    <t>葵</t>
  </si>
  <si>
    <t>武器</t>
  </si>
  <si>
    <t>龍</t>
  </si>
  <si>
    <t>護符 1</t>
  </si>
  <si>
    <t>護符 2</t>
  </si>
  <si>
    <t>護符 3</t>
  </si>
  <si>
    <t>護符 4</t>
  </si>
  <si>
    <t>護符 5</t>
  </si>
  <si>
    <t>EX 1</t>
  </si>
  <si>
    <t>EX 2</t>
  </si>
  <si>
    <t>EX 3</t>
  </si>
  <si>
    <t>CEX 1</t>
  </si>
  <si>
    <t>CEX 2</t>
  </si>
  <si>
    <t>CEX 3</t>
  </si>
  <si>
    <t>法</t>
  </si>
  <si>
    <t>刀</t>
  </si>
  <si>
    <t>共享 1</t>
  </si>
  <si>
    <t>共享 2</t>
  </si>
  <si>
    <t>三葉</t>
  </si>
  <si>
    <t>0U</t>
  </si>
  <si>
    <t>DEF</t>
  </si>
  <si>
    <t>S3</t>
  </si>
  <si>
    <t>S4</t>
  </si>
  <si>
    <t>降防</t>
  </si>
  <si>
    <t>S2</t>
  </si>
  <si>
    <t>FS</t>
  </si>
  <si>
    <t>+SP</t>
  </si>
  <si>
    <t>S1</t>
  </si>
  <si>
    <t>D</t>
  </si>
  <si>
    <t>ULT</t>
  </si>
  <si>
    <t>OD</t>
  </si>
  <si>
    <t>BK</t>
  </si>
  <si>
    <t>2睡眠全成功</t>
  </si>
  <si>
    <t>毒</t>
  </si>
  <si>
    <t>斧蘭</t>
  </si>
  <si>
    <t>艾露</t>
  </si>
  <si>
    <t>弓克</t>
  </si>
  <si>
    <t>凍傷</t>
  </si>
  <si>
    <t>庫豹</t>
  </si>
  <si>
    <t>短符</t>
  </si>
  <si>
    <t>CDMG</t>
  </si>
  <si>
    <t>伊利亞</t>
  </si>
  <si>
    <t>聖城</t>
  </si>
  <si>
    <t>歌聲</t>
  </si>
  <si>
    <t>巧 5</t>
  </si>
  <si>
    <t>巧 4</t>
  </si>
  <si>
    <t>光秀</t>
  </si>
  <si>
    <t>守 +ATK +10</t>
  </si>
  <si>
    <t>麻特</t>
  </si>
  <si>
    <t>馬</t>
  </si>
  <si>
    <t>蘭劍 S1 夢0</t>
  </si>
  <si>
    <t>蘭劍 S1 FQ</t>
  </si>
  <si>
    <t>常數</t>
  </si>
  <si>
    <t>面板內被動攻擊</t>
  </si>
  <si>
    <t>面板外被動攻擊</t>
  </si>
  <si>
    <t>攻擊倍率</t>
  </si>
  <si>
    <t>被動技傷</t>
  </si>
  <si>
    <t>超活力</t>
  </si>
  <si>
    <t>其他特攻和</t>
  </si>
  <si>
    <t>龍化建築增傷</t>
  </si>
  <si>
    <t>龍化被動增傷</t>
  </si>
  <si>
    <t>基礎防禦</t>
  </si>
  <si>
    <t>防禦變動</t>
  </si>
  <si>
    <t>傷害計算</t>
  </si>
  <si>
    <t>項目(技傷簡化版)</t>
  </si>
  <si>
    <t>攻擊BUFF</t>
  </si>
  <si>
    <t>刀EX</t>
  </si>
  <si>
    <t>BK特攻</t>
  </si>
  <si>
    <t>屬性增傷EX</t>
  </si>
  <si>
    <t>ATK</t>
  </si>
  <si>
    <t>傷害減免</t>
  </si>
  <si>
    <t>CRT</t>
  </si>
  <si>
    <t>面板</t>
  </si>
  <si>
    <t>SDMG</t>
  </si>
  <si>
    <t>特攻</t>
  </si>
  <si>
    <t>屬性</t>
  </si>
  <si>
    <t>倍率 (1.5 / 1 / 0.5)</t>
  </si>
  <si>
    <t>CRT ? (0 / 1)</t>
  </si>
  <si>
    <t>法 EX</t>
  </si>
  <si>
    <t>技傷 BUFF</t>
  </si>
  <si>
    <t>龍化？ (0 / 1)</t>
  </si>
  <si>
    <t>龍化</t>
  </si>
  <si>
    <t>亂數調整 (0.95~1.05)</t>
  </si>
  <si>
    <t>BK 係數</t>
  </si>
  <si>
    <t>BK 判定 (0 / 1)</t>
  </si>
  <si>
    <t>濕身判定 (0 / 1)</t>
  </si>
  <si>
    <t>武器種類</t>
  </si>
  <si>
    <t>劍</t>
  </si>
  <si>
    <t>短</t>
  </si>
  <si>
    <t>斧</t>
  </si>
  <si>
    <t>槍</t>
  </si>
  <si>
    <t>弓</t>
  </si>
  <si>
    <t>補</t>
  </si>
  <si>
    <t>長銃</t>
  </si>
  <si>
    <t>短銃</t>
  </si>
  <si>
    <t>散銃</t>
  </si>
  <si>
    <t>EX</t>
  </si>
  <si>
    <t>護符</t>
  </si>
  <si>
    <t>連組</t>
  </si>
  <si>
    <t>技能資訊</t>
  </si>
  <si>
    <t>計算結果</t>
  </si>
  <si>
    <t>一套 SP</t>
  </si>
  <si>
    <t>SP 表 (Combo 為累加)</t>
  </si>
  <si>
    <t>原始 SP 表 (Combo 為累加)</t>
  </si>
  <si>
    <t>SP +%</t>
  </si>
  <si>
    <t>SP 回流%</t>
  </si>
  <si>
    <t>S1 SP</t>
  </si>
  <si>
    <t>S1 實際 SP</t>
  </si>
  <si>
    <t>S2 SP</t>
  </si>
  <si>
    <t>S1 輪轉</t>
  </si>
  <si>
    <t>S2 輪轉</t>
  </si>
  <si>
    <t>S1 補刀 SP</t>
  </si>
  <si>
    <t>S2 補刀 SP</t>
  </si>
  <si>
    <t>S2 實際 SP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</si>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</sst>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2"/>
      <color theme="0"/>
      <name val="Calibri"/>
      <family val="2"/>
    </font>
    <font>
      <sz val="9"/>
      <color theme="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theme="0"/>
      <name val="Calibri"/>
      <family val="2"/>
    </font>
    <font>
      <sz val="10"/>
      <color theme="0" tint="-0.249977111117893"/>
      <name val="Calibri"/>
      <family val="2"/>
    </font>
    <font>
      <sz val="12"/>
      <color theme="0" tint="-0.249977111117893"/>
      <name val="Calibri"/>
      <family val="2"/>
    </font>
    <font>
      <b/>
      <sz val="10"/>
      <color theme="0"/>
      <name val="Calibri"/>
      <family val="2"/>
    </font>
    <font>
      <b/>
      <sz val="16"/>
      <color theme="0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0E2234"/>
        <bgColor indexed="64"/>
      </patternFill>
    </fill>
    <fill>
      <patternFill patternType="solid">
        <fgColor rgb="FF2F2E00"/>
        <bgColor indexed="64"/>
      </patternFill>
    </fill>
    <fill>
      <patternFill patternType="solid">
        <fgColor rgb="FF141400"/>
        <bgColor indexed="64"/>
      </patternFill>
    </fill>
    <fill>
      <patternFill patternType="solid">
        <fgColor rgb="FF323100"/>
        <bgColor indexed="64"/>
      </patternFill>
    </fill>
    <fill>
      <patternFill patternType="solid">
        <fgColor rgb="FF003217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2" tint="-0.749992370372631"/>
        <bgColor rgb="FFD9D9D9"/>
      </patternFill>
    </fill>
    <fill>
      <patternFill patternType="solid">
        <fgColor theme="2" tint="-0.749992370372631"/>
        <bgColor rgb="FFEFEFEF"/>
      </patternFill>
    </fill>
    <fill>
      <patternFill patternType="solid">
        <fgColor theme="1" tint="0.14999847407452621"/>
        <bgColor rgb="FFD9D9D9"/>
      </patternFill>
    </fill>
    <fill>
      <patternFill patternType="solid">
        <fgColor theme="1" tint="0.14999847407452621"/>
        <bgColor rgb="FFEAD1DC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320000"/>
        <bgColor rgb="FFEAD1DC"/>
      </patternFill>
    </fill>
    <fill>
      <patternFill patternType="solid">
        <fgColor rgb="FF0E2234"/>
        <bgColor rgb="FFEAD1DC"/>
      </patternFill>
    </fill>
    <fill>
      <patternFill patternType="solid">
        <fgColor rgb="FF323100"/>
        <bgColor rgb="FFEAD1DC"/>
      </patternFill>
    </fill>
    <fill>
      <patternFill patternType="solid">
        <fgColor rgb="FF003217"/>
        <bgColor rgb="FFEAD1DC"/>
      </patternFill>
    </fill>
    <fill>
      <patternFill patternType="solid">
        <fgColor rgb="FF1B0C26"/>
        <bgColor rgb="FFEAD1DC"/>
      </patternFill>
    </fill>
    <fill>
      <patternFill patternType="solid">
        <fgColor rgb="FF001132"/>
        <bgColor rgb="FFEAD1DC"/>
      </patternFill>
    </fill>
    <fill>
      <patternFill patternType="solid">
        <fgColor rgb="FF320000"/>
        <bgColor rgb="FFD9D9D9"/>
      </patternFill>
    </fill>
    <fill>
      <patternFill patternType="solid">
        <fgColor rgb="FF320000"/>
        <bgColor rgb="FFEFEFEF"/>
      </patternFill>
    </fill>
    <fill>
      <patternFill patternType="solid">
        <fgColor rgb="FF001132"/>
        <bgColor rgb="FFD9D9D9"/>
      </patternFill>
    </fill>
    <fill>
      <patternFill patternType="solid">
        <fgColor rgb="FF001132"/>
        <bgColor rgb="FFEFEFEF"/>
      </patternFill>
    </fill>
    <fill>
      <patternFill patternType="solid">
        <fgColor rgb="FF001132"/>
        <bgColor indexed="64"/>
      </patternFill>
    </fill>
    <fill>
      <patternFill patternType="solid">
        <fgColor rgb="FF323100"/>
        <bgColor rgb="FFD9D9D9"/>
      </patternFill>
    </fill>
    <fill>
      <patternFill patternType="solid">
        <fgColor rgb="FF323100"/>
        <bgColor rgb="FFEFEFEF"/>
      </patternFill>
    </fill>
    <fill>
      <patternFill patternType="solid">
        <fgColor rgb="FF003217"/>
        <bgColor rgb="FFD9D9D9"/>
      </patternFill>
    </fill>
    <fill>
      <patternFill patternType="solid">
        <fgColor rgb="FF003217"/>
        <bgColor rgb="FFEFEFEF"/>
      </patternFill>
    </fill>
    <fill>
      <patternFill patternType="solid">
        <fgColor rgb="FF1B0C26"/>
        <bgColor rgb="FFD9D9D9"/>
      </patternFill>
    </fill>
    <fill>
      <patternFill patternType="solid">
        <fgColor rgb="FF1B0C26"/>
        <bgColor rgb="FFEFEFEF"/>
      </patternFill>
    </fill>
    <fill>
      <patternFill patternType="solid">
        <fgColor rgb="FF1B0C26"/>
        <bgColor indexed="64"/>
      </patternFill>
    </fill>
    <fill>
      <patternFill patternType="solid">
        <fgColor rgb="FF0E2234"/>
        <bgColor rgb="FFD9D9D9"/>
      </patternFill>
    </fill>
    <fill>
      <patternFill patternType="solid">
        <fgColor rgb="FF0E2234"/>
        <bgColor rgb="FFEFEFEF"/>
      </patternFill>
    </fill>
    <fill>
      <patternFill patternType="solid">
        <fgColor theme="2" tint="-0.89999084444715716"/>
        <bgColor rgb="FFEAD1DC"/>
      </patternFill>
    </fill>
    <fill>
      <patternFill patternType="solid">
        <fgColor theme="2" tint="-0.89999084444715716"/>
        <bgColor rgb="FFD9D9D9"/>
      </patternFill>
    </fill>
    <fill>
      <patternFill patternType="solid">
        <fgColor theme="2" tint="-0.89999084444715716"/>
        <bgColor rgb="FFEFEFEF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000C2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30024"/>
        <bgColor indexed="64"/>
      </patternFill>
    </fill>
  </fills>
  <borders count="17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/>
      <top style="medium">
        <color theme="2"/>
      </top>
      <bottom style="thin">
        <color theme="2" tint="-0.499984740745262"/>
      </bottom>
      <diagonal/>
    </border>
    <border>
      <left/>
      <right style="medium">
        <color theme="2"/>
      </right>
      <top style="medium">
        <color theme="2"/>
      </top>
      <bottom style="thin">
        <color theme="2" tint="-0.499984740745262"/>
      </bottom>
      <diagonal/>
    </border>
    <border>
      <left style="medium">
        <color theme="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/>
      <bottom/>
      <diagonal/>
    </border>
    <border>
      <left style="medium">
        <color theme="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4" fontId="6" fillId="12" borderId="1" xfId="0" applyNumberFormat="1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0" fontId="6" fillId="22" borderId="1" xfId="0" applyNumberFormat="1" applyFont="1" applyFill="1" applyBorder="1" applyAlignment="1">
      <alignment horizontal="center" vertical="center"/>
    </xf>
    <xf numFmtId="9" fontId="6" fillId="22" borderId="1" xfId="0" applyNumberFormat="1" applyFont="1" applyFill="1" applyBorder="1" applyAlignment="1">
      <alignment horizontal="center" vertical="center"/>
    </xf>
    <xf numFmtId="9" fontId="6" fillId="24" borderId="1" xfId="0" applyNumberFormat="1" applyFont="1" applyFill="1" applyBorder="1" applyAlignment="1">
      <alignment horizontal="center" vertical="center"/>
    </xf>
    <xf numFmtId="4" fontId="6" fillId="25" borderId="1" xfId="0" applyNumberFormat="1" applyFont="1" applyFill="1" applyBorder="1" applyAlignment="1">
      <alignment horizontal="center" vertical="center"/>
    </xf>
    <xf numFmtId="0" fontId="6" fillId="26" borderId="1" xfId="0" applyFont="1" applyFill="1" applyBorder="1" applyAlignment="1">
      <alignment horizontal="center" vertical="center"/>
    </xf>
    <xf numFmtId="0" fontId="6" fillId="2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9" fontId="6" fillId="27" borderId="1" xfId="0" applyNumberFormat="1" applyFont="1" applyFill="1" applyBorder="1" applyAlignment="1">
      <alignment horizontal="center" vertical="center"/>
    </xf>
    <xf numFmtId="9" fontId="6" fillId="29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9" fontId="6" fillId="31" borderId="1" xfId="0" applyNumberFormat="1" applyFont="1" applyFill="1" applyBorder="1" applyAlignment="1">
      <alignment horizontal="center" vertical="center"/>
    </xf>
    <xf numFmtId="0" fontId="6" fillId="33" borderId="1" xfId="0" applyFont="1" applyFill="1" applyBorder="1" applyAlignment="1">
      <alignment horizontal="center" vertical="center"/>
    </xf>
    <xf numFmtId="0" fontId="6" fillId="3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9" fontId="6" fillId="34" borderId="1" xfId="0" applyNumberFormat="1" applyFont="1" applyFill="1" applyBorder="1" applyAlignment="1">
      <alignment horizontal="center" vertical="center"/>
    </xf>
    <xf numFmtId="0" fontId="6" fillId="37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8" borderId="1" xfId="0" applyFont="1" applyFill="1" applyBorder="1" applyAlignment="1">
      <alignment horizontal="center" vertical="center"/>
    </xf>
    <xf numFmtId="0" fontId="6" fillId="35" borderId="1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22" borderId="3" xfId="0" applyFont="1" applyFill="1" applyBorder="1" applyAlignment="1">
      <alignment horizontal="center" vertical="center"/>
    </xf>
    <xf numFmtId="10" fontId="6" fillId="22" borderId="3" xfId="0" applyNumberFormat="1" applyFont="1" applyFill="1" applyBorder="1" applyAlignment="1">
      <alignment horizontal="center" vertical="center"/>
    </xf>
    <xf numFmtId="9" fontId="6" fillId="22" borderId="3" xfId="0" applyNumberFormat="1" applyFont="1" applyFill="1" applyBorder="1" applyAlignment="1">
      <alignment horizontal="center" vertical="center"/>
    </xf>
    <xf numFmtId="9" fontId="6" fillId="24" borderId="3" xfId="0" applyNumberFormat="1" applyFont="1" applyFill="1" applyBorder="1" applyAlignment="1">
      <alignment horizontal="center" vertical="center"/>
    </xf>
    <xf numFmtId="0" fontId="6" fillId="27" borderId="3" xfId="0" applyFont="1" applyFill="1" applyBorder="1" applyAlignment="1">
      <alignment horizontal="center" vertical="center"/>
    </xf>
    <xf numFmtId="9" fontId="6" fillId="27" borderId="3" xfId="0" applyNumberFormat="1" applyFont="1" applyFill="1" applyBorder="1" applyAlignment="1">
      <alignment horizontal="center" vertical="center"/>
    </xf>
    <xf numFmtId="9" fontId="6" fillId="29" borderId="3" xfId="0" applyNumberFormat="1" applyFont="1" applyFill="1" applyBorder="1" applyAlignment="1">
      <alignment horizontal="center" vertical="center"/>
    </xf>
    <xf numFmtId="9" fontId="6" fillId="31" borderId="3" xfId="0" applyNumberFormat="1" applyFont="1" applyFill="1" applyBorder="1" applyAlignment="1">
      <alignment horizontal="center" vertical="center"/>
    </xf>
    <xf numFmtId="0" fontId="6" fillId="34" borderId="3" xfId="0" applyFont="1" applyFill="1" applyBorder="1" applyAlignment="1">
      <alignment horizontal="center" vertical="center"/>
    </xf>
    <xf numFmtId="9" fontId="6" fillId="34" borderId="3" xfId="0" applyNumberFormat="1" applyFont="1" applyFill="1" applyBorder="1" applyAlignment="1">
      <alignment horizontal="center" vertical="center"/>
    </xf>
    <xf numFmtId="0" fontId="6" fillId="37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16" borderId="12" xfId="0" applyFont="1" applyFill="1" applyBorder="1" applyAlignment="1">
      <alignment horizontal="center" vertical="center"/>
    </xf>
    <xf numFmtId="0" fontId="6" fillId="18" borderId="12" xfId="0" applyFont="1" applyFill="1" applyBorder="1" applyAlignment="1">
      <alignment horizontal="center" vertical="center"/>
    </xf>
    <xf numFmtId="0" fontId="6" fillId="19" borderId="12" xfId="0" applyFont="1" applyFill="1" applyBorder="1" applyAlignment="1">
      <alignment horizontal="center" vertical="center"/>
    </xf>
    <xf numFmtId="0" fontId="6" fillId="20" borderId="12" xfId="0" applyFont="1" applyFill="1" applyBorder="1" applyAlignment="1">
      <alignment horizontal="center" vertical="center"/>
    </xf>
    <xf numFmtId="0" fontId="6" fillId="17" borderId="12" xfId="0" applyFont="1" applyFill="1" applyBorder="1" applyAlignment="1">
      <alignment horizontal="center" vertical="center"/>
    </xf>
    <xf numFmtId="0" fontId="6" fillId="36" borderId="12" xfId="0" applyFont="1" applyFill="1" applyBorder="1" applyAlignment="1">
      <alignment horizontal="center" vertical="center"/>
    </xf>
    <xf numFmtId="0" fontId="6" fillId="15" borderId="15" xfId="0" applyFont="1" applyFill="1" applyBorder="1" applyAlignment="1">
      <alignment horizontal="center" vertical="center"/>
    </xf>
    <xf numFmtId="0" fontId="6" fillId="15" borderId="12" xfId="0" applyFont="1" applyFill="1" applyBorder="1" applyAlignment="1">
      <alignment horizontal="center" vertical="center"/>
    </xf>
    <xf numFmtId="0" fontId="6" fillId="13" borderId="7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14" borderId="10" xfId="0" applyFont="1" applyFill="1" applyBorder="1" applyAlignment="1">
      <alignment horizontal="center" vertical="center"/>
    </xf>
    <xf numFmtId="0" fontId="6" fillId="16" borderId="11" xfId="0" applyFont="1" applyFill="1" applyBorder="1" applyAlignment="1">
      <alignment horizontal="center" vertical="center"/>
    </xf>
    <xf numFmtId="0" fontId="6" fillId="16" borderId="13" xfId="0" applyFont="1" applyFill="1" applyBorder="1" applyAlignment="1">
      <alignment horizontal="center" vertical="center"/>
    </xf>
    <xf numFmtId="0" fontId="6" fillId="16" borderId="14" xfId="0" applyFont="1" applyFill="1" applyBorder="1" applyAlignment="1">
      <alignment horizontal="center" vertical="center"/>
    </xf>
    <xf numFmtId="4" fontId="6" fillId="23" borderId="4" xfId="0" applyNumberFormat="1" applyFont="1" applyFill="1" applyBorder="1" applyAlignment="1">
      <alignment horizontal="center" vertical="center"/>
    </xf>
    <xf numFmtId="4" fontId="6" fillId="23" borderId="5" xfId="0" applyNumberFormat="1" applyFont="1" applyFill="1" applyBorder="1" applyAlignment="1">
      <alignment horizontal="center" vertical="center"/>
    </xf>
    <xf numFmtId="4" fontId="6" fillId="23" borderId="6" xfId="0" applyNumberFormat="1" applyFont="1" applyFill="1" applyBorder="1" applyAlignment="1">
      <alignment horizontal="center" vertical="center"/>
    </xf>
    <xf numFmtId="10" fontId="6" fillId="21" borderId="9" xfId="0" applyNumberFormat="1" applyFont="1" applyFill="1" applyBorder="1" applyAlignment="1">
      <alignment horizontal="center" vertical="center"/>
    </xf>
    <xf numFmtId="10" fontId="6" fillId="21" borderId="10" xfId="0" applyNumberFormat="1" applyFont="1" applyFill="1" applyBorder="1" applyAlignment="1">
      <alignment horizontal="center" vertical="center"/>
    </xf>
    <xf numFmtId="0" fontId="6" fillId="18" borderId="11" xfId="0" applyFont="1" applyFill="1" applyBorder="1" applyAlignment="1">
      <alignment horizontal="center" vertical="center"/>
    </xf>
    <xf numFmtId="0" fontId="6" fillId="18" borderId="14" xfId="0" applyFont="1" applyFill="1" applyBorder="1" applyAlignment="1">
      <alignment horizontal="center" vertical="center"/>
    </xf>
    <xf numFmtId="4" fontId="6" fillId="28" borderId="4" xfId="0" applyNumberFormat="1" applyFont="1" applyFill="1" applyBorder="1" applyAlignment="1">
      <alignment horizontal="center" vertical="center"/>
    </xf>
    <xf numFmtId="4" fontId="6" fillId="28" borderId="6" xfId="0" applyNumberFormat="1" applyFont="1" applyFill="1" applyBorder="1" applyAlignment="1">
      <alignment horizontal="center" vertical="center"/>
    </xf>
    <xf numFmtId="0" fontId="6" fillId="19" borderId="11" xfId="0" applyFont="1" applyFill="1" applyBorder="1" applyAlignment="1">
      <alignment horizontal="center" vertical="center"/>
    </xf>
    <xf numFmtId="0" fontId="6" fillId="19" borderId="13" xfId="0" applyFont="1" applyFill="1" applyBorder="1" applyAlignment="1">
      <alignment horizontal="center" vertical="center"/>
    </xf>
    <xf numFmtId="0" fontId="6" fillId="19" borderId="14" xfId="0" applyFont="1" applyFill="1" applyBorder="1" applyAlignment="1">
      <alignment horizontal="center" vertical="center"/>
    </xf>
    <xf numFmtId="4" fontId="6" fillId="30" borderId="4" xfId="0" applyNumberFormat="1" applyFont="1" applyFill="1" applyBorder="1" applyAlignment="1">
      <alignment horizontal="center" vertical="center"/>
    </xf>
    <xf numFmtId="4" fontId="6" fillId="30" borderId="5" xfId="0" applyNumberFormat="1" applyFont="1" applyFill="1" applyBorder="1" applyAlignment="1">
      <alignment horizontal="center" vertical="center"/>
    </xf>
    <xf numFmtId="4" fontId="6" fillId="30" borderId="6" xfId="0" applyNumberFormat="1" applyFont="1" applyFill="1" applyBorder="1" applyAlignment="1">
      <alignment horizontal="center" vertical="center"/>
    </xf>
    <xf numFmtId="0" fontId="6" fillId="20" borderId="11" xfId="0" applyFont="1" applyFill="1" applyBorder="1" applyAlignment="1">
      <alignment horizontal="center" vertical="center"/>
    </xf>
    <xf numFmtId="0" fontId="6" fillId="20" borderId="14" xfId="0" applyFont="1" applyFill="1" applyBorder="1" applyAlignment="1">
      <alignment horizontal="center" vertical="center"/>
    </xf>
    <xf numFmtId="4" fontId="6" fillId="32" borderId="4" xfId="0" applyNumberFormat="1" applyFont="1" applyFill="1" applyBorder="1" applyAlignment="1">
      <alignment horizontal="center" vertical="center"/>
    </xf>
    <xf numFmtId="4" fontId="6" fillId="32" borderId="6" xfId="0" applyNumberFormat="1" applyFont="1" applyFill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7" borderId="14" xfId="0" applyFont="1" applyFill="1" applyBorder="1" applyAlignment="1">
      <alignment horizontal="center" vertical="center"/>
    </xf>
    <xf numFmtId="4" fontId="6" fillId="35" borderId="4" xfId="0" applyNumberFormat="1" applyFont="1" applyFill="1" applyBorder="1" applyAlignment="1">
      <alignment horizontal="center" vertical="center"/>
    </xf>
    <xf numFmtId="4" fontId="6" fillId="35" borderId="6" xfId="0" applyNumberFormat="1" applyFont="1" applyFill="1" applyBorder="1" applyAlignment="1">
      <alignment horizontal="center" vertical="center"/>
    </xf>
    <xf numFmtId="0" fontId="6" fillId="36" borderId="11" xfId="0" applyFont="1" applyFill="1" applyBorder="1" applyAlignment="1">
      <alignment horizontal="center" vertical="center"/>
    </xf>
    <xf numFmtId="0" fontId="6" fillId="36" borderId="13" xfId="0" applyFont="1" applyFill="1" applyBorder="1" applyAlignment="1">
      <alignment horizontal="center" vertical="center"/>
    </xf>
    <xf numFmtId="0" fontId="6" fillId="36" borderId="14" xfId="0" applyFont="1" applyFill="1" applyBorder="1" applyAlignment="1">
      <alignment horizontal="center" vertical="center"/>
    </xf>
    <xf numFmtId="0" fontId="6" fillId="38" borderId="4" xfId="0" applyFont="1" applyFill="1" applyBorder="1" applyAlignment="1">
      <alignment horizontal="center" vertical="center"/>
    </xf>
    <xf numFmtId="0" fontId="6" fillId="38" borderId="5" xfId="0" applyFont="1" applyFill="1" applyBorder="1" applyAlignment="1">
      <alignment horizontal="center" vertical="center"/>
    </xf>
    <xf numFmtId="0" fontId="6" fillId="38" borderId="6" xfId="0" applyFont="1" applyFill="1" applyBorder="1" applyAlignment="1">
      <alignment horizontal="center" vertical="center"/>
    </xf>
    <xf numFmtId="0" fontId="7" fillId="13" borderId="9" xfId="0" applyFont="1" applyFill="1" applyBorder="1" applyAlignment="1">
      <alignment horizontal="center" vertical="center"/>
    </xf>
    <xf numFmtId="0" fontId="7" fillId="13" borderId="10" xfId="0" applyFont="1" applyFill="1" applyBorder="1" applyAlignment="1">
      <alignment horizontal="center" vertical="center"/>
    </xf>
    <xf numFmtId="3" fontId="8" fillId="11" borderId="2" xfId="0" applyNumberFormat="1" applyFont="1" applyFill="1" applyBorder="1" applyAlignment="1">
      <alignment horizontal="center" vertical="center"/>
    </xf>
    <xf numFmtId="3" fontId="8" fillId="11" borderId="3" xfId="0" applyNumberFormat="1" applyFont="1" applyFill="1" applyBorder="1" applyAlignment="1">
      <alignment horizontal="center" vertical="center"/>
    </xf>
    <xf numFmtId="0" fontId="6" fillId="36" borderId="9" xfId="0" applyFont="1" applyFill="1" applyBorder="1" applyAlignment="1">
      <alignment horizontal="center" vertical="center"/>
    </xf>
    <xf numFmtId="0" fontId="6" fillId="36" borderId="10" xfId="0" applyFont="1" applyFill="1" applyBorder="1" applyAlignment="1">
      <alignment horizontal="center" vertical="center"/>
    </xf>
    <xf numFmtId="0" fontId="6" fillId="23" borderId="4" xfId="0" applyFont="1" applyFill="1" applyBorder="1" applyAlignment="1">
      <alignment horizontal="center" vertical="center"/>
    </xf>
    <xf numFmtId="0" fontId="6" fillId="23" borderId="5" xfId="0" applyFont="1" applyFill="1" applyBorder="1" applyAlignment="1">
      <alignment horizontal="center" vertical="center"/>
    </xf>
    <xf numFmtId="0" fontId="6" fillId="23" borderId="6" xfId="0" applyFont="1" applyFill="1" applyBorder="1" applyAlignment="1">
      <alignment horizontal="center" vertical="center"/>
    </xf>
    <xf numFmtId="0" fontId="6" fillId="17" borderId="9" xfId="0" applyFont="1" applyFill="1" applyBorder="1" applyAlignment="1">
      <alignment horizontal="center" vertical="center"/>
    </xf>
    <xf numFmtId="0" fontId="6" fillId="17" borderId="10" xfId="0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9" fontId="2" fillId="39" borderId="1" xfId="0" applyNumberFormat="1" applyFont="1" applyFill="1" applyBorder="1" applyAlignment="1">
      <alignment horizontal="center" vertical="center"/>
    </xf>
    <xf numFmtId="10" fontId="2" fillId="39" borderId="1" xfId="1" applyNumberFormat="1" applyFont="1" applyFill="1" applyBorder="1" applyAlignment="1">
      <alignment horizontal="center" vertical="center"/>
    </xf>
    <xf numFmtId="10" fontId="2" fillId="39" borderId="1" xfId="0" applyNumberFormat="1" applyFont="1" applyFill="1" applyBorder="1" applyAlignment="1">
      <alignment horizontal="center" vertical="center"/>
    </xf>
    <xf numFmtId="0" fontId="9" fillId="39" borderId="1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9" fillId="41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9" fillId="42" borderId="1" xfId="0" applyFont="1" applyFill="1" applyBorder="1" applyAlignment="1">
      <alignment horizontal="center" vertical="center"/>
    </xf>
    <xf numFmtId="0" fontId="9" fillId="4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9" fontId="3" fillId="41" borderId="1" xfId="0" applyNumberFormat="1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3" fillId="39" borderId="2" xfId="0" applyFont="1" applyFill="1" applyBorder="1" applyAlignment="1">
      <alignment horizontal="center" vertical="center"/>
    </xf>
    <xf numFmtId="0" fontId="3" fillId="39" borderId="16" xfId="0" applyFont="1" applyFill="1" applyBorder="1" applyAlignment="1">
      <alignment horizontal="center" vertical="center"/>
    </xf>
    <xf numFmtId="0" fontId="3" fillId="39" borderId="3" xfId="0" applyFont="1" applyFill="1" applyBorder="1" applyAlignment="1">
      <alignment horizontal="center" vertical="center"/>
    </xf>
    <xf numFmtId="0" fontId="3" fillId="41" borderId="2" xfId="0" applyFont="1" applyFill="1" applyBorder="1" applyAlignment="1">
      <alignment horizontal="center" vertical="center"/>
    </xf>
    <xf numFmtId="0" fontId="3" fillId="41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3" fillId="43" borderId="2" xfId="0" applyFont="1" applyFill="1" applyBorder="1" applyAlignment="1">
      <alignment horizontal="center" vertical="center"/>
    </xf>
    <xf numFmtId="0" fontId="3" fillId="43" borderId="3" xfId="0" applyFont="1" applyFill="1" applyBorder="1" applyAlignment="1">
      <alignment horizontal="center" vertical="center"/>
    </xf>
    <xf numFmtId="0" fontId="9" fillId="43" borderId="1" xfId="0" applyFont="1" applyFill="1" applyBorder="1" applyAlignment="1">
      <alignment horizontal="center" vertical="center"/>
    </xf>
    <xf numFmtId="9" fontId="3" fillId="43" borderId="1" xfId="0" applyNumberFormat="1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2" fillId="9" borderId="1" xfId="0" quotePrefix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30024"/>
      <color rgb="FF003217"/>
      <color rgb="FF240000"/>
      <color rgb="FF323100"/>
      <color rgb="FF000C24"/>
      <color rgb="FF242300"/>
      <color rgb="FF140000"/>
      <color rgb="FF0E2234"/>
      <color rgb="FF320000"/>
      <color rgb="FF1B0C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enonX" id="{ABEC8F12-B0D3-44BC-AF35-B8DCE860105B}" userId="aff98139d4bac4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0-10-09T14:25:11.51" personId="{ABEC8F12-B0D3-44BC-AF35-B8DCE860105B}" id="{CB8FB53A-6734-48F6-BA34-94AD79DA4E09}">
    <text>【護符被動、龍被動】
裝備時，遊戲內顯示出的改變後的 ATK，例如: 滿血</text>
  </threadedComment>
  <threadedComment ref="B5" dT="2020-10-10T03:59:54.28" personId="{ABEC8F12-B0D3-44BC-AF35-B8DCE860105B}" id="{7E528C82-A66B-4AF2-A123-3A681BC63FC1}" parentId="{CB8FB53A-6734-48F6-BA34-94AD79DA4E09}">
    <text>備註: 遊戲內的參數以 滿血、0 Combo 為條件</text>
  </threadedComment>
  <threadedComment ref="B6" dT="2020-10-10T04:01:10.20" personId="{ABEC8F12-B0D3-44BC-AF35-B8DCE860105B}" id="{53B2D701-BABF-4409-A1F2-841A52005360}">
    <text>【護符被動、龍被動】
HP 70%、疾風怒濤...等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8B4D-3860-4186-AD24-D3864A865E87}">
  <dimension ref="A1:J10"/>
  <sheetViews>
    <sheetView workbookViewId="0">
      <selection activeCell="I10" sqref="I10"/>
    </sheetView>
  </sheetViews>
  <sheetFormatPr defaultColWidth="10.85546875" defaultRowHeight="18" customHeight="1" x14ac:dyDescent="0.25"/>
  <cols>
    <col min="1" max="3" width="10.85546875" style="118"/>
    <col min="4" max="4" width="13.28515625" style="118" customWidth="1"/>
    <col min="5" max="5" width="10.85546875" style="120"/>
    <col min="6" max="6" width="18.42578125" style="118" customWidth="1"/>
    <col min="7" max="7" width="10.85546875" style="118"/>
    <col min="8" max="9" width="13.28515625" style="118" customWidth="1"/>
    <col min="10" max="16384" width="10.85546875" style="118"/>
  </cols>
  <sheetData>
    <row r="1" spans="1:10" ht="18" customHeight="1" x14ac:dyDescent="0.25">
      <c r="A1" s="118" t="s">
        <v>0</v>
      </c>
      <c r="B1" s="119">
        <v>0.99</v>
      </c>
      <c r="D1" s="118" t="s">
        <v>6</v>
      </c>
      <c r="E1" s="120" t="s">
        <v>5</v>
      </c>
      <c r="F1" s="118" t="s">
        <v>10</v>
      </c>
      <c r="J1" s="118" t="s">
        <v>5</v>
      </c>
    </row>
    <row r="2" spans="1:10" ht="18" customHeight="1" x14ac:dyDescent="0.25">
      <c r="A2" s="118" t="s">
        <v>1</v>
      </c>
      <c r="B2" s="119">
        <v>0.99</v>
      </c>
      <c r="D2" s="118" t="s">
        <v>13</v>
      </c>
      <c r="E2" s="120">
        <f>B4-B2</f>
        <v>0.81</v>
      </c>
      <c r="H2" s="118" t="s">
        <v>15</v>
      </c>
      <c r="I2" s="118" t="s">
        <v>13</v>
      </c>
      <c r="J2" s="121">
        <f>VLOOKUP(H2,$D:$E,2,FALSE)*VLOOKUP(I2,$D:$E,2,FALSE)</f>
        <v>8.9100000000000082E-2</v>
      </c>
    </row>
    <row r="3" spans="1:10" ht="18" customHeight="1" x14ac:dyDescent="0.25">
      <c r="A3" s="118" t="s">
        <v>2</v>
      </c>
      <c r="B3" s="119">
        <v>1.1000000000000001</v>
      </c>
      <c r="D3" s="118" t="s">
        <v>14</v>
      </c>
      <c r="E3" s="120">
        <f>1-E2</f>
        <v>0.18999999999999995</v>
      </c>
      <c r="H3" s="118" t="s">
        <v>7</v>
      </c>
      <c r="I3" s="118" t="s">
        <v>13</v>
      </c>
      <c r="J3" s="121">
        <f>VLOOKUP(H3,$D:$E,2,FALSE)*VLOOKUP(I3,$D:$E,2,FALSE)</f>
        <v>0.16839900000000016</v>
      </c>
    </row>
    <row r="4" spans="1:10" ht="18" customHeight="1" x14ac:dyDescent="0.25">
      <c r="A4" s="118" t="s">
        <v>3</v>
      </c>
      <c r="B4" s="119">
        <v>1.8</v>
      </c>
      <c r="D4" s="118" t="s">
        <v>12</v>
      </c>
      <c r="E4" s="120">
        <f>1-E5</f>
        <v>0.96389999999999998</v>
      </c>
      <c r="F4" s="118" t="s">
        <v>9</v>
      </c>
      <c r="H4" s="118" t="s">
        <v>7</v>
      </c>
      <c r="I4" s="118" t="s">
        <v>12</v>
      </c>
      <c r="J4" s="121">
        <f>VLOOKUP(H4,$D:$E,2,FALSE)*VLOOKUP(I4,$D:$E,2,FALSE)</f>
        <v>0.20039481000000017</v>
      </c>
    </row>
    <row r="5" spans="1:10" ht="18" customHeight="1" x14ac:dyDescent="0.25">
      <c r="D5" s="118" t="s">
        <v>11</v>
      </c>
      <c r="E5" s="120">
        <f>E3*E3</f>
        <v>3.6099999999999979E-2</v>
      </c>
      <c r="H5" s="118" t="s">
        <v>49</v>
      </c>
      <c r="I5" s="118" t="s">
        <v>13</v>
      </c>
      <c r="J5" s="121">
        <f>VLOOKUP(H5,$D:$E,2,FALSE)*VLOOKUP(I5,$D:$E,2,FALSE)</f>
        <v>9.801000000000018E-3</v>
      </c>
    </row>
    <row r="6" spans="1:10" ht="18" customHeight="1" x14ac:dyDescent="0.25">
      <c r="D6" s="118" t="s">
        <v>15</v>
      </c>
      <c r="E6" s="120">
        <f>B3-B1</f>
        <v>0.1100000000000001</v>
      </c>
    </row>
    <row r="7" spans="1:10" ht="18" customHeight="1" x14ac:dyDescent="0.25">
      <c r="D7" s="118" t="s">
        <v>16</v>
      </c>
      <c r="E7" s="120">
        <f>1-E6</f>
        <v>0.8899999999999999</v>
      </c>
    </row>
    <row r="8" spans="1:10" ht="18" customHeight="1" x14ac:dyDescent="0.25">
      <c r="D8" s="118" t="s">
        <v>7</v>
      </c>
      <c r="E8" s="120">
        <f>1-E9</f>
        <v>0.2079000000000002</v>
      </c>
      <c r="F8" s="118" t="s">
        <v>9</v>
      </c>
    </row>
    <row r="9" spans="1:10" ht="18" customHeight="1" x14ac:dyDescent="0.25">
      <c r="D9" s="118" t="s">
        <v>8</v>
      </c>
      <c r="E9" s="120">
        <f>E7*E7</f>
        <v>0.7920999999999998</v>
      </c>
    </row>
    <row r="10" spans="1:10" ht="18" customHeight="1" x14ac:dyDescent="0.25">
      <c r="D10" s="118" t="s">
        <v>49</v>
      </c>
      <c r="E10" s="120">
        <f>E6*E6</f>
        <v>1.2100000000000022E-2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D6A6-975E-4594-902D-33C279C7CA35}">
  <dimension ref="A1:V13"/>
  <sheetViews>
    <sheetView tabSelected="1" workbookViewId="0">
      <selection activeCell="R5" sqref="R5"/>
    </sheetView>
  </sheetViews>
  <sheetFormatPr defaultRowHeight="19.5" customHeight="1" x14ac:dyDescent="0.25"/>
  <cols>
    <col min="1" max="14" width="5.85546875" style="118" customWidth="1"/>
    <col min="15" max="15" width="5.85546875" style="148" customWidth="1"/>
    <col min="16" max="16" width="5.85546875" style="150" customWidth="1"/>
    <col min="17" max="17" width="5.85546875" style="124" customWidth="1"/>
    <col min="18" max="18" width="5.85546875" style="132" customWidth="1"/>
    <col min="19" max="19" width="11" style="125" customWidth="1"/>
    <col min="20" max="20" width="9.140625" style="13" customWidth="1"/>
    <col min="21" max="21" width="11" style="130" customWidth="1"/>
    <col min="22" max="22" width="10.5703125" style="15" customWidth="1"/>
    <col min="23" max="16384" width="9.140625" style="118"/>
  </cols>
  <sheetData>
    <row r="1" spans="1:22" ht="28.5" customHeight="1" x14ac:dyDescent="0.25">
      <c r="A1" s="136" t="s">
        <v>120</v>
      </c>
      <c r="B1" s="137"/>
      <c r="C1" s="137"/>
      <c r="D1" s="137"/>
      <c r="E1" s="137"/>
      <c r="F1" s="137"/>
      <c r="G1" s="138"/>
      <c r="H1" s="136" t="s">
        <v>119</v>
      </c>
      <c r="I1" s="137"/>
      <c r="J1" s="137"/>
      <c r="K1" s="137"/>
      <c r="L1" s="137"/>
      <c r="M1" s="137"/>
      <c r="N1" s="138"/>
      <c r="O1" s="146" t="s">
        <v>122</v>
      </c>
      <c r="P1" s="147"/>
      <c r="Q1" s="139" t="s">
        <v>121</v>
      </c>
      <c r="R1" s="140"/>
      <c r="S1" s="141" t="s">
        <v>116</v>
      </c>
      <c r="T1" s="142"/>
      <c r="U1" s="143" t="s">
        <v>117</v>
      </c>
      <c r="V1" s="144"/>
    </row>
    <row r="2" spans="1:22" s="122" customFormat="1" ht="19.5" customHeight="1" x14ac:dyDescent="0.25">
      <c r="A2" s="129" t="s">
        <v>18</v>
      </c>
      <c r="B2" s="127" t="s">
        <v>131</v>
      </c>
      <c r="C2" s="127" t="s">
        <v>132</v>
      </c>
      <c r="D2" s="127" t="s">
        <v>133</v>
      </c>
      <c r="E2" s="127" t="s">
        <v>134</v>
      </c>
      <c r="F2" s="127" t="s">
        <v>135</v>
      </c>
      <c r="G2" s="128" t="s">
        <v>42</v>
      </c>
      <c r="H2" s="129" t="s">
        <v>18</v>
      </c>
      <c r="I2" s="127" t="s">
        <v>131</v>
      </c>
      <c r="J2" s="127" t="s">
        <v>132</v>
      </c>
      <c r="K2" s="127" t="s">
        <v>133</v>
      </c>
      <c r="L2" s="127" t="s">
        <v>134</v>
      </c>
      <c r="M2" s="127" t="s">
        <v>135</v>
      </c>
      <c r="N2" s="128" t="s">
        <v>42</v>
      </c>
      <c r="O2" s="148" t="s">
        <v>113</v>
      </c>
      <c r="P2" s="149">
        <v>0</v>
      </c>
      <c r="Q2" s="124" t="s">
        <v>113</v>
      </c>
      <c r="R2" s="131">
        <v>0.15</v>
      </c>
      <c r="S2" s="125" t="s">
        <v>10</v>
      </c>
      <c r="T2" s="12"/>
      <c r="U2" s="133" t="s">
        <v>118</v>
      </c>
      <c r="V2" s="134">
        <f>VLOOKUP(T3,$H$3:$M$13,6,FALSE)</f>
        <v>2464.8000000000002</v>
      </c>
    </row>
    <row r="3" spans="1:22" ht="19.5" customHeight="1" x14ac:dyDescent="0.25">
      <c r="A3" s="3" t="s">
        <v>104</v>
      </c>
      <c r="B3" s="126">
        <v>150</v>
      </c>
      <c r="C3" s="126">
        <v>300</v>
      </c>
      <c r="D3" s="126">
        <v>496</v>
      </c>
      <c r="E3" s="126">
        <v>761</v>
      </c>
      <c r="F3" s="126">
        <v>1152</v>
      </c>
      <c r="G3" s="123">
        <v>345</v>
      </c>
      <c r="H3" s="3" t="s">
        <v>104</v>
      </c>
      <c r="I3" s="126">
        <f>B3 * (1+SUM($R:$R))</f>
        <v>237</v>
      </c>
      <c r="J3" s="126">
        <f t="shared" ref="J3:J13" si="0">C3 * (1+SUM($R:$R))</f>
        <v>474</v>
      </c>
      <c r="K3" s="126">
        <f>D3 * (1+SUM($R:$R))</f>
        <v>783.68000000000006</v>
      </c>
      <c r="L3" s="126">
        <f>E3 * (1+SUM($R:$R))</f>
        <v>1202.3800000000001</v>
      </c>
      <c r="M3" s="126">
        <f>F3 * (1+SUM($R:$R))</f>
        <v>1820.16</v>
      </c>
      <c r="N3" s="123">
        <f t="shared" ref="N3:N13" si="1">G3 * (1+SUM($R:$R))</f>
        <v>545.1</v>
      </c>
      <c r="O3" s="148" t="s">
        <v>19</v>
      </c>
      <c r="P3" s="149">
        <v>0</v>
      </c>
      <c r="Q3" s="124" t="s">
        <v>19</v>
      </c>
      <c r="R3" s="131">
        <v>0.35</v>
      </c>
      <c r="S3" s="125" t="s">
        <v>103</v>
      </c>
      <c r="T3" s="13" t="s">
        <v>107</v>
      </c>
      <c r="U3" s="133" t="s">
        <v>128</v>
      </c>
      <c r="V3" s="134">
        <f>MOD(T6, V2)</f>
        <v>2305.1999999999998</v>
      </c>
    </row>
    <row r="4" spans="1:22" ht="19.5" customHeight="1" x14ac:dyDescent="0.25">
      <c r="A4" s="3" t="s">
        <v>32</v>
      </c>
      <c r="B4" s="126">
        <v>130</v>
      </c>
      <c r="C4" s="126">
        <v>260</v>
      </c>
      <c r="D4" s="126">
        <v>480</v>
      </c>
      <c r="E4" s="126">
        <v>840</v>
      </c>
      <c r="F4" s="126">
        <v>1740</v>
      </c>
      <c r="G4" s="123">
        <v>200</v>
      </c>
      <c r="H4" s="3" t="s">
        <v>32</v>
      </c>
      <c r="I4" s="126">
        <f t="shared" ref="I4:I13" si="2">B4 * (1+SUM($R:$R))</f>
        <v>205.4</v>
      </c>
      <c r="J4" s="126">
        <f t="shared" si="0"/>
        <v>410.8</v>
      </c>
      <c r="K4" s="126">
        <f>D4 * (1+SUM($R:$R))</f>
        <v>758.40000000000009</v>
      </c>
      <c r="L4" s="126">
        <f>E4 * (1+SUM($R:$R))</f>
        <v>1327.2</v>
      </c>
      <c r="M4" s="126">
        <f>F4 * (1+SUM($R:$R))</f>
        <v>2749.2000000000003</v>
      </c>
      <c r="N4" s="123">
        <f t="shared" si="1"/>
        <v>316</v>
      </c>
      <c r="O4" s="148" t="s">
        <v>114</v>
      </c>
      <c r="P4" s="149">
        <v>0</v>
      </c>
      <c r="Q4" s="124" t="s">
        <v>114</v>
      </c>
      <c r="R4" s="131">
        <v>0.08</v>
      </c>
      <c r="S4" s="125" t="s">
        <v>123</v>
      </c>
      <c r="T4" s="13">
        <v>4770</v>
      </c>
      <c r="U4" s="133" t="s">
        <v>129</v>
      </c>
      <c r="V4" s="134">
        <f>MOD(T7, V2)</f>
        <v>1870.3999999999996</v>
      </c>
    </row>
    <row r="5" spans="1:22" ht="19.5" customHeight="1" x14ac:dyDescent="0.25">
      <c r="A5" s="3" t="s">
        <v>105</v>
      </c>
      <c r="B5" s="126">
        <v>144</v>
      </c>
      <c r="C5" s="126">
        <v>288</v>
      </c>
      <c r="D5" s="126">
        <v>552</v>
      </c>
      <c r="E5" s="126">
        <v>840</v>
      </c>
      <c r="F5" s="126">
        <v>1320</v>
      </c>
      <c r="G5" s="123">
        <v>288</v>
      </c>
      <c r="H5" s="3" t="s">
        <v>105</v>
      </c>
      <c r="I5" s="126">
        <f t="shared" si="2"/>
        <v>227.52</v>
      </c>
      <c r="J5" s="126">
        <f t="shared" si="0"/>
        <v>455.04</v>
      </c>
      <c r="K5" s="126">
        <f>D5 * (1+SUM($R:$R))</f>
        <v>872.16000000000008</v>
      </c>
      <c r="L5" s="126">
        <f>E5 * (1+SUM($R:$R))</f>
        <v>1327.2</v>
      </c>
      <c r="M5" s="126">
        <f>F5 * (1+SUM($R:$R))</f>
        <v>2085.6</v>
      </c>
      <c r="N5" s="123">
        <f t="shared" si="1"/>
        <v>455.04</v>
      </c>
      <c r="O5" s="148" t="s">
        <v>115</v>
      </c>
      <c r="P5" s="149">
        <v>0</v>
      </c>
      <c r="Q5" s="124" t="s">
        <v>115</v>
      </c>
      <c r="R5" s="131">
        <v>0</v>
      </c>
      <c r="S5" s="125" t="s">
        <v>125</v>
      </c>
      <c r="T5" s="13">
        <v>6800</v>
      </c>
      <c r="U5" s="135" t="s">
        <v>126</v>
      </c>
      <c r="V5" s="145" t="str" cm="1">
        <f t="array" ref="V5">ROUNDDOWN(T6/V2, 0) + IF(AND(V3 &gt; VLOOKUP(T3,H3:N13,5,0), V3 &lt; VLOOKUP(T3,H3:N13,6,0)), 1, 0) &amp; _xlfn.IFS(V3 &lt; VLOOKUP(T3,$H3:N13,7,FALSE), " + FS", VLOOKUP($T$3,H3:N13,2,0) &gt; V3, " + C1", VLOOKUP(T3,H3:N13,3,0) &gt; V3, " + C2", VLOOKUP(T3,H3:N13,4,0) &gt; V3, " + C3", VLOOKUP(T3,H3:N13,5,0) &gt; V3, " + C4",TRUE,"")</f>
        <v>2</v>
      </c>
    </row>
    <row r="6" spans="1:22" ht="19.5" customHeight="1" x14ac:dyDescent="0.25">
      <c r="A6" s="3" t="s">
        <v>106</v>
      </c>
      <c r="B6" s="126">
        <v>200</v>
      </c>
      <c r="C6" s="126">
        <v>440</v>
      </c>
      <c r="D6" s="126">
        <v>800</v>
      </c>
      <c r="E6" s="126">
        <v>1180</v>
      </c>
      <c r="F6" s="126">
        <v>1600</v>
      </c>
      <c r="G6" s="123">
        <v>300</v>
      </c>
      <c r="H6" s="3" t="s">
        <v>106</v>
      </c>
      <c r="I6" s="126">
        <f t="shared" si="2"/>
        <v>316</v>
      </c>
      <c r="J6" s="126">
        <f t="shared" si="0"/>
        <v>695.2</v>
      </c>
      <c r="K6" s="126">
        <f>D6 * (1+SUM($R:$R))</f>
        <v>1264</v>
      </c>
      <c r="L6" s="126">
        <f>E6 * (1+SUM($R:$R))</f>
        <v>1864.4</v>
      </c>
      <c r="M6" s="126">
        <f>F6 * (1+SUM($R:$R))</f>
        <v>2528</v>
      </c>
      <c r="N6" s="123">
        <f t="shared" si="1"/>
        <v>474</v>
      </c>
      <c r="S6" s="151" t="s">
        <v>124</v>
      </c>
      <c r="T6" s="152">
        <f>T4 * (1 - SUM(P:P))</f>
        <v>4770</v>
      </c>
      <c r="U6" s="153" t="s">
        <v>127</v>
      </c>
      <c r="V6" s="145" t="str" cm="1">
        <f t="array" ref="V6">ROUNDDOWN(T7/V2, 0) + IF(AND(V4 &gt; VLOOKUP(T3,H3:N13,5,0), V4 &lt; VLOOKUP(T3,H3:N13,6,0)), 1, 0) &amp; _xlfn.IFS(V4 &lt; VLOOKUP(T3,$H3:N13,7,FALSE), " + FS", VLOOKUP($T$3,H3:N13,2,0) &gt; V4, " + C1", VLOOKUP(T3,H3:N13,3,0) &gt; V4, " + C2", VLOOKUP(T3,H3:N13,4,0) &gt; V4, " + C3", VLOOKUP(T3,H3:N13,5,0) &gt; V4, " + C4",TRUE,"")</f>
        <v>3</v>
      </c>
    </row>
    <row r="7" spans="1:22" ht="19.5" customHeight="1" x14ac:dyDescent="0.25">
      <c r="A7" s="3" t="s">
        <v>107</v>
      </c>
      <c r="B7" s="126">
        <v>120</v>
      </c>
      <c r="C7" s="126">
        <v>360</v>
      </c>
      <c r="D7" s="126">
        <v>480</v>
      </c>
      <c r="E7" s="126">
        <v>960</v>
      </c>
      <c r="F7" s="126">
        <v>1560</v>
      </c>
      <c r="G7" s="123">
        <v>400</v>
      </c>
      <c r="H7" s="3" t="s">
        <v>107</v>
      </c>
      <c r="I7" s="126">
        <f t="shared" si="2"/>
        <v>189.60000000000002</v>
      </c>
      <c r="J7" s="126">
        <f t="shared" si="0"/>
        <v>568.80000000000007</v>
      </c>
      <c r="K7" s="126">
        <f>D7 * (1+SUM($R:$R))</f>
        <v>758.40000000000009</v>
      </c>
      <c r="L7" s="126">
        <f>E7 * (1+SUM($R:$R))</f>
        <v>1516.8000000000002</v>
      </c>
      <c r="M7" s="126">
        <f>F7 * (1+SUM($R:$R))</f>
        <v>2464.8000000000002</v>
      </c>
      <c r="N7" s="123">
        <f t="shared" si="1"/>
        <v>632</v>
      </c>
      <c r="S7" s="151" t="s">
        <v>130</v>
      </c>
      <c r="T7" s="152">
        <f>T5 * (1 - SUM(P:P))</f>
        <v>6800</v>
      </c>
    </row>
    <row r="8" spans="1:22" ht="19.5" customHeight="1" x14ac:dyDescent="0.25">
      <c r="A8" s="3" t="s">
        <v>108</v>
      </c>
      <c r="B8" s="126">
        <v>184</v>
      </c>
      <c r="C8" s="126">
        <v>276</v>
      </c>
      <c r="D8" s="126">
        <v>552</v>
      </c>
      <c r="E8" s="126">
        <v>966</v>
      </c>
      <c r="F8" s="126">
        <v>1495</v>
      </c>
      <c r="G8" s="123">
        <v>460</v>
      </c>
      <c r="H8" s="3" t="s">
        <v>108</v>
      </c>
      <c r="I8" s="126">
        <f t="shared" si="2"/>
        <v>290.72000000000003</v>
      </c>
      <c r="J8" s="126">
        <f t="shared" si="0"/>
        <v>436.08000000000004</v>
      </c>
      <c r="K8" s="126">
        <f>D8 * (1+SUM($R:$R))</f>
        <v>872.16000000000008</v>
      </c>
      <c r="L8" s="126">
        <f>E8 * (1+SUM($R:$R))</f>
        <v>1526.28</v>
      </c>
      <c r="M8" s="126">
        <f>F8 * (1+SUM($R:$R))</f>
        <v>2362.1</v>
      </c>
      <c r="N8" s="123">
        <f t="shared" si="1"/>
        <v>726.80000000000007</v>
      </c>
    </row>
    <row r="9" spans="1:22" ht="19.5" customHeight="1" x14ac:dyDescent="0.25">
      <c r="A9" s="3" t="s">
        <v>31</v>
      </c>
      <c r="B9" s="126">
        <v>130</v>
      </c>
      <c r="C9" s="126">
        <v>330</v>
      </c>
      <c r="D9" s="126">
        <v>570</v>
      </c>
      <c r="E9" s="126">
        <v>1000</v>
      </c>
      <c r="F9" s="126">
        <v>1600</v>
      </c>
      <c r="G9" s="123">
        <v>400</v>
      </c>
      <c r="H9" s="3" t="s">
        <v>31</v>
      </c>
      <c r="I9" s="126">
        <f t="shared" si="2"/>
        <v>205.4</v>
      </c>
      <c r="J9" s="126">
        <f t="shared" si="0"/>
        <v>521.4</v>
      </c>
      <c r="K9" s="126">
        <f>D9 * (1+SUM($R:$R))</f>
        <v>900.6</v>
      </c>
      <c r="L9" s="126">
        <f>E9 * (1+SUM($R:$R))</f>
        <v>1580</v>
      </c>
      <c r="M9" s="126">
        <f>F9 * (1+SUM($R:$R))</f>
        <v>2528</v>
      </c>
      <c r="N9" s="123">
        <f t="shared" si="1"/>
        <v>632</v>
      </c>
    </row>
    <row r="10" spans="1:22" ht="19.5" customHeight="1" x14ac:dyDescent="0.25">
      <c r="A10" s="3" t="s">
        <v>109</v>
      </c>
      <c r="B10" s="126">
        <v>232</v>
      </c>
      <c r="C10" s="126">
        <v>464</v>
      </c>
      <c r="D10" s="126">
        <v>812</v>
      </c>
      <c r="E10" s="126">
        <v>1276</v>
      </c>
      <c r="F10" s="126">
        <v>1972</v>
      </c>
      <c r="G10" s="123">
        <v>580</v>
      </c>
      <c r="H10" s="3" t="s">
        <v>109</v>
      </c>
      <c r="I10" s="126">
        <f t="shared" si="2"/>
        <v>366.56</v>
      </c>
      <c r="J10" s="126">
        <f t="shared" si="0"/>
        <v>733.12</v>
      </c>
      <c r="K10" s="126">
        <f>D10 * (1+SUM($R:$R))</f>
        <v>1282.96</v>
      </c>
      <c r="L10" s="126">
        <f>E10 * (1+SUM($R:$R))</f>
        <v>2016.0800000000002</v>
      </c>
      <c r="M10" s="126">
        <f>F10 * (1+SUM($R:$R))</f>
        <v>3115.76</v>
      </c>
      <c r="N10" s="123">
        <f t="shared" si="1"/>
        <v>916.40000000000009</v>
      </c>
    </row>
    <row r="11" spans="1:22" ht="19.5" customHeight="1" x14ac:dyDescent="0.25">
      <c r="A11" s="3" t="s">
        <v>110</v>
      </c>
      <c r="B11" s="126">
        <v>545</v>
      </c>
      <c r="C11" s="126">
        <v>1090</v>
      </c>
      <c r="D11" s="126"/>
      <c r="E11" s="126"/>
      <c r="F11" s="126"/>
      <c r="G11" s="123">
        <v>400</v>
      </c>
      <c r="H11" s="3" t="s">
        <v>110</v>
      </c>
      <c r="I11" s="126">
        <f t="shared" si="2"/>
        <v>861.1</v>
      </c>
      <c r="J11" s="126">
        <f t="shared" si="0"/>
        <v>1722.2</v>
      </c>
      <c r="K11" s="126"/>
      <c r="L11" s="126"/>
      <c r="M11" s="126"/>
      <c r="N11" s="123">
        <f t="shared" si="1"/>
        <v>632</v>
      </c>
    </row>
    <row r="12" spans="1:22" ht="19.5" customHeight="1" x14ac:dyDescent="0.25">
      <c r="A12" s="3" t="s">
        <v>111</v>
      </c>
      <c r="B12" s="126">
        <v>464</v>
      </c>
      <c r="C12" s="126">
        <v>928</v>
      </c>
      <c r="D12" s="126"/>
      <c r="E12" s="126"/>
      <c r="F12" s="126"/>
      <c r="G12" s="123">
        <v>400</v>
      </c>
      <c r="H12" s="3" t="s">
        <v>111</v>
      </c>
      <c r="I12" s="126">
        <f t="shared" si="2"/>
        <v>733.12</v>
      </c>
      <c r="J12" s="126">
        <f t="shared" si="0"/>
        <v>1466.24</v>
      </c>
      <c r="K12" s="126"/>
      <c r="L12" s="126"/>
      <c r="M12" s="126"/>
      <c r="N12" s="123">
        <f t="shared" si="1"/>
        <v>632</v>
      </c>
    </row>
    <row r="13" spans="1:22" ht="19.5" customHeight="1" x14ac:dyDescent="0.25">
      <c r="A13" s="3" t="s">
        <v>112</v>
      </c>
      <c r="B13" s="126">
        <v>300</v>
      </c>
      <c r="C13" s="126">
        <v>764</v>
      </c>
      <c r="D13" s="126">
        <v>1228</v>
      </c>
      <c r="E13" s="126"/>
      <c r="F13" s="126"/>
      <c r="G13" s="123">
        <v>400</v>
      </c>
      <c r="H13" s="3" t="s">
        <v>112</v>
      </c>
      <c r="I13" s="126">
        <f t="shared" si="2"/>
        <v>474</v>
      </c>
      <c r="J13" s="126">
        <f t="shared" si="0"/>
        <v>1207.1200000000001</v>
      </c>
      <c r="K13" s="126">
        <f>D13 * (1+SUM($R:$R))</f>
        <v>1940.24</v>
      </c>
      <c r="L13" s="126"/>
      <c r="M13" s="126"/>
      <c r="N13" s="123">
        <f t="shared" si="1"/>
        <v>632</v>
      </c>
    </row>
  </sheetData>
  <mergeCells count="6">
    <mergeCell ref="Q1:R1"/>
    <mergeCell ref="S1:T1"/>
    <mergeCell ref="U1:V1"/>
    <mergeCell ref="H1:N1"/>
    <mergeCell ref="A1:G1"/>
    <mergeCell ref="O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1F14-9A03-4157-97E0-B9040F803B9F}">
  <dimension ref="A1:E16"/>
  <sheetViews>
    <sheetView workbookViewId="0">
      <selection activeCell="E9" sqref="E9"/>
    </sheetView>
  </sheetViews>
  <sheetFormatPr defaultRowHeight="20.25" customHeight="1" x14ac:dyDescent="0.25"/>
  <cols>
    <col min="1" max="1" width="9.140625" style="1"/>
    <col min="2" max="5" width="16.5703125" style="2" customWidth="1"/>
    <col min="6" max="16384" width="9.140625" style="1"/>
  </cols>
  <sheetData>
    <row r="1" spans="1:5" ht="20.25" customHeight="1" x14ac:dyDescent="0.25">
      <c r="B1" s="1" t="s">
        <v>55</v>
      </c>
      <c r="C1" s="1" t="s">
        <v>58</v>
      </c>
      <c r="D1" s="1" t="s">
        <v>66</v>
      </c>
      <c r="E1" s="1" t="s">
        <v>35</v>
      </c>
    </row>
    <row r="2" spans="1:5" ht="20.25" customHeight="1" x14ac:dyDescent="0.25">
      <c r="A2" s="5" t="s">
        <v>18</v>
      </c>
      <c r="B2" s="6"/>
      <c r="C2" s="6"/>
      <c r="D2" s="6"/>
      <c r="E2" s="6"/>
    </row>
    <row r="3" spans="1:5" ht="20.25" customHeight="1" x14ac:dyDescent="0.25">
      <c r="A3" s="7" t="s">
        <v>19</v>
      </c>
      <c r="B3" s="8"/>
      <c r="C3" s="8"/>
      <c r="D3" s="8"/>
      <c r="E3" s="8"/>
    </row>
    <row r="4" spans="1:5" ht="20.25" customHeight="1" x14ac:dyDescent="0.25">
      <c r="A4" s="10" t="s">
        <v>20</v>
      </c>
      <c r="B4" s="11" t="s">
        <v>56</v>
      </c>
      <c r="C4" s="11" t="s">
        <v>60</v>
      </c>
      <c r="D4" s="11"/>
      <c r="E4" s="11" t="s">
        <v>59</v>
      </c>
    </row>
    <row r="5" spans="1:5" ht="20.25" customHeight="1" x14ac:dyDescent="0.25">
      <c r="A5" s="10" t="s">
        <v>21</v>
      </c>
      <c r="B5" s="11" t="s">
        <v>52</v>
      </c>
      <c r="C5" s="11" t="s">
        <v>52</v>
      </c>
      <c r="D5" s="11"/>
      <c r="E5" s="11" t="s">
        <v>61</v>
      </c>
    </row>
    <row r="6" spans="1:5" ht="20.25" customHeight="1" x14ac:dyDescent="0.25">
      <c r="A6" s="10" t="s">
        <v>22</v>
      </c>
      <c r="B6" s="11" t="s">
        <v>65</v>
      </c>
      <c r="C6" s="11"/>
      <c r="D6" s="11"/>
      <c r="E6" s="11"/>
    </row>
    <row r="7" spans="1:5" ht="20.25" customHeight="1" x14ac:dyDescent="0.25">
      <c r="A7" s="12" t="s">
        <v>23</v>
      </c>
      <c r="B7" s="13" t="s">
        <v>50</v>
      </c>
      <c r="C7" s="13" t="s">
        <v>64</v>
      </c>
      <c r="D7" s="13"/>
      <c r="E7" s="13" t="s">
        <v>62</v>
      </c>
    </row>
    <row r="8" spans="1:5" ht="20.25" customHeight="1" x14ac:dyDescent="0.25">
      <c r="A8" s="12" t="s">
        <v>24</v>
      </c>
      <c r="B8" s="13" t="s">
        <v>54</v>
      </c>
      <c r="C8" s="13" t="s">
        <v>54</v>
      </c>
      <c r="D8" s="13"/>
      <c r="E8" s="13"/>
    </row>
    <row r="9" spans="1:5" ht="20.25" customHeight="1" x14ac:dyDescent="0.25">
      <c r="A9" s="16" t="s">
        <v>25</v>
      </c>
      <c r="B9" s="17" t="s">
        <v>32</v>
      </c>
      <c r="C9" s="17" t="s">
        <v>32</v>
      </c>
      <c r="D9" s="17"/>
      <c r="E9" s="17"/>
    </row>
    <row r="10" spans="1:5" ht="20.25" customHeight="1" x14ac:dyDescent="0.25">
      <c r="A10" s="16" t="s">
        <v>26</v>
      </c>
      <c r="B10" s="17" t="s">
        <v>31</v>
      </c>
      <c r="C10" s="17" t="s">
        <v>31</v>
      </c>
      <c r="D10" s="17"/>
      <c r="E10" s="17"/>
    </row>
    <row r="11" spans="1:5" ht="20.25" customHeight="1" x14ac:dyDescent="0.25">
      <c r="A11" s="16" t="s">
        <v>27</v>
      </c>
      <c r="B11" s="17" t="s">
        <v>57</v>
      </c>
      <c r="C11" s="17" t="s">
        <v>63</v>
      </c>
      <c r="D11" s="17"/>
      <c r="E11" s="17"/>
    </row>
    <row r="12" spans="1:5" ht="20.25" customHeight="1" x14ac:dyDescent="0.25">
      <c r="A12" s="14" t="s">
        <v>28</v>
      </c>
      <c r="B12" s="15"/>
      <c r="C12" s="15"/>
      <c r="D12" s="15"/>
      <c r="E12" s="15"/>
    </row>
    <row r="13" spans="1:5" ht="20.25" customHeight="1" x14ac:dyDescent="0.25">
      <c r="A13" s="14" t="s">
        <v>29</v>
      </c>
      <c r="B13" s="15"/>
      <c r="C13" s="15"/>
      <c r="D13" s="15"/>
      <c r="E13" s="15"/>
    </row>
    <row r="14" spans="1:5" ht="20.25" customHeight="1" x14ac:dyDescent="0.25">
      <c r="A14" s="14" t="s">
        <v>30</v>
      </c>
      <c r="B14" s="15"/>
      <c r="C14" s="15"/>
      <c r="D14" s="15"/>
      <c r="E14" s="15"/>
    </row>
    <row r="15" spans="1:5" ht="20.25" customHeight="1" x14ac:dyDescent="0.25">
      <c r="A15" s="3" t="s">
        <v>33</v>
      </c>
      <c r="B15" s="4" t="s">
        <v>37</v>
      </c>
      <c r="C15" s="4" t="s">
        <v>37</v>
      </c>
      <c r="D15" s="4" t="s">
        <v>37</v>
      </c>
      <c r="E15" s="4" t="s">
        <v>37</v>
      </c>
    </row>
    <row r="16" spans="1:5" ht="20.25" customHeight="1" x14ac:dyDescent="0.25">
      <c r="A16" s="3" t="s">
        <v>34</v>
      </c>
      <c r="B16" s="4" t="s">
        <v>53</v>
      </c>
      <c r="C16" s="4" t="s">
        <v>53</v>
      </c>
      <c r="D16" s="4" t="s">
        <v>40</v>
      </c>
      <c r="E16" s="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8558-26E5-406D-8DCA-7A8488B0D961}">
  <dimension ref="A1:M13"/>
  <sheetViews>
    <sheetView workbookViewId="0">
      <selection activeCell="T10" sqref="T10"/>
    </sheetView>
  </sheetViews>
  <sheetFormatPr defaultRowHeight="20.25" customHeight="1" x14ac:dyDescent="0.25"/>
  <cols>
    <col min="1" max="1" width="7.42578125" style="2" customWidth="1"/>
    <col min="2" max="2" width="5" style="4" customWidth="1"/>
    <col min="3" max="66" width="4.5703125" style="2" customWidth="1"/>
    <col min="67" max="16384" width="9.140625" style="2"/>
  </cols>
  <sheetData>
    <row r="1" spans="1:13" s="1" customFormat="1" ht="20.25" customHeight="1" x14ac:dyDescent="0.25">
      <c r="B1" s="18">
        <v>1</v>
      </c>
    </row>
    <row r="2" spans="1:13" s="6" customFormat="1" ht="20.25" customHeight="1" x14ac:dyDescent="0.25">
      <c r="A2" s="6" t="s">
        <v>17</v>
      </c>
      <c r="B2" s="4"/>
      <c r="C2" s="6" t="s">
        <v>38</v>
      </c>
      <c r="H2" s="22" t="s">
        <v>39</v>
      </c>
      <c r="M2" s="22" t="s">
        <v>41</v>
      </c>
    </row>
    <row r="3" spans="1:13" s="6" customFormat="1" ht="20.25" customHeight="1" x14ac:dyDescent="0.25">
      <c r="B3" s="4"/>
      <c r="M3" s="6" t="s">
        <v>48</v>
      </c>
    </row>
    <row r="4" spans="1:13" s="6" customFormat="1" ht="20.25" customHeight="1" x14ac:dyDescent="0.25">
      <c r="A4" s="6" t="s">
        <v>37</v>
      </c>
      <c r="B4" s="4"/>
      <c r="C4" s="6">
        <v>1</v>
      </c>
      <c r="D4" s="6">
        <v>3</v>
      </c>
      <c r="G4" s="6">
        <v>4</v>
      </c>
      <c r="H4" s="6">
        <v>5</v>
      </c>
    </row>
    <row r="5" spans="1:13" s="8" customFormat="1" ht="20.25" customHeight="1" x14ac:dyDescent="0.25">
      <c r="A5" s="8" t="s">
        <v>17</v>
      </c>
      <c r="B5" s="4"/>
      <c r="C5" s="8" t="s">
        <v>38</v>
      </c>
      <c r="H5" s="21" t="s">
        <v>39</v>
      </c>
      <c r="L5" s="21" t="s">
        <v>41</v>
      </c>
    </row>
    <row r="6" spans="1:13" s="8" customFormat="1" ht="20.25" customHeight="1" x14ac:dyDescent="0.25">
      <c r="B6" s="4"/>
      <c r="L6" s="8" t="s">
        <v>47</v>
      </c>
    </row>
    <row r="7" spans="1:13" s="8" customFormat="1" ht="20.25" customHeight="1" x14ac:dyDescent="0.25">
      <c r="A7" s="8" t="s">
        <v>37</v>
      </c>
      <c r="B7" s="4"/>
      <c r="C7" s="8">
        <v>1</v>
      </c>
      <c r="D7" s="8">
        <v>3</v>
      </c>
      <c r="G7" s="8">
        <v>4</v>
      </c>
      <c r="H7" s="8">
        <v>5</v>
      </c>
    </row>
    <row r="8" spans="1:13" s="9" customFormat="1" ht="20.25" customHeight="1" x14ac:dyDescent="0.25">
      <c r="A8" s="9" t="s">
        <v>35</v>
      </c>
      <c r="B8" s="4" t="s">
        <v>4</v>
      </c>
      <c r="C8" s="9" t="s">
        <v>38</v>
      </c>
      <c r="D8" s="9" t="s">
        <v>39</v>
      </c>
      <c r="E8" s="9" t="s">
        <v>41</v>
      </c>
      <c r="F8" s="9" t="s">
        <v>42</v>
      </c>
      <c r="G8" s="9" t="s">
        <v>38</v>
      </c>
      <c r="H8" s="9" t="s">
        <v>39</v>
      </c>
      <c r="I8" s="9" t="s">
        <v>41</v>
      </c>
      <c r="J8" s="9" t="s">
        <v>45</v>
      </c>
      <c r="K8" s="9" t="s">
        <v>46</v>
      </c>
    </row>
    <row r="9" spans="1:13" s="9" customFormat="1" ht="20.25" customHeight="1" x14ac:dyDescent="0.25">
      <c r="B9" s="4"/>
      <c r="F9" s="19" t="s">
        <v>43</v>
      </c>
    </row>
    <row r="10" spans="1:13" s="9" customFormat="1" ht="20.25" customHeight="1" x14ac:dyDescent="0.25">
      <c r="A10" s="9" t="s">
        <v>37</v>
      </c>
      <c r="B10" s="4"/>
      <c r="D10" s="9">
        <v>3</v>
      </c>
      <c r="F10" s="19"/>
      <c r="G10" s="9">
        <v>4</v>
      </c>
      <c r="H10" s="9">
        <v>5</v>
      </c>
    </row>
    <row r="11" spans="1:13" s="15" customFormat="1" ht="20.25" customHeight="1" x14ac:dyDescent="0.25">
      <c r="A11" s="15" t="s">
        <v>36</v>
      </c>
      <c r="B11" s="4" t="s">
        <v>4</v>
      </c>
      <c r="C11" s="15" t="s">
        <v>38</v>
      </c>
      <c r="D11" s="15" t="s">
        <v>39</v>
      </c>
      <c r="E11" s="15" t="s">
        <v>41</v>
      </c>
      <c r="I11" s="20" t="s">
        <v>44</v>
      </c>
    </row>
    <row r="12" spans="1:13" s="15" customFormat="1" ht="20.25" customHeight="1" x14ac:dyDescent="0.25">
      <c r="B12" s="4"/>
    </row>
    <row r="13" spans="1:13" s="15" customFormat="1" ht="20.25" customHeight="1" x14ac:dyDescent="0.25">
      <c r="A13" s="15" t="s">
        <v>37</v>
      </c>
      <c r="B13" s="4"/>
      <c r="C13" s="15">
        <v>1</v>
      </c>
      <c r="D13" s="15">
        <v>3</v>
      </c>
      <c r="G13" s="15">
        <v>4</v>
      </c>
      <c r="H13" s="1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6CA3-18A6-4987-88AD-5768B35D8A0C}">
  <dimension ref="A1:F29"/>
  <sheetViews>
    <sheetView topLeftCell="A10" workbookViewId="0">
      <pane xSplit="2" topLeftCell="C1" activePane="topRight" state="frozen"/>
      <selection pane="topRight" activeCell="I19" sqref="I19"/>
    </sheetView>
  </sheetViews>
  <sheetFormatPr defaultRowHeight="18" customHeight="1" x14ac:dyDescent="0.25"/>
  <cols>
    <col min="1" max="1" width="9.140625" style="67"/>
    <col min="2" max="2" width="19" style="68" customWidth="1"/>
    <col min="3" max="3" width="9.140625" style="60" customWidth="1"/>
    <col min="4" max="4" width="11.28515625" style="23" customWidth="1"/>
    <col min="5" max="5" width="9.140625" style="23"/>
    <col min="6" max="6" width="11.28515625" style="23" customWidth="1"/>
    <col min="7" max="16384" width="9.140625" style="23"/>
  </cols>
  <sheetData>
    <row r="1" spans="1:6" ht="18" customHeight="1" x14ac:dyDescent="0.25">
      <c r="A1" s="69" t="s">
        <v>81</v>
      </c>
      <c r="B1" s="70"/>
      <c r="C1" s="71" t="s">
        <v>67</v>
      </c>
      <c r="D1" s="72"/>
      <c r="E1" s="71" t="s">
        <v>68</v>
      </c>
      <c r="F1" s="72"/>
    </row>
    <row r="2" spans="1:6" ht="18" customHeight="1" x14ac:dyDescent="0.25">
      <c r="A2" s="73" t="s">
        <v>69</v>
      </c>
      <c r="B2" s="74"/>
      <c r="C2" s="48">
        <f>5/3</f>
        <v>1.6666666666666667</v>
      </c>
      <c r="D2" s="25">
        <f>C2</f>
        <v>1.6666666666666667</v>
      </c>
      <c r="E2" s="24">
        <f>5/3</f>
        <v>1.6666666666666667</v>
      </c>
      <c r="F2" s="25">
        <f>E2</f>
        <v>1.6666666666666667</v>
      </c>
    </row>
    <row r="3" spans="1:6" ht="18" customHeight="1" x14ac:dyDescent="0.25">
      <c r="A3" s="73" t="s">
        <v>87</v>
      </c>
      <c r="B3" s="74"/>
      <c r="C3" s="48">
        <v>0</v>
      </c>
      <c r="D3" s="25">
        <f>1-C3</f>
        <v>1</v>
      </c>
      <c r="E3" s="24">
        <v>0</v>
      </c>
      <c r="F3" s="25">
        <f>1-E3</f>
        <v>1</v>
      </c>
    </row>
    <row r="4" spans="1:6" s="28" customFormat="1" ht="18" customHeight="1" x14ac:dyDescent="0.25">
      <c r="A4" s="75" t="s">
        <v>86</v>
      </c>
      <c r="B4" s="61" t="s">
        <v>89</v>
      </c>
      <c r="C4" s="49">
        <v>6016</v>
      </c>
      <c r="D4" s="78">
        <f>(C4/(1+C5)*(1+C5+C6)*(1+C7)*(1+C8))</f>
        <v>16279.295999999998</v>
      </c>
      <c r="E4" s="27">
        <v>5348</v>
      </c>
      <c r="F4" s="78">
        <f>(E4/(1+E5)*(1+E5+E6)*(1+E7)*(1+E8))</f>
        <v>14471.688000000002</v>
      </c>
    </row>
    <row r="5" spans="1:6" s="28" customFormat="1" ht="18" customHeight="1" x14ac:dyDescent="0.25">
      <c r="A5" s="76"/>
      <c r="B5" s="61" t="s">
        <v>70</v>
      </c>
      <c r="C5" s="50">
        <v>0.35</v>
      </c>
      <c r="D5" s="79"/>
      <c r="E5" s="29">
        <v>0.2</v>
      </c>
      <c r="F5" s="79"/>
    </row>
    <row r="6" spans="1:6" s="28" customFormat="1" ht="18" customHeight="1" x14ac:dyDescent="0.25">
      <c r="A6" s="76"/>
      <c r="B6" s="61" t="s">
        <v>71</v>
      </c>
      <c r="C6" s="51">
        <v>0</v>
      </c>
      <c r="D6" s="79"/>
      <c r="E6" s="30">
        <v>0</v>
      </c>
      <c r="F6" s="79"/>
    </row>
    <row r="7" spans="1:6" s="28" customFormat="1" ht="18" customHeight="1" x14ac:dyDescent="0.25">
      <c r="A7" s="76"/>
      <c r="B7" s="61" t="s">
        <v>82</v>
      </c>
      <c r="C7" s="51">
        <v>1.46</v>
      </c>
      <c r="D7" s="79"/>
      <c r="E7" s="30">
        <v>1.46</v>
      </c>
      <c r="F7" s="79"/>
    </row>
    <row r="8" spans="1:6" s="28" customFormat="1" ht="18" customHeight="1" x14ac:dyDescent="0.25">
      <c r="A8" s="77"/>
      <c r="B8" s="61" t="s">
        <v>83</v>
      </c>
      <c r="C8" s="51">
        <v>0.1</v>
      </c>
      <c r="D8" s="80"/>
      <c r="E8" s="30">
        <v>0.1</v>
      </c>
      <c r="F8" s="80"/>
    </row>
    <row r="9" spans="1:6" s="33" customFormat="1" ht="18" customHeight="1" x14ac:dyDescent="0.25">
      <c r="A9" s="81" t="s">
        <v>72</v>
      </c>
      <c r="B9" s="82"/>
      <c r="C9" s="52">
        <v>36</v>
      </c>
      <c r="D9" s="32">
        <f>C9</f>
        <v>36</v>
      </c>
      <c r="E9" s="31">
        <v>36</v>
      </c>
      <c r="F9" s="32">
        <f>E9</f>
        <v>36</v>
      </c>
    </row>
    <row r="10" spans="1:6" s="35" customFormat="1" ht="18" customHeight="1" x14ac:dyDescent="0.25">
      <c r="A10" s="83" t="s">
        <v>88</v>
      </c>
      <c r="B10" s="62" t="s">
        <v>94</v>
      </c>
      <c r="C10" s="53">
        <v>1</v>
      </c>
      <c r="D10" s="85">
        <f>1+((0.7+C11)*C10)</f>
        <v>2.15</v>
      </c>
      <c r="E10" s="34">
        <v>1</v>
      </c>
      <c r="F10" s="85">
        <f>1+((0.7+E11)*E10)</f>
        <v>2.15</v>
      </c>
    </row>
    <row r="11" spans="1:6" s="35" customFormat="1" ht="18" customHeight="1" x14ac:dyDescent="0.25">
      <c r="A11" s="84"/>
      <c r="B11" s="62" t="s">
        <v>57</v>
      </c>
      <c r="C11" s="54">
        <v>0.45</v>
      </c>
      <c r="D11" s="86"/>
      <c r="E11" s="36">
        <v>0.45</v>
      </c>
      <c r="F11" s="86"/>
    </row>
    <row r="12" spans="1:6" s="38" customFormat="1" ht="18" customHeight="1" x14ac:dyDescent="0.25">
      <c r="A12" s="87" t="s">
        <v>90</v>
      </c>
      <c r="B12" s="63" t="s">
        <v>73</v>
      </c>
      <c r="C12" s="55">
        <v>1.1000000000000001</v>
      </c>
      <c r="D12" s="90">
        <f>(1+C12+C13)*(1+C14)*(1+C15)</f>
        <v>2.415</v>
      </c>
      <c r="E12" s="37">
        <v>1.3</v>
      </c>
      <c r="F12" s="90">
        <f>(1+E12+E13)*(1+E14)*(1+E15)</f>
        <v>2.6449999999999996</v>
      </c>
    </row>
    <row r="13" spans="1:6" s="38" customFormat="1" ht="18" customHeight="1" x14ac:dyDescent="0.25">
      <c r="A13" s="88"/>
      <c r="B13" s="63" t="s">
        <v>74</v>
      </c>
      <c r="C13" s="55">
        <v>0</v>
      </c>
      <c r="D13" s="91"/>
      <c r="E13" s="37">
        <v>0</v>
      </c>
      <c r="F13" s="91"/>
    </row>
    <row r="14" spans="1:6" s="38" customFormat="1" ht="18" customHeight="1" x14ac:dyDescent="0.25">
      <c r="A14" s="88"/>
      <c r="B14" s="63" t="s">
        <v>95</v>
      </c>
      <c r="C14" s="55">
        <v>0.15</v>
      </c>
      <c r="D14" s="91"/>
      <c r="E14" s="37">
        <v>0.15</v>
      </c>
      <c r="F14" s="91"/>
    </row>
    <row r="15" spans="1:6" s="38" customFormat="1" ht="18" customHeight="1" x14ac:dyDescent="0.25">
      <c r="A15" s="89"/>
      <c r="B15" s="63" t="s">
        <v>96</v>
      </c>
      <c r="C15" s="55">
        <v>0</v>
      </c>
      <c r="D15" s="92"/>
      <c r="E15" s="37">
        <v>0</v>
      </c>
      <c r="F15" s="92"/>
    </row>
    <row r="16" spans="1:6" s="40" customFormat="1" ht="18" customHeight="1" x14ac:dyDescent="0.25">
      <c r="A16" s="93" t="s">
        <v>91</v>
      </c>
      <c r="B16" s="64" t="s">
        <v>84</v>
      </c>
      <c r="C16" s="56">
        <v>0</v>
      </c>
      <c r="D16" s="95">
        <f>(1+C16)*(1+C17)</f>
        <v>1.2</v>
      </c>
      <c r="E16" s="39">
        <v>0</v>
      </c>
      <c r="F16" s="95">
        <f>(1+E16)*(1+E17)</f>
        <v>1.2</v>
      </c>
    </row>
    <row r="17" spans="1:6" s="40" customFormat="1" ht="18" customHeight="1" x14ac:dyDescent="0.25">
      <c r="A17" s="94"/>
      <c r="B17" s="64" t="s">
        <v>75</v>
      </c>
      <c r="C17" s="56">
        <v>0.2</v>
      </c>
      <c r="D17" s="96"/>
      <c r="E17" s="39">
        <v>0.2</v>
      </c>
      <c r="F17" s="96"/>
    </row>
    <row r="18" spans="1:6" s="42" customFormat="1" ht="18" customHeight="1" x14ac:dyDescent="0.25">
      <c r="A18" s="97" t="s">
        <v>92</v>
      </c>
      <c r="B18" s="65" t="s">
        <v>93</v>
      </c>
      <c r="C18" s="57">
        <v>1.5</v>
      </c>
      <c r="D18" s="99">
        <f>C18+C19</f>
        <v>1.5</v>
      </c>
      <c r="E18" s="41">
        <v>1.5</v>
      </c>
      <c r="F18" s="99">
        <f>E18+E19</f>
        <v>1.5</v>
      </c>
    </row>
    <row r="19" spans="1:6" s="42" customFormat="1" ht="18" customHeight="1" x14ac:dyDescent="0.25">
      <c r="A19" s="98"/>
      <c r="B19" s="65" t="s">
        <v>85</v>
      </c>
      <c r="C19" s="58">
        <v>0</v>
      </c>
      <c r="D19" s="100"/>
      <c r="E19" s="43">
        <v>0</v>
      </c>
      <c r="F19" s="100"/>
    </row>
    <row r="20" spans="1:6" s="45" customFormat="1" ht="18" customHeight="1" x14ac:dyDescent="0.25">
      <c r="A20" s="101" t="s">
        <v>98</v>
      </c>
      <c r="B20" s="66" t="s">
        <v>97</v>
      </c>
      <c r="C20" s="59">
        <v>0</v>
      </c>
      <c r="D20" s="104">
        <f>1+C20*(0.2+C21+C22)</f>
        <v>1</v>
      </c>
      <c r="E20" s="44">
        <v>0</v>
      </c>
      <c r="F20" s="104">
        <f>1+E20*(0.2+E21+E22)</f>
        <v>1</v>
      </c>
    </row>
    <row r="21" spans="1:6" s="45" customFormat="1" ht="18" customHeight="1" x14ac:dyDescent="0.25">
      <c r="A21" s="102"/>
      <c r="B21" s="66" t="s">
        <v>76</v>
      </c>
      <c r="C21" s="59">
        <v>0.5</v>
      </c>
      <c r="D21" s="105"/>
      <c r="E21" s="44">
        <v>0.5</v>
      </c>
      <c r="F21" s="105"/>
    </row>
    <row r="22" spans="1:6" s="45" customFormat="1" ht="18" customHeight="1" x14ac:dyDescent="0.25">
      <c r="A22" s="103"/>
      <c r="B22" s="66" t="s">
        <v>77</v>
      </c>
      <c r="C22" s="59">
        <v>0</v>
      </c>
      <c r="D22" s="106"/>
      <c r="E22" s="44">
        <v>0</v>
      </c>
      <c r="F22" s="106"/>
    </row>
    <row r="23" spans="1:6" ht="18" customHeight="1" x14ac:dyDescent="0.25">
      <c r="A23" s="73" t="s">
        <v>99</v>
      </c>
      <c r="B23" s="74"/>
      <c r="C23" s="48">
        <v>1</v>
      </c>
      <c r="D23" s="26">
        <f>C23</f>
        <v>1</v>
      </c>
      <c r="E23" s="24">
        <v>1</v>
      </c>
      <c r="F23" s="26">
        <f>E23</f>
        <v>1</v>
      </c>
    </row>
    <row r="24" spans="1:6" s="45" customFormat="1" ht="18" customHeight="1" x14ac:dyDescent="0.25">
      <c r="A24" s="111" t="s">
        <v>78</v>
      </c>
      <c r="B24" s="112"/>
      <c r="C24" s="59">
        <v>10</v>
      </c>
      <c r="D24" s="46">
        <f>C24</f>
        <v>10</v>
      </c>
      <c r="E24" s="44">
        <v>10</v>
      </c>
      <c r="F24" s="46">
        <f>E24</f>
        <v>10</v>
      </c>
    </row>
    <row r="25" spans="1:6" s="28" customFormat="1" ht="18" customHeight="1" x14ac:dyDescent="0.25">
      <c r="A25" s="75" t="s">
        <v>79</v>
      </c>
      <c r="B25" s="61" t="s">
        <v>101</v>
      </c>
      <c r="C25" s="49">
        <v>0</v>
      </c>
      <c r="D25" s="113">
        <f>(1-(1-C26)*C25)*(1-C27)</f>
        <v>1</v>
      </c>
      <c r="E25" s="27">
        <v>0</v>
      </c>
      <c r="F25" s="113">
        <f>(1-(1-E26)*E25)*(1-E27)</f>
        <v>1</v>
      </c>
    </row>
    <row r="26" spans="1:6" s="28" customFormat="1" ht="18" customHeight="1" x14ac:dyDescent="0.25">
      <c r="A26" s="76"/>
      <c r="B26" s="61" t="s">
        <v>100</v>
      </c>
      <c r="C26" s="49">
        <v>0.6</v>
      </c>
      <c r="D26" s="114"/>
      <c r="E26" s="27">
        <v>0.6</v>
      </c>
      <c r="F26" s="114"/>
    </row>
    <row r="27" spans="1:6" s="28" customFormat="1" ht="18" customHeight="1" x14ac:dyDescent="0.25">
      <c r="A27" s="77"/>
      <c r="B27" s="61" t="s">
        <v>40</v>
      </c>
      <c r="C27" s="51">
        <v>0</v>
      </c>
      <c r="D27" s="115"/>
      <c r="E27" s="30">
        <v>0</v>
      </c>
      <c r="F27" s="115"/>
    </row>
    <row r="28" spans="1:6" s="42" customFormat="1" ht="18" customHeight="1" x14ac:dyDescent="0.25">
      <c r="A28" s="116" t="s">
        <v>102</v>
      </c>
      <c r="B28" s="117"/>
      <c r="C28" s="57">
        <v>0</v>
      </c>
      <c r="D28" s="47">
        <f>C28*0.5+1</f>
        <v>1</v>
      </c>
      <c r="E28" s="41">
        <v>0</v>
      </c>
      <c r="F28" s="47">
        <f>E28*0.5+1</f>
        <v>1</v>
      </c>
    </row>
    <row r="29" spans="1:6" ht="36" customHeight="1" x14ac:dyDescent="0.25">
      <c r="A29" s="107" t="s">
        <v>80</v>
      </c>
      <c r="B29" s="108"/>
      <c r="C29" s="109">
        <f>D2*D3*D4*D9*D10*D12*D16*D18*D20*D23/D24/D25*D28</f>
        <v>912882.68628480006</v>
      </c>
      <c r="D29" s="110"/>
      <c r="E29" s="109">
        <f>F2*F3*F4*F9*F10*F12*F16*F18*F20*F23/F24/F25*F28</f>
        <v>888806.21472719987</v>
      </c>
      <c r="F29" s="110"/>
    </row>
  </sheetData>
  <mergeCells count="33">
    <mergeCell ref="A29:B29"/>
    <mergeCell ref="C29:D29"/>
    <mergeCell ref="E29:F29"/>
    <mergeCell ref="A23:B23"/>
    <mergeCell ref="A24:B24"/>
    <mergeCell ref="A25:A27"/>
    <mergeCell ref="D25:D27"/>
    <mergeCell ref="F25:F27"/>
    <mergeCell ref="A28:B28"/>
    <mergeCell ref="A18:A19"/>
    <mergeCell ref="D18:D19"/>
    <mergeCell ref="F18:F19"/>
    <mergeCell ref="A20:A22"/>
    <mergeCell ref="D20:D22"/>
    <mergeCell ref="F20:F22"/>
    <mergeCell ref="A12:A15"/>
    <mergeCell ref="D12:D15"/>
    <mergeCell ref="F12:F15"/>
    <mergeCell ref="A16:A17"/>
    <mergeCell ref="D16:D17"/>
    <mergeCell ref="F16:F17"/>
    <mergeCell ref="A4:A8"/>
    <mergeCell ref="D4:D8"/>
    <mergeCell ref="F4:F8"/>
    <mergeCell ref="A9:B9"/>
    <mergeCell ref="A10:A11"/>
    <mergeCell ref="D10:D11"/>
    <mergeCell ref="F10:F11"/>
    <mergeCell ref="A1:B1"/>
    <mergeCell ref="C1:D1"/>
    <mergeCell ref="E1:F1"/>
    <mergeCell ref="A2:B2"/>
    <mergeCell ref="A3:B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Affliction</vt:lpstr>
      <vt:lpstr>Rotation</vt:lpstr>
      <vt:lpstr>Equips</vt:lpstr>
      <vt:lpstr>Steps</vt:lpstr>
      <vt:lpstr>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2020-10-08T17:33:40Z</dcterms:created>
  <dcterms:modified xsi:type="dcterms:W3CDTF">2020-10-16T17:50:50Z</dcterms:modified>
</cp:coreProperties>
</file>