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4374" documentId="14_{4641BD8E-50CB-4ACC-8E23-15FE91398C1F}" xr6:coauthVersionLast="45" xr6:coauthVersionMax="45" xr10:uidLastSave="{E53D13D1-DDFB-42B2-9E93-27A9B9256F7B}"/>
  <bookViews>
    <workbookView xWindow="12105" yWindow="270" windowWidth="18360" windowHeight="14370" firstSheet="15" activeTab="1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state="hidden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state="hidden" r:id="rId14"/>
    <sheet name="D爪草" sheetId="23" state="hidden" r:id="rId15"/>
    <sheet name="高龍裝" sheetId="40" r:id="rId16"/>
    <sheet name="超龍裝" sheetId="39" r:id="rId17"/>
    <sheet name="真龍" sheetId="20" r:id="rId18"/>
    <sheet name="D真龍" sheetId="9" r:id="rId19"/>
    <sheet name="活動建築" sheetId="37" state="hidden" r:id="rId20"/>
    <sheet name="D真火" sheetId="10" r:id="rId21"/>
    <sheet name="D真水" sheetId="11" r:id="rId22"/>
    <sheet name="D真風" sheetId="14" r:id="rId23"/>
    <sheet name="D真光" sheetId="13" r:id="rId24"/>
    <sheet name="D真暗" sheetId="12" r:id="rId25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_EXP_ORB">D真火!$B$3:$B$1048576</definedName>
    <definedName name="DATA_HDRAG_HBRUN_EXP_ORIHAL">D真火!$D$3:$D$1048576</definedName>
    <definedName name="DATA_HDRAG_HBRUN_EXP_TAIL">D真火!$C$3:$C$1048576</definedName>
    <definedName name="DATA_HDRAG_HBRUN_MED_ORB" comment="Raw drop data of High Brunhilda">D真火!$A$3:$A$1048576</definedName>
    <definedName name="DATA_HDRAG_HBRUN_MST_HORN">D真火!$G$3:$G$1048576</definedName>
    <definedName name="DATA_HDRAG_HBRUN_MST_ORB">D真火!$E$3:$E$1048576</definedName>
    <definedName name="DATA_HDRAG_HBRUN_MST_ORIHAL">D真火!$H$3:$H$1048576</definedName>
    <definedName name="DATA_HDRAG_HBRUN_MST_TAIL">D真火!$F$3:$F$1048576</definedName>
    <definedName name="DATA_HDRAG_HJUP_EXP_ORB">D真光!$B$3:$B$1048576</definedName>
    <definedName name="DATA_HDRAG_HJUP_EXP_ORIHAL">D真光!$D$3:$D$1048576</definedName>
    <definedName name="DATA_HDRAG_HJUP_EXP_TAIL">D真光!$C$3:$C$1048576</definedName>
    <definedName name="DATA_HDRAG_HJUP_MED_ORB" comment="Raw drop data of High Jupiter">D真光!$A$3:$A$1048576</definedName>
    <definedName name="DATA_HDRAG_HJUP_MST_HORN">D真光!$G$3:$G$1048576</definedName>
    <definedName name="DATA_HDRAG_HJUP_MST_ORB">D真光!$E$3:$E$1048576</definedName>
    <definedName name="DATA_HDRAG_HJUP_MST_ORIHAL">D真光!$H$3:$H$1048576</definedName>
    <definedName name="DATA_HDRAG_HJUP_MST_TAIL">D真光!$F$3:$F$1048576</definedName>
    <definedName name="DATA_HDRAG_HMERC_EXP_ORB">D真水!$B$3:$B$1048576</definedName>
    <definedName name="DATA_HDRAG_HMERC_EXP_ORIHAL">D真水!$D$3:$D$1048576</definedName>
    <definedName name="DATA_HDRAG_HMERC_EXP_TAIL">D真水!$C$3:$C$1048576</definedName>
    <definedName name="DATA_HDRAG_HMERC_MED_ORB" comment="Raw drop data of High Mercury">D真水!$A$3:$A$1048576</definedName>
    <definedName name="DATA_HDRAG_HMERC_MST_HORN">D真水!$G$3:$G$1048576</definedName>
    <definedName name="DATA_HDRAG_HMERC_MST_ORB">D真水!$E$3:$E$1048576</definedName>
    <definedName name="DATA_HDRAG_HMERC_MST_ORIHAL">D真水!$H$3:$H$1048576</definedName>
    <definedName name="DATA_HDRAG_HMERC_MST_TAIL">D真水!$F$3:$F$1048576</definedName>
    <definedName name="DATA_HDRAG_HMID_EXP_ORB">D真風!$B$3:$B$1048576</definedName>
    <definedName name="DATA_HDRAG_HMID_EXP_ORIHAL">D真風!$D$3:$D$1048576</definedName>
    <definedName name="DATA_HDRAG_HMID_EXP_TAIL">D真風!$C$3:$C$1048576</definedName>
    <definedName name="DATA_HDRAG_HMID_MED_ORB" comment="Raw drop data of High Midgarsormr">D真風!$A$3:$A$1048576</definedName>
    <definedName name="DATA_HDRAG_HMID_MST_HORN">D真風!$G$3:$G$1048576</definedName>
    <definedName name="DATA_HDRAG_HMID_MST_ORB">D真風!$E$3:$E$1048576</definedName>
    <definedName name="DATA_HDRAG_HMID_MST_ORIHAL">D真風!$H$3:$H$1048576</definedName>
    <definedName name="DATA_HDRAG_HMID_MST_TAIL">D真風!$F$3:$F$1048576</definedName>
    <definedName name="DATA_HDRAG_HZOD_EXP_ORB">D真暗!$B$3:$B$1048576</definedName>
    <definedName name="DATA_HDRAG_HZOD_EXP_ORIHAL">D真暗!$D$3:$D$1048576</definedName>
    <definedName name="DATA_HDRAG_HZOD_EXP_TAIL">D真暗!$C$3:$C$1048576</definedName>
    <definedName name="DATA_HDRAG_HZOD_MED_ORB" comment="Raw drop data of High Zodiac">D真暗!$A$3:$A$1048576</definedName>
    <definedName name="DATA_HDRAG_HZOD_MST_HORN">D真暗!$G$3:$G$1048576</definedName>
    <definedName name="DATA_HDRAG_HZOD_MST_ORB">D真暗!$E$3:$E$1048576</definedName>
    <definedName name="DATA_HDRAG_HZOD_MST_ORIHAL">D真暗!$H$3:$H$1048576</definedName>
    <definedName name="DATA_HDRAG_HZOD_MST_TAIL">D真暗!$F$3:$F$1048576</definedName>
    <definedName name="DATA_HDRAG_WEAPON">D真龍!$E$2:$G$11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MAX('龍煉-護符'!$N$3:$N$7)</definedName>
    <definedName name="DRAG_MAX_EQ_S">MAX('龍煉-護符'!$M$3:$M$7)</definedName>
    <definedName name="DRAG_MIN_EQ_L">MIN('龍煉-護符'!$N$3:$N$7)</definedName>
    <definedName name="DRAG_MIN_EQ_S">MIN('龍煉-護符'!$M$3:$M$7)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AVG_HBRUN_EXP_ORB">IF(HDRAG_HAS_REC_HBRUN,AVERAGE(DATA_HDRAG_HBRUN_EXP_ORB),NA())</definedName>
    <definedName name="HDRAG_AVG_HBRUN_EXP_ORIHAL">IF(HDRAG_HAS_REC_HBRUN,AVERAGE(DATA_HDRAG_HBRUN_EXP_ORIHAL),NA())</definedName>
    <definedName name="HDRAG_AVG_HBRUN_EXP_TAIL">IF(HDRAG_HAS_REC_HBRUN,AVERAGE(DATA_HDRAG_HBRUN_EXP_TAIL),NA())</definedName>
    <definedName name="HDRAG_AVG_HBRUN_MED_ORB">IF(HDRAG_HAS_REC_HBRUN,AVERAGE(DATA_HDRAG_HBRUN_MED_ORB),NA())</definedName>
    <definedName name="HDRAG_AVG_HBRUN_MST_HORN">IF(HDRAG_HAS_REC_HBRUN,AVERAGE(DATA_HDRAG_HBRUN_MST_HORN),NA())</definedName>
    <definedName name="HDRAG_AVG_HBRUN_MST_ORB">IF(HDRAG_HAS_REC_HBRUN,AVERAGE(DATA_HDRAG_HBRUN_MST_ORB),NA())</definedName>
    <definedName name="HDRAG_AVG_HBRUN_MST_ORIHAL">IF(HDRAG_HAS_REC_HBRUN,AVERAGE(DATA_HDRAG_HBRUN_MST_ORIHAL),NA())</definedName>
    <definedName name="HDRAG_AVG_HBRUN_MST_TAIL">IF(HDRAG_HAS_REC_HBRUN,AVERAGE(DATA_HDRAG_HBRUN_MST_TAIL),NA())</definedName>
    <definedName name="HDRAG_AVG_HJUP_EXP_ORB">IF(HDRAG_HAS_REC_HJUP,AVERAGE(DATA_HDRAG_HJUP_EXP_ORB),NA())</definedName>
    <definedName name="HDRAG_AVG_HJUP_EXP_ORIHAL">IF(HDRAG_HAS_REC_HJUP,AVERAGE(DATA_HDRAG_HJUP_EXP_ORIHAL),NA())</definedName>
    <definedName name="HDRAG_AVG_HJUP_EXP_TAIL">IF(HDRAG_HAS_REC_HJUP,AVERAGE(DATA_HDRAG_HJUP_EXP_TAIL),NA())</definedName>
    <definedName name="HDRAG_AVG_HJUP_MED_ORB">IF(HDRAG_HAS_REC_HJUP,AVERAGE(DATA_HDRAG_HJUP_MED_ORB),NA())</definedName>
    <definedName name="HDRAG_AVG_HJUP_MST_HORN">IF(HDRAG_HAS_REC_HJUP,AVERAGE(DATA_HDRAG_HJUP_MST_HORN),NA())</definedName>
    <definedName name="HDRAG_AVG_HJUP_MST_ORB">IF(HDRAG_HAS_REC_HJUP,AVERAGE(DATA_HDRAG_HJUP_MST_ORB),NA())</definedName>
    <definedName name="HDRAG_AVG_HJUP_MST_ORIHAL">IF(HDRAG_HAS_REC_HJUP,AVERAGE(DATA_HDRAG_HJUP_MST_ORIHAL),NA())</definedName>
    <definedName name="HDRAG_AVG_HJUP_MST_TAIL">IF(HDRAG_HAS_REC_HJUP,AVERAGE(DATA_HDRAG_HJUP_MST_TAIL),NA())</definedName>
    <definedName name="HDRAG_AVG_HMERC_EXP_ORB">IF(HDRAG_HAS_REC_HMERC,AVERAGE(DATA_HDRAG_HMERC_EXP_ORB),NA())</definedName>
    <definedName name="HDRAG_AVG_HMERC_EXP_ORIHAL">IF(HDRAG_HAS_REC_HMERC,AVERAGE(DATA_HDRAG_HMERC_EXP_ORIHAL),NA())</definedName>
    <definedName name="HDRAG_AVG_HMERC_EXP_TAIL">IF(HDRAG_HAS_REC_HMERC,AVERAGE(DATA_HDRAG_HMERC_EXP_TAIL),NA())</definedName>
    <definedName name="HDRAG_AVG_HMERC_MED_ORB">IF(HDRAG_HAS_REC_HMERC,AVERAGE(DATA_HDRAG_HMERC_MED_ORB),NA())</definedName>
    <definedName name="HDRAG_AVG_HMERC_MST_HORN">IF(HDRAG_HAS_REC_HMERC,AVERAGE(DATA_HDRAG_HMERC_MST_HORN),NA())</definedName>
    <definedName name="HDRAG_AVG_HMERC_MST_ORB">IF(HDRAG_HAS_REC_HMERC,AVERAGE(DATA_HDRAG_HMERC_MST_ORB),NA())</definedName>
    <definedName name="HDRAG_AVG_HMERC_MST_ORIHAL">IF(HDRAG_HAS_REC_HMERC,AVERAGE(DATA_HDRAG_HMERC_MST_ORIHAL),NA())</definedName>
    <definedName name="HDRAG_AVG_HMERC_MST_TAIL">IF(HDRAG_HAS_REC_HMERC,AVERAGE(DATA_HDRAG_HMERC_MST_TAIL),NA())</definedName>
    <definedName name="HDRAG_AVG_HMID_EXP_ORB">IF(HDRAG_HAS_REC_HMID,AVERAGE(DATA_HDRAG_HMID_EXP_ORB),NA())</definedName>
    <definedName name="HDRAG_AVG_HMID_EXP_ORIHAL">IF(HDRAG_HAS_REC_HMID,AVERAGE(DATA_HDRAG_HMID_EXP_ORIHAL),NA())</definedName>
    <definedName name="HDRAG_AVG_HMID_EXP_TAIL">IF(HDRAG_HAS_REC_HMID,AVERAGE(DATA_HDRAG_HMID_EXP_TAIL),NA())</definedName>
    <definedName name="HDRAG_AVG_HMID_MED_ORB">IF(HDRAG_HAS_REC_HMID,AVERAGE(DATA_HDRAG_HMID_MED_ORB),NA())</definedName>
    <definedName name="HDRAG_AVG_HMID_MST_HORN">IF(HDRAG_HAS_REC_HMID,AVERAGE(DATA_HDRAG_HMID_MST_HORN),NA())</definedName>
    <definedName name="HDRAG_AVG_HMID_MST_ORB">IF(HDRAG_HAS_REC_HMID,AVERAGE(DATA_HDRAG_HMID_MST_ORB),NA())</definedName>
    <definedName name="HDRAG_AVG_HMID_MST_ORIHAL">IF(HDRAG_HAS_REC_HMID,AVERAGE(DATA_HDRAG_HMID_MST_ORIHAL),NA())</definedName>
    <definedName name="HDRAG_AVG_HMID_MST_TAIL">IF(HDRAG_HAS_REC_HMID,AVERAGE(DATA_HDRAG_HMID_MST_TAIL),NA())</definedName>
    <definedName name="HDRAG_AVG_HZOD_EXP_ORB">IF(HDRAG_HAS_REC_HZOD,AVERAGE(DATA_HDRAG_HZOD_EXP_ORB),NA())</definedName>
    <definedName name="HDRAG_AVG_HZOD_EXP_ORIHAL">IF(HDRAG_HAS_REC_HZOD,AVERAGE(DATA_HDRAG_HZOD_EXP_ORIHAL),NA())</definedName>
    <definedName name="HDRAG_AVG_HZOD_EXP_TAIL">IF(HDRAG_HAS_REC_HZOD,AVERAGE(DATA_HDRAG_HZOD_EXP_TAIL),NA())</definedName>
    <definedName name="HDRAG_AVG_HZOD_MED_ORB">IF(HDRAG_HAS_REC_HZOD,AVERAGE(DATA_HDRAG_HZOD_MED_ORB),NA())</definedName>
    <definedName name="HDRAG_AVG_HZOD_MST_HORN">IF(HDRAG_HAS_REC_HZOD,AVERAGE(DATA_HDRAG_HZOD_MST_HORN),NA())</definedName>
    <definedName name="HDRAG_AVG_HZOD_MST_ORB">IF(HDRAG_HAS_REC_HZOD,AVERAGE(DATA_HDRAG_HZOD_MST_ORB),NA())</definedName>
    <definedName name="HDRAG_AVG_HZOD_MST_ORIHAL">IF(HDRAG_HAS_REC_HZOD,AVERAGE(DATA_HDRAG_HZOD_MST_ORIHAL),NA())</definedName>
    <definedName name="HDRAG_AVG_HZOD_MST_TAIL">IF(HDRAG_HAS_REC_HZOD,AVERAGE(DATA_HDRAG_HZOD_MST_TAIL),NA())</definedName>
    <definedName name="HDRAG_GAMES_HBRUN_EXP">IF(HDRAG_HAS_REC_HBRUN,COUNTA(DATA_HDRAG_HBRUN_EXP_ORB),0)</definedName>
    <definedName name="HDRAG_GAMES_HBRUN_MED">IF(HDRAG_HAS_REC_HBRUN,COUNTA(DATA_HDRAG_HBRUN_MED_ORB),0)</definedName>
    <definedName name="HDRAG_GAMES_HBRUN_MST">IF(HDRAG_HAS_REC_HBRUN,COUNTA(DATA_HDRAG_HBRUN_MST_ORB),0)</definedName>
    <definedName name="HDRAG_GAMES_HJUP_EXP">IF(HDRAG_HAS_REC_HJUP,COUNTA(DATA_HDRAG_HJUP_EXP_ORB),0)</definedName>
    <definedName name="HDRAG_GAMES_HJUP_MED">IF(HDRAG_HAS_REC_HJUP,COUNTA(DATA_HDRAG_HJUP_MED_ORB),0)</definedName>
    <definedName name="HDRAG_GAMES_HJUP_MST">IF(HDRAG_HAS_REC_HJUP,COUNTA(DATA_HDRAG_HJUP_MST_ORB),0)</definedName>
    <definedName name="HDRAG_GAMES_HMERC_EXP">IF(HDRAG_HAS_REC_HMERC,COUNTA(DATA_HDRAG_HMERC_EXP_ORB),0)</definedName>
    <definedName name="HDRAG_GAMES_HMERC_MED">IF(HDRAG_HAS_REC_HMERC,COUNTA(DATA_HDRAG_HMERC_MED_ORB),0)</definedName>
    <definedName name="HDRAG_GAMES_HMERC_MST">IF(HDRAG_HAS_REC_HMERC,COUNTA(DATA_HDRAG_HMERC_MST_ORB),0)</definedName>
    <definedName name="HDRAG_GAMES_HMID_EXP">IF(HDRAG_HAS_REC_HMID,COUNTA(DATA_HDRAG_HMID_EXP_ORB),0)</definedName>
    <definedName name="HDRAG_GAMES_HMID_MED">IF(HDRAG_HAS_REC_HMID,COUNTA(DATA_HDRAG_HMID_MED_ORB),0)</definedName>
    <definedName name="HDRAG_GAMES_HMID_MST">IF(HDRAG_HAS_REC_HMID,COUNTA(DATA_HDRAG_HMID_MST_ORB),0)</definedName>
    <definedName name="HDRAG_GAMES_HZOD_EXP">IF(HDRAG_HAS_REC_HZOD,COUNTA(DATA_HDRAG_HZOD_EXP_ORB),0)</definedName>
    <definedName name="HDRAG_GAMES_HZOD_MED">IF(HDRAG_HAS_REC_HZOD,COUNTA(DATA_HDRAG_HZOD_MED_ORB),0)</definedName>
    <definedName name="HDRAG_GAMES_HZOD_MST">IF(HDRAG_HAS_REC_HZOD,COUNTA(DATA_HDRAG_HZOD_MST_ORB),0)</definedName>
    <definedName name="HDRAG_HAS_REC_HBRUN" comment="Has the record of High Brunhilda or not.">COUNTA(DATA_HDRAG_HBRUN_MED_ORB) &gt; 0</definedName>
    <definedName name="HDRAG_HAS_REC_HJUP" comment="Has the record of High Jupiter or not.">COUNTA(DATA_HDRAG_HJUP_MED_ORB) &gt; 0</definedName>
    <definedName name="HDRAG_HAS_REC_HMERC" comment="Has the record of High Mercury or not.">COUNTA(DATA_HDRAG_HMERC_MED_ORB) &gt; 0</definedName>
    <definedName name="HDRAG_HAS_REC_HMID" comment="Has the record of High Midgarsormr or not.">COUNTA(DATA_HDRAG_HMID_MED_ORB) &gt; 0</definedName>
    <definedName name="HDRAG_HAS_REC_HZOD" comment="Has the record of High Zodiac or not.">COUNTA(DATA_HDRAG_HZOD_MED_ORB) &gt; 0</definedName>
    <definedName name="HDRAG_HBRUN_BLDLV">真龍!$C$5</definedName>
    <definedName name="HDRAG_HBRUN_DRG">真龍!$D$5</definedName>
    <definedName name="HDRAG_HBRUN_ITEMS">真龍!$B$5</definedName>
    <definedName name="HDRAG_HJUP_BLDLV">真龍!$C$8</definedName>
    <definedName name="HDRAG_HJUP_DRG">真龍!$D$8</definedName>
    <definedName name="HDRAG_HJUP_ITEMS">真龍!$B$8</definedName>
    <definedName name="HDRAG_HMERC_BLDLV">真龍!$C$6</definedName>
    <definedName name="HDRAG_HMERC_DRG">真龍!$D$6</definedName>
    <definedName name="HDRAG_HMERC_ITEMS">真龍!$B$6</definedName>
    <definedName name="HDRAG_HMID_BLDLV">真龍!$C$7</definedName>
    <definedName name="HDRAG_HMID_DRG">真龍!$D$7</definedName>
    <definedName name="HDRAG_HMID_ITEMS">真龍!$B$7</definedName>
    <definedName name="HDRAG_HZOD_BLDLV">真龍!$C$9</definedName>
    <definedName name="HDRAG_HZOD_DRG">真龍!$D$9</definedName>
    <definedName name="HDRAG_HZOD_ITEMS">真龍!$B$9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HDRAG_WEAPON_524_AS_520">TRUE</definedName>
    <definedName name="HDRAG_WEAPON_D520_HORN">VLOOKUP("D520",DATA_HDRAG_WEAPON,2,FALSE)</definedName>
    <definedName name="HDRAG_WEAPON_D520_TAIL">VLOOKUP("D520",DATA_HDRAG_WEAPON,3,FALSE)</definedName>
    <definedName name="INPUT_CLOVERNITE_DRACOLITH">爪草!$J$9:$J$13</definedName>
    <definedName name="INPUT_CLOVERNITE_OWNED">爪草!$B$8,爪草!$F$8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真龍!$B$5:$D$9</definedName>
    <definedName name="INPUT_HDRAG_BUILDING">真龍!$C$5:$C$9</definedName>
    <definedName name="INPUT_HDRAG_WEAPON">真龍!$B$13:$D$17</definedName>
    <definedName name="INPUT_HDRAG_WEAPON_TIER">真龍!$H$34:$O$51</definedName>
    <definedName name="INPUT_IO_CALCULATOR">迎擊!$S$14:$Y$15</definedName>
    <definedName name="INPUT_IO_DROP_RATE">迎擊!$I$20</definedName>
    <definedName name="INPUT_IO_GOAL_LV">迎擊!$D$2</definedName>
    <definedName name="INPUT_IO_LEVEL">迎擊!$S$4:$S$11,迎擊!$Y$4:$Y$11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0" l="1"/>
  <c r="G11" i="9"/>
  <c r="G10" i="9"/>
  <c r="G9" i="9"/>
  <c r="G8" i="9"/>
  <c r="F11" i="9"/>
  <c r="H44" i="20" s="1"/>
  <c r="F10" i="9"/>
  <c r="F9" i="9"/>
  <c r="F8" i="9"/>
  <c r="O53" i="20"/>
  <c r="N53" i="20"/>
  <c r="M53" i="20"/>
  <c r="L53" i="20"/>
  <c r="K53" i="20"/>
  <c r="J53" i="20"/>
  <c r="I53" i="20"/>
  <c r="H53" i="20"/>
  <c r="O52" i="20"/>
  <c r="N52" i="20"/>
  <c r="M52" i="20"/>
  <c r="L52" i="20"/>
  <c r="K52" i="20"/>
  <c r="J52" i="20"/>
  <c r="I52" i="20"/>
  <c r="H52" i="20"/>
  <c r="O49" i="20"/>
  <c r="N49" i="20"/>
  <c r="M49" i="20"/>
  <c r="L49" i="20"/>
  <c r="K49" i="20"/>
  <c r="J49" i="20"/>
  <c r="I49" i="20"/>
  <c r="H49" i="20"/>
  <c r="P47" i="20" s="1"/>
  <c r="R47" i="20" s="1"/>
  <c r="O48" i="20"/>
  <c r="N48" i="20"/>
  <c r="M48" i="20"/>
  <c r="L48" i="20"/>
  <c r="K48" i="20"/>
  <c r="I48" i="20"/>
  <c r="H48" i="20"/>
  <c r="O45" i="20"/>
  <c r="N45" i="20"/>
  <c r="M45" i="20"/>
  <c r="L45" i="20"/>
  <c r="K45" i="20"/>
  <c r="J45" i="20"/>
  <c r="I45" i="20"/>
  <c r="H45" i="20"/>
  <c r="O44" i="20"/>
  <c r="N44" i="20"/>
  <c r="M44" i="20"/>
  <c r="L44" i="20"/>
  <c r="K44" i="20"/>
  <c r="J44" i="20"/>
  <c r="I44" i="20"/>
  <c r="O41" i="20"/>
  <c r="N41" i="20"/>
  <c r="M41" i="20"/>
  <c r="L41" i="20"/>
  <c r="K41" i="20"/>
  <c r="J41" i="20"/>
  <c r="I41" i="20"/>
  <c r="H41" i="20"/>
  <c r="O40" i="20"/>
  <c r="N40" i="20"/>
  <c r="M40" i="20"/>
  <c r="L40" i="20"/>
  <c r="K40" i="20"/>
  <c r="J40" i="20"/>
  <c r="I40" i="20"/>
  <c r="H40" i="20"/>
  <c r="O37" i="20"/>
  <c r="N37" i="20"/>
  <c r="M37" i="20"/>
  <c r="L37" i="20"/>
  <c r="J37" i="20"/>
  <c r="I37" i="20"/>
  <c r="H37" i="20"/>
  <c r="O36" i="20"/>
  <c r="M36" i="20"/>
  <c r="L36" i="20"/>
  <c r="J36" i="20"/>
  <c r="I36" i="20"/>
  <c r="H36" i="20"/>
  <c r="K37" i="20"/>
  <c r="K36" i="20"/>
  <c r="R53" i="20"/>
  <c r="L30" i="20"/>
  <c r="M30" i="20"/>
  <c r="N30" i="20"/>
  <c r="O30" i="20"/>
  <c r="K30" i="20"/>
  <c r="J30" i="20"/>
  <c r="I30" i="20"/>
  <c r="I28" i="20"/>
  <c r="K25" i="20"/>
  <c r="J25" i="20"/>
  <c r="I25" i="20"/>
  <c r="I23" i="20"/>
  <c r="K20" i="20"/>
  <c r="J20" i="20"/>
  <c r="I20" i="20"/>
  <c r="I18" i="20"/>
  <c r="K15" i="20"/>
  <c r="J15" i="20"/>
  <c r="I15" i="20"/>
  <c r="I13" i="20"/>
  <c r="K10" i="20"/>
  <c r="J10" i="20"/>
  <c r="I10" i="20"/>
  <c r="I8" i="20"/>
  <c r="K5" i="20"/>
  <c r="J5" i="20"/>
  <c r="I5" i="20"/>
  <c r="I3" i="20"/>
  <c r="O25" i="20"/>
  <c r="N25" i="20"/>
  <c r="M25" i="20"/>
  <c r="L25" i="20"/>
  <c r="O20" i="20"/>
  <c r="N20" i="20"/>
  <c r="M20" i="20"/>
  <c r="L20" i="20"/>
  <c r="O15" i="20"/>
  <c r="N15" i="20"/>
  <c r="M15" i="20"/>
  <c r="L15" i="20"/>
  <c r="O10" i="20"/>
  <c r="N10" i="20"/>
  <c r="M10" i="20"/>
  <c r="L10" i="20"/>
  <c r="O5" i="20"/>
  <c r="N5" i="20"/>
  <c r="M5" i="20"/>
  <c r="L5" i="20"/>
  <c r="L23" i="20"/>
  <c r="L18" i="20"/>
  <c r="L13" i="20"/>
  <c r="L8" i="20"/>
  <c r="L3" i="20"/>
  <c r="P43" i="20" l="1"/>
  <c r="R43" i="20" s="1"/>
  <c r="P50" i="20"/>
  <c r="R50" i="20" s="1"/>
  <c r="P42" i="20"/>
  <c r="R42" i="20" s="1"/>
  <c r="P51" i="20"/>
  <c r="R51" i="20" s="1"/>
  <c r="P35" i="20"/>
  <c r="R35" i="20" s="1"/>
  <c r="P39" i="20"/>
  <c r="R39" i="20" s="1"/>
  <c r="P38" i="20"/>
  <c r="R38" i="20" s="1"/>
  <c r="J48" i="20"/>
  <c r="P46" i="20" s="1"/>
  <c r="R46" i="20" s="1"/>
  <c r="N36" i="20"/>
  <c r="P34" i="20" s="1"/>
  <c r="R34" i="20" s="1"/>
  <c r="H30" i="20"/>
  <c r="H28" i="20"/>
  <c r="H8" i="20"/>
  <c r="H13" i="20"/>
  <c r="H18" i="20"/>
  <c r="H23" i="20"/>
  <c r="H3" i="20"/>
  <c r="H25" i="20"/>
  <c r="H20" i="20"/>
  <c r="H15" i="20"/>
  <c r="H10" i="20"/>
  <c r="H5" i="20"/>
  <c r="G5" i="20" l="1"/>
  <c r="Q4" i="20" s="1"/>
  <c r="R4" i="20" s="1"/>
  <c r="G4" i="20"/>
  <c r="G10" i="20"/>
  <c r="Q8" i="20" s="1"/>
  <c r="G9" i="20"/>
  <c r="Q7" i="20" s="1"/>
  <c r="G15" i="20"/>
  <c r="Q14" i="20" s="1"/>
  <c r="G14" i="20"/>
  <c r="Q12" i="20" s="1"/>
  <c r="G20" i="20"/>
  <c r="Q19" i="20" s="1"/>
  <c r="G19" i="20"/>
  <c r="Q17" i="20" s="1"/>
  <c r="G25" i="20"/>
  <c r="Q23" i="20" s="1"/>
  <c r="G24" i="20"/>
  <c r="O8" i="18"/>
  <c r="O6" i="18"/>
  <c r="O4" i="18"/>
  <c r="AV37" i="7"/>
  <c r="AB9" i="18" s="1"/>
  <c r="AC9" i="18" s="1"/>
  <c r="AU37" i="7"/>
  <c r="AR37" i="7"/>
  <c r="E13" i="18" s="1"/>
  <c r="J13" i="18" s="1"/>
  <c r="AQ37" i="7"/>
  <c r="E8" i="18" s="1"/>
  <c r="J8" i="18" s="1"/>
  <c r="AP37" i="7"/>
  <c r="E18" i="18" s="1"/>
  <c r="J18" i="18" s="1"/>
  <c r="AO37" i="7"/>
  <c r="E17" i="18" s="1"/>
  <c r="H17" i="18" s="1"/>
  <c r="AN37" i="7"/>
  <c r="E16" i="18" s="1"/>
  <c r="H16" i="18" s="1"/>
  <c r="I16" i="18"/>
  <c r="AI13" i="7"/>
  <c r="AG13" i="7"/>
  <c r="AE13" i="7"/>
  <c r="P7" i="7"/>
  <c r="M7" i="7"/>
  <c r="I18" i="18"/>
  <c r="I17" i="18"/>
  <c r="M6" i="7"/>
  <c r="P6" i="7"/>
  <c r="AI12" i="7"/>
  <c r="AG12" i="7"/>
  <c r="AE12" i="7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L697" i="33"/>
  <c r="K697" i="33"/>
  <c r="J697" i="33"/>
  <c r="I697" i="33"/>
  <c r="G697" i="33"/>
  <c r="H697" i="33" s="1"/>
  <c r="F697" i="33"/>
  <c r="E697" i="33"/>
  <c r="D697" i="33"/>
  <c r="N697" i="33" s="1"/>
  <c r="M696" i="33"/>
  <c r="L696" i="33"/>
  <c r="K696" i="33"/>
  <c r="J696" i="33"/>
  <c r="I696" i="33"/>
  <c r="G696" i="33"/>
  <c r="H696" i="33" s="1"/>
  <c r="F696" i="33"/>
  <c r="E696" i="33"/>
  <c r="D696" i="33"/>
  <c r="N696" i="33" s="1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/>
  <c r="L694" i="33"/>
  <c r="K694" i="33"/>
  <c r="J694" i="33"/>
  <c r="I694" i="33"/>
  <c r="G694" i="33"/>
  <c r="H694" i="33" s="1"/>
  <c r="F694" i="33"/>
  <c r="E694" i="33"/>
  <c r="D694" i="33"/>
  <c r="M693" i="33"/>
  <c r="L693" i="33"/>
  <c r="K693" i="33"/>
  <c r="J693" i="33"/>
  <c r="I693" i="33"/>
  <c r="G693" i="33"/>
  <c r="H693" i="33" s="1"/>
  <c r="F693" i="33"/>
  <c r="E693" i="33"/>
  <c r="D693" i="33"/>
  <c r="N693" i="33" s="1"/>
  <c r="M692" i="33"/>
  <c r="L692" i="33"/>
  <c r="K692" i="33"/>
  <c r="J692" i="33"/>
  <c r="I692" i="33"/>
  <c r="G692" i="33"/>
  <c r="H692" i="33" s="1"/>
  <c r="F692" i="33"/>
  <c r="E692" i="33"/>
  <c r="D692" i="33"/>
  <c r="N692" i="33" s="1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L690" i="33"/>
  <c r="K690" i="33"/>
  <c r="J690" i="33"/>
  <c r="I690" i="33"/>
  <c r="G690" i="33"/>
  <c r="H690" i="33" s="1"/>
  <c r="F690" i="33"/>
  <c r="E690" i="33"/>
  <c r="D690" i="33"/>
  <c r="N690" i="33" s="1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L685" i="33"/>
  <c r="K685" i="33"/>
  <c r="J685" i="33"/>
  <c r="I685" i="33"/>
  <c r="G685" i="33"/>
  <c r="H685" i="33" s="1"/>
  <c r="F685" i="33"/>
  <c r="E685" i="33"/>
  <c r="D685" i="33"/>
  <c r="N685" i="33" s="1"/>
  <c r="M684" i="33"/>
  <c r="L684" i="33"/>
  <c r="K684" i="33"/>
  <c r="J684" i="33"/>
  <c r="I684" i="33"/>
  <c r="G684" i="33"/>
  <c r="H684" i="33" s="1"/>
  <c r="F684" i="33"/>
  <c r="E684" i="33"/>
  <c r="D684" i="33"/>
  <c r="N684" i="33" s="1"/>
  <c r="M683" i="33"/>
  <c r="N683" i="33"/>
  <c r="L683" i="33"/>
  <c r="K683" i="33"/>
  <c r="J683" i="33"/>
  <c r="I683" i="33"/>
  <c r="G683" i="33"/>
  <c r="H683" i="33" s="1"/>
  <c r="F683" i="33"/>
  <c r="E683" i="33"/>
  <c r="D683" i="33"/>
  <c r="M682" i="33"/>
  <c r="N682" i="33"/>
  <c r="L682" i="33"/>
  <c r="K682" i="33"/>
  <c r="J682" i="33"/>
  <c r="I682" i="33"/>
  <c r="G682" i="33"/>
  <c r="H682" i="33" s="1"/>
  <c r="F682" i="33"/>
  <c r="E682" i="33"/>
  <c r="D682" i="33"/>
  <c r="M681" i="33"/>
  <c r="L681" i="33"/>
  <c r="K681" i="33"/>
  <c r="J681" i="33"/>
  <c r="I681" i="33"/>
  <c r="G681" i="33"/>
  <c r="H681" i="33" s="1"/>
  <c r="F681" i="33"/>
  <c r="E681" i="33"/>
  <c r="D681" i="33"/>
  <c r="N681" i="33" s="1"/>
  <c r="M680" i="33"/>
  <c r="L680" i="33"/>
  <c r="K680" i="33"/>
  <c r="J680" i="33"/>
  <c r="I680" i="33"/>
  <c r="G680" i="33"/>
  <c r="H680" i="33" s="1"/>
  <c r="F680" i="33"/>
  <c r="E680" i="33"/>
  <c r="D680" i="33"/>
  <c r="N680" i="33" s="1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L673" i="33"/>
  <c r="K673" i="33"/>
  <c r="J673" i="33"/>
  <c r="I673" i="33"/>
  <c r="G673" i="33"/>
  <c r="H673" i="33" s="1"/>
  <c r="F673" i="33"/>
  <c r="E673" i="33"/>
  <c r="D673" i="33"/>
  <c r="N673" i="33" s="1"/>
  <c r="M672" i="33"/>
  <c r="L672" i="33"/>
  <c r="K672" i="33"/>
  <c r="J672" i="33"/>
  <c r="I672" i="33"/>
  <c r="G672" i="33"/>
  <c r="H672" i="33" s="1"/>
  <c r="F672" i="33"/>
  <c r="E672" i="33"/>
  <c r="D672" i="33"/>
  <c r="N672" i="33" s="1"/>
  <c r="M671" i="33"/>
  <c r="N671" i="33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/>
  <c r="M668" i="33"/>
  <c r="L668" i="33"/>
  <c r="K668" i="33"/>
  <c r="J668" i="33"/>
  <c r="I668" i="33"/>
  <c r="G668" i="33"/>
  <c r="H668" i="33" s="1"/>
  <c r="F668" i="33"/>
  <c r="E668" i="33"/>
  <c r="D668" i="33"/>
  <c r="N668" i="33" s="1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L661" i="33"/>
  <c r="K661" i="33"/>
  <c r="J661" i="33"/>
  <c r="I661" i="33"/>
  <c r="G661" i="33"/>
  <c r="H661" i="33" s="1"/>
  <c r="F661" i="33"/>
  <c r="E661" i="33"/>
  <c r="D661" i="33"/>
  <c r="N661" i="33" s="1"/>
  <c r="M660" i="33"/>
  <c r="L660" i="33"/>
  <c r="K660" i="33"/>
  <c r="J660" i="33"/>
  <c r="I660" i="33"/>
  <c r="G660" i="33"/>
  <c r="H660" i="33" s="1"/>
  <c r="F660" i="33"/>
  <c r="E660" i="33"/>
  <c r="D660" i="33"/>
  <c r="N660" i="33" s="1"/>
  <c r="M659" i="33"/>
  <c r="N659" i="33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M657" i="33"/>
  <c r="L657" i="33"/>
  <c r="K657" i="33"/>
  <c r="J657" i="33"/>
  <c r="I657" i="33"/>
  <c r="G657" i="33"/>
  <c r="H657" i="33" s="1"/>
  <c r="F657" i="33"/>
  <c r="E657" i="33"/>
  <c r="D657" i="33"/>
  <c r="N657" i="33" s="1"/>
  <c r="M656" i="33"/>
  <c r="L656" i="33"/>
  <c r="K656" i="33"/>
  <c r="J656" i="33"/>
  <c r="I656" i="33"/>
  <c r="G656" i="33"/>
  <c r="H656" i="33" s="1"/>
  <c r="F656" i="33"/>
  <c r="E656" i="33"/>
  <c r="D656" i="33"/>
  <c r="N656" i="33" s="1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L649" i="33"/>
  <c r="K649" i="33"/>
  <c r="J649" i="33"/>
  <c r="I649" i="33"/>
  <c r="G649" i="33"/>
  <c r="H649" i="33" s="1"/>
  <c r="F649" i="33"/>
  <c r="E649" i="33"/>
  <c r="D649" i="33"/>
  <c r="N649" i="33" s="1"/>
  <c r="M648" i="33"/>
  <c r="L648" i="33"/>
  <c r="K648" i="33"/>
  <c r="J648" i="33"/>
  <c r="I648" i="33"/>
  <c r="G648" i="33"/>
  <c r="H648" i="33" s="1"/>
  <c r="F648" i="33"/>
  <c r="E648" i="33"/>
  <c r="D648" i="33"/>
  <c r="N648" i="33" s="1"/>
  <c r="M647" i="33"/>
  <c r="N647" i="33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M641" i="33"/>
  <c r="N641" i="33" s="1"/>
  <c r="L641" i="33"/>
  <c r="K641" i="33"/>
  <c r="J641" i="33"/>
  <c r="I641" i="33"/>
  <c r="G641" i="33"/>
  <c r="H641" i="33" s="1"/>
  <c r="F641" i="33"/>
  <c r="E641" i="33"/>
  <c r="D641" i="33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L637" i="33"/>
  <c r="K637" i="33"/>
  <c r="J637" i="33"/>
  <c r="I637" i="33"/>
  <c r="G637" i="33"/>
  <c r="H637" i="33" s="1"/>
  <c r="F637" i="33"/>
  <c r="E637" i="33"/>
  <c r="D637" i="33"/>
  <c r="N637" i="33" s="1"/>
  <c r="M636" i="33"/>
  <c r="L636" i="33"/>
  <c r="K636" i="33"/>
  <c r="J636" i="33"/>
  <c r="I636" i="33"/>
  <c r="G636" i="33"/>
  <c r="H636" i="33" s="1"/>
  <c r="F636" i="33"/>
  <c r="E636" i="33"/>
  <c r="D636" i="33"/>
  <c r="M635" i="33"/>
  <c r="N635" i="33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M633" i="33"/>
  <c r="L633" i="33"/>
  <c r="K633" i="33"/>
  <c r="J633" i="33"/>
  <c r="I633" i="33"/>
  <c r="G633" i="33"/>
  <c r="H633" i="33" s="1"/>
  <c r="F633" i="33"/>
  <c r="E633" i="33"/>
  <c r="D633" i="33"/>
  <c r="M632" i="33"/>
  <c r="L632" i="33"/>
  <c r="K632" i="33"/>
  <c r="J632" i="33"/>
  <c r="I632" i="33"/>
  <c r="G632" i="33"/>
  <c r="H632" i="33" s="1"/>
  <c r="F632" i="33"/>
  <c r="E632" i="33"/>
  <c r="D632" i="33"/>
  <c r="N632" i="33" s="1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N630" i="33"/>
  <c r="L630" i="33"/>
  <c r="K630" i="33"/>
  <c r="J630" i="33"/>
  <c r="I630" i="33"/>
  <c r="G630" i="33"/>
  <c r="H630" i="33" s="1"/>
  <c r="F630" i="33"/>
  <c r="E630" i="33"/>
  <c r="D630" i="33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/>
  <c r="M627" i="33"/>
  <c r="L627" i="33"/>
  <c r="K627" i="33"/>
  <c r="J627" i="33"/>
  <c r="I627" i="33"/>
  <c r="G627" i="33"/>
  <c r="H627" i="33" s="1"/>
  <c r="F627" i="33"/>
  <c r="E627" i="33"/>
  <c r="D627" i="33"/>
  <c r="N627" i="33" s="1"/>
  <c r="M626" i="33"/>
  <c r="L626" i="33"/>
  <c r="K626" i="33"/>
  <c r="J626" i="33"/>
  <c r="I626" i="33"/>
  <c r="G626" i="33"/>
  <c r="H626" i="33" s="1"/>
  <c r="F626" i="33"/>
  <c r="E626" i="33"/>
  <c r="D626" i="33"/>
  <c r="N626" i="33" s="1"/>
  <c r="M625" i="33"/>
  <c r="L625" i="33"/>
  <c r="K625" i="33"/>
  <c r="J625" i="33"/>
  <c r="I625" i="33"/>
  <c r="G625" i="33"/>
  <c r="H625" i="33" s="1"/>
  <c r="F625" i="33"/>
  <c r="E625" i="33"/>
  <c r="D625" i="33"/>
  <c r="N625" i="33" s="1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/>
  <c r="M621" i="33"/>
  <c r="N621" i="33" s="1"/>
  <c r="L621" i="33"/>
  <c r="K621" i="33"/>
  <c r="J621" i="33"/>
  <c r="I621" i="33"/>
  <c r="G621" i="33"/>
  <c r="H621" i="33" s="1"/>
  <c r="F621" i="33"/>
  <c r="E621" i="33"/>
  <c r="D621" i="33"/>
  <c r="M620" i="33"/>
  <c r="L620" i="33"/>
  <c r="K620" i="33"/>
  <c r="J620" i="33"/>
  <c r="I620" i="33"/>
  <c r="G620" i="33"/>
  <c r="H620" i="33" s="1"/>
  <c r="F620" i="33"/>
  <c r="E620" i="33"/>
  <c r="D620" i="33"/>
  <c r="N620" i="33" s="1"/>
  <c r="M619" i="33"/>
  <c r="L619" i="33"/>
  <c r="K619" i="33"/>
  <c r="J619" i="33"/>
  <c r="I619" i="33"/>
  <c r="G619" i="33"/>
  <c r="H619" i="33" s="1"/>
  <c r="F619" i="33"/>
  <c r="E619" i="33"/>
  <c r="D619" i="33"/>
  <c r="M618" i="33"/>
  <c r="N618" i="33"/>
  <c r="L618" i="33"/>
  <c r="K618" i="33"/>
  <c r="J618" i="33"/>
  <c r="I618" i="33"/>
  <c r="G618" i="33"/>
  <c r="H618" i="33" s="1"/>
  <c r="F618" i="33"/>
  <c r="E618" i="33"/>
  <c r="D618" i="33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/>
  <c r="M615" i="33"/>
  <c r="N615" i="33" s="1"/>
  <c r="L615" i="33"/>
  <c r="K615" i="33"/>
  <c r="J615" i="33"/>
  <c r="I615" i="33"/>
  <c r="G615" i="33"/>
  <c r="H615" i="33" s="1"/>
  <c r="F615" i="33"/>
  <c r="E615" i="33"/>
  <c r="D615" i="33"/>
  <c r="M614" i="33"/>
  <c r="L614" i="33"/>
  <c r="K614" i="33"/>
  <c r="J614" i="33"/>
  <c r="I614" i="33"/>
  <c r="G614" i="33"/>
  <c r="H614" i="33" s="1"/>
  <c r="F614" i="33"/>
  <c r="E614" i="33"/>
  <c r="D614" i="33"/>
  <c r="N614" i="33" s="1"/>
  <c r="M613" i="33"/>
  <c r="L613" i="33"/>
  <c r="K613" i="33"/>
  <c r="J613" i="33"/>
  <c r="I613" i="33"/>
  <c r="G613" i="33"/>
  <c r="H613" i="33" s="1"/>
  <c r="F613" i="33"/>
  <c r="E613" i="33"/>
  <c r="D613" i="33"/>
  <c r="N613" i="33" s="1"/>
  <c r="M612" i="33"/>
  <c r="N612" i="33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L608" i="33"/>
  <c r="K608" i="33"/>
  <c r="J608" i="33"/>
  <c r="I608" i="33"/>
  <c r="G608" i="33"/>
  <c r="H608" i="33" s="1"/>
  <c r="F608" i="33"/>
  <c r="E608" i="33"/>
  <c r="D608" i="33"/>
  <c r="N608" i="33" s="1"/>
  <c r="M607" i="33"/>
  <c r="L607" i="33"/>
  <c r="K607" i="33"/>
  <c r="J607" i="33"/>
  <c r="I607" i="33"/>
  <c r="G607" i="33"/>
  <c r="H607" i="33" s="1"/>
  <c r="F607" i="33"/>
  <c r="E607" i="33"/>
  <c r="D607" i="33"/>
  <c r="M606" i="33"/>
  <c r="N606" i="33"/>
  <c r="L606" i="33"/>
  <c r="K606" i="33"/>
  <c r="J606" i="33"/>
  <c r="I606" i="33"/>
  <c r="G606" i="33"/>
  <c r="H606" i="33" s="1"/>
  <c r="F606" i="33"/>
  <c r="E606" i="33"/>
  <c r="D606" i="33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/>
  <c r="M603" i="33"/>
  <c r="L603" i="33"/>
  <c r="K603" i="33"/>
  <c r="J603" i="33"/>
  <c r="I603" i="33"/>
  <c r="G603" i="33"/>
  <c r="H603" i="33" s="1"/>
  <c r="F603" i="33"/>
  <c r="E603" i="33"/>
  <c r="D603" i="33"/>
  <c r="N603" i="33" s="1"/>
  <c r="M602" i="33"/>
  <c r="L602" i="33"/>
  <c r="K602" i="33"/>
  <c r="J602" i="33"/>
  <c r="I602" i="33"/>
  <c r="G602" i="33"/>
  <c r="H602" i="33" s="1"/>
  <c r="F602" i="33"/>
  <c r="E602" i="33"/>
  <c r="D602" i="33"/>
  <c r="N602" i="33" s="1"/>
  <c r="M601" i="33"/>
  <c r="L601" i="33"/>
  <c r="K601" i="33"/>
  <c r="J601" i="33"/>
  <c r="I601" i="33"/>
  <c r="G601" i="33"/>
  <c r="H601" i="33" s="1"/>
  <c r="F601" i="33"/>
  <c r="E601" i="33"/>
  <c r="D601" i="33"/>
  <c r="M600" i="33"/>
  <c r="N600" i="33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L596" i="33"/>
  <c r="K596" i="33"/>
  <c r="J596" i="33"/>
  <c r="I596" i="33"/>
  <c r="G596" i="33"/>
  <c r="H596" i="33" s="1"/>
  <c r="F596" i="33"/>
  <c r="E596" i="33"/>
  <c r="D596" i="33"/>
  <c r="N596" i="33" s="1"/>
  <c r="M595" i="33"/>
  <c r="L595" i="33"/>
  <c r="K595" i="33"/>
  <c r="J595" i="33"/>
  <c r="I595" i="33"/>
  <c r="G595" i="33"/>
  <c r="H595" i="33" s="1"/>
  <c r="F595" i="33"/>
  <c r="E595" i="33"/>
  <c r="D595" i="33"/>
  <c r="M594" i="33"/>
  <c r="N594" i="33"/>
  <c r="L594" i="33"/>
  <c r="K594" i="33"/>
  <c r="J594" i="33"/>
  <c r="I594" i="33"/>
  <c r="G594" i="33"/>
  <c r="H594" i="33" s="1"/>
  <c r="F594" i="33"/>
  <c r="E594" i="33"/>
  <c r="D594" i="33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/>
  <c r="M591" i="33"/>
  <c r="L591" i="33"/>
  <c r="K591" i="33"/>
  <c r="J591" i="33"/>
  <c r="I591" i="33"/>
  <c r="G591" i="33"/>
  <c r="H591" i="33" s="1"/>
  <c r="F591" i="33"/>
  <c r="E591" i="33"/>
  <c r="D591" i="33"/>
  <c r="N591" i="33" s="1"/>
  <c r="M590" i="33"/>
  <c r="L590" i="33"/>
  <c r="K590" i="33"/>
  <c r="J590" i="33"/>
  <c r="I590" i="33"/>
  <c r="G590" i="33"/>
  <c r="H590" i="33" s="1"/>
  <c r="F590" i="33"/>
  <c r="E590" i="33"/>
  <c r="D590" i="33"/>
  <c r="N590" i="33" s="1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L584" i="33"/>
  <c r="K584" i="33"/>
  <c r="J584" i="33"/>
  <c r="I584" i="33"/>
  <c r="G584" i="33"/>
  <c r="H584" i="33" s="1"/>
  <c r="F584" i="33"/>
  <c r="E584" i="33"/>
  <c r="D584" i="33"/>
  <c r="N584" i="33" s="1"/>
  <c r="M583" i="33"/>
  <c r="N583" i="33" s="1"/>
  <c r="L583" i="33"/>
  <c r="K583" i="33"/>
  <c r="J583" i="33"/>
  <c r="I583" i="33"/>
  <c r="G583" i="33"/>
  <c r="H583" i="33" s="1"/>
  <c r="F583" i="33"/>
  <c r="E583" i="33"/>
  <c r="D583" i="33"/>
  <c r="M582" i="33"/>
  <c r="N582" i="33"/>
  <c r="L582" i="33"/>
  <c r="K582" i="33"/>
  <c r="J582" i="33"/>
  <c r="I582" i="33"/>
  <c r="G582" i="33"/>
  <c r="H582" i="33" s="1"/>
  <c r="F582" i="33"/>
  <c r="E582" i="33"/>
  <c r="D582" i="33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/>
  <c r="M579" i="33"/>
  <c r="L579" i="33"/>
  <c r="K579" i="33"/>
  <c r="J579" i="33"/>
  <c r="I579" i="33"/>
  <c r="G579" i="33"/>
  <c r="H579" i="33" s="1"/>
  <c r="F579" i="33"/>
  <c r="E579" i="33"/>
  <c r="D579" i="33"/>
  <c r="N579" i="33" s="1"/>
  <c r="M578" i="33"/>
  <c r="L578" i="33"/>
  <c r="K578" i="33"/>
  <c r="J578" i="33"/>
  <c r="I578" i="33"/>
  <c r="G578" i="33"/>
  <c r="H578" i="33" s="1"/>
  <c r="F578" i="33"/>
  <c r="E578" i="33"/>
  <c r="D578" i="33"/>
  <c r="N578" i="33" s="1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L572" i="33"/>
  <c r="K572" i="33"/>
  <c r="J572" i="33"/>
  <c r="I572" i="33"/>
  <c r="G572" i="33"/>
  <c r="H572" i="33" s="1"/>
  <c r="F572" i="33"/>
  <c r="E572" i="33"/>
  <c r="D572" i="33"/>
  <c r="N572" i="33" s="1"/>
  <c r="M571" i="33"/>
  <c r="N571" i="33" s="1"/>
  <c r="L571" i="33"/>
  <c r="K571" i="33"/>
  <c r="J571" i="33"/>
  <c r="I571" i="33"/>
  <c r="G571" i="33"/>
  <c r="H571" i="33" s="1"/>
  <c r="F571" i="33"/>
  <c r="E571" i="33"/>
  <c r="D571" i="33"/>
  <c r="M570" i="33"/>
  <c r="N570" i="33"/>
  <c r="L570" i="33"/>
  <c r="K570" i="33"/>
  <c r="J570" i="33"/>
  <c r="I570" i="33"/>
  <c r="G570" i="33"/>
  <c r="H570" i="33" s="1"/>
  <c r="F570" i="33"/>
  <c r="E570" i="33"/>
  <c r="D570" i="33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/>
  <c r="M567" i="33"/>
  <c r="L567" i="33"/>
  <c r="K567" i="33"/>
  <c r="J567" i="33"/>
  <c r="I567" i="33"/>
  <c r="G567" i="33"/>
  <c r="H567" i="33" s="1"/>
  <c r="F567" i="33"/>
  <c r="E567" i="33"/>
  <c r="D567" i="33"/>
  <c r="N567" i="33" s="1"/>
  <c r="M566" i="33"/>
  <c r="L566" i="33"/>
  <c r="K566" i="33"/>
  <c r="J566" i="33"/>
  <c r="I566" i="33"/>
  <c r="G566" i="33"/>
  <c r="H566" i="33" s="1"/>
  <c r="F566" i="33"/>
  <c r="E566" i="33"/>
  <c r="D566" i="33"/>
  <c r="N566" i="33" s="1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/>
  <c r="N561" i="33"/>
  <c r="M561" i="33"/>
  <c r="L561" i="33"/>
  <c r="K561" i="33"/>
  <c r="J561" i="33"/>
  <c r="I561" i="33"/>
  <c r="G561" i="33"/>
  <c r="H561" i="33" s="1"/>
  <c r="F561" i="33"/>
  <c r="E561" i="33"/>
  <c r="D561" i="33"/>
  <c r="M560" i="33"/>
  <c r="L560" i="33"/>
  <c r="K560" i="33"/>
  <c r="J560" i="33"/>
  <c r="I560" i="33"/>
  <c r="G560" i="33"/>
  <c r="H560" i="33" s="1"/>
  <c r="F560" i="33"/>
  <c r="E560" i="33"/>
  <c r="D560" i="33"/>
  <c r="N560" i="33" s="1"/>
  <c r="M559" i="33"/>
  <c r="N559" i="33" s="1"/>
  <c r="L559" i="33"/>
  <c r="K559" i="33"/>
  <c r="J559" i="33"/>
  <c r="I559" i="33"/>
  <c r="G559" i="33"/>
  <c r="H559" i="33" s="1"/>
  <c r="F559" i="33"/>
  <c r="E559" i="33"/>
  <c r="D559" i="33"/>
  <c r="M558" i="33"/>
  <c r="N558" i="33"/>
  <c r="L558" i="33"/>
  <c r="K558" i="33"/>
  <c r="J558" i="33"/>
  <c r="I558" i="33"/>
  <c r="G558" i="33"/>
  <c r="H558" i="33" s="1"/>
  <c r="F558" i="33"/>
  <c r="E558" i="33"/>
  <c r="D558" i="33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/>
  <c r="M555" i="33"/>
  <c r="L555" i="33"/>
  <c r="K555" i="33"/>
  <c r="J555" i="33"/>
  <c r="I555" i="33"/>
  <c r="G555" i="33"/>
  <c r="H555" i="33" s="1"/>
  <c r="F555" i="33"/>
  <c r="E555" i="33"/>
  <c r="D555" i="33"/>
  <c r="N555" i="33" s="1"/>
  <c r="M554" i="33"/>
  <c r="L554" i="33"/>
  <c r="K554" i="33"/>
  <c r="J554" i="33"/>
  <c r="I554" i="33"/>
  <c r="G554" i="33"/>
  <c r="H554" i="33" s="1"/>
  <c r="F554" i="33"/>
  <c r="E554" i="33"/>
  <c r="D554" i="33"/>
  <c r="N554" i="33" s="1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L548" i="33"/>
  <c r="K548" i="33"/>
  <c r="J548" i="33"/>
  <c r="I548" i="33"/>
  <c r="G548" i="33"/>
  <c r="H548" i="33" s="1"/>
  <c r="F548" i="33"/>
  <c r="E548" i="33"/>
  <c r="D548" i="33"/>
  <c r="N548" i="33" s="1"/>
  <c r="M547" i="33"/>
  <c r="N547" i="33" s="1"/>
  <c r="L547" i="33"/>
  <c r="K547" i="33"/>
  <c r="J547" i="33"/>
  <c r="I547" i="33"/>
  <c r="G547" i="33"/>
  <c r="H547" i="33" s="1"/>
  <c r="F547" i="33"/>
  <c r="E547" i="33"/>
  <c r="D547" i="33"/>
  <c r="M546" i="33"/>
  <c r="N546" i="33"/>
  <c r="L546" i="33"/>
  <c r="K546" i="33"/>
  <c r="J546" i="33"/>
  <c r="I546" i="33"/>
  <c r="G546" i="33"/>
  <c r="H546" i="33" s="1"/>
  <c r="F546" i="33"/>
  <c r="E546" i="33"/>
  <c r="D546" i="33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/>
  <c r="M543" i="33"/>
  <c r="L543" i="33"/>
  <c r="K543" i="33"/>
  <c r="J543" i="33"/>
  <c r="I543" i="33"/>
  <c r="G543" i="33"/>
  <c r="H543" i="33" s="1"/>
  <c r="F543" i="33"/>
  <c r="E543" i="33"/>
  <c r="D543" i="33"/>
  <c r="N543" i="33" s="1"/>
  <c r="M542" i="33"/>
  <c r="L542" i="33"/>
  <c r="K542" i="33"/>
  <c r="J542" i="33"/>
  <c r="I542" i="33"/>
  <c r="G542" i="33"/>
  <c r="H542" i="33" s="1"/>
  <c r="F542" i="33"/>
  <c r="E542" i="33"/>
  <c r="D542" i="33"/>
  <c r="N542" i="33" s="1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L536" i="33"/>
  <c r="K536" i="33"/>
  <c r="J536" i="33"/>
  <c r="I536" i="33"/>
  <c r="G536" i="33"/>
  <c r="H536" i="33" s="1"/>
  <c r="F536" i="33"/>
  <c r="E536" i="33"/>
  <c r="D536" i="33"/>
  <c r="N536" i="33" s="1"/>
  <c r="M535" i="33"/>
  <c r="N535" i="33" s="1"/>
  <c r="L535" i="33"/>
  <c r="K535" i="33"/>
  <c r="J535" i="33"/>
  <c r="I535" i="33"/>
  <c r="G535" i="33"/>
  <c r="H535" i="33" s="1"/>
  <c r="F535" i="33"/>
  <c r="E535" i="33"/>
  <c r="D535" i="33"/>
  <c r="M534" i="33"/>
  <c r="N534" i="33"/>
  <c r="L534" i="33"/>
  <c r="K534" i="33"/>
  <c r="J534" i="33"/>
  <c r="I534" i="33"/>
  <c r="G534" i="33"/>
  <c r="H534" i="33" s="1"/>
  <c r="F534" i="33"/>
  <c r="E534" i="33"/>
  <c r="D534" i="33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/>
  <c r="M531" i="33"/>
  <c r="L531" i="33"/>
  <c r="K531" i="33"/>
  <c r="J531" i="33"/>
  <c r="I531" i="33"/>
  <c r="G531" i="33"/>
  <c r="H531" i="33" s="1"/>
  <c r="F531" i="33"/>
  <c r="E531" i="33"/>
  <c r="D531" i="33"/>
  <c r="N531" i="33" s="1"/>
  <c r="M530" i="33"/>
  <c r="L530" i="33"/>
  <c r="K530" i="33"/>
  <c r="J530" i="33"/>
  <c r="I530" i="33"/>
  <c r="G530" i="33"/>
  <c r="H530" i="33" s="1"/>
  <c r="F530" i="33"/>
  <c r="E530" i="33"/>
  <c r="D530" i="33"/>
  <c r="N530" i="33" s="1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L524" i="33"/>
  <c r="K524" i="33"/>
  <c r="J524" i="33"/>
  <c r="I524" i="33"/>
  <c r="G524" i="33"/>
  <c r="H524" i="33" s="1"/>
  <c r="F524" i="33"/>
  <c r="E524" i="33"/>
  <c r="D524" i="33"/>
  <c r="N524" i="33" s="1"/>
  <c r="M523" i="33"/>
  <c r="N523" i="33" s="1"/>
  <c r="L523" i="33"/>
  <c r="K523" i="33"/>
  <c r="J523" i="33"/>
  <c r="I523" i="33"/>
  <c r="G523" i="33"/>
  <c r="H523" i="33" s="1"/>
  <c r="F523" i="33"/>
  <c r="E523" i="33"/>
  <c r="D523" i="33"/>
  <c r="M522" i="33"/>
  <c r="N522" i="33"/>
  <c r="L522" i="33"/>
  <c r="K522" i="33"/>
  <c r="J522" i="33"/>
  <c r="I522" i="33"/>
  <c r="G522" i="33"/>
  <c r="H522" i="33" s="1"/>
  <c r="F522" i="33"/>
  <c r="E522" i="33"/>
  <c r="D522" i="33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/>
  <c r="M519" i="33"/>
  <c r="L519" i="33"/>
  <c r="K519" i="33"/>
  <c r="J519" i="33"/>
  <c r="I519" i="33"/>
  <c r="G519" i="33"/>
  <c r="H519" i="33" s="1"/>
  <c r="F519" i="33"/>
  <c r="E519" i="33"/>
  <c r="D519" i="33"/>
  <c r="N519" i="33" s="1"/>
  <c r="M518" i="33"/>
  <c r="L518" i="33"/>
  <c r="K518" i="33"/>
  <c r="J518" i="33"/>
  <c r="I518" i="33"/>
  <c r="G518" i="33"/>
  <c r="H518" i="33" s="1"/>
  <c r="F518" i="33"/>
  <c r="E518" i="33"/>
  <c r="D518" i="33"/>
  <c r="N518" i="33" s="1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L512" i="33"/>
  <c r="K512" i="33"/>
  <c r="J512" i="33"/>
  <c r="I512" i="33"/>
  <c r="G512" i="33"/>
  <c r="H512" i="33" s="1"/>
  <c r="F512" i="33"/>
  <c r="E512" i="33"/>
  <c r="D512" i="33"/>
  <c r="N512" i="33" s="1"/>
  <c r="M511" i="33"/>
  <c r="N511" i="33" s="1"/>
  <c r="L511" i="33"/>
  <c r="K511" i="33"/>
  <c r="J511" i="33"/>
  <c r="I511" i="33"/>
  <c r="G511" i="33"/>
  <c r="H511" i="33" s="1"/>
  <c r="F511" i="33"/>
  <c r="E511" i="33"/>
  <c r="D511" i="33"/>
  <c r="M510" i="33"/>
  <c r="N510" i="33"/>
  <c r="L510" i="33"/>
  <c r="K510" i="33"/>
  <c r="J510" i="33"/>
  <c r="I510" i="33"/>
  <c r="G510" i="33"/>
  <c r="H510" i="33" s="1"/>
  <c r="F510" i="33"/>
  <c r="E510" i="33"/>
  <c r="D510" i="33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/>
  <c r="M507" i="33"/>
  <c r="L507" i="33"/>
  <c r="K507" i="33"/>
  <c r="J507" i="33"/>
  <c r="I507" i="33"/>
  <c r="G507" i="33"/>
  <c r="H507" i="33" s="1"/>
  <c r="F507" i="33"/>
  <c r="E507" i="33"/>
  <c r="D507" i="33"/>
  <c r="N507" i="33" s="1"/>
  <c r="M506" i="33"/>
  <c r="L506" i="33"/>
  <c r="K506" i="33"/>
  <c r="J506" i="33"/>
  <c r="I506" i="33"/>
  <c r="G506" i="33"/>
  <c r="H506" i="33" s="1"/>
  <c r="F506" i="33"/>
  <c r="E506" i="33"/>
  <c r="D506" i="33"/>
  <c r="N506" i="33" s="1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L500" i="33"/>
  <c r="K500" i="33"/>
  <c r="J500" i="33"/>
  <c r="I500" i="33"/>
  <c r="G500" i="33"/>
  <c r="H500" i="33" s="1"/>
  <c r="F500" i="33"/>
  <c r="E500" i="33"/>
  <c r="D500" i="33"/>
  <c r="N500" i="33" s="1"/>
  <c r="M499" i="33"/>
  <c r="N499" i="33" s="1"/>
  <c r="L499" i="33"/>
  <c r="K499" i="33"/>
  <c r="J499" i="33"/>
  <c r="I499" i="33"/>
  <c r="G499" i="33"/>
  <c r="H499" i="33" s="1"/>
  <c r="F499" i="33"/>
  <c r="E499" i="33"/>
  <c r="D499" i="33"/>
  <c r="M498" i="33"/>
  <c r="N498" i="33"/>
  <c r="L498" i="33"/>
  <c r="K498" i="33"/>
  <c r="J498" i="33"/>
  <c r="I498" i="33"/>
  <c r="G498" i="33"/>
  <c r="H498" i="33" s="1"/>
  <c r="F498" i="33"/>
  <c r="E498" i="33"/>
  <c r="D498" i="33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/>
  <c r="M495" i="33"/>
  <c r="L495" i="33"/>
  <c r="K495" i="33"/>
  <c r="J495" i="33"/>
  <c r="I495" i="33"/>
  <c r="G495" i="33"/>
  <c r="H495" i="33" s="1"/>
  <c r="F495" i="33"/>
  <c r="E495" i="33"/>
  <c r="D495" i="33"/>
  <c r="N495" i="33" s="1"/>
  <c r="M494" i="33"/>
  <c r="L494" i="33"/>
  <c r="K494" i="33"/>
  <c r="J494" i="33"/>
  <c r="I494" i="33"/>
  <c r="G494" i="33"/>
  <c r="H494" i="33" s="1"/>
  <c r="F494" i="33"/>
  <c r="E494" i="33"/>
  <c r="D494" i="33"/>
  <c r="N494" i="33" s="1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L488" i="33"/>
  <c r="K488" i="33"/>
  <c r="J488" i="33"/>
  <c r="I488" i="33"/>
  <c r="G488" i="33"/>
  <c r="H488" i="33" s="1"/>
  <c r="F488" i="33"/>
  <c r="E488" i="33"/>
  <c r="D488" i="33"/>
  <c r="N488" i="33" s="1"/>
  <c r="M487" i="33"/>
  <c r="N487" i="33" s="1"/>
  <c r="L487" i="33"/>
  <c r="K487" i="33"/>
  <c r="J487" i="33"/>
  <c r="I487" i="33"/>
  <c r="G487" i="33"/>
  <c r="H487" i="33" s="1"/>
  <c r="F487" i="33"/>
  <c r="E487" i="33"/>
  <c r="D487" i="33"/>
  <c r="M486" i="33"/>
  <c r="N486" i="33"/>
  <c r="L486" i="33"/>
  <c r="K486" i="33"/>
  <c r="J486" i="33"/>
  <c r="I486" i="33"/>
  <c r="G486" i="33"/>
  <c r="H486" i="33" s="1"/>
  <c r="F486" i="33"/>
  <c r="E486" i="33"/>
  <c r="D486" i="33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/>
  <c r="M483" i="33"/>
  <c r="L483" i="33"/>
  <c r="K483" i="33"/>
  <c r="J483" i="33"/>
  <c r="I483" i="33"/>
  <c r="G483" i="33"/>
  <c r="H483" i="33" s="1"/>
  <c r="F483" i="33"/>
  <c r="E483" i="33"/>
  <c r="D483" i="33"/>
  <c r="N483" i="33" s="1"/>
  <c r="M482" i="33"/>
  <c r="L482" i="33"/>
  <c r="K482" i="33"/>
  <c r="J482" i="33"/>
  <c r="I482" i="33"/>
  <c r="G482" i="33"/>
  <c r="H482" i="33" s="1"/>
  <c r="F482" i="33"/>
  <c r="E482" i="33"/>
  <c r="D482" i="33"/>
  <c r="N482" i="33" s="1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L476" i="33"/>
  <c r="K476" i="33"/>
  <c r="J476" i="33"/>
  <c r="I476" i="33"/>
  <c r="G476" i="33"/>
  <c r="H476" i="33" s="1"/>
  <c r="F476" i="33"/>
  <c r="E476" i="33"/>
  <c r="D476" i="33"/>
  <c r="N476" i="33" s="1"/>
  <c r="M475" i="33"/>
  <c r="N475" i="33" s="1"/>
  <c r="L475" i="33"/>
  <c r="K475" i="33"/>
  <c r="J475" i="33"/>
  <c r="I475" i="33"/>
  <c r="G475" i="33"/>
  <c r="H475" i="33" s="1"/>
  <c r="F475" i="33"/>
  <c r="E475" i="33"/>
  <c r="D475" i="33"/>
  <c r="M474" i="33"/>
  <c r="N474" i="33"/>
  <c r="L474" i="33"/>
  <c r="K474" i="33"/>
  <c r="J474" i="33"/>
  <c r="I474" i="33"/>
  <c r="G474" i="33"/>
  <c r="H474" i="33" s="1"/>
  <c r="F474" i="33"/>
  <c r="E474" i="33"/>
  <c r="D474" i="33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/>
  <c r="M471" i="33"/>
  <c r="L471" i="33"/>
  <c r="K471" i="33"/>
  <c r="J471" i="33"/>
  <c r="I471" i="33"/>
  <c r="G471" i="33"/>
  <c r="H471" i="33" s="1"/>
  <c r="F471" i="33"/>
  <c r="E471" i="33"/>
  <c r="D471" i="33"/>
  <c r="N471" i="33" s="1"/>
  <c r="M470" i="33"/>
  <c r="L470" i="33"/>
  <c r="K470" i="33"/>
  <c r="J470" i="33"/>
  <c r="I470" i="33"/>
  <c r="G470" i="33"/>
  <c r="H470" i="33" s="1"/>
  <c r="F470" i="33"/>
  <c r="E470" i="33"/>
  <c r="D470" i="33"/>
  <c r="N470" i="33" s="1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L464" i="33"/>
  <c r="K464" i="33"/>
  <c r="J464" i="33"/>
  <c r="I464" i="33"/>
  <c r="G464" i="33"/>
  <c r="H464" i="33" s="1"/>
  <c r="F464" i="33"/>
  <c r="E464" i="33"/>
  <c r="D464" i="33"/>
  <c r="N464" i="33" s="1"/>
  <c r="M463" i="33"/>
  <c r="N463" i="33" s="1"/>
  <c r="L463" i="33"/>
  <c r="K463" i="33"/>
  <c r="J463" i="33"/>
  <c r="I463" i="33"/>
  <c r="G463" i="33"/>
  <c r="H463" i="33" s="1"/>
  <c r="F463" i="33"/>
  <c r="E463" i="33"/>
  <c r="D463" i="33"/>
  <c r="M462" i="33"/>
  <c r="N462" i="33"/>
  <c r="L462" i="33"/>
  <c r="K462" i="33"/>
  <c r="J462" i="33"/>
  <c r="I462" i="33"/>
  <c r="G462" i="33"/>
  <c r="H462" i="33" s="1"/>
  <c r="F462" i="33"/>
  <c r="E462" i="33"/>
  <c r="D462" i="33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/>
  <c r="M459" i="33"/>
  <c r="L459" i="33"/>
  <c r="K459" i="33"/>
  <c r="J459" i="33"/>
  <c r="I459" i="33"/>
  <c r="G459" i="33"/>
  <c r="H459" i="33" s="1"/>
  <c r="F459" i="33"/>
  <c r="E459" i="33"/>
  <c r="D459" i="33"/>
  <c r="N459" i="33" s="1"/>
  <c r="M458" i="33"/>
  <c r="L458" i="33"/>
  <c r="K458" i="33"/>
  <c r="J458" i="33"/>
  <c r="I458" i="33"/>
  <c r="G458" i="33"/>
  <c r="H458" i="33" s="1"/>
  <c r="F458" i="33"/>
  <c r="E458" i="33"/>
  <c r="D458" i="33"/>
  <c r="N458" i="33" s="1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L452" i="33"/>
  <c r="K452" i="33"/>
  <c r="J452" i="33"/>
  <c r="I452" i="33"/>
  <c r="G452" i="33"/>
  <c r="H452" i="33" s="1"/>
  <c r="F452" i="33"/>
  <c r="E452" i="33"/>
  <c r="D452" i="33"/>
  <c r="N452" i="33" s="1"/>
  <c r="M451" i="33"/>
  <c r="L451" i="33"/>
  <c r="K451" i="33"/>
  <c r="J451" i="33"/>
  <c r="I451" i="33"/>
  <c r="G451" i="33"/>
  <c r="H451" i="33" s="1"/>
  <c r="F451" i="33"/>
  <c r="E451" i="33"/>
  <c r="D451" i="33"/>
  <c r="M450" i="33"/>
  <c r="N450" i="33" s="1"/>
  <c r="L450" i="33"/>
  <c r="K450" i="33"/>
  <c r="J450" i="33"/>
  <c r="I450" i="33"/>
  <c r="G450" i="33"/>
  <c r="H450" i="33" s="1"/>
  <c r="F450" i="33"/>
  <c r="E450" i="33"/>
  <c r="D450" i="33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/>
  <c r="M447" i="33"/>
  <c r="L447" i="33"/>
  <c r="K447" i="33"/>
  <c r="J447" i="33"/>
  <c r="I447" i="33"/>
  <c r="G447" i="33"/>
  <c r="H447" i="33" s="1"/>
  <c r="F447" i="33"/>
  <c r="E447" i="33"/>
  <c r="D447" i="33"/>
  <c r="N447" i="33" s="1"/>
  <c r="M446" i="33"/>
  <c r="L446" i="33"/>
  <c r="K446" i="33"/>
  <c r="J446" i="33"/>
  <c r="I446" i="33"/>
  <c r="G446" i="33"/>
  <c r="H446" i="33" s="1"/>
  <c r="F446" i="33"/>
  <c r="E446" i="33"/>
  <c r="D446" i="33"/>
  <c r="N446" i="33" s="1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L440" i="33"/>
  <c r="K440" i="33"/>
  <c r="J440" i="33"/>
  <c r="I440" i="33"/>
  <c r="G440" i="33"/>
  <c r="H440" i="33" s="1"/>
  <c r="F440" i="33"/>
  <c r="E440" i="33"/>
  <c r="D440" i="33"/>
  <c r="N440" i="33" s="1"/>
  <c r="M439" i="33"/>
  <c r="L439" i="33"/>
  <c r="K439" i="33"/>
  <c r="J439" i="33"/>
  <c r="I439" i="33"/>
  <c r="G439" i="33"/>
  <c r="H439" i="33" s="1"/>
  <c r="F439" i="33"/>
  <c r="E439" i="33"/>
  <c r="D439" i="33"/>
  <c r="M438" i="33"/>
  <c r="N438" i="33"/>
  <c r="L438" i="33"/>
  <c r="K438" i="33"/>
  <c r="J438" i="33"/>
  <c r="I438" i="33"/>
  <c r="G438" i="33"/>
  <c r="H438" i="33" s="1"/>
  <c r="F438" i="33"/>
  <c r="E438" i="33"/>
  <c r="D438" i="33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/>
  <c r="M435" i="33"/>
  <c r="L435" i="33"/>
  <c r="K435" i="33"/>
  <c r="J435" i="33"/>
  <c r="I435" i="33"/>
  <c r="G435" i="33"/>
  <c r="H435" i="33" s="1"/>
  <c r="F435" i="33"/>
  <c r="E435" i="33"/>
  <c r="D435" i="33"/>
  <c r="N435" i="33" s="1"/>
  <c r="M434" i="33"/>
  <c r="L434" i="33"/>
  <c r="K434" i="33"/>
  <c r="J434" i="33"/>
  <c r="I434" i="33"/>
  <c r="G434" i="33"/>
  <c r="H434" i="33" s="1"/>
  <c r="F434" i="33"/>
  <c r="E434" i="33"/>
  <c r="D434" i="33"/>
  <c r="N434" i="33" s="1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L428" i="33"/>
  <c r="K428" i="33"/>
  <c r="J428" i="33"/>
  <c r="I428" i="33"/>
  <c r="G428" i="33"/>
  <c r="H428" i="33" s="1"/>
  <c r="F428" i="33"/>
  <c r="E428" i="33"/>
  <c r="D428" i="33"/>
  <c r="N428" i="33" s="1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N426" i="33"/>
  <c r="L426" i="33"/>
  <c r="K426" i="33"/>
  <c r="J426" i="33"/>
  <c r="I426" i="33"/>
  <c r="G426" i="33"/>
  <c r="H426" i="33" s="1"/>
  <c r="F426" i="33"/>
  <c r="E426" i="33"/>
  <c r="D426" i="33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/>
  <c r="M423" i="33"/>
  <c r="L423" i="33"/>
  <c r="K423" i="33"/>
  <c r="J423" i="33"/>
  <c r="I423" i="33"/>
  <c r="G423" i="33"/>
  <c r="H423" i="33" s="1"/>
  <c r="F423" i="33"/>
  <c r="E423" i="33"/>
  <c r="D423" i="33"/>
  <c r="N423" i="33" s="1"/>
  <c r="M422" i="33"/>
  <c r="L422" i="33"/>
  <c r="K422" i="33"/>
  <c r="J422" i="33"/>
  <c r="I422" i="33"/>
  <c r="G422" i="33"/>
  <c r="H422" i="33" s="1"/>
  <c r="F422" i="33"/>
  <c r="E422" i="33"/>
  <c r="D422" i="33"/>
  <c r="N422" i="33" s="1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L416" i="33"/>
  <c r="K416" i="33"/>
  <c r="J416" i="33"/>
  <c r="I416" i="33"/>
  <c r="G416" i="33"/>
  <c r="H416" i="33" s="1"/>
  <c r="F416" i="33"/>
  <c r="E416" i="33"/>
  <c r="D416" i="33"/>
  <c r="N416" i="33" s="1"/>
  <c r="M415" i="33"/>
  <c r="L415" i="33"/>
  <c r="K415" i="33"/>
  <c r="J415" i="33"/>
  <c r="I415" i="33"/>
  <c r="G415" i="33"/>
  <c r="H415" i="33" s="1"/>
  <c r="F415" i="33"/>
  <c r="E415" i="33"/>
  <c r="D415" i="33"/>
  <c r="M414" i="33"/>
  <c r="N414" i="33" s="1"/>
  <c r="L414" i="33"/>
  <c r="K414" i="33"/>
  <c r="J414" i="33"/>
  <c r="I414" i="33"/>
  <c r="G414" i="33"/>
  <c r="H414" i="33" s="1"/>
  <c r="F414" i="33"/>
  <c r="E414" i="33"/>
  <c r="D414" i="33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/>
  <c r="M411" i="33"/>
  <c r="L411" i="33"/>
  <c r="K411" i="33"/>
  <c r="J411" i="33"/>
  <c r="I411" i="33"/>
  <c r="G411" i="33"/>
  <c r="H411" i="33" s="1"/>
  <c r="F411" i="33"/>
  <c r="E411" i="33"/>
  <c r="D411" i="33"/>
  <c r="N411" i="33" s="1"/>
  <c r="M410" i="33"/>
  <c r="L410" i="33"/>
  <c r="K410" i="33"/>
  <c r="J410" i="33"/>
  <c r="I410" i="33"/>
  <c r="G410" i="33"/>
  <c r="H410" i="33" s="1"/>
  <c r="F410" i="33"/>
  <c r="E410" i="33"/>
  <c r="D410" i="33"/>
  <c r="N410" i="33" s="1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L404" i="33"/>
  <c r="K404" i="33"/>
  <c r="J404" i="33"/>
  <c r="I404" i="33"/>
  <c r="G404" i="33"/>
  <c r="H404" i="33" s="1"/>
  <c r="F404" i="33"/>
  <c r="E404" i="33"/>
  <c r="D404" i="33"/>
  <c r="N404" i="33" s="1"/>
  <c r="M403" i="33"/>
  <c r="L403" i="33"/>
  <c r="K403" i="33"/>
  <c r="J403" i="33"/>
  <c r="I403" i="33"/>
  <c r="G403" i="33"/>
  <c r="H403" i="33" s="1"/>
  <c r="F403" i="33"/>
  <c r="E403" i="33"/>
  <c r="D403" i="33"/>
  <c r="M402" i="33"/>
  <c r="N402" i="33"/>
  <c r="L402" i="33"/>
  <c r="K402" i="33"/>
  <c r="J402" i="33"/>
  <c r="I402" i="33"/>
  <c r="G402" i="33"/>
  <c r="H402" i="33" s="1"/>
  <c r="F402" i="33"/>
  <c r="E402" i="33"/>
  <c r="D402" i="33"/>
  <c r="M401" i="33"/>
  <c r="L401" i="33"/>
  <c r="K401" i="33"/>
  <c r="J401" i="33"/>
  <c r="I401" i="33"/>
  <c r="G401" i="33"/>
  <c r="H401" i="33" s="1"/>
  <c r="F401" i="33"/>
  <c r="E401" i="33"/>
  <c r="D401" i="33"/>
  <c r="N401" i="33" s="1"/>
  <c r="M5" i="7"/>
  <c r="P5" i="7"/>
  <c r="AE11" i="7"/>
  <c r="AG11" i="7"/>
  <c r="AI11" i="7"/>
  <c r="I13" i="18"/>
  <c r="I12" i="18"/>
  <c r="I11" i="18"/>
  <c r="I10" i="18"/>
  <c r="I9" i="18"/>
  <c r="I8" i="18"/>
  <c r="I7" i="18"/>
  <c r="I6" i="18"/>
  <c r="I5" i="18"/>
  <c r="I4" i="18"/>
  <c r="C20" i="19"/>
  <c r="C18" i="19"/>
  <c r="C19" i="19" s="1"/>
  <c r="G15" i="19" s="1"/>
  <c r="W3" i="19"/>
  <c r="W4" i="19"/>
  <c r="R7" i="19"/>
  <c r="U6" i="19" s="1"/>
  <c r="M3" i="19"/>
  <c r="N3" i="19"/>
  <c r="M4" i="19"/>
  <c r="N4" i="19"/>
  <c r="M5" i="19"/>
  <c r="N5" i="19"/>
  <c r="M6" i="19"/>
  <c r="N6" i="19"/>
  <c r="M7" i="19"/>
  <c r="N7" i="19"/>
  <c r="R6" i="19"/>
  <c r="C8" i="19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M26" i="33" s="1"/>
  <c r="N26" i="33" s="1"/>
  <c r="L25" i="33"/>
  <c r="L24" i="33"/>
  <c r="L23" i="33"/>
  <c r="L22" i="33"/>
  <c r="L21" i="33"/>
  <c r="L20" i="33"/>
  <c r="M20" i="33" s="1"/>
  <c r="N20" i="33" s="1"/>
  <c r="L19" i="33"/>
  <c r="M19" i="33" s="1"/>
  <c r="N19" i="33" s="1"/>
  <c r="L18" i="33"/>
  <c r="L17" i="33"/>
  <c r="L16" i="33"/>
  <c r="L15" i="33"/>
  <c r="L14" i="33"/>
  <c r="M14" i="33" s="1"/>
  <c r="N14" i="33" s="1"/>
  <c r="L13" i="33"/>
  <c r="L12" i="33"/>
  <c r="L11" i="33"/>
  <c r="L10" i="33"/>
  <c r="L8" i="33"/>
  <c r="L7" i="33"/>
  <c r="M7" i="33" s="1"/>
  <c r="N7" i="33" s="1"/>
  <c r="L6" i="33"/>
  <c r="M6" i="33" s="1"/>
  <c r="N6" i="33" s="1"/>
  <c r="L5" i="33"/>
  <c r="M5" i="33" s="1"/>
  <c r="N5" i="33" s="1"/>
  <c r="L4" i="33"/>
  <c r="L3" i="33"/>
  <c r="L9" i="33"/>
  <c r="J21" i="22"/>
  <c r="K21" i="22" s="1"/>
  <c r="L21" i="22" s="1"/>
  <c r="J20" i="22"/>
  <c r="K20" i="22" s="1"/>
  <c r="L20" i="22" s="1"/>
  <c r="J19" i="22"/>
  <c r="K19" i="22" s="1"/>
  <c r="L19" i="22" s="1"/>
  <c r="J18" i="22"/>
  <c r="K18" i="22" s="1"/>
  <c r="L18" i="22" s="1"/>
  <c r="J17" i="22"/>
  <c r="K17" i="22" s="1"/>
  <c r="L17" i="22" s="1"/>
  <c r="M400" i="33"/>
  <c r="K400" i="33"/>
  <c r="J400" i="33"/>
  <c r="I400" i="33"/>
  <c r="G400" i="33"/>
  <c r="H400" i="33" s="1"/>
  <c r="F400" i="33"/>
  <c r="E400" i="33"/>
  <c r="D400" i="33"/>
  <c r="M399" i="33"/>
  <c r="K399" i="33"/>
  <c r="J399" i="33"/>
  <c r="I399" i="33"/>
  <c r="G399" i="33"/>
  <c r="H399" i="33" s="1"/>
  <c r="F399" i="33"/>
  <c r="E399" i="33"/>
  <c r="D399" i="33"/>
  <c r="N399" i="33" s="1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N391" i="33" s="1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N385" i="33" s="1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N383" i="33" s="1"/>
  <c r="M382" i="33"/>
  <c r="D382" i="33"/>
  <c r="N382" i="33" s="1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N379" i="33" s="1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N377" i="33" s="1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N373" i="33" s="1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N370" i="33" s="1"/>
  <c r="D370" i="33"/>
  <c r="K370" i="33"/>
  <c r="J370" i="33"/>
  <c r="I370" i="33"/>
  <c r="G370" i="33"/>
  <c r="H370" i="33" s="1"/>
  <c r="F370" i="33"/>
  <c r="E370" i="33"/>
  <c r="M369" i="33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D363" i="33"/>
  <c r="N363" i="33" s="1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N362" i="33" s="1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N359" i="33" s="1"/>
  <c r="M358" i="33"/>
  <c r="D358" i="33"/>
  <c r="K358" i="33"/>
  <c r="J358" i="33"/>
  <c r="I358" i="33"/>
  <c r="G358" i="33"/>
  <c r="H358" i="33" s="1"/>
  <c r="F358" i="33"/>
  <c r="E358" i="33"/>
  <c r="M357" i="33"/>
  <c r="N357" i="33"/>
  <c r="D357" i="33"/>
  <c r="K357" i="33"/>
  <c r="J357" i="33"/>
  <c r="I357" i="33"/>
  <c r="G357" i="33"/>
  <c r="H357" i="33" s="1"/>
  <c r="F357" i="33"/>
  <c r="E357" i="33"/>
  <c r="M356" i="33"/>
  <c r="D356" i="33"/>
  <c r="N356" i="33" s="1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N355" i="33" s="1"/>
  <c r="M354" i="33"/>
  <c r="N354" i="33" s="1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N352" i="33" s="1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N349" i="33" s="1"/>
  <c r="M348" i="33"/>
  <c r="N348" i="33" s="1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/>
  <c r="D327" i="33"/>
  <c r="K327" i="33"/>
  <c r="J327" i="33"/>
  <c r="I327" i="33"/>
  <c r="G327" i="33"/>
  <c r="H327" i="33" s="1"/>
  <c r="F327" i="33"/>
  <c r="E327" i="33"/>
  <c r="M326" i="33"/>
  <c r="N326" i="33" s="1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N323" i="33" s="1"/>
  <c r="K323" i="33"/>
  <c r="J323" i="33"/>
  <c r="I323" i="33"/>
  <c r="G323" i="33"/>
  <c r="H323" i="33" s="1"/>
  <c r="F323" i="33"/>
  <c r="E323" i="33"/>
  <c r="D323" i="33"/>
  <c r="M322" i="33"/>
  <c r="N322" i="33" s="1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N320" i="33" s="1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N317" i="33" s="1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N315" i="33" s="1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N312" i="33" s="1"/>
  <c r="M311" i="33"/>
  <c r="N311" i="33" s="1"/>
  <c r="D311" i="33"/>
  <c r="K311" i="33"/>
  <c r="J311" i="33"/>
  <c r="I311" i="33"/>
  <c r="G311" i="33"/>
  <c r="H311" i="33" s="1"/>
  <c r="F311" i="33"/>
  <c r="E311" i="33"/>
  <c r="M310" i="33"/>
  <c r="D310" i="33"/>
  <c r="N310" i="33" s="1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D307" i="33"/>
  <c r="N307" i="33" s="1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/>
  <c r="K304" i="33"/>
  <c r="J304" i="33"/>
  <c r="I304" i="33"/>
  <c r="G304" i="33"/>
  <c r="H304" i="33" s="1"/>
  <c r="F304" i="33"/>
  <c r="E304" i="33"/>
  <c r="D304" i="33"/>
  <c r="M303" i="33"/>
  <c r="N303" i="33" s="1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/>
  <c r="D301" i="33"/>
  <c r="K301" i="33"/>
  <c r="J301" i="33"/>
  <c r="I301" i="33"/>
  <c r="G301" i="33"/>
  <c r="H301" i="33" s="1"/>
  <c r="F301" i="33"/>
  <c r="E301" i="33"/>
  <c r="M300" i="33"/>
  <c r="D300" i="33"/>
  <c r="N300" i="33" s="1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N299" i="33" s="1"/>
  <c r="M298" i="33"/>
  <c r="K298" i="33"/>
  <c r="J298" i="33"/>
  <c r="I298" i="33"/>
  <c r="G298" i="33"/>
  <c r="H298" i="33" s="1"/>
  <c r="F298" i="33"/>
  <c r="E298" i="33"/>
  <c r="D298" i="33"/>
  <c r="N298" i="33" s="1"/>
  <c r="M297" i="33"/>
  <c r="N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N288" i="33" s="1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N286" i="33" s="1"/>
  <c r="M285" i="33"/>
  <c r="N285" i="33" s="1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N282" i="33" s="1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N277" i="33" s="1"/>
  <c r="D277" i="33"/>
  <c r="K277" i="33"/>
  <c r="J277" i="33"/>
  <c r="I277" i="33"/>
  <c r="G277" i="33"/>
  <c r="H277" i="33" s="1"/>
  <c r="F277" i="33"/>
  <c r="E277" i="33"/>
  <c r="M276" i="33"/>
  <c r="D276" i="33"/>
  <c r="N276" i="33" s="1"/>
  <c r="K276" i="33"/>
  <c r="J276" i="33"/>
  <c r="I276" i="33"/>
  <c r="G276" i="33"/>
  <c r="H276" i="33" s="1"/>
  <c r="F276" i="33"/>
  <c r="E276" i="33"/>
  <c r="M275" i="33"/>
  <c r="N275" i="33" s="1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N269" i="33" s="1"/>
  <c r="M268" i="33"/>
  <c r="K268" i="33"/>
  <c r="J268" i="33"/>
  <c r="I268" i="33"/>
  <c r="G268" i="33"/>
  <c r="H268" i="33" s="1"/>
  <c r="F268" i="33"/>
  <c r="E268" i="33"/>
  <c r="D268" i="33"/>
  <c r="M267" i="33"/>
  <c r="N267" i="33" s="1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N262" i="33" s="1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N260" i="33" s="1"/>
  <c r="D260" i="33"/>
  <c r="K260" i="33"/>
  <c r="J260" i="33"/>
  <c r="I260" i="33"/>
  <c r="G260" i="33"/>
  <c r="H260" i="33" s="1"/>
  <c r="F260" i="33"/>
  <c r="E260" i="33"/>
  <c r="M259" i="33"/>
  <c r="N259" i="33" s="1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N254" i="33" s="1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N251" i="33" s="1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N249" i="33" s="1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N245" i="33" s="1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N239" i="33" s="1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N236" i="33" s="1"/>
  <c r="D236" i="33"/>
  <c r="K236" i="33"/>
  <c r="J236" i="33"/>
  <c r="I236" i="33"/>
  <c r="G236" i="33"/>
  <c r="H236" i="33" s="1"/>
  <c r="F236" i="33"/>
  <c r="E236" i="33"/>
  <c r="M235" i="33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N230" i="33" s="1"/>
  <c r="D230" i="33"/>
  <c r="K230" i="33"/>
  <c r="J230" i="33"/>
  <c r="I230" i="33"/>
  <c r="G230" i="33"/>
  <c r="H230" i="33" s="1"/>
  <c r="F230" i="33"/>
  <c r="E230" i="33"/>
  <c r="M229" i="33"/>
  <c r="N229" i="33" s="1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N226" i="33" s="1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N224" i="33" s="1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D221" i="33"/>
  <c r="D220" i="33"/>
  <c r="D219" i="33"/>
  <c r="D218" i="33"/>
  <c r="L218" i="33" s="1"/>
  <c r="M218" i="33" s="1"/>
  <c r="N218" i="33" s="1"/>
  <c r="D217" i="33"/>
  <c r="E217" i="33" s="1"/>
  <c r="D216" i="33"/>
  <c r="E216" i="33"/>
  <c r="D215" i="33"/>
  <c r="E215" i="33" s="1"/>
  <c r="D214" i="33"/>
  <c r="E214" i="33" s="1"/>
  <c r="D213" i="33"/>
  <c r="E213" i="33" s="1"/>
  <c r="D212" i="33"/>
  <c r="D211" i="33"/>
  <c r="D210" i="33"/>
  <c r="D209" i="33"/>
  <c r="D208" i="33"/>
  <c r="D207" i="33"/>
  <c r="D206" i="33"/>
  <c r="D205" i="33"/>
  <c r="D204" i="33"/>
  <c r="D203" i="33"/>
  <c r="D202" i="33"/>
  <c r="E202" i="33" s="1"/>
  <c r="D201" i="33"/>
  <c r="D200" i="33"/>
  <c r="D199" i="33"/>
  <c r="E199" i="33"/>
  <c r="D198" i="33"/>
  <c r="D197" i="33"/>
  <c r="D196" i="33"/>
  <c r="L196" i="33" s="1"/>
  <c r="M196" i="33" s="1"/>
  <c r="N196" i="33" s="1"/>
  <c r="D195" i="33"/>
  <c r="D194" i="33"/>
  <c r="D193" i="33"/>
  <c r="D192" i="33"/>
  <c r="E192" i="33" s="1"/>
  <c r="D191" i="33"/>
  <c r="D190" i="33"/>
  <c r="D189" i="33"/>
  <c r="E189" i="33"/>
  <c r="D188" i="33"/>
  <c r="D187" i="33"/>
  <c r="D186" i="33"/>
  <c r="E186" i="33" s="1"/>
  <c r="D185" i="33"/>
  <c r="D184" i="33"/>
  <c r="D183" i="33"/>
  <c r="D182" i="33"/>
  <c r="D181" i="33"/>
  <c r="D180" i="33"/>
  <c r="D179" i="33"/>
  <c r="D178" i="33"/>
  <c r="D177" i="33"/>
  <c r="D176" i="33"/>
  <c r="D175" i="33"/>
  <c r="L175" i="33" s="1"/>
  <c r="M175" i="33" s="1"/>
  <c r="N175" i="33" s="1"/>
  <c r="E175" i="33"/>
  <c r="D174" i="33"/>
  <c r="D173" i="33"/>
  <c r="D172" i="33"/>
  <c r="D171" i="33"/>
  <c r="D170" i="33"/>
  <c r="D169" i="33"/>
  <c r="E169" i="33"/>
  <c r="D168" i="33"/>
  <c r="E168" i="33"/>
  <c r="D167" i="33"/>
  <c r="E167" i="33"/>
  <c r="D166" i="33"/>
  <c r="L166" i="33" s="1"/>
  <c r="M166" i="33" s="1"/>
  <c r="N166" i="33" s="1"/>
  <c r="D165" i="33"/>
  <c r="E165" i="33" s="1"/>
  <c r="D164" i="33"/>
  <c r="D163" i="33"/>
  <c r="E163" i="33"/>
  <c r="D162" i="33"/>
  <c r="E162" i="33"/>
  <c r="D161" i="33"/>
  <c r="D160" i="33"/>
  <c r="D159" i="33"/>
  <c r="E159" i="33"/>
  <c r="D158" i="33"/>
  <c r="E158" i="33"/>
  <c r="D157" i="33"/>
  <c r="E157" i="33" s="1"/>
  <c r="D156" i="33"/>
  <c r="D155" i="33"/>
  <c r="E155" i="33" s="1"/>
  <c r="D154" i="33"/>
  <c r="D153" i="33"/>
  <c r="D152" i="33"/>
  <c r="E152" i="33"/>
  <c r="D151" i="33"/>
  <c r="D150" i="33"/>
  <c r="D149" i="33"/>
  <c r="D148" i="33"/>
  <c r="D139" i="33"/>
  <c r="L139" i="33" s="1"/>
  <c r="M139" i="33" s="1"/>
  <c r="N139" i="33" s="1"/>
  <c r="D140" i="33"/>
  <c r="E140" i="33" s="1"/>
  <c r="D141" i="33"/>
  <c r="D142" i="33"/>
  <c r="E142" i="33" s="1"/>
  <c r="D143" i="33"/>
  <c r="D144" i="33"/>
  <c r="E144" i="33"/>
  <c r="D145" i="33"/>
  <c r="D146" i="33"/>
  <c r="E146" i="33" s="1"/>
  <c r="D147" i="33"/>
  <c r="D118" i="33"/>
  <c r="E118" i="33" s="1"/>
  <c r="D119" i="33"/>
  <c r="D120" i="33"/>
  <c r="E120" i="33" s="1"/>
  <c r="D121" i="33"/>
  <c r="E121" i="33" s="1"/>
  <c r="D122" i="33"/>
  <c r="L122" i="33" s="1"/>
  <c r="M122" i="33" s="1"/>
  <c r="N122" i="33" s="1"/>
  <c r="D123" i="33"/>
  <c r="D124" i="33"/>
  <c r="E124" i="33"/>
  <c r="D125" i="33"/>
  <c r="E125" i="33" s="1"/>
  <c r="D126" i="33"/>
  <c r="D127" i="33"/>
  <c r="D128" i="33"/>
  <c r="D3" i="33"/>
  <c r="L65" i="33" s="1"/>
  <c r="M65" i="33" s="1"/>
  <c r="N65" i="33" s="1"/>
  <c r="L136" i="33"/>
  <c r="M136" i="33" s="1"/>
  <c r="N136" i="33" s="1"/>
  <c r="D129" i="33"/>
  <c r="E129" i="33" s="1"/>
  <c r="D130" i="33"/>
  <c r="E130" i="33" s="1"/>
  <c r="D131" i="33"/>
  <c r="L131" i="33" s="1"/>
  <c r="M131" i="33" s="1"/>
  <c r="N131" i="33" s="1"/>
  <c r="E131" i="33"/>
  <c r="D132" i="33"/>
  <c r="D133" i="33"/>
  <c r="D134" i="33"/>
  <c r="E134" i="33"/>
  <c r="D135" i="33"/>
  <c r="E135" i="33"/>
  <c r="D136" i="33"/>
  <c r="E136" i="33" s="1"/>
  <c r="D137" i="33"/>
  <c r="L137" i="33" s="1"/>
  <c r="M137" i="33" s="1"/>
  <c r="N137" i="33" s="1"/>
  <c r="D138" i="33"/>
  <c r="E138" i="33"/>
  <c r="D116" i="33"/>
  <c r="E116" i="33" s="1"/>
  <c r="D117" i="33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C4" i="9"/>
  <c r="C5" i="9"/>
  <c r="D115" i="33"/>
  <c r="D114" i="33"/>
  <c r="D113" i="33"/>
  <c r="D112" i="33"/>
  <c r="D111" i="33"/>
  <c r="D100" i="33"/>
  <c r="D99" i="33"/>
  <c r="E99" i="33" s="1"/>
  <c r="D98" i="33"/>
  <c r="E98" i="33"/>
  <c r="D97" i="33"/>
  <c r="D96" i="33"/>
  <c r="D95" i="33"/>
  <c r="D94" i="33"/>
  <c r="D93" i="33"/>
  <c r="L93" i="33" s="1"/>
  <c r="M93" i="33" s="1"/>
  <c r="N93" i="33" s="1"/>
  <c r="D92" i="33"/>
  <c r="E92" i="33"/>
  <c r="D91" i="33"/>
  <c r="L91" i="33" s="1"/>
  <c r="M91" i="33" s="1"/>
  <c r="N91" i="33" s="1"/>
  <c r="D90" i="33"/>
  <c r="E90" i="33" s="1"/>
  <c r="D89" i="33"/>
  <c r="E89" i="33" s="1"/>
  <c r="D88" i="33"/>
  <c r="E88" i="33" s="1"/>
  <c r="D85" i="33"/>
  <c r="D84" i="33"/>
  <c r="D83" i="33"/>
  <c r="E83" i="33" s="1"/>
  <c r="D79" i="33"/>
  <c r="D5" i="33"/>
  <c r="D4" i="33"/>
  <c r="E4" i="33"/>
  <c r="D110" i="33"/>
  <c r="E110" i="33" s="1"/>
  <c r="D109" i="33"/>
  <c r="E109" i="33" s="1"/>
  <c r="D108" i="33"/>
  <c r="E108" i="33"/>
  <c r="D107" i="33"/>
  <c r="E107" i="33" s="1"/>
  <c r="D106" i="33"/>
  <c r="D105" i="33"/>
  <c r="L105" i="33"/>
  <c r="M105" i="33" s="1"/>
  <c r="N105" i="33" s="1"/>
  <c r="D104" i="33"/>
  <c r="L104" i="33" s="1"/>
  <c r="M104" i="33" s="1"/>
  <c r="N104" i="33" s="1"/>
  <c r="D103" i="33"/>
  <c r="E103" i="33"/>
  <c r="D102" i="33"/>
  <c r="E102" i="33" s="1"/>
  <c r="D101" i="33"/>
  <c r="E101" i="33" s="1"/>
  <c r="D87" i="33"/>
  <c r="D86" i="33"/>
  <c r="E86" i="33" s="1"/>
  <c r="D82" i="33"/>
  <c r="D81" i="33"/>
  <c r="D80" i="33"/>
  <c r="G5" i="22"/>
  <c r="G4" i="22"/>
  <c r="G3" i="22"/>
  <c r="G6" i="22" s="1"/>
  <c r="F6" i="22" s="1"/>
  <c r="J6" i="22" s="1"/>
  <c r="D78" i="33"/>
  <c r="E78" i="33"/>
  <c r="D77" i="33"/>
  <c r="E77" i="33"/>
  <c r="D76" i="33"/>
  <c r="E76" i="33"/>
  <c r="D75" i="33"/>
  <c r="D74" i="33"/>
  <c r="E74" i="33"/>
  <c r="D73" i="33"/>
  <c r="E73" i="33"/>
  <c r="D72" i="33"/>
  <c r="E72" i="33" s="1"/>
  <c r="D61" i="33"/>
  <c r="E61" i="33" s="1"/>
  <c r="D71" i="33"/>
  <c r="E71" i="33"/>
  <c r="D70" i="33"/>
  <c r="D69" i="33"/>
  <c r="E69" i="33"/>
  <c r="G2" i="33"/>
  <c r="F2" i="33"/>
  <c r="F1" i="33"/>
  <c r="M2" i="33"/>
  <c r="L2" i="33"/>
  <c r="J2" i="33"/>
  <c r="D68" i="33"/>
  <c r="E68" i="33" s="1"/>
  <c r="D67" i="33"/>
  <c r="D66" i="33"/>
  <c r="D65" i="33"/>
  <c r="E65" i="33"/>
  <c r="D64" i="33"/>
  <c r="D63" i="33"/>
  <c r="D62" i="33"/>
  <c r="E62" i="33" s="1"/>
  <c r="D60" i="33"/>
  <c r="E60" i="33" s="1"/>
  <c r="D59" i="33"/>
  <c r="D58" i="33"/>
  <c r="E58" i="33" s="1"/>
  <c r="L58" i="33"/>
  <c r="M58" i="33" s="1"/>
  <c r="N58" i="33" s="1"/>
  <c r="D57" i="33"/>
  <c r="D56" i="33"/>
  <c r="D55" i="33"/>
  <c r="D54" i="33"/>
  <c r="D53" i="33"/>
  <c r="D52" i="33"/>
  <c r="E52" i="33"/>
  <c r="D51" i="33"/>
  <c r="D50" i="33"/>
  <c r="E50" i="33"/>
  <c r="D49" i="33"/>
  <c r="D48" i="33"/>
  <c r="L48" i="33" s="1"/>
  <c r="M48" i="33" s="1"/>
  <c r="N48" i="33" s="1"/>
  <c r="D47" i="33"/>
  <c r="E47" i="33" s="1"/>
  <c r="D46" i="33"/>
  <c r="E46" i="33" s="1"/>
  <c r="D45" i="33"/>
  <c r="D44" i="33"/>
  <c r="D36" i="33"/>
  <c r="E36" i="33"/>
  <c r="D37" i="33"/>
  <c r="E37" i="33"/>
  <c r="D38" i="33"/>
  <c r="L38" i="33"/>
  <c r="M38" i="33" s="1"/>
  <c r="N38" i="33" s="1"/>
  <c r="D39" i="33"/>
  <c r="E39" i="33"/>
  <c r="D40" i="33"/>
  <c r="D41" i="33"/>
  <c r="E41" i="33"/>
  <c r="D42" i="33"/>
  <c r="E42" i="33"/>
  <c r="D43" i="33"/>
  <c r="I2" i="33"/>
  <c r="I1" i="33"/>
  <c r="D31" i="33"/>
  <c r="L31" i="33"/>
  <c r="M31" i="33" s="1"/>
  <c r="N31" i="33" s="1"/>
  <c r="D30" i="33"/>
  <c r="E30" i="33" s="1"/>
  <c r="D35" i="33"/>
  <c r="D34" i="33"/>
  <c r="E34" i="33"/>
  <c r="D33" i="33"/>
  <c r="E33" i="33"/>
  <c r="D32" i="33"/>
  <c r="L32" i="33" s="1"/>
  <c r="M32" i="33" s="1"/>
  <c r="N32" i="33" s="1"/>
  <c r="E32" i="33"/>
  <c r="D29" i="33"/>
  <c r="L29" i="33" s="1"/>
  <c r="M29" i="33" s="1"/>
  <c r="N29" i="33" s="1"/>
  <c r="D28" i="33"/>
  <c r="E28" i="33"/>
  <c r="D27" i="33"/>
  <c r="E27" i="33" s="1"/>
  <c r="D26" i="33"/>
  <c r="E26" i="33"/>
  <c r="D25" i="33"/>
  <c r="F10" i="21"/>
  <c r="B10" i="21" s="1"/>
  <c r="C10" i="21"/>
  <c r="D24" i="33"/>
  <c r="E24" i="33"/>
  <c r="D23" i="33"/>
  <c r="E23" i="33" s="1"/>
  <c r="D22" i="33"/>
  <c r="E22" i="33"/>
  <c r="D21" i="33"/>
  <c r="E21" i="33"/>
  <c r="D20" i="33"/>
  <c r="E20" i="33"/>
  <c r="D19" i="33"/>
  <c r="D18" i="33"/>
  <c r="E18" i="33"/>
  <c r="D17" i="33"/>
  <c r="E17" i="33" s="1"/>
  <c r="D16" i="33"/>
  <c r="E16" i="33"/>
  <c r="D15" i="33"/>
  <c r="D14" i="33"/>
  <c r="E14" i="33"/>
  <c r="D7" i="33"/>
  <c r="E7" i="33"/>
  <c r="D8" i="33"/>
  <c r="E8" i="33"/>
  <c r="D9" i="33"/>
  <c r="D10" i="33"/>
  <c r="E10" i="33" s="1"/>
  <c r="D11" i="33"/>
  <c r="D12" i="33"/>
  <c r="E12" i="33"/>
  <c r="D13" i="33"/>
  <c r="E13" i="33"/>
  <c r="D6" i="33"/>
  <c r="D3" i="7"/>
  <c r="P5" i="18"/>
  <c r="O5" i="18"/>
  <c r="O15" i="18" s="1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M4" i="7"/>
  <c r="P4" i="7"/>
  <c r="AE8" i="7"/>
  <c r="AG8" i="7"/>
  <c r="AI8" i="7"/>
  <c r="AI7" i="7"/>
  <c r="AG7" i="7"/>
  <c r="AE7" i="7"/>
  <c r="M3" i="7"/>
  <c r="P3" i="7"/>
  <c r="V6" i="7"/>
  <c r="S6" i="7"/>
  <c r="AI6" i="7"/>
  <c r="AG6" i="7"/>
  <c r="AE6" i="7"/>
  <c r="V5" i="7"/>
  <c r="S5" i="7"/>
  <c r="AI5" i="7"/>
  <c r="AG5" i="7"/>
  <c r="AE5" i="7"/>
  <c r="Y17" i="18"/>
  <c r="X17" i="18"/>
  <c r="W17" i="18"/>
  <c r="V17" i="18"/>
  <c r="U17" i="18"/>
  <c r="AE4" i="7"/>
  <c r="AI4" i="7"/>
  <c r="AG4" i="7"/>
  <c r="V4" i="7"/>
  <c r="S4" i="7"/>
  <c r="F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 s="1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/>
  <c r="M74" i="16" s="1"/>
  <c r="G73" i="16"/>
  <c r="K73" i="16"/>
  <c r="M73" i="16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/>
  <c r="F70" i="16"/>
  <c r="J70" i="16" s="1"/>
  <c r="L70" i="16" s="1"/>
  <c r="G68" i="16"/>
  <c r="K68" i="16"/>
  <c r="M68" i="16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/>
  <c r="M66" i="16" s="1"/>
  <c r="F66" i="16"/>
  <c r="J66" i="16" s="1"/>
  <c r="L66" i="16" s="1"/>
  <c r="A7" i="16"/>
  <c r="F52" i="16"/>
  <c r="J52" i="16" s="1"/>
  <c r="L52" i="16" s="1"/>
  <c r="G51" i="16"/>
  <c r="K51" i="16"/>
  <c r="M51" i="16" s="1"/>
  <c r="F51" i="16"/>
  <c r="J51" i="16" s="1"/>
  <c r="L51" i="16" s="1"/>
  <c r="F41" i="16"/>
  <c r="J41" i="16" s="1"/>
  <c r="L41" i="16" s="1"/>
  <c r="G37" i="16"/>
  <c r="K37" i="16" s="1"/>
  <c r="M37" i="16" s="1"/>
  <c r="G43" i="16"/>
  <c r="K43" i="16" s="1"/>
  <c r="M43" i="16" s="1"/>
  <c r="G47" i="16"/>
  <c r="K47" i="16" s="1"/>
  <c r="M47" i="16" s="1"/>
  <c r="F47" i="16"/>
  <c r="J47" i="16" s="1"/>
  <c r="L47" i="16" s="1"/>
  <c r="F46" i="16"/>
  <c r="J46" i="16" s="1"/>
  <c r="L46" i="16" s="1"/>
  <c r="G45" i="16"/>
  <c r="K45" i="16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 s="1"/>
  <c r="M20" i="16" s="1"/>
  <c r="G18" i="16"/>
  <c r="K18" i="16"/>
  <c r="M18" i="16" s="1"/>
  <c r="F15" i="16"/>
  <c r="J15" i="16" s="1"/>
  <c r="L15" i="16" s="1"/>
  <c r="D2" i="16"/>
  <c r="F3" i="21"/>
  <c r="E3" i="21"/>
  <c r="C3" i="21"/>
  <c r="F12" i="21"/>
  <c r="D12" i="21"/>
  <c r="F11" i="21"/>
  <c r="E11" i="21"/>
  <c r="B11" i="21"/>
  <c r="B9" i="21"/>
  <c r="F8" i="21"/>
  <c r="E8" i="21" s="1"/>
  <c r="B7" i="21"/>
  <c r="B4" i="21"/>
  <c r="K9" i="22"/>
  <c r="L9" i="22"/>
  <c r="K12" i="22"/>
  <c r="L12" i="22" s="1"/>
  <c r="K10" i="22"/>
  <c r="K11" i="22"/>
  <c r="L11" i="22"/>
  <c r="K13" i="22"/>
  <c r="L13" i="22"/>
  <c r="C5" i="22"/>
  <c r="C3" i="22"/>
  <c r="C4" i="22"/>
  <c r="F3" i="22"/>
  <c r="J3" i="22"/>
  <c r="F4" i="22"/>
  <c r="J4" i="22" s="1"/>
  <c r="F5" i="22"/>
  <c r="J5" i="22" s="1"/>
  <c r="B5" i="22"/>
  <c r="B4" i="22"/>
  <c r="B3" i="22"/>
  <c r="F9" i="21"/>
  <c r="C9" i="21"/>
  <c r="F7" i="21"/>
  <c r="F5" i="21"/>
  <c r="C5" i="21"/>
  <c r="F4" i="21"/>
  <c r="C4" i="21" s="1"/>
  <c r="D9" i="21"/>
  <c r="P11" i="18"/>
  <c r="O11" i="18"/>
  <c r="V3" i="7"/>
  <c r="AG3" i="7"/>
  <c r="P16" i="18"/>
  <c r="P12" i="18"/>
  <c r="O12" i="18"/>
  <c r="P7" i="18"/>
  <c r="O7" i="18"/>
  <c r="P9" i="18"/>
  <c r="O9" i="18"/>
  <c r="P13" i="18"/>
  <c r="O13" i="18"/>
  <c r="P4" i="18"/>
  <c r="P6" i="18"/>
  <c r="P8" i="18"/>
  <c r="S3" i="7"/>
  <c r="P10" i="18"/>
  <c r="O10" i="18"/>
  <c r="AI3" i="7"/>
  <c r="AE3" i="7"/>
  <c r="R18" i="18"/>
  <c r="V18" i="18" s="1"/>
  <c r="N6" i="21"/>
  <c r="H6" i="21"/>
  <c r="K6" i="21"/>
  <c r="K7" i="21"/>
  <c r="N7" i="21"/>
  <c r="M6" i="21"/>
  <c r="L6" i="21"/>
  <c r="G2" i="16"/>
  <c r="E2" i="16"/>
  <c r="H9" i="19"/>
  <c r="G8" i="19"/>
  <c r="G12" i="19" s="1"/>
  <c r="AA11" i="18"/>
  <c r="U11" i="18"/>
  <c r="AA10" i="18"/>
  <c r="U10" i="18"/>
  <c r="AA9" i="18"/>
  <c r="U9" i="18"/>
  <c r="AA8" i="18"/>
  <c r="U8" i="18"/>
  <c r="AA7" i="18"/>
  <c r="U7" i="18"/>
  <c r="AA6" i="18"/>
  <c r="U6" i="18"/>
  <c r="AA5" i="18"/>
  <c r="U5" i="18"/>
  <c r="AA4" i="18"/>
  <c r="U4" i="18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 s="1"/>
  <c r="M28" i="16" s="1"/>
  <c r="F36" i="16"/>
  <c r="J36" i="16" s="1"/>
  <c r="L36" i="16" s="1"/>
  <c r="F24" i="16"/>
  <c r="J24" i="16" s="1"/>
  <c r="L24" i="16" s="1"/>
  <c r="G26" i="16"/>
  <c r="K26" i="16" s="1"/>
  <c r="M26" i="16" s="1"/>
  <c r="G31" i="16"/>
  <c r="K31" i="16" s="1"/>
  <c r="M31" i="16" s="1"/>
  <c r="F29" i="16"/>
  <c r="J29" i="16" s="1"/>
  <c r="L29" i="16" s="1"/>
  <c r="F25" i="16"/>
  <c r="J25" i="16" s="1"/>
  <c r="L25" i="16" s="1"/>
  <c r="G23" i="16"/>
  <c r="K23" i="16"/>
  <c r="M23" i="16"/>
  <c r="F30" i="16"/>
  <c r="J30" i="16" s="1"/>
  <c r="L30" i="16" s="1"/>
  <c r="G27" i="16"/>
  <c r="K27" i="16"/>
  <c r="M27" i="16" s="1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/>
  <c r="M34" i="16" s="1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 s="1"/>
  <c r="M22" i="16" s="1"/>
  <c r="G17" i="16"/>
  <c r="K17" i="16"/>
  <c r="M17" i="16" s="1"/>
  <c r="G13" i="16"/>
  <c r="K13" i="16"/>
  <c r="M13" i="16"/>
  <c r="G16" i="16"/>
  <c r="K16" i="16" s="1"/>
  <c r="M16" i="16" s="1"/>
  <c r="G19" i="16"/>
  <c r="K19" i="16" s="1"/>
  <c r="M19" i="16"/>
  <c r="G10" i="16"/>
  <c r="K10" i="16"/>
  <c r="M10" i="16" s="1"/>
  <c r="G15" i="16"/>
  <c r="K15" i="16"/>
  <c r="M15" i="16"/>
  <c r="G41" i="16"/>
  <c r="K41" i="16" s="1"/>
  <c r="M41" i="16" s="1"/>
  <c r="G30" i="16"/>
  <c r="K30" i="16" s="1"/>
  <c r="M30" i="16" s="1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 s="1"/>
  <c r="L26" i="16" s="1"/>
  <c r="G42" i="16"/>
  <c r="K42" i="16"/>
  <c r="M42" i="16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/>
  <c r="M12" i="16" s="1"/>
  <c r="G39" i="16"/>
  <c r="K39" i="16"/>
  <c r="M39" i="16" s="1"/>
  <c r="G21" i="16"/>
  <c r="K21" i="16" s="1"/>
  <c r="M21" i="16" s="1"/>
  <c r="F34" i="16"/>
  <c r="J34" i="16" s="1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 s="1"/>
  <c r="F21" i="16"/>
  <c r="J21" i="16" s="1"/>
  <c r="L21" i="16" s="1"/>
  <c r="G29" i="16"/>
  <c r="K29" i="16" s="1"/>
  <c r="M29" i="16" s="1"/>
  <c r="F9" i="16"/>
  <c r="J9" i="16" s="1"/>
  <c r="L9" i="16" s="1"/>
  <c r="F37" i="16"/>
  <c r="J37" i="16" s="1"/>
  <c r="L37" i="16" s="1"/>
  <c r="G65" i="16"/>
  <c r="K65" i="16"/>
  <c r="M65" i="16"/>
  <c r="G60" i="16"/>
  <c r="K60" i="16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/>
  <c r="M55" i="16"/>
  <c r="G59" i="16"/>
  <c r="K59" i="16"/>
  <c r="M59" i="16"/>
  <c r="G64" i="16"/>
  <c r="K64" i="16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 s="1"/>
  <c r="M53" i="16" s="1"/>
  <c r="G63" i="16"/>
  <c r="K63" i="16" s="1"/>
  <c r="M63" i="16" s="1"/>
  <c r="F54" i="16"/>
  <c r="J54" i="16" s="1"/>
  <c r="L54" i="16" s="1"/>
  <c r="G62" i="16"/>
  <c r="K62" i="16" s="1"/>
  <c r="M62" i="16" s="1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 s="1"/>
  <c r="M61" i="16" s="1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/>
  <c r="M52" i="16"/>
  <c r="F22" i="16"/>
  <c r="J22" i="16" s="1"/>
  <c r="L22" i="16" s="1"/>
  <c r="G44" i="16"/>
  <c r="K44" i="16"/>
  <c r="M44" i="16" s="1"/>
  <c r="G46" i="16"/>
  <c r="K46" i="16" s="1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 s="1"/>
  <c r="G70" i="16"/>
  <c r="K70" i="16" s="1"/>
  <c r="M70" i="16" s="1"/>
  <c r="F48" i="16"/>
  <c r="J48" i="16" s="1"/>
  <c r="L48" i="16" s="1"/>
  <c r="B6" i="21"/>
  <c r="C12" i="21"/>
  <c r="L10" i="22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15" i="33"/>
  <c r="G7" i="16"/>
  <c r="K7" i="16"/>
  <c r="M7" i="16" s="1"/>
  <c r="E35" i="33"/>
  <c r="E55" i="33"/>
  <c r="E54" i="33"/>
  <c r="E67" i="33"/>
  <c r="E82" i="33"/>
  <c r="D5" i="21"/>
  <c r="C7" i="21"/>
  <c r="B5" i="21"/>
  <c r="E11" i="33"/>
  <c r="E56" i="33"/>
  <c r="E84" i="33"/>
  <c r="E5" i="21"/>
  <c r="D10" i="21"/>
  <c r="E95" i="33"/>
  <c r="B3" i="21"/>
  <c r="E96" i="33"/>
  <c r="E100" i="33"/>
  <c r="D4" i="21"/>
  <c r="D3" i="21"/>
  <c r="E38" i="33"/>
  <c r="N279" i="33"/>
  <c r="N325" i="33"/>
  <c r="E43" i="33"/>
  <c r="E128" i="33"/>
  <c r="N268" i="33"/>
  <c r="N278" i="33"/>
  <c r="N291" i="33"/>
  <c r="N378" i="33"/>
  <c r="N398" i="33"/>
  <c r="E80" i="33"/>
  <c r="E111" i="33"/>
  <c r="N290" i="33"/>
  <c r="E114" i="33"/>
  <c r="N345" i="33"/>
  <c r="N386" i="33"/>
  <c r="N335" i="33"/>
  <c r="E106" i="33"/>
  <c r="E6" i="33"/>
  <c r="E97" i="33"/>
  <c r="E75" i="33"/>
  <c r="E19" i="33"/>
  <c r="E63" i="33"/>
  <c r="E59" i="33"/>
  <c r="E25" i="33"/>
  <c r="E31" i="33"/>
  <c r="E79" i="33"/>
  <c r="E48" i="33"/>
  <c r="E133" i="33"/>
  <c r="E132" i="33"/>
  <c r="E141" i="33"/>
  <c r="E156" i="33"/>
  <c r="E149" i="33"/>
  <c r="E40" i="33"/>
  <c r="E66" i="33"/>
  <c r="E81" i="33"/>
  <c r="E113" i="33"/>
  <c r="E119" i="33"/>
  <c r="N272" i="33"/>
  <c r="N294" i="33"/>
  <c r="N338" i="33"/>
  <c r="N380" i="33"/>
  <c r="E105" i="33"/>
  <c r="N306" i="33"/>
  <c r="N328" i="33"/>
  <c r="N332" i="33"/>
  <c r="N341" i="33"/>
  <c r="E112" i="33"/>
  <c r="E44" i="33"/>
  <c r="N281" i="33"/>
  <c r="N366" i="33"/>
  <c r="N381" i="33"/>
  <c r="E148" i="33"/>
  <c r="E147" i="33"/>
  <c r="E161" i="33"/>
  <c r="E210" i="33"/>
  <c r="E209" i="33"/>
  <c r="C8" i="21"/>
  <c r="D8" i="21"/>
  <c r="B8" i="21"/>
  <c r="C6" i="9"/>
  <c r="E153" i="33"/>
  <c r="L193" i="33"/>
  <c r="M193" i="33" s="1"/>
  <c r="N193" i="33" s="1"/>
  <c r="N271" i="33"/>
  <c r="N283" i="33"/>
  <c r="E9" i="33"/>
  <c r="E127" i="33"/>
  <c r="N289" i="33"/>
  <c r="N371" i="33"/>
  <c r="E160" i="33"/>
  <c r="E126" i="33"/>
  <c r="E195" i="33"/>
  <c r="E154" i="33"/>
  <c r="L169" i="33"/>
  <c r="M169" i="33" s="1"/>
  <c r="N169" i="33" s="1"/>
  <c r="E5" i="33"/>
  <c r="L146" i="33"/>
  <c r="M146" i="33" s="1"/>
  <c r="N146" i="33" s="1"/>
  <c r="E170" i="33"/>
  <c r="L162" i="33"/>
  <c r="M162" i="33" s="1"/>
  <c r="N162" i="33" s="1"/>
  <c r="E172" i="33"/>
  <c r="N266" i="33"/>
  <c r="E123" i="33"/>
  <c r="N280" i="33"/>
  <c r="N316" i="33"/>
  <c r="E151" i="33"/>
  <c r="L163" i="33"/>
  <c r="M163" i="33" s="1"/>
  <c r="N163" i="33" s="1"/>
  <c r="F7" i="16"/>
  <c r="J7" i="16" s="1"/>
  <c r="L7" i="16" s="1"/>
  <c r="L157" i="33"/>
  <c r="M157" i="33" s="1"/>
  <c r="N157" i="33" s="1"/>
  <c r="E164" i="33"/>
  <c r="E176" i="33"/>
  <c r="L142" i="33"/>
  <c r="M142" i="33" s="1"/>
  <c r="N142" i="33" s="1"/>
  <c r="E166" i="33"/>
  <c r="E203" i="33"/>
  <c r="E205" i="33"/>
  <c r="E204" i="33"/>
  <c r="E201" i="33"/>
  <c r="E200" i="33"/>
  <c r="E198" i="33"/>
  <c r="E197" i="33"/>
  <c r="E196" i="33"/>
  <c r="E194" i="33"/>
  <c r="E193" i="33"/>
  <c r="E191" i="33"/>
  <c r="E190" i="33"/>
  <c r="E188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C7" i="9"/>
  <c r="G10" i="19"/>
  <c r="G11" i="19"/>
  <c r="E94" i="33"/>
  <c r="L60" i="33"/>
  <c r="M60" i="33" s="1"/>
  <c r="N60" i="33" s="1"/>
  <c r="L120" i="33"/>
  <c r="M120" i="33" s="1"/>
  <c r="N120" i="33" s="1"/>
  <c r="E45" i="33"/>
  <c r="L61" i="33"/>
  <c r="M61" i="33" s="1"/>
  <c r="N61" i="33" s="1"/>
  <c r="N284" i="33"/>
  <c r="N296" i="33"/>
  <c r="N302" i="33"/>
  <c r="N305" i="33"/>
  <c r="L39" i="33"/>
  <c r="M39" i="33" s="1"/>
  <c r="N39" i="33" s="1"/>
  <c r="L52" i="33"/>
  <c r="M52" i="33" s="1"/>
  <c r="N52" i="33" s="1"/>
  <c r="E53" i="33"/>
  <c r="E143" i="33"/>
  <c r="E117" i="33"/>
  <c r="L195" i="33"/>
  <c r="M195" i="33" s="1"/>
  <c r="N195" i="33" s="1"/>
  <c r="L30" i="33"/>
  <c r="M30" i="33" s="1"/>
  <c r="N30" i="33" s="1"/>
  <c r="L174" i="33"/>
  <c r="M174" i="33" s="1"/>
  <c r="N174" i="33" s="1"/>
  <c r="E70" i="33"/>
  <c r="N364" i="33"/>
  <c r="N376" i="33"/>
  <c r="L69" i="33"/>
  <c r="M69" i="33" s="1"/>
  <c r="N69" i="33" s="1"/>
  <c r="L221" i="33"/>
  <c r="M221" i="33" s="1"/>
  <c r="N221" i="33" s="1"/>
  <c r="N270" i="33"/>
  <c r="N388" i="33"/>
  <c r="N394" i="33"/>
  <c r="N400" i="33"/>
  <c r="W18" i="18"/>
  <c r="X18" i="18"/>
  <c r="U18" i="18"/>
  <c r="M7" i="21"/>
  <c r="Y18" i="18"/>
  <c r="E221" i="33"/>
  <c r="E219" i="33"/>
  <c r="N367" i="33"/>
  <c r="N390" i="33"/>
  <c r="N393" i="33"/>
  <c r="N358" i="33"/>
  <c r="N389" i="33"/>
  <c r="N392" i="33"/>
  <c r="E218" i="33"/>
  <c r="N397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30" i="33"/>
  <c r="N333" i="33"/>
  <c r="N287" i="33"/>
  <c r="N293" i="33"/>
  <c r="N360" i="33"/>
  <c r="N347" i="33"/>
  <c r="N350" i="33"/>
  <c r="L213" i="33"/>
  <c r="M213" i="33" s="1"/>
  <c r="N213" i="33" s="1"/>
  <c r="E212" i="33"/>
  <c r="E211" i="33"/>
  <c r="E87" i="33"/>
  <c r="L190" i="33"/>
  <c r="M190" i="33" s="1"/>
  <c r="N190" i="33" s="1"/>
  <c r="L151" i="33"/>
  <c r="M151" i="33" s="1"/>
  <c r="N151" i="33" s="1"/>
  <c r="B12" i="21"/>
  <c r="L147" i="33"/>
  <c r="M147" i="33" s="1"/>
  <c r="N147" i="33" s="1"/>
  <c r="E57" i="33"/>
  <c r="E91" i="33"/>
  <c r="K14" i="22"/>
  <c r="P14" i="18"/>
  <c r="P15" i="18"/>
  <c r="O18" i="18"/>
  <c r="O17" i="18"/>
  <c r="O16" i="18"/>
  <c r="F206" i="33"/>
  <c r="I150" i="33"/>
  <c r="I147" i="33"/>
  <c r="AR29" i="7"/>
  <c r="AO8" i="7"/>
  <c r="F58" i="33"/>
  <c r="I42" i="33"/>
  <c r="F117" i="33"/>
  <c r="I111" i="33"/>
  <c r="F124" i="33"/>
  <c r="AR31" i="7"/>
  <c r="I204" i="33"/>
  <c r="I27" i="33"/>
  <c r="AN8" i="7"/>
  <c r="I134" i="33"/>
  <c r="I126" i="33"/>
  <c r="AQ21" i="7"/>
  <c r="AP20" i="7"/>
  <c r="I110" i="33"/>
  <c r="AU23" i="7"/>
  <c r="F167" i="33"/>
  <c r="AV8" i="7"/>
  <c r="I53" i="33"/>
  <c r="I71" i="33"/>
  <c r="I24" i="33"/>
  <c r="F61" i="33"/>
  <c r="I112" i="33"/>
  <c r="AR35" i="7"/>
  <c r="I32" i="33"/>
  <c r="AN36" i="7"/>
  <c r="I203" i="33"/>
  <c r="AP4" i="7"/>
  <c r="F219" i="33"/>
  <c r="F103" i="33"/>
  <c r="AR25" i="7"/>
  <c r="I131" i="33"/>
  <c r="F76" i="33"/>
  <c r="AU18" i="7"/>
  <c r="I96" i="33"/>
  <c r="F55" i="33"/>
  <c r="I159" i="33"/>
  <c r="AR8" i="7"/>
  <c r="I30" i="33"/>
  <c r="AO36" i="7"/>
  <c r="I113" i="33"/>
  <c r="AR24" i="7"/>
  <c r="I127" i="33"/>
  <c r="AP16" i="7"/>
  <c r="I185" i="33"/>
  <c r="I3" i="33"/>
  <c r="AR21" i="7"/>
  <c r="AV6" i="7"/>
  <c r="AU36" i="7"/>
  <c r="AN7" i="7"/>
  <c r="F195" i="33"/>
  <c r="I214" i="33"/>
  <c r="D8" i="16"/>
  <c r="I77" i="33"/>
  <c r="I68" i="33"/>
  <c r="I164" i="33"/>
  <c r="F90" i="33"/>
  <c r="AN4" i="7"/>
  <c r="F29" i="33"/>
  <c r="AN20" i="7"/>
  <c r="I188" i="33"/>
  <c r="D7" i="16"/>
  <c r="I45" i="33"/>
  <c r="F198" i="33"/>
  <c r="I172" i="33"/>
  <c r="AO3" i="7"/>
  <c r="H7" i="16"/>
  <c r="AP26" i="7"/>
  <c r="G5" i="18"/>
  <c r="F10" i="33"/>
  <c r="F149" i="33"/>
  <c r="AP8" i="7"/>
  <c r="I165" i="33"/>
  <c r="AR12" i="7"/>
  <c r="AR16" i="7"/>
  <c r="AR33" i="7"/>
  <c r="F51" i="33"/>
  <c r="F99" i="33"/>
  <c r="AV29" i="7"/>
  <c r="F171" i="33"/>
  <c r="F89" i="33"/>
  <c r="I73" i="33"/>
  <c r="F80" i="33"/>
  <c r="I101" i="33"/>
  <c r="I116" i="33"/>
  <c r="F158" i="33"/>
  <c r="AV26" i="7"/>
  <c r="F87" i="33"/>
  <c r="AO11" i="7"/>
  <c r="F130" i="33"/>
  <c r="AV33" i="7"/>
  <c r="AN34" i="7"/>
  <c r="F131" i="33"/>
  <c r="F96" i="33"/>
  <c r="I206" i="33"/>
  <c r="F3" i="33"/>
  <c r="F97" i="33"/>
  <c r="F54" i="33"/>
  <c r="I67" i="33"/>
  <c r="I182" i="33"/>
  <c r="F108" i="33"/>
  <c r="F102" i="33"/>
  <c r="AQ23" i="7"/>
  <c r="AR23" i="7"/>
  <c r="F72" i="33"/>
  <c r="AV30" i="7"/>
  <c r="I144" i="33"/>
  <c r="AP10" i="7"/>
  <c r="AN11" i="7"/>
  <c r="AO32" i="7"/>
  <c r="AN35" i="7"/>
  <c r="F4" i="33"/>
  <c r="F142" i="33"/>
  <c r="AV31" i="7"/>
  <c r="AQ4" i="7"/>
  <c r="I37" i="33"/>
  <c r="F154" i="33"/>
  <c r="I213" i="33"/>
  <c r="AN26" i="7"/>
  <c r="AV5" i="7"/>
  <c r="I92" i="33"/>
  <c r="I74" i="33"/>
  <c r="I220" i="33"/>
  <c r="I199" i="33"/>
  <c r="F196" i="33"/>
  <c r="I175" i="33"/>
  <c r="I56" i="33"/>
  <c r="I129" i="33"/>
  <c r="F209" i="33"/>
  <c r="I210" i="33"/>
  <c r="AR11" i="7"/>
  <c r="I143" i="33"/>
  <c r="I160" i="33"/>
  <c r="I36" i="33"/>
  <c r="I211" i="33"/>
  <c r="F94" i="33"/>
  <c r="AP9" i="7"/>
  <c r="AQ28" i="7"/>
  <c r="AN21" i="7"/>
  <c r="I39" i="33"/>
  <c r="F169" i="33"/>
  <c r="F174" i="33"/>
  <c r="F109" i="33"/>
  <c r="AO24" i="7"/>
  <c r="AO14" i="7"/>
  <c r="I197" i="33"/>
  <c r="AU21" i="7"/>
  <c r="I194" i="33"/>
  <c r="AO31" i="7"/>
  <c r="AP17" i="7"/>
  <c r="I217" i="33"/>
  <c r="AN13" i="7"/>
  <c r="I124" i="33"/>
  <c r="AP7" i="7"/>
  <c r="AQ33" i="7"/>
  <c r="G9" i="18"/>
  <c r="F6" i="33"/>
  <c r="AU9" i="7"/>
  <c r="F23" i="33"/>
  <c r="AR3" i="7"/>
  <c r="F119" i="33"/>
  <c r="I11" i="33"/>
  <c r="I87" i="33"/>
  <c r="F197" i="33"/>
  <c r="AQ20" i="7"/>
  <c r="I141" i="33"/>
  <c r="I10" i="33"/>
  <c r="F16" i="33"/>
  <c r="AN9" i="7"/>
  <c r="AV35" i="7"/>
  <c r="F207" i="33"/>
  <c r="I64" i="33"/>
  <c r="I21" i="33"/>
  <c r="AU16" i="7"/>
  <c r="F59" i="33"/>
  <c r="F182" i="33"/>
  <c r="F43" i="33"/>
  <c r="AR5" i="7"/>
  <c r="F200" i="33"/>
  <c r="I180" i="33"/>
  <c r="AO22" i="7"/>
  <c r="AU17" i="7"/>
  <c r="AQ15" i="7"/>
  <c r="I22" i="33"/>
  <c r="AQ16" i="7"/>
  <c r="F150" i="33"/>
  <c r="AV17" i="7"/>
  <c r="I9" i="33"/>
  <c r="I209" i="33"/>
  <c r="F52" i="33"/>
  <c r="AU30" i="7"/>
  <c r="I151" i="33"/>
  <c r="I128" i="33"/>
  <c r="F73" i="33"/>
  <c r="F17" i="33"/>
  <c r="F220" i="33"/>
  <c r="AP25" i="7"/>
  <c r="F41" i="33"/>
  <c r="I176" i="33"/>
  <c r="AQ27" i="7"/>
  <c r="F71" i="33"/>
  <c r="I106" i="33"/>
  <c r="F91" i="33"/>
  <c r="F148" i="33"/>
  <c r="AN27" i="7"/>
  <c r="F192" i="33"/>
  <c r="I171" i="33"/>
  <c r="AR30" i="7"/>
  <c r="I82" i="33"/>
  <c r="AP30" i="7"/>
  <c r="F218" i="33"/>
  <c r="AO23" i="7"/>
  <c r="AN33" i="7"/>
  <c r="AR36" i="7"/>
  <c r="AO17" i="7"/>
  <c r="AR7" i="7"/>
  <c r="AV3" i="7"/>
  <c r="G6" i="18"/>
  <c r="AQ13" i="7"/>
  <c r="AU5" i="7"/>
  <c r="F177" i="33"/>
  <c r="F129" i="33"/>
  <c r="I145" i="33"/>
  <c r="AU14" i="7"/>
  <c r="F183" i="33"/>
  <c r="AQ34" i="7"/>
  <c r="I136" i="33"/>
  <c r="AQ19" i="7"/>
  <c r="AR19" i="7"/>
  <c r="I62" i="33"/>
  <c r="AN22" i="7"/>
  <c r="I31" i="33"/>
  <c r="F144" i="33"/>
  <c r="F216" i="33"/>
  <c r="F14" i="33"/>
  <c r="F152" i="33"/>
  <c r="AN3" i="7"/>
  <c r="I89" i="33"/>
  <c r="AQ17" i="7"/>
  <c r="F30" i="33"/>
  <c r="I66" i="33"/>
  <c r="F62" i="33"/>
  <c r="F47" i="33"/>
  <c r="F168" i="33"/>
  <c r="AP22" i="7"/>
  <c r="F187" i="33"/>
  <c r="AV21" i="7"/>
  <c r="F190" i="33"/>
  <c r="F138" i="33"/>
  <c r="I85" i="33"/>
  <c r="I25" i="33"/>
  <c r="I208" i="33"/>
  <c r="F9" i="33"/>
  <c r="F34" i="33"/>
  <c r="I33" i="33"/>
  <c r="I161" i="33"/>
  <c r="F12" i="33"/>
  <c r="AV16" i="7"/>
  <c r="I218" i="33"/>
  <c r="AR26" i="7"/>
  <c r="F27" i="33"/>
  <c r="G16" i="18"/>
  <c r="F77" i="33"/>
  <c r="AO27" i="7"/>
  <c r="F221" i="33"/>
  <c r="AO26" i="7"/>
  <c r="I69" i="33"/>
  <c r="AU6" i="7"/>
  <c r="I186" i="33"/>
  <c r="I130" i="33"/>
  <c r="I178" i="33"/>
  <c r="AQ25" i="7"/>
  <c r="AR4" i="7"/>
  <c r="I88" i="33"/>
  <c r="AP24" i="7"/>
  <c r="AU25" i="7"/>
  <c r="I98" i="33"/>
  <c r="I119" i="33"/>
  <c r="G12" i="18"/>
  <c r="I97" i="33"/>
  <c r="F210" i="33"/>
  <c r="F113" i="33"/>
  <c r="I212" i="33"/>
  <c r="I166" i="33"/>
  <c r="F211" i="33"/>
  <c r="I198" i="33"/>
  <c r="F118" i="33"/>
  <c r="F64" i="33"/>
  <c r="F203" i="33"/>
  <c r="E9" i="16"/>
  <c r="F35" i="33"/>
  <c r="I221" i="33"/>
  <c r="AV22" i="7"/>
  <c r="AU10" i="7"/>
  <c r="F92" i="33"/>
  <c r="AU32" i="7"/>
  <c r="AU15" i="7"/>
  <c r="I8" i="16"/>
  <c r="AV12" i="7"/>
  <c r="F11" i="33"/>
  <c r="F69" i="33"/>
  <c r="I169" i="33"/>
  <c r="H8" i="16"/>
  <c r="AP31" i="7"/>
  <c r="F112" i="33"/>
  <c r="AQ7" i="7"/>
  <c r="I48" i="33"/>
  <c r="F115" i="33"/>
  <c r="F40" i="33"/>
  <c r="F111" i="33"/>
  <c r="F222" i="33"/>
  <c r="AQ11" i="7"/>
  <c r="I51" i="33"/>
  <c r="H9" i="16"/>
  <c r="AR10" i="7"/>
  <c r="F127" i="33"/>
  <c r="AO10" i="7"/>
  <c r="F26" i="33"/>
  <c r="F65" i="33"/>
  <c r="AO4" i="7"/>
  <c r="I40" i="33"/>
  <c r="AV14" i="7"/>
  <c r="F191" i="33"/>
  <c r="AO29" i="7"/>
  <c r="I7" i="33"/>
  <c r="F141" i="33"/>
  <c r="I140" i="33"/>
  <c r="AV32" i="7"/>
  <c r="AV13" i="7"/>
  <c r="F165" i="33"/>
  <c r="AO21" i="7"/>
  <c r="AQ9" i="7"/>
  <c r="I18" i="33"/>
  <c r="AQ5" i="7"/>
  <c r="AO7" i="7"/>
  <c r="I184" i="33"/>
  <c r="AO16" i="7"/>
  <c r="AO15" i="7"/>
  <c r="F100" i="33"/>
  <c r="AP34" i="7"/>
  <c r="I104" i="33"/>
  <c r="F128" i="33"/>
  <c r="I93" i="33"/>
  <c r="F137" i="33"/>
  <c r="AV15" i="7"/>
  <c r="I70" i="33"/>
  <c r="F201" i="33"/>
  <c r="I168" i="33"/>
  <c r="AU20" i="7"/>
  <c r="AO34" i="7"/>
  <c r="F156" i="33"/>
  <c r="I84" i="33"/>
  <c r="I148" i="33"/>
  <c r="I79" i="33"/>
  <c r="AO12" i="7"/>
  <c r="I123" i="33"/>
  <c r="AP3" i="7"/>
  <c r="AO35" i="7"/>
  <c r="F140" i="33"/>
  <c r="I170" i="33"/>
  <c r="I222" i="33"/>
  <c r="F135" i="33"/>
  <c r="AU27" i="7"/>
  <c r="F104" i="33"/>
  <c r="F163" i="33"/>
  <c r="I44" i="33"/>
  <c r="I60" i="33"/>
  <c r="I76" i="33"/>
  <c r="F5" i="33"/>
  <c r="F24" i="33"/>
  <c r="AO28" i="7"/>
  <c r="I105" i="33"/>
  <c r="AQ35" i="7"/>
  <c r="I86" i="33"/>
  <c r="AU3" i="7"/>
  <c r="F147" i="33"/>
  <c r="AQ10" i="7"/>
  <c r="I35" i="33"/>
  <c r="AN30" i="7"/>
  <c r="AQ31" i="7"/>
  <c r="F42" i="33"/>
  <c r="AO30" i="7"/>
  <c r="AR28" i="7"/>
  <c r="AO33" i="7"/>
  <c r="AV10" i="7"/>
  <c r="F56" i="33"/>
  <c r="AQ30" i="7"/>
  <c r="AV24" i="7"/>
  <c r="AR6" i="7"/>
  <c r="AR17" i="7"/>
  <c r="F20" i="33"/>
  <c r="F145" i="33"/>
  <c r="F160" i="33"/>
  <c r="F22" i="33"/>
  <c r="I132" i="33"/>
  <c r="I26" i="33"/>
  <c r="I19" i="33"/>
  <c r="F143" i="33"/>
  <c r="I121" i="33"/>
  <c r="AU12" i="7"/>
  <c r="AN23" i="7"/>
  <c r="I149" i="33"/>
  <c r="F74" i="33"/>
  <c r="I179" i="33"/>
  <c r="AP14" i="7"/>
  <c r="AR14" i="7"/>
  <c r="I187" i="33"/>
  <c r="AR22" i="7"/>
  <c r="I114" i="33"/>
  <c r="AU26" i="7"/>
  <c r="AQ6" i="7"/>
  <c r="I50" i="33"/>
  <c r="F120" i="33"/>
  <c r="F179" i="33"/>
  <c r="AN31" i="7"/>
  <c r="F136" i="33"/>
  <c r="AP28" i="7"/>
  <c r="F204" i="33"/>
  <c r="AP5" i="7"/>
  <c r="F21" i="33"/>
  <c r="I196" i="33"/>
  <c r="AP32" i="7"/>
  <c r="F93" i="33"/>
  <c r="F184" i="33"/>
  <c r="I163" i="33"/>
  <c r="AN15" i="7"/>
  <c r="I142" i="33"/>
  <c r="AP33" i="7"/>
  <c r="I52" i="33"/>
  <c r="I118" i="33"/>
  <c r="I38" i="33"/>
  <c r="F133" i="33"/>
  <c r="AR27" i="7"/>
  <c r="AV9" i="7"/>
  <c r="F105" i="33"/>
  <c r="F8" i="33"/>
  <c r="F121" i="33"/>
  <c r="I157" i="33"/>
  <c r="AO20" i="7"/>
  <c r="F78" i="33"/>
  <c r="I90" i="33"/>
  <c r="F180" i="33"/>
  <c r="AV34" i="7"/>
  <c r="F81" i="33"/>
  <c r="I109" i="33"/>
  <c r="F175" i="33"/>
  <c r="F25" i="33"/>
  <c r="AQ26" i="7"/>
  <c r="I146" i="33"/>
  <c r="F66" i="33"/>
  <c r="AQ18" i="7"/>
  <c r="F126" i="33"/>
  <c r="I173" i="33"/>
  <c r="E7" i="16"/>
  <c r="I81" i="33"/>
  <c r="F32" i="33"/>
  <c r="F123" i="33"/>
  <c r="F161" i="33"/>
  <c r="AU29" i="7"/>
  <c r="F106" i="33"/>
  <c r="G7" i="18"/>
  <c r="F212" i="33"/>
  <c r="I63" i="33"/>
  <c r="I135" i="33"/>
  <c r="AO5" i="7"/>
  <c r="AN25" i="7"/>
  <c r="I183" i="33"/>
  <c r="I162" i="33"/>
  <c r="AP18" i="7"/>
  <c r="I54" i="33"/>
  <c r="I193" i="33"/>
  <c r="AN18" i="7"/>
  <c r="I137" i="33"/>
  <c r="F110" i="33"/>
  <c r="I16" i="33"/>
  <c r="I174" i="33"/>
  <c r="I115" i="33"/>
  <c r="AU31" i="7"/>
  <c r="G13" i="18"/>
  <c r="I46" i="33"/>
  <c r="G4" i="18"/>
  <c r="AU8" i="7"/>
  <c r="F13" i="33"/>
  <c r="F116" i="33"/>
  <c r="I23" i="33"/>
  <c r="I216" i="33"/>
  <c r="F18" i="33"/>
  <c r="I14" i="33"/>
  <c r="I95" i="33"/>
  <c r="F33" i="33"/>
  <c r="AO18" i="7"/>
  <c r="AU13" i="7"/>
  <c r="AN14" i="7"/>
  <c r="AU11" i="7"/>
  <c r="G11" i="18"/>
  <c r="I12" i="33"/>
  <c r="I167" i="33"/>
  <c r="AQ3" i="7"/>
  <c r="F83" i="33"/>
  <c r="F37" i="33"/>
  <c r="AO13" i="7"/>
  <c r="I17" i="33"/>
  <c r="F79" i="33"/>
  <c r="I80" i="33"/>
  <c r="F170" i="33"/>
  <c r="F125" i="33"/>
  <c r="AU19" i="7"/>
  <c r="F213" i="33"/>
  <c r="F202" i="33"/>
  <c r="I205" i="33"/>
  <c r="F36" i="33"/>
  <c r="I122" i="33"/>
  <c r="I7" i="16"/>
  <c r="F162" i="33"/>
  <c r="I72" i="33"/>
  <c r="F164" i="33"/>
  <c r="F189" i="33"/>
  <c r="I117" i="33"/>
  <c r="I65" i="33"/>
  <c r="F178" i="33"/>
  <c r="AP23" i="7"/>
  <c r="F45" i="33"/>
  <c r="F15" i="33"/>
  <c r="AU34" i="7"/>
  <c r="AQ24" i="7"/>
  <c r="AR18" i="7"/>
  <c r="F57" i="33"/>
  <c r="F188" i="33"/>
  <c r="E8" i="16"/>
  <c r="I138" i="33"/>
  <c r="F157" i="33"/>
  <c r="I190" i="33"/>
  <c r="F185" i="33"/>
  <c r="I133" i="33"/>
  <c r="F193" i="33"/>
  <c r="F75" i="33"/>
  <c r="F132" i="33"/>
  <c r="F186" i="33"/>
  <c r="F49" i="33"/>
  <c r="F68" i="33"/>
  <c r="I125" i="33"/>
  <c r="AO6" i="7"/>
  <c r="F31" i="33"/>
  <c r="AO9" i="7"/>
  <c r="F172" i="33"/>
  <c r="F214" i="33"/>
  <c r="G18" i="18"/>
  <c r="I15" i="33"/>
  <c r="G8" i="18"/>
  <c r="AQ22" i="7"/>
  <c r="AV18" i="7"/>
  <c r="AR32" i="7"/>
  <c r="I99" i="33"/>
  <c r="AU22" i="7"/>
  <c r="I41" i="33"/>
  <c r="F153" i="33"/>
  <c r="F95" i="33"/>
  <c r="AN5" i="7"/>
  <c r="I191" i="33"/>
  <c r="AQ32" i="7"/>
  <c r="I219" i="33"/>
  <c r="I103" i="33"/>
  <c r="AQ14" i="7"/>
  <c r="D9" i="16"/>
  <c r="F215" i="33"/>
  <c r="AP12" i="7"/>
  <c r="F208" i="33"/>
  <c r="I192" i="33"/>
  <c r="F114" i="33"/>
  <c r="AV23" i="7"/>
  <c r="F205" i="33"/>
  <c r="AR34" i="7"/>
  <c r="I181" i="33"/>
  <c r="AQ29" i="7"/>
  <c r="I13" i="33"/>
  <c r="AO19" i="7"/>
  <c r="F39" i="33"/>
  <c r="AU4" i="7"/>
  <c r="F84" i="33"/>
  <c r="F86" i="33"/>
  <c r="I152" i="33"/>
  <c r="AV27" i="7"/>
  <c r="I29" i="33"/>
  <c r="I75" i="33"/>
  <c r="F173" i="33"/>
  <c r="I8" i="33"/>
  <c r="F44" i="33"/>
  <c r="F101" i="33"/>
  <c r="AU7" i="7"/>
  <c r="G10" i="18"/>
  <c r="F19" i="33"/>
  <c r="F199" i="33"/>
  <c r="AP36" i="7"/>
  <c r="I102" i="33"/>
  <c r="I177" i="33"/>
  <c r="F53" i="33"/>
  <c r="F166" i="33"/>
  <c r="I43" i="33"/>
  <c r="AN19" i="7"/>
  <c r="AU28" i="7"/>
  <c r="AR13" i="7"/>
  <c r="I47" i="33"/>
  <c r="AN32" i="7"/>
  <c r="F70" i="33"/>
  <c r="F134" i="33"/>
  <c r="I195" i="33"/>
  <c r="AV28" i="7"/>
  <c r="F217" i="33"/>
  <c r="I55" i="33"/>
  <c r="F7" i="33"/>
  <c r="I120" i="33"/>
  <c r="I153" i="33"/>
  <c r="AP11" i="7"/>
  <c r="G17" i="18"/>
  <c r="F151" i="33"/>
  <c r="I20" i="33"/>
  <c r="I215" i="33"/>
  <c r="F176" i="33"/>
  <c r="I154" i="33"/>
  <c r="F155" i="33"/>
  <c r="I201" i="33"/>
  <c r="F181" i="33"/>
  <c r="I58" i="33"/>
  <c r="I189" i="33"/>
  <c r="AV11" i="7"/>
  <c r="AV7" i="7"/>
  <c r="F63" i="33"/>
  <c r="F50" i="33"/>
  <c r="I28" i="33"/>
  <c r="I91" i="33"/>
  <c r="AN17" i="7"/>
  <c r="AP6" i="7"/>
  <c r="AV25" i="7"/>
  <c r="I107" i="33"/>
  <c r="F159" i="33"/>
  <c r="AN6" i="7"/>
  <c r="F28" i="33"/>
  <c r="AQ8" i="7"/>
  <c r="I78" i="33"/>
  <c r="I83" i="33"/>
  <c r="F122" i="33"/>
  <c r="AN24" i="7"/>
  <c r="I57" i="33"/>
  <c r="I5" i="33"/>
  <c r="F139" i="33"/>
  <c r="AU24" i="7"/>
  <c r="F98" i="33"/>
  <c r="F107" i="33"/>
  <c r="F194" i="33"/>
  <c r="F88" i="33"/>
  <c r="I158" i="33"/>
  <c r="F146" i="33"/>
  <c r="I156" i="33"/>
  <c r="AR20" i="7"/>
  <c r="I207" i="33"/>
  <c r="AO25" i="7"/>
  <c r="AQ36" i="7"/>
  <c r="AV36" i="7"/>
  <c r="AN10" i="7"/>
  <c r="I61" i="33"/>
  <c r="F46" i="33"/>
  <c r="F67" i="33"/>
  <c r="AN28" i="7"/>
  <c r="AP13" i="7"/>
  <c r="AN29" i="7"/>
  <c r="F60" i="33"/>
  <c r="I94" i="33"/>
  <c r="I59" i="33"/>
  <c r="AV20" i="7"/>
  <c r="I108" i="33"/>
  <c r="AP35" i="7"/>
  <c r="AV19" i="7"/>
  <c r="I4" i="33"/>
  <c r="AP27" i="7"/>
  <c r="AR15" i="7"/>
  <c r="AR9" i="7"/>
  <c r="AV4" i="7"/>
  <c r="I155" i="33"/>
  <c r="I100" i="33"/>
  <c r="F48" i="33"/>
  <c r="I9" i="16"/>
  <c r="I6" i="33"/>
  <c r="AU33" i="7"/>
  <c r="AP19" i="7"/>
  <c r="AU35" i="7"/>
  <c r="I139" i="33"/>
  <c r="AN16" i="7"/>
  <c r="AP15" i="7"/>
  <c r="I49" i="33"/>
  <c r="I202" i="33"/>
  <c r="F38" i="33"/>
  <c r="AP21" i="7"/>
  <c r="AN12" i="7"/>
  <c r="I200" i="33"/>
  <c r="F82" i="33"/>
  <c r="AQ12" i="7"/>
  <c r="I34" i="33"/>
  <c r="F85" i="33"/>
  <c r="AP29" i="7"/>
  <c r="L209" i="33" l="1"/>
  <c r="M209" i="33" s="1"/>
  <c r="N209" i="33" s="1"/>
  <c r="L214" i="33"/>
  <c r="M214" i="33" s="1"/>
  <c r="N214" i="33" s="1"/>
  <c r="L118" i="33"/>
  <c r="M118" i="33" s="1"/>
  <c r="N118" i="33" s="1"/>
  <c r="L103" i="33"/>
  <c r="M103" i="33" s="1"/>
  <c r="N103" i="33" s="1"/>
  <c r="L216" i="33"/>
  <c r="M216" i="33" s="1"/>
  <c r="N216" i="33" s="1"/>
  <c r="L37" i="33"/>
  <c r="M37" i="33" s="1"/>
  <c r="N37" i="33" s="1"/>
  <c r="L192" i="33"/>
  <c r="M192" i="33" s="1"/>
  <c r="N192" i="33" s="1"/>
  <c r="L186" i="33"/>
  <c r="M186" i="33" s="1"/>
  <c r="N186" i="33" s="1"/>
  <c r="L125" i="33"/>
  <c r="M125" i="33" s="1"/>
  <c r="N125" i="33" s="1"/>
  <c r="L49" i="33"/>
  <c r="M49" i="33" s="1"/>
  <c r="N49" i="33" s="1"/>
  <c r="L72" i="33"/>
  <c r="M72" i="33" s="1"/>
  <c r="N72" i="33" s="1"/>
  <c r="L100" i="33"/>
  <c r="M100" i="33" s="1"/>
  <c r="N100" i="33" s="1"/>
  <c r="L156" i="33"/>
  <c r="M156" i="33" s="1"/>
  <c r="N156" i="33" s="1"/>
  <c r="N351" i="33"/>
  <c r="N415" i="33"/>
  <c r="N601" i="33"/>
  <c r="L34" i="33"/>
  <c r="M34" i="33" s="1"/>
  <c r="N34" i="33" s="1"/>
  <c r="L78" i="33"/>
  <c r="M78" i="33" s="1"/>
  <c r="N78" i="33" s="1"/>
  <c r="L133" i="33"/>
  <c r="M133" i="33" s="1"/>
  <c r="N133" i="33" s="1"/>
  <c r="L178" i="33"/>
  <c r="M178" i="33" s="1"/>
  <c r="N178" i="33" s="1"/>
  <c r="L189" i="33"/>
  <c r="M189" i="33" s="1"/>
  <c r="N189" i="33" s="1"/>
  <c r="C6" i="22"/>
  <c r="B6" i="22" s="1"/>
  <c r="L59" i="33"/>
  <c r="M59" i="33" s="1"/>
  <c r="N59" i="33" s="1"/>
  <c r="L206" i="33"/>
  <c r="M206" i="33" s="1"/>
  <c r="N206" i="33" s="1"/>
  <c r="E206" i="33"/>
  <c r="N619" i="33"/>
  <c r="E7" i="21"/>
  <c r="D7" i="21"/>
  <c r="E137" i="33"/>
  <c r="E207" i="33"/>
  <c r="L207" i="33"/>
  <c r="M207" i="33" s="1"/>
  <c r="N207" i="33" s="1"/>
  <c r="L94" i="33"/>
  <c r="M94" i="33" s="1"/>
  <c r="N94" i="33" s="1"/>
  <c r="L119" i="33"/>
  <c r="M119" i="33" s="1"/>
  <c r="N119" i="33" s="1"/>
  <c r="E187" i="33"/>
  <c r="L187" i="33"/>
  <c r="M187" i="33" s="1"/>
  <c r="N187" i="33" s="1"/>
  <c r="N653" i="33"/>
  <c r="L220" i="33"/>
  <c r="M220" i="33" s="1"/>
  <c r="N220" i="33" s="1"/>
  <c r="L64" i="33"/>
  <c r="M64" i="33" s="1"/>
  <c r="N64" i="33" s="1"/>
  <c r="L74" i="33"/>
  <c r="M74" i="33" s="1"/>
  <c r="N74" i="33" s="1"/>
  <c r="L95" i="33"/>
  <c r="M95" i="33" s="1"/>
  <c r="N95" i="33" s="1"/>
  <c r="L129" i="33"/>
  <c r="M129" i="33" s="1"/>
  <c r="N129" i="33" s="1"/>
  <c r="L89" i="33"/>
  <c r="M89" i="33" s="1"/>
  <c r="N89" i="33" s="1"/>
  <c r="L121" i="33"/>
  <c r="M121" i="33" s="1"/>
  <c r="N121" i="33" s="1"/>
  <c r="L155" i="33"/>
  <c r="M155" i="33" s="1"/>
  <c r="N155" i="33" s="1"/>
  <c r="L134" i="33"/>
  <c r="M134" i="33" s="1"/>
  <c r="N134" i="33" s="1"/>
  <c r="L45" i="33"/>
  <c r="M45" i="33" s="1"/>
  <c r="N45" i="33" s="1"/>
  <c r="L53" i="33"/>
  <c r="M53" i="33" s="1"/>
  <c r="N53" i="33" s="1"/>
  <c r="L75" i="33"/>
  <c r="M75" i="33" s="1"/>
  <c r="N75" i="33" s="1"/>
  <c r="L82" i="33"/>
  <c r="M82" i="33" s="1"/>
  <c r="N82" i="33" s="1"/>
  <c r="L85" i="33"/>
  <c r="M85" i="33" s="1"/>
  <c r="N85" i="33" s="1"/>
  <c r="E85" i="33"/>
  <c r="L96" i="33"/>
  <c r="M96" i="33" s="1"/>
  <c r="N96" i="33" s="1"/>
  <c r="L115" i="33"/>
  <c r="M115" i="33" s="1"/>
  <c r="N115" i="33" s="1"/>
  <c r="E115" i="33"/>
  <c r="E222" i="33"/>
  <c r="L222" i="33"/>
  <c r="M222" i="33" s="1"/>
  <c r="N222" i="33" s="1"/>
  <c r="L41" i="33"/>
  <c r="M41" i="33" s="1"/>
  <c r="N41" i="33" s="1"/>
  <c r="L62" i="33"/>
  <c r="M62" i="33" s="1"/>
  <c r="N62" i="33" s="1"/>
  <c r="L176" i="33"/>
  <c r="M176" i="33" s="1"/>
  <c r="N176" i="33" s="1"/>
  <c r="L138" i="33"/>
  <c r="M138" i="33" s="1"/>
  <c r="N138" i="33" s="1"/>
  <c r="C6" i="21"/>
  <c r="D6" i="21"/>
  <c r="E6" i="21"/>
  <c r="L54" i="33"/>
  <c r="M54" i="33" s="1"/>
  <c r="N54" i="33" s="1"/>
  <c r="L86" i="33"/>
  <c r="M86" i="33" s="1"/>
  <c r="N86" i="33" s="1"/>
  <c r="L97" i="33"/>
  <c r="M97" i="33" s="1"/>
  <c r="N97" i="33" s="1"/>
  <c r="L145" i="33"/>
  <c r="M145" i="33" s="1"/>
  <c r="N145" i="33" s="1"/>
  <c r="E145" i="33"/>
  <c r="M18" i="33"/>
  <c r="N18" i="33" s="1"/>
  <c r="N403" i="33"/>
  <c r="L212" i="33"/>
  <c r="M212" i="33" s="1"/>
  <c r="N212" i="33" s="1"/>
  <c r="L126" i="33"/>
  <c r="M126" i="33" s="1"/>
  <c r="N126" i="33" s="1"/>
  <c r="L107" i="33"/>
  <c r="M107" i="33" s="1"/>
  <c r="N107" i="33" s="1"/>
  <c r="L70" i="33"/>
  <c r="M70" i="33" s="1"/>
  <c r="N70" i="33" s="1"/>
  <c r="L67" i="33"/>
  <c r="M67" i="33" s="1"/>
  <c r="N67" i="33" s="1"/>
  <c r="L167" i="33"/>
  <c r="M167" i="33" s="1"/>
  <c r="N167" i="33" s="1"/>
  <c r="L204" i="33"/>
  <c r="M204" i="33" s="1"/>
  <c r="N204" i="33" s="1"/>
  <c r="L152" i="33"/>
  <c r="M152" i="33" s="1"/>
  <c r="N152" i="33" s="1"/>
  <c r="L160" i="33"/>
  <c r="M160" i="33" s="1"/>
  <c r="N160" i="33" s="1"/>
  <c r="L90" i="33"/>
  <c r="M90" i="33" s="1"/>
  <c r="N90" i="33" s="1"/>
  <c r="L188" i="33"/>
  <c r="M188" i="33" s="1"/>
  <c r="N188" i="33" s="1"/>
  <c r="L179" i="33"/>
  <c r="M179" i="33" s="1"/>
  <c r="N179" i="33" s="1"/>
  <c r="L172" i="33"/>
  <c r="M172" i="33" s="1"/>
  <c r="N172" i="33" s="1"/>
  <c r="L164" i="33"/>
  <c r="M164" i="33" s="1"/>
  <c r="N164" i="33" s="1"/>
  <c r="L202" i="33"/>
  <c r="M202" i="33" s="1"/>
  <c r="N202" i="33" s="1"/>
  <c r="L183" i="33"/>
  <c r="M183" i="33" s="1"/>
  <c r="N183" i="33" s="1"/>
  <c r="L102" i="33"/>
  <c r="M102" i="33" s="1"/>
  <c r="N102" i="33" s="1"/>
  <c r="L83" i="33"/>
  <c r="M83" i="33" s="1"/>
  <c r="N83" i="33" s="1"/>
  <c r="L217" i="33"/>
  <c r="M217" i="33" s="1"/>
  <c r="N217" i="33" s="1"/>
  <c r="L123" i="33"/>
  <c r="M123" i="33" s="1"/>
  <c r="N123" i="33" s="1"/>
  <c r="L153" i="33"/>
  <c r="M153" i="33" s="1"/>
  <c r="N153" i="33" s="1"/>
  <c r="L127" i="33"/>
  <c r="M127" i="33" s="1"/>
  <c r="N127" i="33" s="1"/>
  <c r="L117" i="33"/>
  <c r="M117" i="33" s="1"/>
  <c r="N117" i="33" s="1"/>
  <c r="L111" i="33"/>
  <c r="M111" i="33" s="1"/>
  <c r="N111" i="33" s="1"/>
  <c r="L66" i="33"/>
  <c r="M66" i="33" s="1"/>
  <c r="N66" i="33" s="1"/>
  <c r="L43" i="33"/>
  <c r="M43" i="33" s="1"/>
  <c r="N43" i="33" s="1"/>
  <c r="L33" i="33"/>
  <c r="M33" i="33" s="1"/>
  <c r="N33" i="33" s="1"/>
  <c r="L199" i="33"/>
  <c r="M199" i="33" s="1"/>
  <c r="N199" i="33" s="1"/>
  <c r="L130" i="33"/>
  <c r="M130" i="33" s="1"/>
  <c r="N130" i="33" s="1"/>
  <c r="L201" i="33"/>
  <c r="M201" i="33" s="1"/>
  <c r="N201" i="33" s="1"/>
  <c r="E3" i="33"/>
  <c r="L135" i="33"/>
  <c r="M135" i="33" s="1"/>
  <c r="N135" i="33" s="1"/>
  <c r="L161" i="33"/>
  <c r="M161" i="33" s="1"/>
  <c r="N161" i="33" s="1"/>
  <c r="L200" i="33"/>
  <c r="M200" i="33" s="1"/>
  <c r="N200" i="33" s="1"/>
  <c r="L177" i="33"/>
  <c r="M177" i="33" s="1"/>
  <c r="N177" i="33" s="1"/>
  <c r="L36" i="33"/>
  <c r="M36" i="33" s="1"/>
  <c r="N36" i="33" s="1"/>
  <c r="L50" i="33"/>
  <c r="M50" i="33" s="1"/>
  <c r="N50" i="33" s="1"/>
  <c r="L210" i="33"/>
  <c r="M210" i="33" s="1"/>
  <c r="N210" i="33" s="1"/>
  <c r="L84" i="33"/>
  <c r="M84" i="33" s="1"/>
  <c r="N84" i="33" s="1"/>
  <c r="L63" i="33"/>
  <c r="M63" i="33" s="1"/>
  <c r="N63" i="33" s="1"/>
  <c r="L56" i="33"/>
  <c r="M56" i="33" s="1"/>
  <c r="N56" i="33" s="1"/>
  <c r="L114" i="33"/>
  <c r="M114" i="33" s="1"/>
  <c r="N114" i="33" s="1"/>
  <c r="L81" i="33"/>
  <c r="M81" i="33" s="1"/>
  <c r="N81" i="33" s="1"/>
  <c r="L128" i="33"/>
  <c r="M128" i="33" s="1"/>
  <c r="N128" i="33" s="1"/>
  <c r="L159" i="33"/>
  <c r="M159" i="33" s="1"/>
  <c r="N159" i="33" s="1"/>
  <c r="L168" i="33"/>
  <c r="M168" i="33" s="1"/>
  <c r="N168" i="33" s="1"/>
  <c r="L124" i="33"/>
  <c r="M124" i="33" s="1"/>
  <c r="N124" i="33" s="1"/>
  <c r="L173" i="33"/>
  <c r="M173" i="33" s="1"/>
  <c r="N173" i="33" s="1"/>
  <c r="L68" i="33"/>
  <c r="M68" i="33" s="1"/>
  <c r="N68" i="33" s="1"/>
  <c r="L44" i="33"/>
  <c r="M44" i="33" s="1"/>
  <c r="N44" i="33" s="1"/>
  <c r="L35" i="33"/>
  <c r="M35" i="33" s="1"/>
  <c r="N35" i="33" s="1"/>
  <c r="L141" i="33"/>
  <c r="M141" i="33" s="1"/>
  <c r="N141" i="33" s="1"/>
  <c r="L180" i="33"/>
  <c r="M180" i="33" s="1"/>
  <c r="N180" i="33" s="1"/>
  <c r="L182" i="33"/>
  <c r="M182" i="33" s="1"/>
  <c r="N182" i="33" s="1"/>
  <c r="L170" i="33"/>
  <c r="M170" i="33" s="1"/>
  <c r="N170" i="33" s="1"/>
  <c r="L149" i="33"/>
  <c r="M149" i="33" s="1"/>
  <c r="N149" i="33" s="1"/>
  <c r="L203" i="33"/>
  <c r="M203" i="33" s="1"/>
  <c r="N203" i="33" s="1"/>
  <c r="L108" i="33"/>
  <c r="M108" i="33" s="1"/>
  <c r="N108" i="33" s="1"/>
  <c r="L42" i="33"/>
  <c r="M42" i="33" s="1"/>
  <c r="N42" i="33" s="1"/>
  <c r="L154" i="33"/>
  <c r="M154" i="33" s="1"/>
  <c r="N154" i="33" s="1"/>
  <c r="L208" i="33"/>
  <c r="M208" i="33" s="1"/>
  <c r="N208" i="33" s="1"/>
  <c r="N636" i="33"/>
  <c r="L106" i="33"/>
  <c r="M106" i="33" s="1"/>
  <c r="N106" i="33" s="1"/>
  <c r="L150" i="33"/>
  <c r="M150" i="33" s="1"/>
  <c r="N150" i="33" s="1"/>
  <c r="L181" i="33"/>
  <c r="M181" i="33" s="1"/>
  <c r="N181" i="33" s="1"/>
  <c r="L211" i="33"/>
  <c r="M211" i="33" s="1"/>
  <c r="N211" i="33" s="1"/>
  <c r="L92" i="33"/>
  <c r="M92" i="33" s="1"/>
  <c r="N92" i="33" s="1"/>
  <c r="L215" i="33"/>
  <c r="M215" i="33" s="1"/>
  <c r="N215" i="33" s="1"/>
  <c r="E150" i="33"/>
  <c r="L185" i="33"/>
  <c r="M185" i="33" s="1"/>
  <c r="N185" i="33" s="1"/>
  <c r="E93" i="33"/>
  <c r="L40" i="33"/>
  <c r="M40" i="33" s="1"/>
  <c r="N40" i="33" s="1"/>
  <c r="L46" i="33"/>
  <c r="M46" i="33" s="1"/>
  <c r="N46" i="33" s="1"/>
  <c r="L55" i="33"/>
  <c r="M55" i="33" s="1"/>
  <c r="N55" i="33" s="1"/>
  <c r="L76" i="33"/>
  <c r="M76" i="33" s="1"/>
  <c r="N76" i="33" s="1"/>
  <c r="L88" i="33"/>
  <c r="M88" i="33" s="1"/>
  <c r="N88" i="33" s="1"/>
  <c r="N607" i="33"/>
  <c r="N677" i="33"/>
  <c r="E51" i="33"/>
  <c r="L51" i="33"/>
  <c r="M51" i="33" s="1"/>
  <c r="N51" i="33" s="1"/>
  <c r="L79" i="33"/>
  <c r="M79" i="33" s="1"/>
  <c r="N79" i="33" s="1"/>
  <c r="L158" i="33"/>
  <c r="M158" i="33" s="1"/>
  <c r="N158" i="33" s="1"/>
  <c r="L197" i="33"/>
  <c r="M197" i="33" s="1"/>
  <c r="N197" i="33" s="1"/>
  <c r="N451" i="33"/>
  <c r="N595" i="33"/>
  <c r="L184" i="33"/>
  <c r="M184" i="33" s="1"/>
  <c r="N184" i="33" s="1"/>
  <c r="L191" i="33"/>
  <c r="M191" i="33" s="1"/>
  <c r="N191" i="33" s="1"/>
  <c r="E122" i="33"/>
  <c r="L198" i="33"/>
  <c r="M198" i="33" s="1"/>
  <c r="N198" i="33" s="1"/>
  <c r="E29" i="33"/>
  <c r="L80" i="33"/>
  <c r="M80" i="33" s="1"/>
  <c r="N80" i="33" s="1"/>
  <c r="L113" i="33"/>
  <c r="M113" i="33" s="1"/>
  <c r="N113" i="33" s="1"/>
  <c r="L101" i="33"/>
  <c r="M101" i="33" s="1"/>
  <c r="N101" i="33" s="1"/>
  <c r="E104" i="33"/>
  <c r="L165" i="33"/>
  <c r="M165" i="33" s="1"/>
  <c r="N165" i="33" s="1"/>
  <c r="L171" i="33"/>
  <c r="M171" i="33" s="1"/>
  <c r="N171" i="33" s="1"/>
  <c r="L140" i="33"/>
  <c r="M140" i="33" s="1"/>
  <c r="N140" i="33" s="1"/>
  <c r="L109" i="33"/>
  <c r="M109" i="33" s="1"/>
  <c r="N109" i="33" s="1"/>
  <c r="L205" i="33"/>
  <c r="M205" i="33" s="1"/>
  <c r="N205" i="33" s="1"/>
  <c r="L144" i="33"/>
  <c r="M144" i="33" s="1"/>
  <c r="N144" i="33" s="1"/>
  <c r="F14" i="21"/>
  <c r="L87" i="33"/>
  <c r="M87" i="33" s="1"/>
  <c r="N87" i="33" s="1"/>
  <c r="L98" i="33"/>
  <c r="M98" i="33" s="1"/>
  <c r="N98" i="33" s="1"/>
  <c r="L132" i="33"/>
  <c r="M132" i="33" s="1"/>
  <c r="N132" i="33" s="1"/>
  <c r="L47" i="33"/>
  <c r="M47" i="33" s="1"/>
  <c r="N47" i="33" s="1"/>
  <c r="L219" i="33"/>
  <c r="M219" i="33" s="1"/>
  <c r="N219" i="33" s="1"/>
  <c r="L112" i="33"/>
  <c r="M112" i="33" s="1"/>
  <c r="N112" i="33" s="1"/>
  <c r="L73" i="33"/>
  <c r="M73" i="33" s="1"/>
  <c r="N73" i="33" s="1"/>
  <c r="E208" i="33"/>
  <c r="L148" i="33"/>
  <c r="M148" i="33" s="1"/>
  <c r="N148" i="33" s="1"/>
  <c r="L194" i="33"/>
  <c r="M194" i="33" s="1"/>
  <c r="N194" i="33" s="1"/>
  <c r="E64" i="33"/>
  <c r="L57" i="33"/>
  <c r="M57" i="33" s="1"/>
  <c r="N57" i="33" s="1"/>
  <c r="L71" i="33"/>
  <c r="M71" i="33" s="1"/>
  <c r="N71" i="33" s="1"/>
  <c r="L77" i="33"/>
  <c r="M77" i="33" s="1"/>
  <c r="N77" i="33" s="1"/>
  <c r="L110" i="33"/>
  <c r="M110" i="33" s="1"/>
  <c r="N110" i="33" s="1"/>
  <c r="L99" i="33"/>
  <c r="M99" i="33" s="1"/>
  <c r="N99" i="33" s="1"/>
  <c r="L143" i="33"/>
  <c r="M143" i="33" s="1"/>
  <c r="N143" i="33" s="1"/>
  <c r="N439" i="33"/>
  <c r="N642" i="33"/>
  <c r="O14" i="18"/>
  <c r="E4" i="21"/>
  <c r="E49" i="33"/>
  <c r="L116" i="33"/>
  <c r="M116" i="33" s="1"/>
  <c r="N116" i="33" s="1"/>
  <c r="N309" i="33"/>
  <c r="N334" i="33"/>
  <c r="M13" i="33"/>
  <c r="N13" i="33" s="1"/>
  <c r="M25" i="33"/>
  <c r="N25" i="33" s="1"/>
  <c r="L18" i="18"/>
  <c r="N18" i="18" s="1"/>
  <c r="E220" i="33"/>
  <c r="N235" i="33"/>
  <c r="N241" i="33"/>
  <c r="N247" i="33"/>
  <c r="N256" i="33"/>
  <c r="M9" i="33"/>
  <c r="N9" i="33" s="1"/>
  <c r="M15" i="33"/>
  <c r="N15" i="33" s="1"/>
  <c r="M27" i="33"/>
  <c r="N27" i="33" s="1"/>
  <c r="N295" i="33"/>
  <c r="E139" i="33"/>
  <c r="E10" i="21"/>
  <c r="M3" i="33"/>
  <c r="N3" i="33" s="1"/>
  <c r="M16" i="33"/>
  <c r="N16" i="33" s="1"/>
  <c r="M28" i="33"/>
  <c r="N28" i="33" s="1"/>
  <c r="M4" i="33"/>
  <c r="N4" i="33" s="1"/>
  <c r="M17" i="33"/>
  <c r="N17" i="33" s="1"/>
  <c r="M8" i="33"/>
  <c r="N8" i="33" s="1"/>
  <c r="M21" i="33"/>
  <c r="N21" i="33" s="1"/>
  <c r="N227" i="33"/>
  <c r="N233" i="33"/>
  <c r="N242" i="33"/>
  <c r="N257" i="33"/>
  <c r="N263" i="33"/>
  <c r="N369" i="33"/>
  <c r="M10" i="33"/>
  <c r="N10" i="33" s="1"/>
  <c r="M22" i="33"/>
  <c r="N22" i="33" s="1"/>
  <c r="M11" i="33"/>
  <c r="N11" i="33" s="1"/>
  <c r="M23" i="33"/>
  <c r="N23" i="33" s="1"/>
  <c r="N645" i="33"/>
  <c r="N396" i="33"/>
  <c r="M12" i="33"/>
  <c r="N12" i="33" s="1"/>
  <c r="M24" i="33"/>
  <c r="N24" i="33" s="1"/>
  <c r="N633" i="33"/>
  <c r="C9" i="19"/>
  <c r="C10" i="19" s="1"/>
  <c r="G4" i="19" s="1"/>
  <c r="G5" i="19" s="1"/>
  <c r="C21" i="19"/>
  <c r="C22" i="19" s="1"/>
  <c r="G16" i="19" s="1"/>
  <c r="G17" i="19" s="1"/>
  <c r="E4" i="18"/>
  <c r="H4" i="18" s="1"/>
  <c r="Q18" i="20"/>
  <c r="Q20" i="20" s="1"/>
  <c r="G16" i="20"/>
  <c r="Q16" i="20" s="1"/>
  <c r="Q9" i="20"/>
  <c r="R9" i="20" s="1"/>
  <c r="G11" i="20"/>
  <c r="Q11" i="20" s="1"/>
  <c r="R11" i="20" s="1"/>
  <c r="G6" i="20"/>
  <c r="Q6" i="20" s="1"/>
  <c r="R6" i="20" s="1"/>
  <c r="Q2" i="20"/>
  <c r="R2" i="20" s="1"/>
  <c r="Q3" i="20"/>
  <c r="R19" i="20"/>
  <c r="R17" i="20"/>
  <c r="R12" i="20"/>
  <c r="R14" i="20"/>
  <c r="R7" i="20"/>
  <c r="Q10" i="20"/>
  <c r="R8" i="20"/>
  <c r="Q13" i="20"/>
  <c r="G21" i="20"/>
  <c r="Q21" i="20" s="1"/>
  <c r="E6" i="18"/>
  <c r="H6" i="18" s="1"/>
  <c r="E12" i="18"/>
  <c r="H12" i="18" s="1"/>
  <c r="E10" i="18"/>
  <c r="J10" i="18" s="1"/>
  <c r="M10" i="18" s="1"/>
  <c r="N10" i="18" s="1"/>
  <c r="G26" i="20"/>
  <c r="Q26" i="20" s="1"/>
  <c r="R26" i="20" s="1"/>
  <c r="Q24" i="20"/>
  <c r="R24" i="20" s="1"/>
  <c r="E7" i="18"/>
  <c r="H7" i="18" s="1"/>
  <c r="E11" i="18"/>
  <c r="H11" i="18" s="1"/>
  <c r="E9" i="18"/>
  <c r="J9" i="18" s="1"/>
  <c r="M9" i="18" s="1"/>
  <c r="N9" i="18" s="1"/>
  <c r="E5" i="18"/>
  <c r="J5" i="18" s="1"/>
  <c r="M5" i="18" s="1"/>
  <c r="N5" i="18" s="1"/>
  <c r="R23" i="20"/>
  <c r="V8" i="18"/>
  <c r="W8" i="18" s="1"/>
  <c r="V6" i="18"/>
  <c r="W6" i="18" s="1"/>
  <c r="AB6" i="18"/>
  <c r="AC6" i="18" s="1"/>
  <c r="H13" i="18"/>
  <c r="V11" i="18"/>
  <c r="W11" i="18" s="1"/>
  <c r="V10" i="18"/>
  <c r="W10" i="18" s="1"/>
  <c r="V5" i="18"/>
  <c r="W5" i="18" s="1"/>
  <c r="AB11" i="18"/>
  <c r="AC11" i="18" s="1"/>
  <c r="V9" i="18"/>
  <c r="W9" i="18" s="1"/>
  <c r="AB8" i="18"/>
  <c r="AC8" i="18" s="1"/>
  <c r="AB4" i="18"/>
  <c r="AC4" i="18" s="1"/>
  <c r="AB7" i="18"/>
  <c r="AC7" i="18" s="1"/>
  <c r="AB5" i="18"/>
  <c r="AC5" i="18" s="1"/>
  <c r="V4" i="18"/>
  <c r="W4" i="18" s="1"/>
  <c r="AB10" i="18"/>
  <c r="AC10" i="18" s="1"/>
  <c r="V7" i="18"/>
  <c r="W7" i="18" s="1"/>
  <c r="K22" i="22"/>
  <c r="K24" i="22" s="1"/>
  <c r="L3" i="22" s="1"/>
  <c r="Q22" i="20"/>
  <c r="L13" i="18"/>
  <c r="M13" i="18"/>
  <c r="N13" i="18" s="1"/>
  <c r="J16" i="18"/>
  <c r="L16" i="18" s="1"/>
  <c r="N16" i="18" s="1"/>
  <c r="G24" i="33"/>
  <c r="H24" i="33" s="1"/>
  <c r="J107" i="33"/>
  <c r="K107" i="33" s="1"/>
  <c r="J66" i="33"/>
  <c r="K66" i="33" s="1"/>
  <c r="J59" i="33"/>
  <c r="K59" i="33" s="1"/>
  <c r="O7" i="16"/>
  <c r="J127" i="33"/>
  <c r="K127" i="33" s="1"/>
  <c r="G119" i="33"/>
  <c r="H119" i="33" s="1"/>
  <c r="J115" i="33"/>
  <c r="K115" i="33" s="1"/>
  <c r="G169" i="33"/>
  <c r="H169" i="33" s="1"/>
  <c r="G113" i="33"/>
  <c r="H113" i="33" s="1"/>
  <c r="J103" i="33"/>
  <c r="K103" i="33" s="1"/>
  <c r="G158" i="33"/>
  <c r="H158" i="33" s="1"/>
  <c r="J77" i="33"/>
  <c r="K77" i="33" s="1"/>
  <c r="G39" i="33"/>
  <c r="H39" i="33" s="1"/>
  <c r="J203" i="33"/>
  <c r="K203" i="33" s="1"/>
  <c r="G152" i="33"/>
  <c r="H152" i="33" s="1"/>
  <c r="J196" i="33"/>
  <c r="K196" i="33" s="1"/>
  <c r="G117" i="33"/>
  <c r="H117" i="33" s="1"/>
  <c r="G27" i="33"/>
  <c r="H27" i="33" s="1"/>
  <c r="J89" i="33"/>
  <c r="K89" i="33" s="1"/>
  <c r="G179" i="33"/>
  <c r="H179" i="33" s="1"/>
  <c r="G36" i="33"/>
  <c r="H36" i="33" s="1"/>
  <c r="G155" i="33"/>
  <c r="H155" i="33" s="1"/>
  <c r="J158" i="33"/>
  <c r="K158" i="33" s="1"/>
  <c r="G172" i="33"/>
  <c r="H172" i="33" s="1"/>
  <c r="J216" i="33"/>
  <c r="K216" i="33" s="1"/>
  <c r="J10" i="33"/>
  <c r="K10" i="33" s="1"/>
  <c r="J54" i="33"/>
  <c r="K54" i="33" s="1"/>
  <c r="J162" i="33"/>
  <c r="K162" i="33" s="1"/>
  <c r="G35" i="33"/>
  <c r="H35" i="33" s="1"/>
  <c r="J215" i="33"/>
  <c r="K215" i="33" s="1"/>
  <c r="J204" i="33"/>
  <c r="K204" i="33" s="1"/>
  <c r="G10" i="33"/>
  <c r="H10" i="33" s="1"/>
  <c r="J88" i="33"/>
  <c r="K88" i="33" s="1"/>
  <c r="G190" i="33"/>
  <c r="H190" i="33" s="1"/>
  <c r="J159" i="33"/>
  <c r="K159" i="33" s="1"/>
  <c r="J72" i="33"/>
  <c r="K72" i="33" s="1"/>
  <c r="G63" i="33"/>
  <c r="H63" i="33" s="1"/>
  <c r="J48" i="33"/>
  <c r="K48" i="33" s="1"/>
  <c r="J161" i="33"/>
  <c r="K161" i="33" s="1"/>
  <c r="O8" i="16"/>
  <c r="J104" i="33"/>
  <c r="K104" i="33" s="1"/>
  <c r="G89" i="33"/>
  <c r="H89" i="33" s="1"/>
  <c r="G219" i="33"/>
  <c r="H219" i="33" s="1"/>
  <c r="J70" i="33"/>
  <c r="K70" i="33" s="1"/>
  <c r="J38" i="33"/>
  <c r="K38" i="33" s="1"/>
  <c r="J49" i="33"/>
  <c r="K49" i="33" s="1"/>
  <c r="J195" i="33"/>
  <c r="K195" i="33" s="1"/>
  <c r="J173" i="33"/>
  <c r="K173" i="33" s="1"/>
  <c r="G102" i="33"/>
  <c r="H102" i="33" s="1"/>
  <c r="G194" i="33"/>
  <c r="H194" i="33" s="1"/>
  <c r="G54" i="33"/>
  <c r="H54" i="33" s="1"/>
  <c r="J13" i="33"/>
  <c r="K13" i="33" s="1"/>
  <c r="J186" i="33"/>
  <c r="K186" i="33" s="1"/>
  <c r="G66" i="33"/>
  <c r="H66" i="33" s="1"/>
  <c r="G128" i="33"/>
  <c r="H128" i="33" s="1"/>
  <c r="G151" i="33"/>
  <c r="H151" i="33" s="1"/>
  <c r="G32" i="33"/>
  <c r="H32" i="33" s="1"/>
  <c r="J110" i="33"/>
  <c r="K110" i="33" s="1"/>
  <c r="J100" i="33"/>
  <c r="K100" i="33" s="1"/>
  <c r="G75" i="33"/>
  <c r="H75" i="33" s="1"/>
  <c r="J47" i="33"/>
  <c r="K47" i="33" s="1"/>
  <c r="G156" i="33"/>
  <c r="H156" i="33" s="1"/>
  <c r="G168" i="33"/>
  <c r="H168" i="33" s="1"/>
  <c r="J22" i="33"/>
  <c r="K22" i="33" s="1"/>
  <c r="J180" i="33"/>
  <c r="K180" i="33" s="1"/>
  <c r="G38" i="33"/>
  <c r="H38" i="33" s="1"/>
  <c r="G197" i="33"/>
  <c r="H197" i="33" s="1"/>
  <c r="J53" i="33"/>
  <c r="K53" i="33" s="1"/>
  <c r="G138" i="33"/>
  <c r="H138" i="33" s="1"/>
  <c r="J17" i="33"/>
  <c r="K17" i="33" s="1"/>
  <c r="G161" i="33"/>
  <c r="H161" i="33" s="1"/>
  <c r="J91" i="33"/>
  <c r="K91" i="33" s="1"/>
  <c r="G222" i="33"/>
  <c r="H222" i="33" s="1"/>
  <c r="J7" i="33"/>
  <c r="K7" i="33" s="1"/>
  <c r="J189" i="33"/>
  <c r="K189" i="33" s="1"/>
  <c r="J192" i="33"/>
  <c r="K192" i="33" s="1"/>
  <c r="G71" i="33"/>
  <c r="H71" i="33" s="1"/>
  <c r="G129" i="33"/>
  <c r="H129" i="33" s="1"/>
  <c r="N8" i="16"/>
  <c r="J32" i="33"/>
  <c r="K32" i="33" s="1"/>
  <c r="J188" i="33"/>
  <c r="K188" i="33" s="1"/>
  <c r="J207" i="33"/>
  <c r="K207" i="33" s="1"/>
  <c r="G41" i="33"/>
  <c r="H41" i="33" s="1"/>
  <c r="G211" i="33"/>
  <c r="H211" i="33" s="1"/>
  <c r="J167" i="33"/>
  <c r="K167" i="33" s="1"/>
  <c r="J150" i="33"/>
  <c r="K150" i="33" s="1"/>
  <c r="G109" i="33"/>
  <c r="H109" i="33" s="1"/>
  <c r="G120" i="33"/>
  <c r="H120" i="33" s="1"/>
  <c r="J154" i="33"/>
  <c r="K154" i="33" s="1"/>
  <c r="G14" i="18"/>
  <c r="G111" i="33"/>
  <c r="H111" i="33" s="1"/>
  <c r="G167" i="33"/>
  <c r="H167" i="33" s="1"/>
  <c r="G99" i="33"/>
  <c r="H99" i="33" s="1"/>
  <c r="G30" i="33"/>
  <c r="H30" i="33" s="1"/>
  <c r="G144" i="33"/>
  <c r="H144" i="33" s="1"/>
  <c r="G192" i="33"/>
  <c r="H192" i="33" s="1"/>
  <c r="J187" i="33"/>
  <c r="K187" i="33" s="1"/>
  <c r="G206" i="33"/>
  <c r="H206" i="33" s="1"/>
  <c r="J57" i="33"/>
  <c r="K57" i="33" s="1"/>
  <c r="J60" i="33"/>
  <c r="K60" i="33" s="1"/>
  <c r="G145" i="33"/>
  <c r="H145" i="33" s="1"/>
  <c r="G45" i="33"/>
  <c r="H45" i="33" s="1"/>
  <c r="G49" i="33"/>
  <c r="H49" i="33" s="1"/>
  <c r="G154" i="33"/>
  <c r="H154" i="33" s="1"/>
  <c r="G142" i="33"/>
  <c r="H142" i="33" s="1"/>
  <c r="J93" i="33"/>
  <c r="K93" i="33" s="1"/>
  <c r="G146" i="33"/>
  <c r="H146" i="33" s="1"/>
  <c r="G198" i="33"/>
  <c r="H198" i="33" s="1"/>
  <c r="G52" i="33"/>
  <c r="H52" i="33" s="1"/>
  <c r="J105" i="33"/>
  <c r="K105" i="33" s="1"/>
  <c r="J74" i="33"/>
  <c r="K74" i="33" s="1"/>
  <c r="G134" i="33"/>
  <c r="H134" i="33" s="1"/>
  <c r="J46" i="33"/>
  <c r="K46" i="33" s="1"/>
  <c r="G103" i="33"/>
  <c r="H103" i="33" s="1"/>
  <c r="J191" i="33"/>
  <c r="K191" i="33" s="1"/>
  <c r="J118" i="33"/>
  <c r="K118" i="33" s="1"/>
  <c r="G70" i="33"/>
  <c r="H70" i="33" s="1"/>
  <c r="J218" i="33"/>
  <c r="K218" i="33" s="1"/>
  <c r="G76" i="33"/>
  <c r="H76" i="33" s="1"/>
  <c r="J171" i="33"/>
  <c r="K171" i="33" s="1"/>
  <c r="J221" i="33"/>
  <c r="K221" i="33" s="1"/>
  <c r="J75" i="33"/>
  <c r="K75" i="33" s="1"/>
  <c r="G31" i="33"/>
  <c r="H31" i="33" s="1"/>
  <c r="J136" i="33"/>
  <c r="K136" i="33" s="1"/>
  <c r="J94" i="33"/>
  <c r="K94" i="33" s="1"/>
  <c r="J97" i="33"/>
  <c r="K97" i="33" s="1"/>
  <c r="G210" i="33"/>
  <c r="H210" i="33" s="1"/>
  <c r="G18" i="33"/>
  <c r="H18" i="33" s="1"/>
  <c r="J201" i="33"/>
  <c r="K201" i="33" s="1"/>
  <c r="G59" i="33"/>
  <c r="H59" i="33" s="1"/>
  <c r="J96" i="33"/>
  <c r="K96" i="33" s="1"/>
  <c r="J34" i="33"/>
  <c r="K34" i="33" s="1"/>
  <c r="G97" i="33"/>
  <c r="H97" i="33" s="1"/>
  <c r="G51" i="33"/>
  <c r="H51" i="33" s="1"/>
  <c r="G14" i="33"/>
  <c r="H14" i="33" s="1"/>
  <c r="J33" i="33"/>
  <c r="K33" i="33" s="1"/>
  <c r="J8" i="33"/>
  <c r="K8" i="33" s="1"/>
  <c r="G68" i="33"/>
  <c r="H68" i="33" s="1"/>
  <c r="J153" i="33"/>
  <c r="K153" i="33" s="1"/>
  <c r="J210" i="33"/>
  <c r="K210" i="33" s="1"/>
  <c r="J130" i="33"/>
  <c r="K130" i="33" s="1"/>
  <c r="J165" i="33"/>
  <c r="K165" i="33" s="1"/>
  <c r="J163" i="33"/>
  <c r="K163" i="33" s="1"/>
  <c r="G42" i="33"/>
  <c r="H42" i="33" s="1"/>
  <c r="G74" i="33"/>
  <c r="H74" i="33" s="1"/>
  <c r="G96" i="33"/>
  <c r="H96" i="33" s="1"/>
  <c r="J83" i="33"/>
  <c r="K83" i="33" s="1"/>
  <c r="J84" i="33"/>
  <c r="K84" i="33" s="1"/>
  <c r="G50" i="33"/>
  <c r="H50" i="33" s="1"/>
  <c r="J14" i="33"/>
  <c r="K14" i="33" s="1"/>
  <c r="G95" i="33"/>
  <c r="H95" i="33" s="1"/>
  <c r="J124" i="33"/>
  <c r="K124" i="33" s="1"/>
  <c r="J190" i="33"/>
  <c r="K190" i="33" s="1"/>
  <c r="J138" i="33"/>
  <c r="K138" i="33" s="1"/>
  <c r="J133" i="33"/>
  <c r="K133" i="33" s="1"/>
  <c r="J78" i="33"/>
  <c r="K78" i="33" s="1"/>
  <c r="G101" i="33"/>
  <c r="H101" i="33" s="1"/>
  <c r="G213" i="33"/>
  <c r="H213" i="33" s="1"/>
  <c r="J27" i="33"/>
  <c r="K27" i="33" s="1"/>
  <c r="J23" i="33"/>
  <c r="K23" i="33" s="1"/>
  <c r="J160" i="33"/>
  <c r="K160" i="33" s="1"/>
  <c r="O9" i="16"/>
  <c r="J139" i="33"/>
  <c r="K139" i="33" s="1"/>
  <c r="J15" i="33"/>
  <c r="K15" i="33" s="1"/>
  <c r="J73" i="33"/>
  <c r="K73" i="33" s="1"/>
  <c r="J69" i="33"/>
  <c r="K69" i="33" s="1"/>
  <c r="J198" i="33"/>
  <c r="K198" i="33" s="1"/>
  <c r="G116" i="33"/>
  <c r="H116" i="33" s="1"/>
  <c r="G12" i="33"/>
  <c r="H12" i="33" s="1"/>
  <c r="J182" i="33"/>
  <c r="K182" i="33" s="1"/>
  <c r="J98" i="33"/>
  <c r="K98" i="33" s="1"/>
  <c r="G215" i="33"/>
  <c r="H215" i="33" s="1"/>
  <c r="J50" i="33"/>
  <c r="K50" i="33" s="1"/>
  <c r="J45" i="33"/>
  <c r="K45" i="33" s="1"/>
  <c r="G83" i="33"/>
  <c r="H83" i="33" s="1"/>
  <c r="G5" i="33"/>
  <c r="H5" i="33" s="1"/>
  <c r="J102" i="33"/>
  <c r="K102" i="33" s="1"/>
  <c r="J169" i="33"/>
  <c r="K169" i="33" s="1"/>
  <c r="G163" i="33"/>
  <c r="H163" i="33" s="1"/>
  <c r="G60" i="33"/>
  <c r="H60" i="33" s="1"/>
  <c r="G56" i="33"/>
  <c r="H56" i="33" s="1"/>
  <c r="J5" i="33"/>
  <c r="K5" i="33" s="1"/>
  <c r="G118" i="33"/>
  <c r="H118" i="33" s="1"/>
  <c r="J151" i="33"/>
  <c r="K151" i="33" s="1"/>
  <c r="J174" i="33"/>
  <c r="K174" i="33" s="1"/>
  <c r="J56" i="33"/>
  <c r="K56" i="33" s="1"/>
  <c r="J86" i="33"/>
  <c r="K86" i="33" s="1"/>
  <c r="G164" i="33"/>
  <c r="H164" i="33" s="1"/>
  <c r="G26" i="33"/>
  <c r="H26" i="33" s="1"/>
  <c r="J51" i="33"/>
  <c r="K51" i="33" s="1"/>
  <c r="J156" i="33"/>
  <c r="K156" i="33" s="1"/>
  <c r="J146" i="33"/>
  <c r="K146" i="33" s="1"/>
  <c r="J206" i="33"/>
  <c r="K206" i="33" s="1"/>
  <c r="G187" i="33"/>
  <c r="H187" i="33" s="1"/>
  <c r="J21" i="33"/>
  <c r="K21" i="33" s="1"/>
  <c r="F8" i="18"/>
  <c r="G126" i="33"/>
  <c r="H126" i="33" s="1"/>
  <c r="G209" i="33"/>
  <c r="H209" i="33" s="1"/>
  <c r="G100" i="33"/>
  <c r="H100" i="33" s="1"/>
  <c r="G55" i="33"/>
  <c r="H55" i="33" s="1"/>
  <c r="G160" i="33"/>
  <c r="H160" i="33" s="1"/>
  <c r="J183" i="33"/>
  <c r="K183" i="33" s="1"/>
  <c r="G73" i="33"/>
  <c r="H73" i="33" s="1"/>
  <c r="G127" i="33"/>
  <c r="H127" i="33" s="1"/>
  <c r="J39" i="33"/>
  <c r="K39" i="33" s="1"/>
  <c r="G19" i="33"/>
  <c r="H19" i="33" s="1"/>
  <c r="J170" i="33"/>
  <c r="K170" i="33" s="1"/>
  <c r="G20" i="33"/>
  <c r="H20" i="33" s="1"/>
  <c r="G153" i="33"/>
  <c r="H153" i="33" s="1"/>
  <c r="G137" i="33"/>
  <c r="H137" i="33" s="1"/>
  <c r="G121" i="33"/>
  <c r="H121" i="33" s="1"/>
  <c r="J168" i="33"/>
  <c r="K168" i="33" s="1"/>
  <c r="G44" i="33"/>
  <c r="H44" i="33" s="1"/>
  <c r="G33" i="33"/>
  <c r="H33" i="33" s="1"/>
  <c r="J141" i="33"/>
  <c r="K141" i="33" s="1"/>
  <c r="G92" i="33"/>
  <c r="H92" i="33" s="1"/>
  <c r="J181" i="33"/>
  <c r="K181" i="33" s="1"/>
  <c r="G139" i="33"/>
  <c r="H139" i="33" s="1"/>
  <c r="G62" i="33"/>
  <c r="H62" i="33" s="1"/>
  <c r="J101" i="33"/>
  <c r="K101" i="33" s="1"/>
  <c r="G61" i="33"/>
  <c r="H61" i="33" s="1"/>
  <c r="G7" i="33"/>
  <c r="H7" i="33" s="1"/>
  <c r="G124" i="33"/>
  <c r="H124" i="33" s="1"/>
  <c r="J113" i="33"/>
  <c r="K113" i="33" s="1"/>
  <c r="G183" i="33"/>
  <c r="H183" i="33" s="1"/>
  <c r="G195" i="33"/>
  <c r="H195" i="33" s="1"/>
  <c r="G112" i="33"/>
  <c r="H112" i="33" s="1"/>
  <c r="G157" i="33"/>
  <c r="H157" i="33" s="1"/>
  <c r="G178" i="33"/>
  <c r="H178" i="33" s="1"/>
  <c r="G77" i="33"/>
  <c r="H77" i="33" s="1"/>
  <c r="G208" i="33"/>
  <c r="H208" i="33" s="1"/>
  <c r="G189" i="33"/>
  <c r="H189" i="33" s="1"/>
  <c r="G220" i="33"/>
  <c r="H220" i="33" s="1"/>
  <c r="J135" i="33"/>
  <c r="K135" i="33" s="1"/>
  <c r="G132" i="33"/>
  <c r="H132" i="33" s="1"/>
  <c r="J108" i="33"/>
  <c r="K108" i="33" s="1"/>
  <c r="G216" i="33"/>
  <c r="H216" i="33" s="1"/>
  <c r="G201" i="33"/>
  <c r="H201" i="33" s="1"/>
  <c r="G150" i="33"/>
  <c r="H150" i="33" s="1"/>
  <c r="J220" i="33"/>
  <c r="K220" i="33" s="1"/>
  <c r="F18" i="18"/>
  <c r="J128" i="33"/>
  <c r="K128" i="33" s="1"/>
  <c r="G88" i="33"/>
  <c r="H88" i="33" s="1"/>
  <c r="G173" i="33"/>
  <c r="H173" i="33" s="1"/>
  <c r="J82" i="33"/>
  <c r="K82" i="33" s="1"/>
  <c r="J43" i="33"/>
  <c r="K43" i="33" s="1"/>
  <c r="G115" i="33"/>
  <c r="H115" i="33" s="1"/>
  <c r="G165" i="33"/>
  <c r="H165" i="33" s="1"/>
  <c r="G8" i="33"/>
  <c r="H8" i="33" s="1"/>
  <c r="J222" i="33"/>
  <c r="K222" i="33" s="1"/>
  <c r="G159" i="33"/>
  <c r="H159" i="33" s="1"/>
  <c r="G136" i="33"/>
  <c r="H136" i="33" s="1"/>
  <c r="J35" i="33"/>
  <c r="K35" i="33" s="1"/>
  <c r="G28" i="33"/>
  <c r="H28" i="33" s="1"/>
  <c r="J30" i="33"/>
  <c r="K30" i="33" s="1"/>
  <c r="J149" i="33"/>
  <c r="K149" i="33" s="1"/>
  <c r="G64" i="33"/>
  <c r="H64" i="33" s="1"/>
  <c r="J52" i="33"/>
  <c r="K52" i="33" s="1"/>
  <c r="J41" i="33"/>
  <c r="K41" i="33" s="1"/>
  <c r="G57" i="33"/>
  <c r="H57" i="33" s="1"/>
  <c r="G205" i="33"/>
  <c r="H205" i="33" s="1"/>
  <c r="J214" i="33"/>
  <c r="K214" i="33" s="1"/>
  <c r="J68" i="33"/>
  <c r="K68" i="33" s="1"/>
  <c r="J99" i="33"/>
  <c r="K99" i="33" s="1"/>
  <c r="G130" i="33"/>
  <c r="H130" i="33" s="1"/>
  <c r="J177" i="33"/>
  <c r="K177" i="33" s="1"/>
  <c r="G171" i="33"/>
  <c r="H171" i="33" s="1"/>
  <c r="G104" i="33"/>
  <c r="H104" i="33" s="1"/>
  <c r="J194" i="33"/>
  <c r="K194" i="33" s="1"/>
  <c r="G15" i="18"/>
  <c r="J219" i="33"/>
  <c r="K219" i="33" s="1"/>
  <c r="G4" i="33"/>
  <c r="H4" i="33" s="1"/>
  <c r="N9" i="16"/>
  <c r="J208" i="33"/>
  <c r="K208" i="33" s="1"/>
  <c r="G214" i="33"/>
  <c r="H214" i="33" s="1"/>
  <c r="J36" i="33"/>
  <c r="K36" i="33" s="1"/>
  <c r="F13" i="18"/>
  <c r="G84" i="33"/>
  <c r="H84" i="33" s="1"/>
  <c r="G184" i="33"/>
  <c r="H184" i="33" s="1"/>
  <c r="G43" i="33"/>
  <c r="H43" i="33" s="1"/>
  <c r="G147" i="33"/>
  <c r="H147" i="33" s="1"/>
  <c r="J117" i="33"/>
  <c r="K117" i="33" s="1"/>
  <c r="J106" i="33"/>
  <c r="K106" i="33" s="1"/>
  <c r="G175" i="33"/>
  <c r="H175" i="33" s="1"/>
  <c r="G135" i="33"/>
  <c r="H135" i="33" s="1"/>
  <c r="J200" i="33"/>
  <c r="K200" i="33" s="1"/>
  <c r="J212" i="33"/>
  <c r="K212" i="33" s="1"/>
  <c r="J179" i="33"/>
  <c r="K179" i="33" s="1"/>
  <c r="G140" i="33"/>
  <c r="H140" i="33" s="1"/>
  <c r="J122" i="33"/>
  <c r="K122" i="33" s="1"/>
  <c r="J109" i="33"/>
  <c r="K109" i="33" s="1"/>
  <c r="J119" i="33"/>
  <c r="K119" i="33" s="1"/>
  <c r="G188" i="33"/>
  <c r="H188" i="33" s="1"/>
  <c r="J19" i="33"/>
  <c r="K19" i="33" s="1"/>
  <c r="G122" i="33"/>
  <c r="H122" i="33" s="1"/>
  <c r="G23" i="33"/>
  <c r="H23" i="33" s="1"/>
  <c r="J18" i="33"/>
  <c r="K18" i="33" s="1"/>
  <c r="J29" i="33"/>
  <c r="K29" i="33" s="1"/>
  <c r="G207" i="33"/>
  <c r="H207" i="33" s="1"/>
  <c r="J26" i="33"/>
  <c r="K26" i="33" s="1"/>
  <c r="J67" i="33"/>
  <c r="K67" i="33" s="1"/>
  <c r="J37" i="33"/>
  <c r="K37" i="33" s="1"/>
  <c r="J211" i="33"/>
  <c r="K211" i="33" s="1"/>
  <c r="G170" i="33"/>
  <c r="H170" i="33" s="1"/>
  <c r="J12" i="33"/>
  <c r="K12" i="33" s="1"/>
  <c r="G199" i="33"/>
  <c r="H199" i="33" s="1"/>
  <c r="J40" i="33"/>
  <c r="K40" i="33" s="1"/>
  <c r="G204" i="33"/>
  <c r="H204" i="33" s="1"/>
  <c r="G82" i="33"/>
  <c r="H82" i="33" s="1"/>
  <c r="J71" i="33"/>
  <c r="K71" i="33" s="1"/>
  <c r="G141" i="33"/>
  <c r="H141" i="33" s="1"/>
  <c r="G98" i="33"/>
  <c r="H98" i="33" s="1"/>
  <c r="J213" i="33"/>
  <c r="K213" i="33" s="1"/>
  <c r="J197" i="33"/>
  <c r="K197" i="33" s="1"/>
  <c r="J11" i="33"/>
  <c r="K11" i="33" s="1"/>
  <c r="J217" i="33"/>
  <c r="K217" i="33" s="1"/>
  <c r="G162" i="33"/>
  <c r="H162" i="33" s="1"/>
  <c r="G196" i="33"/>
  <c r="H196" i="33" s="1"/>
  <c r="G3" i="33"/>
  <c r="H3" i="33" s="1"/>
  <c r="G133" i="33"/>
  <c r="H133" i="33" s="1"/>
  <c r="J166" i="33"/>
  <c r="K166" i="33" s="1"/>
  <c r="J137" i="33"/>
  <c r="K137" i="33" s="1"/>
  <c r="J199" i="33"/>
  <c r="K199" i="33" s="1"/>
  <c r="G185" i="33"/>
  <c r="H185" i="33" s="1"/>
  <c r="G11" i="33"/>
  <c r="H11" i="33" s="1"/>
  <c r="G16" i="33"/>
  <c r="H16" i="33" s="1"/>
  <c r="G94" i="33"/>
  <c r="H94" i="33" s="1"/>
  <c r="G143" i="33"/>
  <c r="H143" i="33" s="1"/>
  <c r="G13" i="33"/>
  <c r="H13" i="33" s="1"/>
  <c r="J55" i="33"/>
  <c r="K55" i="33" s="1"/>
  <c r="J6" i="33"/>
  <c r="K6" i="33" s="1"/>
  <c r="J126" i="33"/>
  <c r="K126" i="33" s="1"/>
  <c r="G65" i="33"/>
  <c r="H65" i="33" s="1"/>
  <c r="N7" i="16"/>
  <c r="J157" i="33"/>
  <c r="K157" i="33" s="1"/>
  <c r="J164" i="33"/>
  <c r="K164" i="33" s="1"/>
  <c r="J79" i="33"/>
  <c r="K79" i="33" s="1"/>
  <c r="G203" i="33"/>
  <c r="H203" i="33" s="1"/>
  <c r="J144" i="33"/>
  <c r="K144" i="33" s="1"/>
  <c r="G202" i="33"/>
  <c r="H202" i="33" s="1"/>
  <c r="J63" i="33"/>
  <c r="K63" i="33" s="1"/>
  <c r="J172" i="33"/>
  <c r="K172" i="33" s="1"/>
  <c r="G217" i="33"/>
  <c r="H217" i="33" s="1"/>
  <c r="J61" i="33"/>
  <c r="K61" i="33" s="1"/>
  <c r="G212" i="33"/>
  <c r="H212" i="33" s="1"/>
  <c r="J111" i="33"/>
  <c r="K111" i="33" s="1"/>
  <c r="G166" i="33"/>
  <c r="H166" i="33" s="1"/>
  <c r="J143" i="33"/>
  <c r="K143" i="33" s="1"/>
  <c r="J140" i="33"/>
  <c r="K140" i="33" s="1"/>
  <c r="J116" i="33"/>
  <c r="K116" i="33" s="1"/>
  <c r="J112" i="33"/>
  <c r="K112" i="33" s="1"/>
  <c r="J176" i="33"/>
  <c r="K176" i="33" s="1"/>
  <c r="J28" i="33"/>
  <c r="K28" i="33" s="1"/>
  <c r="J81" i="33"/>
  <c r="K81" i="33" s="1"/>
  <c r="G72" i="33"/>
  <c r="H72" i="33" s="1"/>
  <c r="J3" i="33"/>
  <c r="K3" i="33" s="1"/>
  <c r="G107" i="33"/>
  <c r="H107" i="33" s="1"/>
  <c r="G182" i="33"/>
  <c r="H182" i="33" s="1"/>
  <c r="J123" i="33"/>
  <c r="K123" i="33" s="1"/>
  <c r="G131" i="33"/>
  <c r="H131" i="33" s="1"/>
  <c r="G108" i="33"/>
  <c r="H108" i="33" s="1"/>
  <c r="G80" i="33"/>
  <c r="H80" i="33" s="1"/>
  <c r="G186" i="33"/>
  <c r="H186" i="33" s="1"/>
  <c r="G47" i="33"/>
  <c r="H47" i="33" s="1"/>
  <c r="G123" i="33"/>
  <c r="H123" i="33" s="1"/>
  <c r="J64" i="33"/>
  <c r="K64" i="33" s="1"/>
  <c r="G176" i="33"/>
  <c r="H176" i="33" s="1"/>
  <c r="J16" i="33"/>
  <c r="K16" i="33" s="1"/>
  <c r="J42" i="33"/>
  <c r="K42" i="33" s="1"/>
  <c r="G40" i="33"/>
  <c r="H40" i="33" s="1"/>
  <c r="J185" i="33"/>
  <c r="K185" i="33" s="1"/>
  <c r="G93" i="33"/>
  <c r="H93" i="33" s="1"/>
  <c r="J145" i="33"/>
  <c r="K145" i="33" s="1"/>
  <c r="G79" i="33"/>
  <c r="H79" i="33" s="1"/>
  <c r="J20" i="33"/>
  <c r="K20" i="33" s="1"/>
  <c r="G90" i="33"/>
  <c r="H90" i="33" s="1"/>
  <c r="J184" i="33"/>
  <c r="K184" i="33" s="1"/>
  <c r="J85" i="33"/>
  <c r="K85" i="33" s="1"/>
  <c r="J131" i="33"/>
  <c r="K131" i="33" s="1"/>
  <c r="J114" i="33"/>
  <c r="K114" i="33" s="1"/>
  <c r="G191" i="33"/>
  <c r="H191" i="33" s="1"/>
  <c r="J92" i="33"/>
  <c r="K92" i="33" s="1"/>
  <c r="G177" i="33"/>
  <c r="H177" i="33" s="1"/>
  <c r="G174" i="33"/>
  <c r="H174" i="33" s="1"/>
  <c r="G106" i="33"/>
  <c r="H106" i="33" s="1"/>
  <c r="G85" i="33"/>
  <c r="H85" i="33" s="1"/>
  <c r="J90" i="33"/>
  <c r="K90" i="33" s="1"/>
  <c r="J202" i="33"/>
  <c r="K202" i="33" s="1"/>
  <c r="G17" i="33"/>
  <c r="H17" i="33" s="1"/>
  <c r="J58" i="33"/>
  <c r="K58" i="33" s="1"/>
  <c r="G149" i="33"/>
  <c r="H149" i="33" s="1"/>
  <c r="G37" i="33"/>
  <c r="H37" i="33" s="1"/>
  <c r="G48" i="33"/>
  <c r="H48" i="33" s="1"/>
  <c r="G15" i="33"/>
  <c r="H15" i="33" s="1"/>
  <c r="G25" i="33"/>
  <c r="H25" i="33" s="1"/>
  <c r="J9" i="33"/>
  <c r="K9" i="33" s="1"/>
  <c r="G22" i="33"/>
  <c r="H22" i="33" s="1"/>
  <c r="G81" i="33"/>
  <c r="H81" i="33" s="1"/>
  <c r="J65" i="33"/>
  <c r="K65" i="33" s="1"/>
  <c r="J142" i="33"/>
  <c r="K142" i="33" s="1"/>
  <c r="G21" i="33"/>
  <c r="H21" i="33" s="1"/>
  <c r="G180" i="33"/>
  <c r="H180" i="33" s="1"/>
  <c r="G114" i="33"/>
  <c r="H114" i="33" s="1"/>
  <c r="G86" i="33"/>
  <c r="H86" i="33" s="1"/>
  <c r="G193" i="33"/>
  <c r="H193" i="33" s="1"/>
  <c r="J152" i="33"/>
  <c r="K152" i="33" s="1"/>
  <c r="G6" i="33"/>
  <c r="H6" i="33" s="1"/>
  <c r="G69" i="33"/>
  <c r="H69" i="33" s="1"/>
  <c r="G46" i="33"/>
  <c r="H46" i="33" s="1"/>
  <c r="J147" i="33"/>
  <c r="K147" i="33" s="1"/>
  <c r="J178" i="33"/>
  <c r="K178" i="33" s="1"/>
  <c r="J148" i="33"/>
  <c r="K148" i="33" s="1"/>
  <c r="J62" i="33"/>
  <c r="K62" i="33" s="1"/>
  <c r="J134" i="33"/>
  <c r="K134" i="33" s="1"/>
  <c r="G87" i="33"/>
  <c r="H87" i="33" s="1"/>
  <c r="J209" i="33"/>
  <c r="K209" i="33" s="1"/>
  <c r="G34" i="33"/>
  <c r="H34" i="33" s="1"/>
  <c r="J25" i="33"/>
  <c r="K25" i="33" s="1"/>
  <c r="G110" i="33"/>
  <c r="H110" i="33" s="1"/>
  <c r="J155" i="33"/>
  <c r="K155" i="33" s="1"/>
  <c r="G29" i="33"/>
  <c r="H29" i="33" s="1"/>
  <c r="G91" i="33"/>
  <c r="H91" i="33" s="1"/>
  <c r="J129" i="33"/>
  <c r="K129" i="33" s="1"/>
  <c r="G9" i="33"/>
  <c r="H9" i="33" s="1"/>
  <c r="J80" i="33"/>
  <c r="K80" i="33" s="1"/>
  <c r="G181" i="33"/>
  <c r="H181" i="33" s="1"/>
  <c r="G200" i="33"/>
  <c r="H200" i="33" s="1"/>
  <c r="J31" i="33"/>
  <c r="K31" i="33" s="1"/>
  <c r="J95" i="33"/>
  <c r="K95" i="33" s="1"/>
  <c r="J175" i="33"/>
  <c r="K175" i="33" s="1"/>
  <c r="G78" i="33"/>
  <c r="H78" i="33" s="1"/>
  <c r="G105" i="33"/>
  <c r="H105" i="33" s="1"/>
  <c r="J44" i="33"/>
  <c r="K44" i="33" s="1"/>
  <c r="J125" i="33"/>
  <c r="K125" i="33" s="1"/>
  <c r="G58" i="33"/>
  <c r="H58" i="33" s="1"/>
  <c r="J205" i="33"/>
  <c r="K205" i="33" s="1"/>
  <c r="G218" i="33"/>
  <c r="H218" i="33" s="1"/>
  <c r="J87" i="33"/>
  <c r="K87" i="33" s="1"/>
  <c r="J120" i="33"/>
  <c r="K120" i="33" s="1"/>
  <c r="J193" i="33"/>
  <c r="K193" i="33" s="1"/>
  <c r="G148" i="33"/>
  <c r="H148" i="33" s="1"/>
  <c r="J132" i="33"/>
  <c r="K132" i="33" s="1"/>
  <c r="J4" i="33"/>
  <c r="K4" i="33" s="1"/>
  <c r="J76" i="33"/>
  <c r="K76" i="33" s="1"/>
  <c r="J24" i="33"/>
  <c r="K24" i="33" s="1"/>
  <c r="G125" i="33"/>
  <c r="H125" i="33" s="1"/>
  <c r="G221" i="33"/>
  <c r="H221" i="33" s="1"/>
  <c r="G53" i="33"/>
  <c r="H53" i="33" s="1"/>
  <c r="J121" i="33"/>
  <c r="K121" i="33" s="1"/>
  <c r="G67" i="33"/>
  <c r="H67" i="33" s="1"/>
  <c r="L8" i="18"/>
  <c r="M8" i="18"/>
  <c r="N8" i="18" s="1"/>
  <c r="J17" i="18"/>
  <c r="L17" i="18" s="1"/>
  <c r="N17" i="18" s="1"/>
  <c r="H18" i="18"/>
  <c r="H8" i="18"/>
  <c r="E14" i="21" l="1"/>
  <c r="C14" i="21"/>
  <c r="D14" i="21"/>
  <c r="B14" i="21"/>
  <c r="J4" i="18"/>
  <c r="M4" i="18" s="1"/>
  <c r="N4" i="18" s="1"/>
  <c r="R16" i="20"/>
  <c r="R18" i="20"/>
  <c r="J11" i="18"/>
  <c r="L11" i="18" s="1"/>
  <c r="L10" i="18"/>
  <c r="H10" i="18"/>
  <c r="H14" i="18" s="1"/>
  <c r="E14" i="18"/>
  <c r="F10" i="18"/>
  <c r="Q5" i="20"/>
  <c r="R3" i="20"/>
  <c r="R20" i="20"/>
  <c r="R13" i="20"/>
  <c r="Q15" i="20"/>
  <c r="R10" i="20"/>
  <c r="R21" i="20"/>
  <c r="F16" i="18"/>
  <c r="K16" i="18" s="1"/>
  <c r="F5" i="18"/>
  <c r="J12" i="18"/>
  <c r="L12" i="18" s="1"/>
  <c r="L5" i="18"/>
  <c r="E15" i="18"/>
  <c r="J6" i="18"/>
  <c r="F6" i="18" s="1"/>
  <c r="K6" i="18" s="1"/>
  <c r="L9" i="18"/>
  <c r="F9" i="18"/>
  <c r="H5" i="18"/>
  <c r="K4" i="22"/>
  <c r="J7" i="18"/>
  <c r="K13" i="18"/>
  <c r="H9" i="18"/>
  <c r="L5" i="22"/>
  <c r="L4" i="22"/>
  <c r="K5" i="22"/>
  <c r="K6" i="22"/>
  <c r="L6" i="22"/>
  <c r="K3" i="22"/>
  <c r="R22" i="20"/>
  <c r="Q25" i="20"/>
  <c r="K8" i="18"/>
  <c r="K18" i="18"/>
  <c r="F17" i="18"/>
  <c r="K17" i="18" s="1"/>
  <c r="L20" i="18"/>
  <c r="L4" i="18" l="1"/>
  <c r="F4" i="18"/>
  <c r="K4" i="18" s="1"/>
  <c r="M11" i="18"/>
  <c r="N11" i="18" s="1"/>
  <c r="F11" i="18"/>
  <c r="K11" i="18" s="1"/>
  <c r="K10" i="18"/>
  <c r="R5" i="20"/>
  <c r="R15" i="20"/>
  <c r="L6" i="18"/>
  <c r="F12" i="18"/>
  <c r="K12" i="18" s="1"/>
  <c r="K5" i="18"/>
  <c r="M12" i="18"/>
  <c r="N12" i="18" s="1"/>
  <c r="M6" i="18"/>
  <c r="N6" i="18" s="1"/>
  <c r="J14" i="18"/>
  <c r="H15" i="18"/>
  <c r="L7" i="18"/>
  <c r="F7" i="18"/>
  <c r="K7" i="18" s="1"/>
  <c r="M7" i="18"/>
  <c r="N7" i="18" s="1"/>
  <c r="J15" i="18"/>
  <c r="K9" i="18"/>
  <c r="R25" i="20"/>
  <c r="F14" i="18" l="1"/>
  <c r="K14" i="18" s="1"/>
  <c r="L14" i="18"/>
  <c r="N14" i="18"/>
  <c r="F15" i="18"/>
  <c r="K15" i="18" s="1"/>
  <c r="M14" i="18"/>
</calcChain>
</file>

<file path=xl/sharedStrings.xml><?xml version="1.0" encoding="utf-8"?>
<sst xmlns="http://schemas.openxmlformats.org/spreadsheetml/2006/main" count="1034" uniqueCount="366">
  <si>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</si>
  <si>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</si>
  <si>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</si>
  <si>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</si>
  <si>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</si>
  <si>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</si>
  <si>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</si>
  <si>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</si>
  <si>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</si>
  <si>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</si>
  <si>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</si>
  <si>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</si>
  <si>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</si>
  <si>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</si>
  <si>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</si>
  <si>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</si>
  <si>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</si>
  <si>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</si>
  <si>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</si>
  <si>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</si>
  <si>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</si>
  <si>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</si>
  <si>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</si>
  <si>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</si>
  <si>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</si>
  <si>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</si>
  <si>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</si>
  <si>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</si>
  <si>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</si>
  <si>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</si>
  <si>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</si>
  <si>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</si>
  <si>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</si>
  <si>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</si>
  <si>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</si>
  <si>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</si>
  <si>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</si>
  <si>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</si>
  <si>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</si>
  <si>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</si>
  <si>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</si>
  <si>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</si>
  <si>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</si>
  <si>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</si>
  <si>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</si>
  <si>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</si>
  <si>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</si>
  <si>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</si>
  <si>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</si>
  <si>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</si>
  <si>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</si>
  <si>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</si>
  <si>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</si>
  <si>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</si>
  <si>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</si>
  <si>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</si>
  <si>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</si>
  <si>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</si>
  <si>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</si>
  <si>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</si>
  <si>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</si>
  <si>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</si>
  <si>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</si>
  <si>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</si>
  <si>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</si>
  <si>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</si>
  <si>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</si>
  <si>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</si>
  <si>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</si>
  <si>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</si>
  <si>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</si>
  <si>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</si>
  <si>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</si>
  <si>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</si>
  <si>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</si>
  <si>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</si>
  <si>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</si>
  <si>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</si>
  <si>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</si>
  <si>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</si>
  <si>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</si>
  <si>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</si>
  <si>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</si>
  <si>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</si>
  <si>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</si>
  <si>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</si>
  <si>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</si>
  <si>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</si>
  <si>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</si>
  <si>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</si>
  <si>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</si>
  <si>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</si>
  <si>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</si>
  <si>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</si>
  <si>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</si>
  <si>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</si>
  <si>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</si>
  <si>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</si>
  <si>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</si>
  <si>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</si>
  <si>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</si>
  <si>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</si>
  <si>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</si>
  <si>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</si>
  <si>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</si>
  <si>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</si>
  <si>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</si>
  <si>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</si>
  <si>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</si>
  <si>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</si>
  <si>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</si>
  <si>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</si>
  <si>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</si>
  <si>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</si>
  <si>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</si>
  <si>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</si>
  <si>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</si>
  <si>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</si>
  <si>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</si>
  <si>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</si>
  <si>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</si>
  <si>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</si>
  <si>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</si>
  <si>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</si>
  <si>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</si>
  <si>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</si>
  <si>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</si>
  <si>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</si>
  <si>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</si>
  <si>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</si>
  <si>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</si>
  <si>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</si>
  <si>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</si>
  <si>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</si>
  <si>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</si>
  <si>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</si>
  <si>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</si>
  <si>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</si>
  <si>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</si>
  <si>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</si>
  <si>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</si>
  <si>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</si>
  <si>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</si>
  <si>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</si>
  <si>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</si>
  <si>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</si>
  <si>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</si>
  <si>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</si>
  <si>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</si>
  <si>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</si>
  <si>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</si>
  <si>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</si>
  <si>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</si>
  <si>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</si>
  <si>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</si>
  <si>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</si>
  <si>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</si>
  <si>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</si>
  <si>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</si>
  <si>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</si>
  <si>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</si>
  <si>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</si>
  <si>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</si>
  <si>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</si>
  <si>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</si>
  <si>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</si>
  <si>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</si>
  <si>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</si>
  <si>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</si>
  <si>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</si>
  <si>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</si>
  <si>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</si>
  <si>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</si>
  <si>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</si>
  <si>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</si>
  <si>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場/草</t>
  </si>
  <si>
    <t>龍突破</t>
  </si>
  <si>
    <t>需求珠</t>
  </si>
  <si>
    <t>建築16</t>
  </si>
  <si>
    <t>建築16+滿龍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</si>
  <si>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</si>
  <si>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</si>
  <si>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</si>
  <si>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</si>
  <si>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</si>
  <si>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</si>
  <si>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</si>
  <si>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</si>
  <si>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</si>
  <si>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</si>
  <si>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</si>
  <si>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</si>
  <si>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</si>
  <si>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</si>
  <si>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</si>
  <si>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</si>
  <si>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</si>
  <si>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</si>
  <si>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</si>
  <si>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</si>
  <si>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</si>
  <si>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</si>
  <si>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</si>
  <si>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</si>
  <si>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</si>
  <si>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</si>
  <si>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</si>
  <si>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</si>
  <si>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</si>
  <si>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</si>
  <si>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</si>
  <si>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</si>
  <si>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</si>
  <si>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</si>
  <si>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</si>
  <si>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</si>
  <si>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</si>
  <si>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</si>
  <si>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</si>
  <si>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</si>
  <si>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</si>
  <si>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</si>
  <si>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</si>
  <si>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</si>
  <si>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</si>
  <si>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</si>
  <si>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</si>
  <si>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</si>
  <si>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</si>
  <si>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</si>
  <si>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</si>
  <si>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</si>
  <si>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</si>
  <si>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</si>
  <si>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</si>
  <si>
    <t>目標等級</t>
  </si>
  <si>
    <t>於 右上角 輸入目前的建築等級</t>
  </si>
  <si>
    <t>右下角 為共鬥掉落計算工具。輸入打前和打完的資料比對後，可以到 D迎擊 (可能需要解除隱藏) 資料表內輸入掉落資料</t>
  </si>
  <si>
    <t>建造需求</t>
  </si>
  <si>
    <t>已用(龍)</t>
  </si>
  <si>
    <t>已用(建築)</t>
  </si>
  <si>
    <t>已得(總)</t>
  </si>
  <si>
    <t>總和</t>
  </si>
  <si>
    <t>中級</t>
  </si>
  <si>
    <t>珠</t>
  </si>
  <si>
    <t>高級</t>
  </si>
  <si>
    <t>鋼</t>
  </si>
  <si>
    <t>尾</t>
  </si>
  <si>
    <t>平均掉落</t>
  </si>
  <si>
    <t>角</t>
  </si>
  <si>
    <t>超級</t>
  </si>
  <si>
    <t>本資料表使用Excel 2016製作。</t>
  </si>
  <si>
    <t>短</t>
  </si>
  <si>
    <t>補杖</t>
  </si>
  <si>
    <t>D520</t>
  </si>
  <si>
    <t>D512</t>
  </si>
  <si>
    <t>D514</t>
  </si>
  <si>
    <t>D524</t>
  </si>
  <si>
    <t>D510</t>
  </si>
  <si>
    <t>武器階級</t>
  </si>
  <si>
    <t>等量角</t>
  </si>
  <si>
    <t>等量尾</t>
  </si>
  <si>
    <t>D511</t>
  </si>
  <si>
    <t>D513</t>
  </si>
  <si>
    <t>D521</t>
  </si>
  <si>
    <t>D522</t>
  </si>
  <si>
    <t>D523</t>
  </si>
  <si>
    <t>真龍珠</t>
  </si>
  <si>
    <t>真龍武</t>
  </si>
  <si>
    <t>現有角</t>
  </si>
  <si>
    <t>現有尾</t>
  </si>
  <si>
    <t>目標520</t>
  </si>
  <si>
    <t>於 左側偏中 輸入對應真龍武器素材擁有量</t>
  </si>
  <si>
    <t>右側 會顯示各屬真龍的掉落數據 和 對應真龍的目前進度</t>
  </si>
  <si>
    <t>於 右側偏下 輸入對應真龍武器的進度</t>
  </si>
  <si>
    <t>嫁劍</t>
  </si>
  <si>
    <t>華爾滋</t>
  </si>
  <si>
    <t>老爸</t>
  </si>
  <si>
    <t>龍化</t>
  </si>
  <si>
    <t>謹賀新年</t>
  </si>
  <si>
    <t>龍帶貞德350冰光雞</t>
  </si>
  <si>
    <t>女主槍</t>
  </si>
  <si>
    <t>高火</t>
  </si>
  <si>
    <t>超火</t>
  </si>
  <si>
    <t>高水</t>
  </si>
  <si>
    <t>超水</t>
  </si>
  <si>
    <t>高風</t>
  </si>
  <si>
    <t>超風</t>
  </si>
  <si>
    <t>高光</t>
  </si>
  <si>
    <t>超光</t>
  </si>
  <si>
    <t>高暗</t>
  </si>
  <si>
    <t>超暗</t>
  </si>
  <si>
    <t>美之秘訣</t>
  </si>
  <si>
    <t>門票</t>
  </si>
  <si>
    <t>抗燒</t>
  </si>
  <si>
    <t>法克</t>
  </si>
  <si>
    <t>琉卡惡作劇</t>
  </si>
  <si>
    <t>海兵</t>
  </si>
  <si>
    <t>巧克力</t>
  </si>
  <si>
    <t>開場+防</t>
  </si>
  <si>
    <t>畫家短</t>
  </si>
  <si>
    <t>短符</t>
  </si>
  <si>
    <t>雷維翁</t>
  </si>
  <si>
    <t>小七</t>
  </si>
  <si>
    <t>開場S2</t>
  </si>
  <si>
    <t>三姊妹</t>
  </si>
  <si>
    <t>八千代</t>
  </si>
  <si>
    <t>最佳表現</t>
  </si>
  <si>
    <t>火梅</t>
  </si>
  <si>
    <t>法符</t>
  </si>
  <si>
    <t>BK前留全招</t>
  </si>
  <si>
    <t>白毛</t>
  </si>
  <si>
    <t>彼方</t>
  </si>
  <si>
    <t>寶劍</t>
  </si>
  <si>
    <t>滑冰短</t>
  </si>
  <si>
    <t>不用骰，輸出較低</t>
  </si>
  <si>
    <t>開場龍化</t>
  </si>
  <si>
    <t>D524全滿才不用骰</t>
  </si>
  <si>
    <t>寶劍 可換 雷維翁/最佳</t>
  </si>
  <si>
    <t>所有 "寶劍" 的護符換成 "理想下的人們" 更好，不知道這張是啥的自己去查</t>
  </si>
  <si>
    <t>教官劍</t>
  </si>
  <si>
    <t>王冠</t>
  </si>
  <si>
    <t>必須配賽蓮</t>
  </si>
  <si>
    <t>大姊</t>
  </si>
  <si>
    <t>燒傷符</t>
  </si>
  <si>
    <t>木花 &gt; 狗妹</t>
  </si>
  <si>
    <t>海灘</t>
  </si>
  <si>
    <t>大姊/二姊</t>
  </si>
  <si>
    <t>抗燒，必須帶熊</t>
  </si>
  <si>
    <t>光頭局長</t>
  </si>
  <si>
    <t>歌聲</t>
  </si>
  <si>
    <t>S1 3層刀傷優先</t>
  </si>
  <si>
    <t>燒傷</t>
  </si>
  <si>
    <t>木花 &gt; 狗妹，槍S2多放</t>
  </si>
  <si>
    <t>海盜斧</t>
  </si>
  <si>
    <t>功夫</t>
  </si>
  <si>
    <t>起死回生</t>
  </si>
  <si>
    <t>開場、後搧、一山 觸發</t>
  </si>
  <si>
    <t>星空祭</t>
  </si>
  <si>
    <t>疊連擊</t>
  </si>
  <si>
    <t>拉拉槍</t>
  </si>
  <si>
    <t>新郎/應援</t>
  </si>
  <si>
    <t>黑肉奶</t>
  </si>
  <si>
    <t>一紅前S1</t>
  </si>
  <si>
    <t>應援團</t>
  </si>
  <si>
    <t>開場FS放S2</t>
  </si>
  <si>
    <t>二姊</t>
  </si>
  <si>
    <t>歌聲/斧符</t>
  </si>
  <si>
    <t>槍菜別王冠/刀菜別燃燒</t>
  </si>
  <si>
    <t>夠BK的組</t>
  </si>
  <si>
    <t>不夠BK的組</t>
  </si>
  <si>
    <t>洛克人</t>
  </si>
  <si>
    <t>天才</t>
  </si>
  <si>
    <t>可換BE / 華爾滋</t>
  </si>
  <si>
    <t>女主斧</t>
  </si>
  <si>
    <t>進度 %</t>
  </si>
  <si>
    <t>搶旗</t>
  </si>
  <si>
    <t>配白熊，不然不要玩</t>
  </si>
  <si>
    <t>莉莉</t>
  </si>
  <si>
    <t>共鳴勇氣</t>
  </si>
  <si>
    <t>OD後2+1</t>
  </si>
  <si>
    <t>接Combo</t>
  </si>
  <si>
    <t>B &amp; W</t>
  </si>
  <si>
    <t>維持滿血 (熟練太公望)、沒女主斧第二張換票</t>
  </si>
  <si>
    <t>來自彼方</t>
  </si>
  <si>
    <t>開場FS+S2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</si>
</sst>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  <numFmt numFmtId="181" formatCode="0.0"/>
    <numFmt numFmtId="182" formatCode="[Color50]\+0;[Red]\-0;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CA5EB"/>
        <bgColor indexed="64"/>
      </patternFill>
    </fill>
  </fills>
  <borders count="5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969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6" fillId="24" borderId="0" xfId="0" applyFont="1" applyFill="1" applyAlignment="1">
      <alignment vertical="center"/>
    </xf>
    <xf numFmtId="0" fontId="37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1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6" fillId="25" borderId="0" xfId="0" applyFont="1" applyFill="1" applyAlignment="1">
      <alignment vertical="center"/>
    </xf>
    <xf numFmtId="0" fontId="42" fillId="24" borderId="8" xfId="0" applyFont="1" applyFill="1" applyBorder="1" applyAlignment="1">
      <alignment vertical="center"/>
    </xf>
    <xf numFmtId="0" fontId="36" fillId="24" borderId="8" xfId="0" applyFont="1" applyFill="1" applyBorder="1" applyAlignment="1">
      <alignment vertical="center"/>
    </xf>
    <xf numFmtId="0" fontId="42" fillId="24" borderId="0" xfId="0" applyFont="1" applyFill="1" applyBorder="1" applyAlignment="1">
      <alignment vertical="center"/>
    </xf>
    <xf numFmtId="0" fontId="36" fillId="24" borderId="0" xfId="0" applyFont="1" applyFill="1" applyBorder="1" applyAlignment="1">
      <alignment vertical="center"/>
    </xf>
    <xf numFmtId="0" fontId="36" fillId="24" borderId="6" xfId="0" applyFont="1" applyFill="1" applyBorder="1" applyAlignment="1">
      <alignment vertical="center"/>
    </xf>
    <xf numFmtId="0" fontId="37" fillId="24" borderId="7" xfId="0" applyFont="1" applyFill="1" applyBorder="1" applyAlignment="1">
      <alignment horizontal="left" vertical="center"/>
    </xf>
    <xf numFmtId="0" fontId="40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6" fillId="24" borderId="8" xfId="0" applyFont="1" applyFill="1" applyBorder="1" applyAlignment="1">
      <alignment horizontal="center" vertical="center"/>
    </xf>
    <xf numFmtId="0" fontId="36" fillId="24" borderId="32" xfId="0" applyFont="1" applyFill="1" applyBorder="1" applyAlignment="1">
      <alignment vertical="center"/>
    </xf>
    <xf numFmtId="0" fontId="40" fillId="24" borderId="35" xfId="0" applyFont="1" applyFill="1" applyBorder="1" applyAlignment="1">
      <alignment horizontal="center" vertical="center"/>
    </xf>
    <xf numFmtId="0" fontId="36" fillId="24" borderId="36" xfId="0" applyFont="1" applyFill="1" applyBorder="1" applyAlignment="1">
      <alignment vertical="center"/>
    </xf>
    <xf numFmtId="0" fontId="36" fillId="24" borderId="26" xfId="0" applyFont="1" applyFill="1" applyBorder="1" applyAlignment="1">
      <alignment vertical="center"/>
    </xf>
    <xf numFmtId="0" fontId="39" fillId="24" borderId="8" xfId="0" applyFont="1" applyFill="1" applyBorder="1" applyAlignment="1">
      <alignment vertical="center"/>
    </xf>
    <xf numFmtId="0" fontId="39" fillId="24" borderId="6" xfId="0" applyFont="1" applyFill="1" applyBorder="1" applyAlignment="1">
      <alignment vertical="center"/>
    </xf>
    <xf numFmtId="0" fontId="38" fillId="24" borderId="32" xfId="2" applyFont="1" applyFill="1" applyBorder="1" applyAlignment="1">
      <alignment vertical="center"/>
    </xf>
    <xf numFmtId="0" fontId="38" fillId="24" borderId="0" xfId="2" applyFont="1" applyFill="1" applyBorder="1" applyAlignment="1">
      <alignment vertical="center"/>
    </xf>
    <xf numFmtId="0" fontId="38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8" fillId="24" borderId="0" xfId="2" applyFill="1" applyBorder="1" applyAlignment="1">
      <alignment vertical="center"/>
    </xf>
    <xf numFmtId="0" fontId="36" fillId="24" borderId="36" xfId="0" applyFont="1" applyFill="1" applyBorder="1" applyAlignment="1">
      <alignment horizontal="center" vertical="center"/>
    </xf>
    <xf numFmtId="0" fontId="46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25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0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6" fillId="13" borderId="0" xfId="0" applyNumberFormat="1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6" fontId="6" fillId="19" borderId="0" xfId="0" applyNumberFormat="1" applyFont="1" applyFill="1" applyAlignment="1">
      <alignment horizontal="center" vertical="center"/>
    </xf>
    <xf numFmtId="0" fontId="6" fillId="19" borderId="0" xfId="0" applyNumberFormat="1" applyFont="1" applyFill="1" applyAlignment="1">
      <alignment horizontal="center" vertical="center"/>
    </xf>
    <xf numFmtId="166" fontId="6" fillId="22" borderId="0" xfId="0" applyNumberFormat="1" applyFont="1" applyFill="1" applyAlignment="1">
      <alignment horizontal="center" vertical="center"/>
    </xf>
    <xf numFmtId="0" fontId="6" fillId="22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8" borderId="1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10" fontId="32" fillId="0" borderId="9" xfId="1" applyNumberFormat="1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10" fontId="32" fillId="0" borderId="14" xfId="1" applyNumberFormat="1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10" fontId="32" fillId="0" borderId="11" xfId="1" applyNumberFormat="1" applyFont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10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7" fillId="12" borderId="0" xfId="0" applyFont="1" applyFill="1" applyBorder="1" applyAlignment="1">
      <alignment horizontal="center" vertical="center"/>
    </xf>
    <xf numFmtId="0" fontId="47" fillId="8" borderId="13" xfId="0" applyFont="1" applyFill="1" applyBorder="1" applyAlignment="1">
      <alignment horizontal="center" vertical="center"/>
    </xf>
    <xf numFmtId="0" fontId="47" fillId="8" borderId="14" xfId="0" applyFont="1" applyFill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47" fillId="6" borderId="14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 vertical="center"/>
    </xf>
    <xf numFmtId="0" fontId="47" fillId="8" borderId="6" xfId="0" applyFont="1" applyFill="1" applyBorder="1" applyAlignment="1">
      <alignment horizontal="center" vertical="center"/>
    </xf>
    <xf numFmtId="0" fontId="47" fillId="8" borderId="11" xfId="0" applyFont="1" applyFill="1" applyBorder="1" applyAlignment="1">
      <alignment horizontal="center" vertical="center"/>
    </xf>
    <xf numFmtId="0" fontId="47" fillId="10" borderId="10" xfId="0" applyFont="1" applyFill="1" applyBorder="1" applyAlignment="1">
      <alignment horizontal="center" vertical="center"/>
    </xf>
    <xf numFmtId="0" fontId="47" fillId="10" borderId="6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47" fillId="6" borderId="10" xfId="0" applyFont="1" applyFill="1" applyBorder="1" applyAlignment="1">
      <alignment horizontal="center" vertical="center"/>
    </xf>
    <xf numFmtId="0" fontId="47" fillId="6" borderId="6" xfId="0" applyFont="1" applyFill="1" applyBorder="1" applyAlignment="1">
      <alignment horizontal="center" vertical="center"/>
    </xf>
    <xf numFmtId="0" fontId="47" fillId="6" borderId="11" xfId="0" applyFont="1" applyFill="1" applyBorder="1" applyAlignment="1">
      <alignment horizontal="center" vertical="center"/>
    </xf>
    <xf numFmtId="0" fontId="47" fillId="12" borderId="10" xfId="0" applyFont="1" applyFill="1" applyBorder="1" applyAlignment="1">
      <alignment horizontal="center" vertical="center"/>
    </xf>
    <xf numFmtId="0" fontId="47" fillId="12" borderId="6" xfId="0" applyFont="1" applyFill="1" applyBorder="1" applyAlignment="1">
      <alignment horizontal="center" vertical="center"/>
    </xf>
    <xf numFmtId="0" fontId="47" fillId="12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10" fontId="32" fillId="0" borderId="56" xfId="1" applyNumberFormat="1" applyFont="1" applyBorder="1" applyAlignment="1">
      <alignment horizontal="center" vertical="center"/>
    </xf>
    <xf numFmtId="10" fontId="32" fillId="0" borderId="57" xfId="1" applyNumberFormat="1" applyFont="1" applyBorder="1" applyAlignment="1">
      <alignment horizontal="center" vertical="center"/>
    </xf>
    <xf numFmtId="10" fontId="32" fillId="0" borderId="55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82" fontId="6" fillId="0" borderId="7" xfId="0" applyNumberFormat="1" applyFont="1" applyBorder="1" applyAlignment="1">
      <alignment horizontal="center" vertical="center"/>
    </xf>
    <xf numFmtId="182" fontId="6" fillId="0" borderId="13" xfId="0" applyNumberFormat="1" applyFont="1" applyBorder="1" applyAlignment="1">
      <alignment horizontal="center" vertical="center"/>
    </xf>
    <xf numFmtId="182" fontId="6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24" borderId="32" xfId="0" applyFont="1" applyFill="1" applyBorder="1" applyAlignment="1">
      <alignment horizontal="center" vertical="center"/>
    </xf>
    <xf numFmtId="0" fontId="40" fillId="24" borderId="0" xfId="0" applyFont="1" applyFill="1" applyBorder="1" applyAlignment="1">
      <alignment horizontal="center" vertical="center"/>
    </xf>
    <xf numFmtId="0" fontId="40" fillId="24" borderId="26" xfId="0" applyFont="1" applyFill="1" applyBorder="1" applyAlignment="1">
      <alignment horizontal="center" vertical="center"/>
    </xf>
    <xf numFmtId="0" fontId="36" fillId="24" borderId="38" xfId="0" applyFont="1" applyFill="1" applyBorder="1" applyAlignment="1">
      <alignment horizontal="center" vertical="center"/>
    </xf>
    <xf numFmtId="0" fontId="36" fillId="24" borderId="39" xfId="0" applyFont="1" applyFill="1" applyBorder="1" applyAlignment="1">
      <alignment horizontal="center" vertical="center"/>
    </xf>
    <xf numFmtId="0" fontId="36" fillId="24" borderId="40" xfId="0" applyFont="1" applyFill="1" applyBorder="1" applyAlignment="1">
      <alignment horizontal="center" vertical="center"/>
    </xf>
    <xf numFmtId="0" fontId="40" fillId="24" borderId="34" xfId="0" applyFont="1" applyFill="1" applyBorder="1" applyAlignment="1">
      <alignment horizontal="center" vertical="center" textRotation="255"/>
    </xf>
    <xf numFmtId="0" fontId="40" fillId="24" borderId="13" xfId="0" applyFont="1" applyFill="1" applyBorder="1" applyAlignment="1">
      <alignment horizontal="center" vertical="center" textRotation="255"/>
    </xf>
    <xf numFmtId="0" fontId="40" fillId="24" borderId="37" xfId="0" applyFont="1" applyFill="1" applyBorder="1" applyAlignment="1">
      <alignment horizontal="center" vertical="center" textRotation="255"/>
    </xf>
    <xf numFmtId="0" fontId="37" fillId="24" borderId="7" xfId="0" applyFont="1" applyFill="1" applyBorder="1" applyAlignment="1">
      <alignment horizontal="center" vertical="center"/>
    </xf>
    <xf numFmtId="0" fontId="37" fillId="24" borderId="10" xfId="0" applyFont="1" applyFill="1" applyBorder="1" applyAlignment="1">
      <alignment horizontal="center" vertical="center"/>
    </xf>
    <xf numFmtId="0" fontId="36" fillId="24" borderId="31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0" fontId="36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1" fontId="35" fillId="0" borderId="33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1" fontId="35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47" fillId="8" borderId="8" xfId="0" applyFont="1" applyFill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47" fillId="8" borderId="7" xfId="0" applyFont="1" applyFill="1" applyBorder="1" applyAlignment="1">
      <alignment horizontal="center" vertical="center"/>
    </xf>
    <xf numFmtId="0" fontId="47" fillId="8" borderId="13" xfId="0" applyFont="1" applyFill="1" applyBorder="1" applyAlignment="1">
      <alignment horizontal="center" vertical="center"/>
    </xf>
    <xf numFmtId="0" fontId="47" fillId="10" borderId="8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47" fillId="10" borderId="9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8" borderId="9" xfId="0" applyFont="1" applyFill="1" applyBorder="1" applyAlignment="1">
      <alignment horizontal="center" vertical="center"/>
    </xf>
    <xf numFmtId="0" fontId="47" fillId="8" borderId="14" xfId="0" applyFont="1" applyFill="1" applyBorder="1" applyAlignment="1">
      <alignment horizontal="center" vertical="center"/>
    </xf>
    <xf numFmtId="0" fontId="47" fillId="10" borderId="7" xfId="0" applyFont="1" applyFill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0" fontId="47" fillId="6" borderId="8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7" fillId="6" borderId="7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47" fillId="12" borderId="8" xfId="0" applyFont="1" applyFill="1" applyBorder="1" applyAlignment="1">
      <alignment horizontal="center" vertical="center"/>
    </xf>
    <xf numFmtId="0" fontId="47" fillId="12" borderId="0" xfId="0" applyFont="1" applyFill="1" applyBorder="1" applyAlignment="1">
      <alignment horizontal="center" vertical="center"/>
    </xf>
    <xf numFmtId="0" fontId="47" fillId="12" borderId="9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47" fillId="6" borderId="9" xfId="0" applyFont="1" applyFill="1" applyBorder="1" applyAlignment="1">
      <alignment horizontal="center" vertical="center"/>
    </xf>
    <xf numFmtId="0" fontId="47" fillId="6" borderId="14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7" fillId="4" borderId="9" xfId="0" applyFont="1" applyFill="1" applyBorder="1" applyAlignment="1">
      <alignment horizontal="center" vertical="center"/>
    </xf>
    <xf numFmtId="0" fontId="47" fillId="4" borderId="11" xfId="0" applyFont="1" applyFill="1" applyBorder="1" applyAlignment="1">
      <alignment horizontal="center" vertical="center"/>
    </xf>
    <xf numFmtId="0" fontId="47" fillId="4" borderId="8" xfId="0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/>
    </xf>
    <xf numFmtId="0" fontId="47" fillId="4" borderId="7" xfId="0" applyFont="1" applyFill="1" applyBorder="1" applyAlignment="1">
      <alignment horizontal="center" vertical="center"/>
    </xf>
    <xf numFmtId="0" fontId="47" fillId="4" borderId="10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47" fillId="12" borderId="7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166" fontId="7" fillId="2" borderId="44" xfId="0" applyNumberFormat="1" applyFont="1" applyFill="1" applyBorder="1" applyAlignment="1">
      <alignment horizontal="center" vertical="center"/>
    </xf>
    <xf numFmtId="166" fontId="7" fillId="2" borderId="47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6" fontId="7" fillId="8" borderId="6" xfId="0" applyNumberFormat="1" applyFont="1" applyFill="1" applyBorder="1" applyAlignment="1">
      <alignment horizontal="center" vertical="center"/>
    </xf>
    <xf numFmtId="166" fontId="7" fillId="10" borderId="0" xfId="0" applyNumberFormat="1" applyFont="1" applyFill="1" applyBorder="1" applyAlignment="1">
      <alignment horizontal="center" vertical="center"/>
    </xf>
    <xf numFmtId="166" fontId="7" fillId="10" borderId="6" xfId="0" applyNumberFormat="1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166" fontId="7" fillId="5" borderId="6" xfId="0" applyNumberFormat="1" applyFont="1" applyFill="1" applyBorder="1" applyAlignment="1">
      <alignment horizontal="center" vertical="center"/>
    </xf>
    <xf numFmtId="166" fontId="7" fillId="6" borderId="0" xfId="0" applyNumberFormat="1" applyFont="1" applyFill="1" applyBorder="1" applyAlignment="1">
      <alignment horizontal="center" vertical="center"/>
    </xf>
    <xf numFmtId="166" fontId="7" fillId="6" borderId="6" xfId="0" applyNumberFormat="1" applyFont="1" applyFill="1" applyBorder="1" applyAlignment="1">
      <alignment horizontal="center" vertical="center"/>
    </xf>
    <xf numFmtId="0" fontId="3" fillId="10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/>
    </xf>
    <xf numFmtId="166" fontId="7" fillId="2" borderId="51" xfId="0" applyNumberFormat="1" applyFont="1" applyFill="1" applyBorder="1" applyAlignment="1">
      <alignment horizontal="center" vertical="center"/>
    </xf>
    <xf numFmtId="166" fontId="7" fillId="2" borderId="53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166" fontId="7" fillId="4" borderId="6" xfId="0" applyNumberFormat="1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66" fontId="7" fillId="2" borderId="14" xfId="0" applyNumberFormat="1" applyFont="1" applyFill="1" applyBorder="1" applyAlignment="1">
      <alignment horizontal="center" vertical="center"/>
    </xf>
    <xf numFmtId="166" fontId="7" fillId="2" borderId="11" xfId="0" applyNumberFormat="1" applyFont="1" applyFill="1" applyBorder="1" applyAlignment="1">
      <alignment horizontal="center" vertical="center"/>
    </xf>
    <xf numFmtId="166" fontId="7" fillId="4" borderId="14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44" xfId="0" applyNumberFormat="1" applyFont="1" applyFill="1" applyBorder="1" applyAlignment="1">
      <alignment horizontal="center" vertical="center"/>
    </xf>
    <xf numFmtId="166" fontId="7" fillId="4" borderId="47" xfId="0" applyNumberFormat="1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166" fontId="7" fillId="4" borderId="51" xfId="0" applyNumberFormat="1" applyFont="1" applyFill="1" applyBorder="1" applyAlignment="1">
      <alignment horizontal="center" vertical="center"/>
    </xf>
    <xf numFmtId="166" fontId="7" fillId="4" borderId="53" xfId="0" applyNumberFormat="1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166" fontId="7" fillId="10" borderId="44" xfId="0" applyNumberFormat="1" applyFont="1" applyFill="1" applyBorder="1" applyAlignment="1">
      <alignment horizontal="center" vertical="center"/>
    </xf>
    <xf numFmtId="166" fontId="7" fillId="10" borderId="47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6" fontId="7" fillId="8" borderId="14" xfId="0" applyNumberFormat="1" applyFont="1" applyFill="1" applyBorder="1" applyAlignment="1">
      <alignment horizontal="center" vertical="center"/>
    </xf>
    <xf numFmtId="166" fontId="7" fillId="8" borderId="11" xfId="0" applyNumberFormat="1" applyFont="1" applyFill="1" applyBorder="1" applyAlignment="1">
      <alignment horizontal="center" vertical="center"/>
    </xf>
    <xf numFmtId="166" fontId="7" fillId="10" borderId="45" xfId="0" applyNumberFormat="1" applyFont="1" applyFill="1" applyBorder="1" applyAlignment="1">
      <alignment horizontal="center" vertical="center"/>
    </xf>
    <xf numFmtId="166" fontId="7" fillId="10" borderId="46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166" fontId="7" fillId="8" borderId="44" xfId="0" applyNumberFormat="1" applyFont="1" applyFill="1" applyBorder="1" applyAlignment="1">
      <alignment horizontal="center" vertical="center"/>
    </xf>
    <xf numFmtId="166" fontId="7" fillId="8" borderId="51" xfId="0" applyNumberFormat="1" applyFont="1" applyFill="1" applyBorder="1" applyAlignment="1">
      <alignment horizontal="center" vertical="center"/>
    </xf>
    <xf numFmtId="166" fontId="7" fillId="10" borderId="51" xfId="0" applyNumberFormat="1" applyFont="1" applyFill="1" applyBorder="1" applyAlignment="1">
      <alignment horizontal="center" vertical="center"/>
    </xf>
    <xf numFmtId="166" fontId="7" fillId="10" borderId="53" xfId="0" applyNumberFormat="1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166" fontId="7" fillId="10" borderId="14" xfId="0" applyNumberFormat="1" applyFont="1" applyFill="1" applyBorder="1" applyAlignment="1">
      <alignment horizontal="center" vertical="center"/>
    </xf>
    <xf numFmtId="166" fontId="7" fillId="10" borderId="11" xfId="0" applyNumberFormat="1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166" fontId="7" fillId="5" borderId="44" xfId="0" applyNumberFormat="1" applyFont="1" applyFill="1" applyBorder="1" applyAlignment="1">
      <alignment horizontal="center" vertical="center"/>
    </xf>
    <xf numFmtId="166" fontId="7" fillId="5" borderId="14" xfId="0" applyNumberFormat="1" applyFont="1" applyFill="1" applyBorder="1" applyAlignment="1">
      <alignment horizontal="center" vertical="center"/>
    </xf>
    <xf numFmtId="166" fontId="7" fillId="5" borderId="1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166" fontId="7" fillId="6" borderId="51" xfId="0" applyNumberFormat="1" applyFont="1" applyFill="1" applyBorder="1" applyAlignment="1">
      <alignment horizontal="center" vertical="center"/>
    </xf>
    <xf numFmtId="166" fontId="7" fillId="5" borderId="51" xfId="0" applyNumberFormat="1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166" fontId="7" fillId="6" borderId="44" xfId="0" applyNumberFormat="1" applyFont="1" applyFill="1" applyBorder="1" applyAlignment="1">
      <alignment horizontal="center" vertical="center"/>
    </xf>
    <xf numFmtId="166" fontId="7" fillId="6" borderId="14" xfId="0" applyNumberFormat="1" applyFont="1" applyFill="1" applyBorder="1" applyAlignment="1">
      <alignment horizontal="center" vertical="center"/>
    </xf>
    <xf numFmtId="166" fontId="7" fillId="6" borderId="11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7" borderId="13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13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0" fillId="26" borderId="55" xfId="0" applyFill="1" applyBorder="1" applyAlignment="1">
      <alignment horizontal="center" vertical="center"/>
    </xf>
    <xf numFmtId="0" fontId="0" fillId="26" borderId="56" xfId="0" applyFill="1" applyBorder="1" applyAlignment="1">
      <alignment horizontal="center" vertical="center"/>
    </xf>
    <xf numFmtId="0" fontId="0" fillId="26" borderId="57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28" borderId="55" xfId="0" applyFill="1" applyBorder="1" applyAlignment="1">
      <alignment horizontal="center" vertical="center"/>
    </xf>
    <xf numFmtId="0" fontId="0" fillId="28" borderId="56" xfId="0" applyFill="1" applyBorder="1" applyAlignment="1">
      <alignment horizontal="center" vertical="center"/>
    </xf>
    <xf numFmtId="0" fontId="0" fillId="28" borderId="57" xfId="0" applyFill="1" applyBorder="1" applyAlignment="1">
      <alignment horizontal="center" vertical="center"/>
    </xf>
    <xf numFmtId="0" fontId="0" fillId="27" borderId="55" xfId="0" applyFill="1" applyBorder="1" applyAlignment="1">
      <alignment horizontal="center" vertical="center"/>
    </xf>
    <xf numFmtId="0" fontId="0" fillId="27" borderId="56" xfId="0" applyFill="1" applyBorder="1" applyAlignment="1">
      <alignment horizontal="center" vertical="center"/>
    </xf>
    <xf numFmtId="0" fontId="0" fillId="27" borderId="57" xfId="0" applyFill="1" applyBorder="1" applyAlignment="1">
      <alignment horizontal="center" vertical="center"/>
    </xf>
    <xf numFmtId="0" fontId="0" fillId="29" borderId="55" xfId="0" applyFill="1" applyBorder="1" applyAlignment="1">
      <alignment horizontal="center" vertical="center"/>
    </xf>
    <xf numFmtId="0" fontId="0" fillId="29" borderId="56" xfId="0" applyFill="1" applyBorder="1" applyAlignment="1">
      <alignment horizontal="center" vertical="center"/>
    </xf>
    <xf numFmtId="0" fontId="0" fillId="29" borderId="57" xfId="0" applyFill="1" applyBorder="1" applyAlignment="1">
      <alignment horizontal="center" vertical="center"/>
    </xf>
    <xf numFmtId="0" fontId="0" fillId="30" borderId="55" xfId="0" applyFill="1" applyBorder="1" applyAlignment="1">
      <alignment horizontal="center" vertical="center"/>
    </xf>
    <xf numFmtId="0" fontId="0" fillId="30" borderId="56" xfId="0" applyFill="1" applyBorder="1" applyAlignment="1">
      <alignment horizontal="center" vertical="center"/>
    </xf>
    <xf numFmtId="0" fontId="0" fillId="30" borderId="57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7">
    <dxf>
      <font>
        <b/>
        <i val="0"/>
        <color theme="1"/>
      </font>
    </dxf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b/>
        <i val="0"/>
        <strike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BCA5EB"/>
      <color rgb="FFC6AFF5"/>
      <color rgb="FFFF9F9F"/>
      <color rgb="FFD0B9FF"/>
      <color rgb="FFFFF2CC"/>
      <color rgb="FFFFBDBD"/>
      <color rgb="FFDDEBF7"/>
      <color rgb="FFC9C9C9"/>
      <color rgb="FFFFC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5"/>
  <sheetViews>
    <sheetView workbookViewId="0">
      <selection activeCell="E9" sqref="E9"/>
    </sheetView>
  </sheetViews>
  <sheetFormatPr defaultColWidth="9.140625" defaultRowHeight="60" customHeight="1" x14ac:dyDescent="0.25"/>
  <cols>
    <col min="1" max="1" width="11.28515625" style="413" customWidth="1"/>
    <col min="2" max="2" width="13.28515625" style="413" customWidth="1"/>
    <col min="3" max="16384" width="9.140625" style="413"/>
  </cols>
  <sheetData>
    <row r="1" spans="1:3" ht="32.25" customHeight="1" x14ac:dyDescent="0.25">
      <c r="A1" s="413" t="s">
        <v>223</v>
      </c>
    </row>
    <row r="2" spans="1:3" s="421" customFormat="1" ht="12" customHeight="1" x14ac:dyDescent="0.25"/>
    <row r="3" spans="1:3" ht="32.25" customHeight="1" x14ac:dyDescent="0.25">
      <c r="A3" s="414" t="s">
        <v>195</v>
      </c>
    </row>
    <row r="4" spans="1:3" ht="32.25" customHeight="1" x14ac:dyDescent="0.25">
      <c r="A4" s="414" t="s">
        <v>198</v>
      </c>
    </row>
    <row r="5" spans="1:3" ht="32.25" customHeight="1" x14ac:dyDescent="0.25">
      <c r="A5" s="414" t="s">
        <v>196</v>
      </c>
    </row>
    <row r="6" spans="1:3" s="421" customFormat="1" ht="12" customHeight="1" x14ac:dyDescent="0.25"/>
    <row r="7" spans="1:3" ht="44.25" customHeight="1" x14ac:dyDescent="0.25">
      <c r="A7" s="416" t="s">
        <v>199</v>
      </c>
    </row>
    <row r="8" spans="1:3" s="423" customFormat="1" ht="38.25" customHeight="1" x14ac:dyDescent="0.25">
      <c r="A8" s="427" t="s">
        <v>251</v>
      </c>
      <c r="B8" s="422"/>
    </row>
    <row r="9" spans="1:3" s="425" customFormat="1" ht="23.25" x14ac:dyDescent="0.25">
      <c r="A9" s="428" t="s">
        <v>203</v>
      </c>
      <c r="B9" s="424"/>
    </row>
    <row r="10" spans="1:3" s="423" customFormat="1" ht="35.25" customHeight="1" x14ac:dyDescent="0.25">
      <c r="A10" s="633" t="s">
        <v>200</v>
      </c>
      <c r="B10" s="439" t="s">
        <v>201</v>
      </c>
    </row>
    <row r="11" spans="1:3" s="426" customFormat="1" ht="35.25" customHeight="1" x14ac:dyDescent="0.25">
      <c r="A11" s="634"/>
      <c r="B11" s="440" t="s">
        <v>202</v>
      </c>
    </row>
    <row r="12" spans="1:3" s="421" customFormat="1" ht="12" customHeight="1" x14ac:dyDescent="0.25"/>
    <row r="13" spans="1:3" s="416" customFormat="1" ht="60.75" customHeight="1" x14ac:dyDescent="0.25">
      <c r="A13" s="416" t="s">
        <v>222</v>
      </c>
    </row>
    <row r="14" spans="1:3" ht="18.75" customHeight="1" x14ac:dyDescent="0.25">
      <c r="A14" s="413" t="s">
        <v>217</v>
      </c>
    </row>
    <row r="15" spans="1:3" ht="36" customHeight="1" x14ac:dyDescent="0.25">
      <c r="A15" s="449" t="s">
        <v>234</v>
      </c>
    </row>
    <row r="16" spans="1:3" s="434" customFormat="1" ht="21" customHeight="1" thickBot="1" x14ac:dyDescent="0.3">
      <c r="A16" s="434" t="s">
        <v>206</v>
      </c>
      <c r="B16" s="434" t="s">
        <v>207</v>
      </c>
      <c r="C16" s="448" t="s">
        <v>208</v>
      </c>
    </row>
    <row r="17" spans="1:3" s="435" customFormat="1" ht="22.5" customHeight="1" x14ac:dyDescent="0.25">
      <c r="A17" s="635" t="s">
        <v>197</v>
      </c>
      <c r="B17" s="630" t="s">
        <v>197</v>
      </c>
      <c r="C17" s="442" t="s">
        <v>205</v>
      </c>
    </row>
    <row r="18" spans="1:3" s="425" customFormat="1" ht="22.5" customHeight="1" x14ac:dyDescent="0.25">
      <c r="A18" s="636"/>
      <c r="B18" s="631"/>
      <c r="C18" s="442" t="s">
        <v>236</v>
      </c>
    </row>
    <row r="19" spans="1:3" s="425" customFormat="1" ht="22.5" customHeight="1" x14ac:dyDescent="0.25">
      <c r="A19" s="636"/>
      <c r="B19" s="631"/>
      <c r="C19" s="447" t="s">
        <v>233</v>
      </c>
    </row>
    <row r="20" spans="1:3" s="425" customFormat="1" ht="22.5" customHeight="1" x14ac:dyDescent="0.25">
      <c r="A20" s="636"/>
      <c r="B20" s="631"/>
      <c r="C20" s="447" t="s">
        <v>232</v>
      </c>
    </row>
    <row r="21" spans="1:3" s="438" customFormat="1" ht="22.5" customHeight="1" thickBot="1" x14ac:dyDescent="0.3">
      <c r="A21" s="637"/>
      <c r="B21" s="632"/>
      <c r="C21" s="443" t="s">
        <v>237</v>
      </c>
    </row>
    <row r="22" spans="1:3" s="435" customFormat="1" ht="22.5" customHeight="1" x14ac:dyDescent="0.25">
      <c r="A22" s="635" t="s">
        <v>210</v>
      </c>
      <c r="B22" s="630" t="s">
        <v>211</v>
      </c>
      <c r="C22" s="441" t="s">
        <v>212</v>
      </c>
    </row>
    <row r="23" spans="1:3" s="425" customFormat="1" ht="22.5" customHeight="1" x14ac:dyDescent="0.25">
      <c r="A23" s="636"/>
      <c r="B23" s="631"/>
      <c r="C23" s="442" t="s">
        <v>213</v>
      </c>
    </row>
    <row r="24" spans="1:3" s="425" customFormat="1" ht="22.5" customHeight="1" x14ac:dyDescent="0.25">
      <c r="A24" s="636"/>
      <c r="B24" s="631"/>
      <c r="C24" s="425" t="s">
        <v>216</v>
      </c>
    </row>
    <row r="25" spans="1:3" s="425" customFormat="1" ht="22.5" customHeight="1" x14ac:dyDescent="0.25">
      <c r="A25" s="636"/>
      <c r="B25" s="631"/>
      <c r="C25" s="442" t="s">
        <v>214</v>
      </c>
    </row>
    <row r="26" spans="1:3" s="438" customFormat="1" ht="22.5" customHeight="1" thickBot="1" x14ac:dyDescent="0.3">
      <c r="A26" s="637"/>
      <c r="B26" s="632"/>
      <c r="C26" s="438" t="s">
        <v>215</v>
      </c>
    </row>
    <row r="27" spans="1:3" s="435" customFormat="1" ht="22.5" customHeight="1" x14ac:dyDescent="0.25">
      <c r="A27" s="635" t="s">
        <v>218</v>
      </c>
      <c r="B27" s="630" t="s">
        <v>218</v>
      </c>
      <c r="C27" s="441" t="s">
        <v>219</v>
      </c>
    </row>
    <row r="28" spans="1:3" s="425" customFormat="1" ht="22.5" customHeight="1" x14ac:dyDescent="0.25">
      <c r="A28" s="636"/>
      <c r="B28" s="631"/>
      <c r="C28" s="447" t="s">
        <v>272</v>
      </c>
    </row>
    <row r="29" spans="1:3" s="425" customFormat="1" ht="22.5" customHeight="1" x14ac:dyDescent="0.25">
      <c r="A29" s="636"/>
      <c r="B29" s="631"/>
      <c r="C29" s="447" t="s">
        <v>274</v>
      </c>
    </row>
    <row r="30" spans="1:3" s="425" customFormat="1" ht="22.5" customHeight="1" x14ac:dyDescent="0.25">
      <c r="A30" s="636"/>
      <c r="B30" s="631"/>
      <c r="C30" s="425" t="s">
        <v>273</v>
      </c>
    </row>
    <row r="31" spans="1:3" s="437" customFormat="1" ht="22.5" customHeight="1" thickBot="1" x14ac:dyDescent="0.3">
      <c r="A31" s="637"/>
      <c r="B31" s="436" t="s">
        <v>220</v>
      </c>
      <c r="C31" s="437" t="s">
        <v>221</v>
      </c>
    </row>
    <row r="32" spans="1:3" s="435" customFormat="1" ht="22.5" customHeight="1" x14ac:dyDescent="0.25">
      <c r="A32" s="627" t="s">
        <v>225</v>
      </c>
      <c r="B32" s="624" t="s">
        <v>225</v>
      </c>
      <c r="C32" s="441" t="s">
        <v>226</v>
      </c>
    </row>
    <row r="33" spans="1:3" s="425" customFormat="1" ht="22.5" customHeight="1" x14ac:dyDescent="0.25">
      <c r="A33" s="628"/>
      <c r="B33" s="625"/>
      <c r="C33" s="442" t="s">
        <v>227</v>
      </c>
    </row>
    <row r="34" spans="1:3" s="425" customFormat="1" ht="22.5" customHeight="1" x14ac:dyDescent="0.25">
      <c r="A34" s="628"/>
      <c r="B34" s="625"/>
      <c r="C34" s="442" t="s">
        <v>228</v>
      </c>
    </row>
    <row r="35" spans="1:3" s="438" customFormat="1" ht="22.5" customHeight="1" thickBot="1" x14ac:dyDescent="0.3">
      <c r="A35" s="629"/>
      <c r="B35" s="626"/>
      <c r="C35" s="438" t="s">
        <v>229</v>
      </c>
    </row>
  </sheetData>
  <mergeCells count="9">
    <mergeCell ref="B32:B35"/>
    <mergeCell ref="A32:A35"/>
    <mergeCell ref="B17:B21"/>
    <mergeCell ref="A10:A11"/>
    <mergeCell ref="A17:A21"/>
    <mergeCell ref="B22:B26"/>
    <mergeCell ref="B27:B30"/>
    <mergeCell ref="A27:A31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2" location="INPUT_CLOVERNITE_OWNED" display="於 左側 輸入擁有的龍爪、幸運草" xr:uid="{0E56B762-1159-41BE-8668-39FB8AD13043}"/>
    <hyperlink ref="C33" location="INPUT_CLOVERNITE_DRACOLITH" display="於 右側偏中 輸入龍泣碑的等級" xr:uid="{2A7D0BF6-642F-438B-907E-9C85C4170978}"/>
    <hyperlink ref="C34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  <hyperlink ref="C28" location="INPUT_HDRAG_WEAPON" display="於 左側偏中 輸入對應真龍武器素材擁有量" xr:uid="{58649517-8A44-4A55-AD76-64C764C90B9F}"/>
    <hyperlink ref="C29" location="INPUT_HDRAG_WEAPON_TIER" display="於 右側偏下 輸入對應真龍武器的進度" xr:uid="{43716E28-B3A8-43CF-9F37-3AB896D17A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1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18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721" t="s">
        <v>83</v>
      </c>
      <c r="B1" s="722"/>
      <c r="C1" s="722"/>
      <c r="D1" s="722"/>
      <c r="E1" s="723"/>
      <c r="F1" s="721" t="s">
        <v>105</v>
      </c>
      <c r="G1" s="722"/>
      <c r="H1" s="722"/>
      <c r="I1" s="722"/>
      <c r="J1" s="723"/>
      <c r="K1" s="721" t="s">
        <v>107</v>
      </c>
      <c r="L1" s="722"/>
      <c r="M1" s="722"/>
      <c r="N1" s="722"/>
      <c r="O1" s="723"/>
      <c r="P1" s="730" t="s">
        <v>106</v>
      </c>
      <c r="Q1" s="731"/>
      <c r="R1" s="731"/>
      <c r="S1" s="731"/>
      <c r="T1" s="732"/>
      <c r="U1" s="730" t="s">
        <v>154</v>
      </c>
      <c r="V1" s="731"/>
      <c r="W1" s="731"/>
      <c r="X1" s="731"/>
      <c r="Y1" s="732"/>
      <c r="Z1" s="727" t="s">
        <v>85</v>
      </c>
      <c r="AA1" s="728"/>
      <c r="AB1" s="728"/>
      <c r="AC1" s="728"/>
      <c r="AD1" s="729"/>
      <c r="AE1" s="724" t="s">
        <v>84</v>
      </c>
      <c r="AF1" s="725"/>
      <c r="AG1" s="725"/>
      <c r="AH1" s="725"/>
      <c r="AI1" s="726"/>
      <c r="AJ1" s="724" t="s">
        <v>173</v>
      </c>
      <c r="AK1" s="725"/>
      <c r="AL1" s="725"/>
      <c r="AM1" s="725"/>
      <c r="AN1" s="726"/>
      <c r="AO1" s="718" t="s">
        <v>86</v>
      </c>
      <c r="AP1" s="719"/>
      <c r="AQ1" s="719"/>
      <c r="AR1" s="719"/>
      <c r="AS1" s="720"/>
      <c r="AT1" s="718" t="s">
        <v>87</v>
      </c>
      <c r="AU1" s="719"/>
      <c r="AV1" s="719"/>
      <c r="AW1" s="719"/>
      <c r="AX1" s="720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147</v>
      </c>
      <c r="E2" s="185" t="s">
        <v>148</v>
      </c>
      <c r="F2" s="183" t="s">
        <v>26</v>
      </c>
      <c r="G2" s="184" t="s">
        <v>64</v>
      </c>
      <c r="H2" s="184" t="s">
        <v>65</v>
      </c>
      <c r="I2" s="184" t="s">
        <v>147</v>
      </c>
      <c r="J2" s="185" t="s">
        <v>148</v>
      </c>
      <c r="K2" s="183" t="s">
        <v>26</v>
      </c>
      <c r="L2" s="184" t="s">
        <v>64</v>
      </c>
      <c r="M2" s="184" t="s">
        <v>65</v>
      </c>
      <c r="N2" s="184" t="s">
        <v>147</v>
      </c>
      <c r="O2" s="185" t="s">
        <v>148</v>
      </c>
      <c r="P2" s="188" t="s">
        <v>26</v>
      </c>
      <c r="Q2" s="189" t="s">
        <v>64</v>
      </c>
      <c r="R2" s="189" t="s">
        <v>65</v>
      </c>
      <c r="S2" s="189" t="s">
        <v>147</v>
      </c>
      <c r="T2" s="190" t="s">
        <v>148</v>
      </c>
      <c r="U2" s="188" t="s">
        <v>26</v>
      </c>
      <c r="V2" s="189" t="s">
        <v>64</v>
      </c>
      <c r="W2" s="189" t="s">
        <v>65</v>
      </c>
      <c r="X2" s="189" t="s">
        <v>147</v>
      </c>
      <c r="Y2" s="190" t="s">
        <v>148</v>
      </c>
      <c r="Z2" s="193" t="s">
        <v>26</v>
      </c>
      <c r="AA2" s="194" t="s">
        <v>64</v>
      </c>
      <c r="AB2" s="194" t="s">
        <v>65</v>
      </c>
      <c r="AC2" s="194" t="s">
        <v>147</v>
      </c>
      <c r="AD2" s="195" t="s">
        <v>148</v>
      </c>
      <c r="AE2" s="198" t="s">
        <v>26</v>
      </c>
      <c r="AF2" s="199" t="s">
        <v>64</v>
      </c>
      <c r="AG2" s="199" t="s">
        <v>65</v>
      </c>
      <c r="AH2" s="199" t="s">
        <v>147</v>
      </c>
      <c r="AI2" s="200" t="s">
        <v>148</v>
      </c>
      <c r="AJ2" s="198" t="s">
        <v>26</v>
      </c>
      <c r="AK2" s="199" t="s">
        <v>64</v>
      </c>
      <c r="AL2" s="199" t="s">
        <v>65</v>
      </c>
      <c r="AM2" s="199" t="s">
        <v>147</v>
      </c>
      <c r="AN2" s="200" t="s">
        <v>148</v>
      </c>
      <c r="AO2" s="203" t="s">
        <v>26</v>
      </c>
      <c r="AP2" s="204" t="s">
        <v>64</v>
      </c>
      <c r="AQ2" s="204" t="s">
        <v>65</v>
      </c>
      <c r="AR2" s="204" t="s">
        <v>147</v>
      </c>
      <c r="AS2" s="205" t="s">
        <v>148</v>
      </c>
      <c r="AT2" s="203" t="s">
        <v>26</v>
      </c>
      <c r="AU2" s="204" t="s">
        <v>64</v>
      </c>
      <c r="AV2" s="204" t="s">
        <v>65</v>
      </c>
      <c r="AW2" s="204" t="s">
        <v>147</v>
      </c>
      <c r="AX2" s="205" t="s">
        <v>148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1">
        <v>10</v>
      </c>
      <c r="W3" s="261">
        <v>368</v>
      </c>
      <c r="X3" s="261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18">
        <v>9</v>
      </c>
      <c r="AL3" s="318">
        <v>110</v>
      </c>
      <c r="AM3" s="318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18">
        <v>11</v>
      </c>
      <c r="AL4" s="318">
        <v>327</v>
      </c>
      <c r="AM4" s="318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18">
        <v>4</v>
      </c>
      <c r="AL5" s="318">
        <v>194</v>
      </c>
      <c r="AM5" s="318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18">
        <v>13</v>
      </c>
      <c r="AL6" s="318">
        <v>331</v>
      </c>
      <c r="AM6" s="318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5"/>
  <sheetViews>
    <sheetView workbookViewId="0">
      <selection activeCell="B8" sqref="B8:C8"/>
    </sheetView>
  </sheetViews>
  <sheetFormatPr defaultColWidth="9.28515625" defaultRowHeight="15" x14ac:dyDescent="0.25"/>
  <cols>
    <col min="1" max="2" width="9.28515625" style="221"/>
    <col min="3" max="3" width="7.5703125" style="244" customWidth="1"/>
    <col min="4" max="4" width="2.140625" style="232" customWidth="1"/>
    <col min="5" max="6" width="9.28515625" style="221"/>
    <col min="7" max="7" width="7.5703125" style="244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9.42578125" style="221" customWidth="1"/>
    <col min="13" max="16384" width="9.28515625" style="221"/>
  </cols>
  <sheetData>
    <row r="1" spans="1:12" s="217" customFormat="1" x14ac:dyDescent="0.25">
      <c r="A1" s="694" t="s">
        <v>117</v>
      </c>
      <c r="B1" s="694"/>
      <c r="C1" s="694"/>
      <c r="D1" s="230"/>
      <c r="E1" s="734" t="s">
        <v>118</v>
      </c>
      <c r="F1" s="734"/>
      <c r="G1" s="734"/>
      <c r="I1" s="221"/>
      <c r="K1" s="121"/>
      <c r="L1" s="221"/>
    </row>
    <row r="2" spans="1:12" x14ac:dyDescent="0.25">
      <c r="A2" s="217"/>
      <c r="B2" s="217" t="s">
        <v>175</v>
      </c>
      <c r="C2" s="243" t="s">
        <v>29</v>
      </c>
      <c r="D2" s="230"/>
      <c r="E2" s="217" t="s">
        <v>139</v>
      </c>
      <c r="F2" s="217" t="s">
        <v>119</v>
      </c>
      <c r="G2" s="243" t="s">
        <v>137</v>
      </c>
      <c r="J2" s="240" t="s">
        <v>143</v>
      </c>
      <c r="K2" s="240" t="s">
        <v>144</v>
      </c>
      <c r="L2" s="217" t="s">
        <v>142</v>
      </c>
    </row>
    <row r="3" spans="1:12" ht="18.75" x14ac:dyDescent="0.25">
      <c r="A3" s="220" t="s">
        <v>123</v>
      </c>
      <c r="B3" s="456">
        <f>IFERROR(CLOVER_EXP_GAMES/CLOVER_EXP_SUM,"")</f>
        <v>14.944444444444445</v>
      </c>
      <c r="C3" s="457">
        <f>CLOVER_EXP_GAMES</f>
        <v>538</v>
      </c>
      <c r="D3" s="231"/>
      <c r="E3" s="228" t="s">
        <v>120</v>
      </c>
      <c r="F3" s="464">
        <f>IFERROR(TALON_R3_TALON/TALON_R3_CLOVER,"")</f>
        <v>0.76136363636363635</v>
      </c>
      <c r="G3" s="465">
        <f>TALON_R3_CLOVER</f>
        <v>440</v>
      </c>
      <c r="I3" s="228" t="s">
        <v>120</v>
      </c>
      <c r="J3" s="469">
        <f>IFERROR(FLOOR($F$8+$F3*$B$8,1),"")</f>
        <v>882</v>
      </c>
      <c r="K3" s="472">
        <f>IFERROR(IF($K$24-J3&lt;0,0,$K$24-J3),"")</f>
        <v>0</v>
      </c>
      <c r="L3" s="95" t="str">
        <f>IFERROR(IF(J3/$K$24&gt;1,1,J3/$K$24),"")</f>
        <v/>
      </c>
    </row>
    <row r="4" spans="1:12" ht="18.75" x14ac:dyDescent="0.25">
      <c r="A4" s="22" t="s">
        <v>116</v>
      </c>
      <c r="B4" s="458">
        <f>IFERROR(CLOVER_RUBY_GAMES/CLOVER_RUBY_SUM,"")</f>
        <v>15.3359375</v>
      </c>
      <c r="C4" s="459">
        <f>CLOVER_RUBY_GAMES</f>
        <v>1963</v>
      </c>
      <c r="D4" s="231"/>
      <c r="E4" s="229" t="s">
        <v>121</v>
      </c>
      <c r="F4" s="466">
        <f>IFERROR(TALON_R4_TALON/TALON_R4_CLOVER,"")</f>
        <v>0.65579710144927539</v>
      </c>
      <c r="G4" s="467">
        <f>TALON_R4_CLOVER</f>
        <v>276</v>
      </c>
      <c r="I4" s="229" t="s">
        <v>121</v>
      </c>
      <c r="J4" s="470">
        <f t="shared" ref="J4" si="0">IFERROR(FLOOR($F$8+$F4*$B$8,1),"")</f>
        <v>874</v>
      </c>
      <c r="K4" s="473">
        <f>IFERROR(IF($K$24-J4&lt;0,0,$K$24-J4),"")</f>
        <v>0</v>
      </c>
      <c r="L4" s="95" t="str">
        <f>IFERROR(IF(J4/$K$24&gt;1,1,J4/$K$24),"")</f>
        <v/>
      </c>
    </row>
    <row r="5" spans="1:12" ht="18.75" x14ac:dyDescent="0.25">
      <c r="A5" s="19" t="s">
        <v>124</v>
      </c>
      <c r="B5" s="460">
        <f>IFERROR(CLOVER_RUIN_GAMES/CLOVER_RUIN_SUM,"")</f>
        <v>25</v>
      </c>
      <c r="C5" s="461">
        <f>CLOVER_RUIN_GAMES</f>
        <v>175</v>
      </c>
      <c r="D5" s="231"/>
      <c r="E5" s="22" t="s">
        <v>122</v>
      </c>
      <c r="F5" s="468">
        <f>IFERROR(TALON_R5_TALON/TALON_R5_CLOVER,"")</f>
        <v>0.67590987868284225</v>
      </c>
      <c r="G5" s="459">
        <f>TALON_R5_CLOVER</f>
        <v>577</v>
      </c>
      <c r="I5" s="22" t="s">
        <v>122</v>
      </c>
      <c r="J5" s="471">
        <f>IFERROR(FLOOR($F$8+$F5*$B$8,1),"")</f>
        <v>876</v>
      </c>
      <c r="K5" s="474">
        <f>IFERROR(IF($K$24-J5&lt;0,0,$K$24-J5),"")</f>
        <v>0</v>
      </c>
      <c r="L5" s="95" t="str">
        <f>IFERROR(IF(J5/$K$24&gt;1,1,J5/$K$24),"")</f>
        <v/>
      </c>
    </row>
    <row r="6" spans="1:12" ht="18.75" x14ac:dyDescent="0.25">
      <c r="A6" s="453" t="s">
        <v>242</v>
      </c>
      <c r="B6" s="462">
        <f>C6/SUM(CLOVER_EXP_SUM,CLOVER_RUBY_SUM,CLOVER_RUIN_SUM)</f>
        <v>15.649122807017545</v>
      </c>
      <c r="C6" s="463">
        <f>SUM(C3:C5)</f>
        <v>2676</v>
      </c>
      <c r="E6" s="453" t="s">
        <v>242</v>
      </c>
      <c r="F6" s="462">
        <f>SUM(TALON_R3_TALON,TALON_R4_TALON,TALON_R5_TALON)/G6</f>
        <v>0.70069605568445481</v>
      </c>
      <c r="G6" s="463">
        <f>SUM(G3:G5)</f>
        <v>1293</v>
      </c>
      <c r="I6" s="453" t="s">
        <v>242</v>
      </c>
      <c r="J6" s="455">
        <f>IFERROR(FLOOR($F$8+$F6*$B$8,1),"")</f>
        <v>877</v>
      </c>
      <c r="K6" s="34">
        <f>IFERROR(IF($K$24-J6&lt;0,0,$K$24-J6),"")</f>
        <v>0</v>
      </c>
      <c r="L6" s="95" t="str">
        <f>IFERROR(IF(J6/$K$24&gt;1,1,J6/$K$24),"")</f>
        <v/>
      </c>
    </row>
    <row r="7" spans="1:12" s="454" customFormat="1" x14ac:dyDescent="0.25">
      <c r="C7" s="244"/>
      <c r="D7" s="232"/>
      <c r="G7" s="244"/>
    </row>
    <row r="8" spans="1:12" ht="15.75" x14ac:dyDescent="0.25">
      <c r="A8" s="221" t="s">
        <v>141</v>
      </c>
      <c r="B8" s="733">
        <v>67</v>
      </c>
      <c r="C8" s="733"/>
      <c r="E8" s="221" t="s">
        <v>141</v>
      </c>
      <c r="F8" s="126">
        <v>831</v>
      </c>
      <c r="G8" s="324"/>
      <c r="I8" s="217"/>
      <c r="J8" s="217" t="s">
        <v>39</v>
      </c>
      <c r="K8" s="241" t="s">
        <v>126</v>
      </c>
      <c r="L8" s="217" t="s">
        <v>24</v>
      </c>
    </row>
    <row r="9" spans="1:12" x14ac:dyDescent="0.25">
      <c r="I9" s="219" t="s">
        <v>132</v>
      </c>
      <c r="J9" s="235">
        <v>20</v>
      </c>
      <c r="K9" s="218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8" t="s">
        <v>134</v>
      </c>
      <c r="J10" s="236">
        <v>20</v>
      </c>
      <c r="K10" s="234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89" t="s">
        <v>133</v>
      </c>
      <c r="J11" s="237">
        <v>20</v>
      </c>
      <c r="K11" s="23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90" t="s">
        <v>135</v>
      </c>
      <c r="J12" s="238">
        <v>20</v>
      </c>
      <c r="K12" s="223">
        <f>IF(ISNUMBER(J12),INDEX(DRACOLITH_TALON,J12),"")</f>
        <v>0</v>
      </c>
      <c r="L12" s="222">
        <f>IFERROR((DRACOLITH_TALON_MAX-K12)/DRACOLITH_TALON_MAX,"")</f>
        <v>1</v>
      </c>
    </row>
    <row r="13" spans="1:12" x14ac:dyDescent="0.25">
      <c r="I13" s="220" t="s">
        <v>136</v>
      </c>
      <c r="J13" s="239">
        <v>20</v>
      </c>
      <c r="K13" s="128">
        <f>IF(ISNUMBER(J13),INDEX(DRACOLITH_TALON,J13),"")</f>
        <v>0</v>
      </c>
      <c r="L13" s="222">
        <f>IFERROR((DRACOLITH_TALON_MAX-K13)/DRACOLITH_TALON_MAX,"")</f>
        <v>1</v>
      </c>
    </row>
    <row r="14" spans="1:12" x14ac:dyDescent="0.25">
      <c r="J14" s="217" t="s">
        <v>23</v>
      </c>
      <c r="K14" s="221">
        <f>SUM(K9:K13)</f>
        <v>0</v>
      </c>
    </row>
    <row r="16" spans="1:12" x14ac:dyDescent="0.25">
      <c r="I16" s="217"/>
      <c r="J16" s="217" t="s">
        <v>39</v>
      </c>
      <c r="K16" s="241" t="s">
        <v>126</v>
      </c>
      <c r="L16" s="217" t="s">
        <v>24</v>
      </c>
    </row>
    <row r="17" spans="9:12" x14ac:dyDescent="0.25">
      <c r="I17" s="219" t="s">
        <v>127</v>
      </c>
      <c r="J17" s="218">
        <f>IF(真龍!C5&lt;&gt;0,真龍!C5,"")</f>
        <v>30</v>
      </c>
      <c r="K17" s="218">
        <f>IF(HDRAG_HAS_REC_HBRUN,INDEX(DATA_HDRAGS_TALON,J17),"")</f>
        <v>0</v>
      </c>
      <c r="L17" s="222">
        <f>IFERROR((HDRAG_MAX_TALON-K17)/HDRAG_MAX_TALON,"")</f>
        <v>1</v>
      </c>
    </row>
    <row r="18" spans="9:12" x14ac:dyDescent="0.25">
      <c r="I18" s="88" t="s">
        <v>129</v>
      </c>
      <c r="J18" s="234">
        <f>IF(真龍!C6&lt;&gt;0,真龍!C6,"")</f>
        <v>30</v>
      </c>
      <c r="K18" s="234">
        <f>IF(HDRAG_HAS_REC_HMERC,INDEX(DATA_HDRAGS_TALON,J18),"")</f>
        <v>0</v>
      </c>
      <c r="L18" s="222">
        <f>IFERROR((HDRAG_MAX_TALON-K18)/HDRAG_MAX_TALON,"")</f>
        <v>1</v>
      </c>
    </row>
    <row r="19" spans="9:12" x14ac:dyDescent="0.25">
      <c r="I19" s="89" t="s">
        <v>128</v>
      </c>
      <c r="J19" s="233">
        <f>IF(真龍!C7&lt;&gt;0,真龍!C7,"")</f>
        <v>30</v>
      </c>
      <c r="K19" s="233">
        <f>IF(HDRAG_HAS_REC_HMID,INDEX(DATA_HDRAGS_TALON,J19),"")</f>
        <v>0</v>
      </c>
      <c r="L19" s="222">
        <f>IFERROR((HDRAG_MAX_TALON-K19)/HDRAG_MAX_TALON,"")</f>
        <v>1</v>
      </c>
    </row>
    <row r="20" spans="9:12" x14ac:dyDescent="0.25">
      <c r="I20" s="90" t="s">
        <v>130</v>
      </c>
      <c r="J20" s="223">
        <f>IF(真龍!C8&lt;&gt;0,真龍!C8,"")</f>
        <v>30</v>
      </c>
      <c r="K20" s="223">
        <f>IF(HDRAG_HAS_REC_HJUP,INDEX(DATA_HDRAGS_TALON,J20),"")</f>
        <v>0</v>
      </c>
      <c r="L20" s="222">
        <f>IFERROR((HDRAG_MAX_TALON-K20)/HDRAG_MAX_TALON,"")</f>
        <v>1</v>
      </c>
    </row>
    <row r="21" spans="9:12" x14ac:dyDescent="0.25">
      <c r="I21" s="220" t="s">
        <v>131</v>
      </c>
      <c r="J21" s="128">
        <f>IF(真龍!C9&lt;&gt;0,真龍!C9,"")</f>
        <v>30</v>
      </c>
      <c r="K21" s="128">
        <f>IF(HDRAG_HAS_REC_HZOD,INDEX(DATA_HDRAGS_TALON,J21),"")</f>
        <v>0</v>
      </c>
      <c r="L21" s="222">
        <f>IFERROR((HDRAG_MAX_TALON-K21)/HDRAG_MAX_TALON,"")</f>
        <v>1</v>
      </c>
    </row>
    <row r="22" spans="9:12" x14ac:dyDescent="0.25">
      <c r="J22" s="217" t="s">
        <v>23</v>
      </c>
      <c r="K22" s="221">
        <f>SUM(K17:K21)</f>
        <v>0</v>
      </c>
    </row>
    <row r="24" spans="9:12" ht="33.75" x14ac:dyDescent="0.25">
      <c r="I24" s="736" t="s">
        <v>41</v>
      </c>
      <c r="J24" s="736"/>
      <c r="K24" s="735">
        <f>K14+K22</f>
        <v>0</v>
      </c>
      <c r="L24" s="735"/>
    </row>
    <row r="25" spans="9:12" x14ac:dyDescent="0.25">
      <c r="J25" s="217"/>
    </row>
  </sheetData>
  <mergeCells count="5">
    <mergeCell ref="B8:C8"/>
    <mergeCell ref="A1:C1"/>
    <mergeCell ref="E1:G1"/>
    <mergeCell ref="K24:L24"/>
    <mergeCell ref="I24:J24"/>
  </mergeCells>
  <conditionalFormatting sqref="L9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10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1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2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3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7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8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9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20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1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4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3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conditionalFormatting sqref="L6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{309954EB-28CB-455A-9BEA-3BC8C4C0D75A}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309954EB-28CB-455A-9BEA-3BC8C4C0D75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0.39997558519241921"/>
              <x14:negativeFillColor rgb="FFFF0000"/>
              <x14:axisColor rgb="FF000000"/>
            </x14:dataBar>
          </x14:cfRule>
          <xm:sqref>L6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J6" sqref="J6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640" t="s">
        <v>117</v>
      </c>
      <c r="B1" s="640"/>
      <c r="C1" s="640"/>
      <c r="D1" s="640"/>
      <c r="E1" s="640"/>
      <c r="F1" s="640"/>
      <c r="G1" s="640" t="s">
        <v>118</v>
      </c>
      <c r="H1" s="640"/>
      <c r="I1" s="640"/>
      <c r="J1" s="640"/>
      <c r="K1" s="640"/>
      <c r="L1" s="640"/>
      <c r="N1" s="640" t="s">
        <v>125</v>
      </c>
      <c r="O1" s="640"/>
    </row>
    <row r="2" spans="1:15" x14ac:dyDescent="0.25">
      <c r="A2" s="737" t="s">
        <v>123</v>
      </c>
      <c r="B2" s="737"/>
      <c r="C2" s="739" t="s">
        <v>116</v>
      </c>
      <c r="D2" s="739"/>
      <c r="E2" s="738" t="s">
        <v>124</v>
      </c>
      <c r="F2" s="738"/>
      <c r="G2" s="741" t="s">
        <v>120</v>
      </c>
      <c r="H2" s="741"/>
      <c r="I2" s="738" t="s">
        <v>121</v>
      </c>
      <c r="J2" s="738"/>
      <c r="K2" s="740" t="s">
        <v>122</v>
      </c>
      <c r="L2" s="740"/>
      <c r="N2" s="221" t="s">
        <v>39</v>
      </c>
      <c r="O2" s="221" t="s">
        <v>140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137</v>
      </c>
      <c r="H3" s="226" t="s">
        <v>138</v>
      </c>
      <c r="I3" s="224" t="s">
        <v>137</v>
      </c>
      <c r="J3" s="224" t="s">
        <v>138</v>
      </c>
      <c r="K3" s="225" t="s">
        <v>137</v>
      </c>
      <c r="L3" s="225" t="s">
        <v>138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290</v>
      </c>
      <c r="H4" s="226">
        <v>247</v>
      </c>
      <c r="I4" s="224">
        <v>156</v>
      </c>
      <c r="J4" s="224">
        <v>111</v>
      </c>
      <c r="K4" s="225">
        <v>577</v>
      </c>
      <c r="L4" s="225">
        <v>390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150</v>
      </c>
      <c r="H5" s="226">
        <v>88</v>
      </c>
      <c r="I5" s="224">
        <v>120</v>
      </c>
      <c r="J5" s="224">
        <v>70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4119-B0D1-4611-8B81-4F531E55BE7D}">
  <sheetPr>
    <tabColor rgb="FF00B050"/>
  </sheetPr>
  <dimension ref="A1:U16"/>
  <sheetViews>
    <sheetView workbookViewId="0">
      <selection activeCell="D10" sqref="D10:E10"/>
    </sheetView>
  </sheetViews>
  <sheetFormatPr defaultColWidth="10" defaultRowHeight="15" x14ac:dyDescent="0.25"/>
  <cols>
    <col min="1" max="10" width="10" style="623"/>
    <col min="11" max="11" width="10" style="623" customWidth="1"/>
    <col min="12" max="16384" width="10" style="623"/>
  </cols>
  <sheetData>
    <row r="1" spans="1:21" s="11" customFormat="1" ht="18.75" customHeight="1" x14ac:dyDescent="0.25">
      <c r="A1" s="617" t="s">
        <v>319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</row>
    <row r="2" spans="1:21" s="141" customFormat="1" ht="21" customHeight="1" x14ac:dyDescent="0.25">
      <c r="A2" s="925" t="s">
        <v>282</v>
      </c>
      <c r="B2" s="909" t="s">
        <v>281</v>
      </c>
      <c r="C2" s="910"/>
      <c r="D2" s="909" t="s">
        <v>297</v>
      </c>
      <c r="E2" s="910"/>
      <c r="F2" s="909" t="s">
        <v>314</v>
      </c>
      <c r="G2" s="910"/>
      <c r="H2" s="909" t="s">
        <v>314</v>
      </c>
      <c r="I2" s="910"/>
      <c r="J2" s="909" t="s">
        <v>320</v>
      </c>
      <c r="K2" s="910"/>
      <c r="L2" s="909"/>
      <c r="M2" s="910"/>
      <c r="N2" s="909"/>
      <c r="O2" s="910"/>
      <c r="P2" s="909"/>
      <c r="Q2" s="910"/>
      <c r="R2" s="909"/>
      <c r="S2" s="910"/>
      <c r="T2" s="909"/>
      <c r="U2" s="910"/>
    </row>
    <row r="3" spans="1:21" s="614" customFormat="1" ht="21" customHeight="1" x14ac:dyDescent="0.25">
      <c r="A3" s="926"/>
      <c r="B3" s="612" t="s">
        <v>292</v>
      </c>
      <c r="C3" s="613" t="s">
        <v>326</v>
      </c>
      <c r="D3" s="612" t="s">
        <v>293</v>
      </c>
      <c r="E3" s="613" t="s">
        <v>298</v>
      </c>
      <c r="F3" s="612" t="s">
        <v>301</v>
      </c>
      <c r="G3" s="613" t="s">
        <v>313</v>
      </c>
      <c r="H3" s="612" t="s">
        <v>301</v>
      </c>
      <c r="I3" s="613" t="s">
        <v>338</v>
      </c>
      <c r="J3" s="612" t="s">
        <v>321</v>
      </c>
      <c r="K3" s="613" t="s">
        <v>313</v>
      </c>
      <c r="L3" s="612"/>
      <c r="M3" s="613"/>
      <c r="N3" s="612"/>
      <c r="O3" s="613"/>
      <c r="P3" s="612"/>
      <c r="Q3" s="613"/>
      <c r="R3" s="612"/>
      <c r="S3" s="613"/>
      <c r="T3" s="612"/>
      <c r="U3" s="613"/>
    </row>
    <row r="4" spans="1:21" s="534" customFormat="1" ht="21" customHeight="1" x14ac:dyDescent="0.25">
      <c r="A4" s="927"/>
      <c r="B4" s="911" t="s">
        <v>328</v>
      </c>
      <c r="C4" s="912"/>
      <c r="D4" s="911" t="s">
        <v>299</v>
      </c>
      <c r="E4" s="912"/>
      <c r="F4" s="911" t="s">
        <v>318</v>
      </c>
      <c r="G4" s="912"/>
      <c r="H4" s="911" t="s">
        <v>339</v>
      </c>
      <c r="I4" s="912"/>
      <c r="J4" s="911" t="s">
        <v>322</v>
      </c>
      <c r="K4" s="912"/>
      <c r="L4" s="911"/>
      <c r="M4" s="912"/>
      <c r="N4" s="911"/>
      <c r="O4" s="912"/>
      <c r="P4" s="911"/>
      <c r="Q4" s="912"/>
      <c r="R4" s="911"/>
      <c r="S4" s="912"/>
      <c r="T4" s="911"/>
      <c r="U4" s="912"/>
    </row>
    <row r="5" spans="1:21" s="611" customFormat="1" ht="21" customHeight="1" x14ac:dyDescent="0.25">
      <c r="A5" s="934" t="s">
        <v>284</v>
      </c>
      <c r="B5" s="913" t="s">
        <v>275</v>
      </c>
      <c r="C5" s="914"/>
      <c r="D5" s="913" t="s">
        <v>311</v>
      </c>
      <c r="E5" s="914"/>
      <c r="F5" s="913" t="s">
        <v>329</v>
      </c>
      <c r="G5" s="914"/>
      <c r="H5" s="913"/>
      <c r="I5" s="914"/>
      <c r="J5" s="913"/>
      <c r="K5" s="914"/>
      <c r="L5" s="913"/>
      <c r="M5" s="914"/>
      <c r="N5" s="913"/>
      <c r="O5" s="914"/>
      <c r="P5" s="913"/>
      <c r="Q5" s="914"/>
      <c r="R5" s="913"/>
      <c r="S5" s="914"/>
      <c r="T5" s="913"/>
      <c r="U5" s="914"/>
    </row>
    <row r="6" spans="1:21" s="615" customFormat="1" ht="21" customHeight="1" x14ac:dyDescent="0.25">
      <c r="A6" s="935"/>
      <c r="B6" s="612" t="s">
        <v>359</v>
      </c>
      <c r="C6" s="613" t="s">
        <v>276</v>
      </c>
      <c r="D6" s="612" t="s">
        <v>312</v>
      </c>
      <c r="E6" s="613" t="s">
        <v>313</v>
      </c>
      <c r="F6" s="612" t="s">
        <v>330</v>
      </c>
      <c r="G6" s="613" t="s">
        <v>352</v>
      </c>
      <c r="H6" s="612"/>
      <c r="I6" s="613"/>
      <c r="J6" s="612"/>
      <c r="K6" s="613"/>
      <c r="L6" s="612"/>
      <c r="M6" s="613"/>
      <c r="N6" s="612"/>
      <c r="O6" s="613"/>
      <c r="P6" s="612"/>
      <c r="Q6" s="613"/>
      <c r="R6" s="612"/>
      <c r="S6" s="613"/>
      <c r="T6" s="612"/>
      <c r="U6" s="613"/>
    </row>
    <row r="7" spans="1:21" s="616" customFormat="1" ht="21" customHeight="1" x14ac:dyDescent="0.25">
      <c r="A7" s="936"/>
      <c r="B7" s="915" t="s">
        <v>360</v>
      </c>
      <c r="C7" s="916"/>
      <c r="D7" s="915"/>
      <c r="E7" s="916"/>
      <c r="F7" s="915" t="s">
        <v>361</v>
      </c>
      <c r="G7" s="916"/>
      <c r="H7" s="915"/>
      <c r="I7" s="916"/>
      <c r="J7" s="915"/>
      <c r="K7" s="916"/>
      <c r="L7" s="915"/>
      <c r="M7" s="916"/>
      <c r="N7" s="915"/>
      <c r="O7" s="916"/>
      <c r="P7" s="915"/>
      <c r="Q7" s="916"/>
      <c r="R7" s="915"/>
      <c r="S7" s="916"/>
      <c r="T7" s="915"/>
      <c r="U7" s="916"/>
    </row>
    <row r="8" spans="1:21" s="153" customFormat="1" ht="21" customHeight="1" x14ac:dyDescent="0.25">
      <c r="A8" s="937" t="s">
        <v>286</v>
      </c>
      <c r="B8" s="917" t="s">
        <v>327</v>
      </c>
      <c r="C8" s="918"/>
      <c r="D8" s="917" t="s">
        <v>340</v>
      </c>
      <c r="E8" s="918"/>
      <c r="F8" s="917"/>
      <c r="G8" s="918"/>
      <c r="H8" s="917"/>
      <c r="I8" s="918"/>
      <c r="J8" s="917"/>
      <c r="K8" s="918"/>
      <c r="L8" s="917"/>
      <c r="M8" s="918"/>
      <c r="N8" s="917"/>
      <c r="O8" s="918"/>
      <c r="P8" s="917"/>
      <c r="Q8" s="918"/>
      <c r="R8" s="917"/>
      <c r="S8" s="918"/>
      <c r="T8" s="917"/>
      <c r="U8" s="918"/>
    </row>
    <row r="9" spans="1:21" s="614" customFormat="1" ht="21" customHeight="1" x14ac:dyDescent="0.25">
      <c r="A9" s="938"/>
      <c r="B9" s="612" t="s">
        <v>321</v>
      </c>
      <c r="C9" s="613" t="s">
        <v>324</v>
      </c>
      <c r="D9" s="612" t="s">
        <v>312</v>
      </c>
      <c r="E9" s="613" t="s">
        <v>344</v>
      </c>
      <c r="F9" s="612"/>
      <c r="G9" s="613"/>
      <c r="H9" s="612"/>
      <c r="I9" s="613"/>
      <c r="J9" s="612"/>
      <c r="K9" s="613"/>
      <c r="L9" s="612"/>
      <c r="M9" s="613"/>
      <c r="N9" s="612"/>
      <c r="O9" s="613"/>
      <c r="P9" s="612"/>
      <c r="Q9" s="613"/>
      <c r="R9" s="612"/>
      <c r="S9" s="613"/>
      <c r="T9" s="612"/>
      <c r="U9" s="613"/>
    </row>
    <row r="10" spans="1:21" s="156" customFormat="1" ht="21" customHeight="1" x14ac:dyDescent="0.25">
      <c r="A10" s="939"/>
      <c r="B10" s="919" t="s">
        <v>333</v>
      </c>
      <c r="C10" s="920"/>
      <c r="D10" s="919" t="s">
        <v>345</v>
      </c>
      <c r="E10" s="920"/>
      <c r="F10" s="919"/>
      <c r="G10" s="920"/>
      <c r="H10" s="919"/>
      <c r="I10" s="920"/>
      <c r="J10" s="919"/>
      <c r="K10" s="920"/>
      <c r="L10" s="919"/>
      <c r="M10" s="920"/>
      <c r="N10" s="919"/>
      <c r="O10" s="920"/>
      <c r="P10" s="919"/>
      <c r="Q10" s="920"/>
      <c r="R10" s="919"/>
      <c r="S10" s="920"/>
      <c r="T10" s="919"/>
      <c r="U10" s="920"/>
    </row>
    <row r="11" spans="1:21" s="161" customFormat="1" ht="21" customHeight="1" x14ac:dyDescent="0.25">
      <c r="A11" s="931" t="s">
        <v>288</v>
      </c>
      <c r="B11" s="921" t="s">
        <v>295</v>
      </c>
      <c r="C11" s="922"/>
      <c r="D11" s="921" t="s">
        <v>295</v>
      </c>
      <c r="E11" s="922"/>
      <c r="F11" s="921"/>
      <c r="G11" s="922"/>
      <c r="H11" s="921"/>
      <c r="I11" s="922"/>
      <c r="J11" s="921"/>
      <c r="K11" s="922"/>
      <c r="L11" s="921"/>
      <c r="M11" s="922"/>
      <c r="N11" s="921"/>
      <c r="O11" s="922"/>
      <c r="P11" s="921"/>
      <c r="Q11" s="922"/>
      <c r="R11" s="921"/>
      <c r="S11" s="922"/>
      <c r="T11" s="921"/>
      <c r="U11" s="922"/>
    </row>
    <row r="12" spans="1:21" s="614" customFormat="1" ht="21" customHeight="1" x14ac:dyDescent="0.25">
      <c r="A12" s="932"/>
      <c r="B12" s="612" t="s">
        <v>293</v>
      </c>
      <c r="C12" s="613" t="s">
        <v>309</v>
      </c>
      <c r="D12" s="612" t="s">
        <v>296</v>
      </c>
      <c r="E12" s="613" t="s">
        <v>293</v>
      </c>
      <c r="F12" s="612"/>
      <c r="G12" s="613"/>
      <c r="H12" s="612"/>
      <c r="I12" s="613"/>
      <c r="J12" s="612"/>
      <c r="K12" s="613"/>
      <c r="L12" s="612"/>
      <c r="M12" s="613"/>
      <c r="N12" s="612"/>
      <c r="O12" s="613"/>
      <c r="P12" s="612"/>
      <c r="Q12" s="613"/>
      <c r="R12" s="612"/>
      <c r="S12" s="613"/>
      <c r="T12" s="612"/>
      <c r="U12" s="613"/>
    </row>
    <row r="13" spans="1:21" s="164" customFormat="1" ht="21" customHeight="1" x14ac:dyDescent="0.25">
      <c r="A13" s="933"/>
      <c r="B13" s="923" t="s">
        <v>317</v>
      </c>
      <c r="C13" s="924"/>
      <c r="D13" s="923" t="s">
        <v>315</v>
      </c>
      <c r="E13" s="924"/>
      <c r="F13" s="923"/>
      <c r="G13" s="924"/>
      <c r="H13" s="923"/>
      <c r="I13" s="924"/>
      <c r="J13" s="923"/>
      <c r="K13" s="924"/>
      <c r="L13" s="923"/>
      <c r="M13" s="924"/>
      <c r="N13" s="923"/>
      <c r="O13" s="924"/>
      <c r="P13" s="923"/>
      <c r="Q13" s="924"/>
      <c r="R13" s="923"/>
      <c r="S13" s="924"/>
      <c r="T13" s="923"/>
      <c r="U13" s="924"/>
    </row>
    <row r="14" spans="1:21" s="168" customFormat="1" ht="21" customHeight="1" x14ac:dyDescent="0.25">
      <c r="A14" s="928" t="s">
        <v>290</v>
      </c>
      <c r="B14" s="905" t="s">
        <v>300</v>
      </c>
      <c r="C14" s="906"/>
      <c r="D14" s="905" t="s">
        <v>300</v>
      </c>
      <c r="E14" s="906"/>
      <c r="F14" s="905" t="s">
        <v>303</v>
      </c>
      <c r="G14" s="906"/>
      <c r="H14" s="905" t="s">
        <v>306</v>
      </c>
      <c r="I14" s="906"/>
      <c r="J14" s="905"/>
      <c r="K14" s="906"/>
      <c r="L14" s="905"/>
      <c r="M14" s="906"/>
      <c r="N14" s="905"/>
      <c r="O14" s="906"/>
      <c r="P14" s="905"/>
      <c r="Q14" s="906"/>
      <c r="R14" s="905"/>
      <c r="S14" s="906"/>
      <c r="T14" s="905"/>
      <c r="U14" s="906"/>
    </row>
    <row r="15" spans="1:21" s="614" customFormat="1" ht="21" customHeight="1" x14ac:dyDescent="0.25">
      <c r="A15" s="929"/>
      <c r="B15" s="612" t="s">
        <v>301</v>
      </c>
      <c r="C15" s="613" t="s">
        <v>302</v>
      </c>
      <c r="D15" s="612" t="s">
        <v>301</v>
      </c>
      <c r="E15" s="613" t="s">
        <v>307</v>
      </c>
      <c r="F15" s="612" t="s">
        <v>298</v>
      </c>
      <c r="G15" s="613" t="s">
        <v>305</v>
      </c>
      <c r="H15" s="612" t="s">
        <v>330</v>
      </c>
      <c r="I15" s="613" t="s">
        <v>307</v>
      </c>
      <c r="J15" s="612"/>
      <c r="K15" s="613"/>
      <c r="L15" s="612"/>
      <c r="M15" s="613"/>
      <c r="N15" s="612"/>
      <c r="O15" s="613"/>
      <c r="P15" s="612"/>
      <c r="Q15" s="613"/>
      <c r="R15" s="612"/>
      <c r="S15" s="613"/>
      <c r="T15" s="612"/>
      <c r="U15" s="613"/>
    </row>
    <row r="16" spans="1:21" s="171" customFormat="1" ht="21" customHeight="1" x14ac:dyDescent="0.25">
      <c r="A16" s="930"/>
      <c r="B16" s="907" t="s">
        <v>349</v>
      </c>
      <c r="C16" s="908"/>
      <c r="D16" s="907" t="s">
        <v>350</v>
      </c>
      <c r="E16" s="908"/>
      <c r="F16" s="907" t="s">
        <v>304</v>
      </c>
      <c r="G16" s="908"/>
      <c r="H16" s="907"/>
      <c r="I16" s="908"/>
      <c r="J16" s="907"/>
      <c r="K16" s="908"/>
      <c r="L16" s="907"/>
      <c r="M16" s="908"/>
      <c r="N16" s="907"/>
      <c r="O16" s="908"/>
      <c r="P16" s="907"/>
      <c r="Q16" s="908"/>
      <c r="R16" s="907"/>
      <c r="S16" s="908"/>
      <c r="T16" s="907"/>
      <c r="U16" s="908"/>
    </row>
  </sheetData>
  <mergeCells count="105">
    <mergeCell ref="L16:M16"/>
    <mergeCell ref="N16:O16"/>
    <mergeCell ref="P16:Q16"/>
    <mergeCell ref="R16:S16"/>
    <mergeCell ref="T16:U16"/>
    <mergeCell ref="L14:M14"/>
    <mergeCell ref="N14:O14"/>
    <mergeCell ref="P14:Q14"/>
    <mergeCell ref="R14:S14"/>
    <mergeCell ref="T14:U14"/>
    <mergeCell ref="B16:C16"/>
    <mergeCell ref="D16:E16"/>
    <mergeCell ref="F16:G16"/>
    <mergeCell ref="H16:I16"/>
    <mergeCell ref="J16:K16"/>
    <mergeCell ref="A14:A16"/>
    <mergeCell ref="B14:C14"/>
    <mergeCell ref="D14:E14"/>
    <mergeCell ref="F14:G14"/>
    <mergeCell ref="H14:I14"/>
    <mergeCell ref="J14:K14"/>
    <mergeCell ref="L13:M13"/>
    <mergeCell ref="N13:O13"/>
    <mergeCell ref="P13:Q13"/>
    <mergeCell ref="R13:S13"/>
    <mergeCell ref="T13:U13"/>
    <mergeCell ref="L11:M11"/>
    <mergeCell ref="N11:O11"/>
    <mergeCell ref="P11:Q11"/>
    <mergeCell ref="R11:S11"/>
    <mergeCell ref="T11:U11"/>
    <mergeCell ref="B13:C13"/>
    <mergeCell ref="D13:E13"/>
    <mergeCell ref="F13:G13"/>
    <mergeCell ref="H13:I13"/>
    <mergeCell ref="J13:K13"/>
    <mergeCell ref="A11:A13"/>
    <mergeCell ref="B11:C11"/>
    <mergeCell ref="D11:E11"/>
    <mergeCell ref="F11:G11"/>
    <mergeCell ref="H11:I11"/>
    <mergeCell ref="J11:K11"/>
    <mergeCell ref="L10:M10"/>
    <mergeCell ref="N10:O10"/>
    <mergeCell ref="P10:Q10"/>
    <mergeCell ref="R10:S10"/>
    <mergeCell ref="T10:U10"/>
    <mergeCell ref="L8:M8"/>
    <mergeCell ref="P8:Q8"/>
    <mergeCell ref="R8:S8"/>
    <mergeCell ref="T8:U8"/>
    <mergeCell ref="B10:C10"/>
    <mergeCell ref="D10:E10"/>
    <mergeCell ref="F10:G10"/>
    <mergeCell ref="H10:I10"/>
    <mergeCell ref="J10:K10"/>
    <mergeCell ref="A8:A10"/>
    <mergeCell ref="B8:C8"/>
    <mergeCell ref="D8:E8"/>
    <mergeCell ref="F8:G8"/>
    <mergeCell ref="H8:I8"/>
    <mergeCell ref="J8:K8"/>
    <mergeCell ref="N8:O8"/>
    <mergeCell ref="L7:M7"/>
    <mergeCell ref="N7:O7"/>
    <mergeCell ref="P7:Q7"/>
    <mergeCell ref="R7:S7"/>
    <mergeCell ref="T7:U7"/>
    <mergeCell ref="L5:M5"/>
    <mergeCell ref="N5:O5"/>
    <mergeCell ref="P5:Q5"/>
    <mergeCell ref="R5:S5"/>
    <mergeCell ref="T5:U5"/>
    <mergeCell ref="B7:C7"/>
    <mergeCell ref="D7:E7"/>
    <mergeCell ref="F7:G7"/>
    <mergeCell ref="H7:I7"/>
    <mergeCell ref="J7:K7"/>
    <mergeCell ref="A5:A7"/>
    <mergeCell ref="B5:C5"/>
    <mergeCell ref="D5:E5"/>
    <mergeCell ref="F5:G5"/>
    <mergeCell ref="H5:I5"/>
    <mergeCell ref="J5:K5"/>
    <mergeCell ref="L4:M4"/>
    <mergeCell ref="N4:O4"/>
    <mergeCell ref="P4:Q4"/>
    <mergeCell ref="R4:S4"/>
    <mergeCell ref="T4:U4"/>
    <mergeCell ref="L2:M2"/>
    <mergeCell ref="N2:O2"/>
    <mergeCell ref="P2:Q2"/>
    <mergeCell ref="R2:S2"/>
    <mergeCell ref="T2:U2"/>
    <mergeCell ref="B4:C4"/>
    <mergeCell ref="D4:E4"/>
    <mergeCell ref="F4:G4"/>
    <mergeCell ref="H4:I4"/>
    <mergeCell ref="J4:K4"/>
    <mergeCell ref="A2:A4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7382-AAF9-467A-BAFC-5019AB0796D8}">
  <sheetPr>
    <tabColor rgb="FF00B050"/>
  </sheetPr>
  <dimension ref="A1:U22"/>
  <sheetViews>
    <sheetView workbookViewId="0">
      <selection activeCell="B8" sqref="B8:C10"/>
    </sheetView>
  </sheetViews>
  <sheetFormatPr defaultColWidth="10" defaultRowHeight="15" x14ac:dyDescent="0.25"/>
  <cols>
    <col min="1" max="10" width="10" style="610"/>
    <col min="11" max="11" width="10" style="610" customWidth="1"/>
    <col min="12" max="17" width="10" style="610"/>
    <col min="18" max="21" width="10" style="622"/>
    <col min="22" max="16384" width="10" style="610"/>
  </cols>
  <sheetData>
    <row r="1" spans="1:21" s="11" customFormat="1" ht="18.75" customHeight="1" x14ac:dyDescent="0.25">
      <c r="A1" s="617" t="s">
        <v>319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</row>
    <row r="2" spans="1:21" s="141" customFormat="1" ht="21" customHeight="1" x14ac:dyDescent="0.25">
      <c r="A2" s="944" t="s">
        <v>283</v>
      </c>
      <c r="B2" s="947" t="s">
        <v>281</v>
      </c>
      <c r="C2" s="910"/>
      <c r="D2" s="909" t="s">
        <v>281</v>
      </c>
      <c r="E2" s="910"/>
      <c r="F2" s="909" t="s">
        <v>297</v>
      </c>
      <c r="G2" s="910"/>
      <c r="H2" s="909" t="s">
        <v>314</v>
      </c>
      <c r="I2" s="910"/>
      <c r="J2" s="909" t="s">
        <v>320</v>
      </c>
      <c r="K2" s="910"/>
      <c r="L2" s="909"/>
      <c r="M2" s="910"/>
      <c r="N2" s="909"/>
      <c r="O2" s="910"/>
      <c r="P2" s="909"/>
      <c r="Q2" s="910"/>
      <c r="R2" s="909"/>
      <c r="S2" s="910"/>
      <c r="T2" s="909"/>
      <c r="U2" s="910"/>
    </row>
    <row r="3" spans="1:21" s="614" customFormat="1" ht="21" customHeight="1" x14ac:dyDescent="0.25">
      <c r="A3" s="945"/>
      <c r="B3" s="615" t="s">
        <v>292</v>
      </c>
      <c r="C3" s="613" t="s">
        <v>326</v>
      </c>
      <c r="D3" s="612" t="s">
        <v>292</v>
      </c>
      <c r="E3" s="613" t="s">
        <v>293</v>
      </c>
      <c r="F3" s="612" t="s">
        <v>293</v>
      </c>
      <c r="G3" s="613" t="s">
        <v>298</v>
      </c>
      <c r="H3" s="612" t="s">
        <v>301</v>
      </c>
      <c r="I3" s="613" t="s">
        <v>313</v>
      </c>
      <c r="J3" s="612" t="s">
        <v>321</v>
      </c>
      <c r="K3" s="613" t="s">
        <v>313</v>
      </c>
      <c r="L3" s="612"/>
      <c r="M3" s="613"/>
      <c r="N3" s="612"/>
      <c r="O3" s="613"/>
      <c r="P3" s="612"/>
      <c r="Q3" s="613"/>
      <c r="R3" s="612"/>
      <c r="S3" s="613"/>
      <c r="T3" s="612"/>
      <c r="U3" s="613"/>
    </row>
    <row r="4" spans="1:21" s="534" customFormat="1" ht="21" customHeight="1" x14ac:dyDescent="0.25">
      <c r="A4" s="945"/>
      <c r="B4" s="948" t="s">
        <v>328</v>
      </c>
      <c r="C4" s="912"/>
      <c r="D4" s="911" t="s">
        <v>294</v>
      </c>
      <c r="E4" s="912"/>
      <c r="F4" s="911" t="s">
        <v>299</v>
      </c>
      <c r="G4" s="912"/>
      <c r="H4" s="911" t="s">
        <v>318</v>
      </c>
      <c r="I4" s="912"/>
      <c r="J4" s="911" t="s">
        <v>322</v>
      </c>
      <c r="K4" s="912"/>
      <c r="L4" s="911"/>
      <c r="M4" s="912"/>
      <c r="N4" s="911"/>
      <c r="O4" s="912"/>
      <c r="P4" s="911"/>
      <c r="Q4" s="912"/>
      <c r="R4" s="911"/>
      <c r="S4" s="912"/>
      <c r="T4" s="911"/>
      <c r="U4" s="912"/>
    </row>
    <row r="5" spans="1:21" s="141" customFormat="1" ht="21" customHeight="1" x14ac:dyDescent="0.25">
      <c r="A5" s="945"/>
      <c r="B5" s="947" t="s">
        <v>334</v>
      </c>
      <c r="C5" s="910"/>
      <c r="D5" s="909" t="s">
        <v>314</v>
      </c>
      <c r="E5" s="910"/>
      <c r="F5" s="909" t="s">
        <v>354</v>
      </c>
      <c r="G5" s="910"/>
      <c r="H5" s="909" t="s">
        <v>358</v>
      </c>
      <c r="I5" s="910"/>
      <c r="J5" s="909" t="s">
        <v>358</v>
      </c>
      <c r="K5" s="910"/>
      <c r="L5" s="909"/>
      <c r="M5" s="910"/>
      <c r="N5" s="909"/>
      <c r="O5" s="910"/>
      <c r="P5" s="909"/>
      <c r="Q5" s="910"/>
      <c r="R5" s="909"/>
      <c r="S5" s="910"/>
      <c r="T5" s="909"/>
      <c r="U5" s="910"/>
    </row>
    <row r="6" spans="1:21" s="614" customFormat="1" ht="21" customHeight="1" x14ac:dyDescent="0.25">
      <c r="A6" s="945"/>
      <c r="B6" s="615" t="s">
        <v>335</v>
      </c>
      <c r="C6" s="613" t="s">
        <v>336</v>
      </c>
      <c r="D6" s="612" t="s">
        <v>301</v>
      </c>
      <c r="E6" s="613" t="s">
        <v>338</v>
      </c>
      <c r="F6" s="612" t="s">
        <v>298</v>
      </c>
      <c r="G6" s="613" t="s">
        <v>356</v>
      </c>
      <c r="H6" s="612" t="s">
        <v>309</v>
      </c>
      <c r="I6" s="613" t="s">
        <v>276</v>
      </c>
      <c r="J6" s="612" t="s">
        <v>309</v>
      </c>
      <c r="K6" s="613" t="s">
        <v>362</v>
      </c>
      <c r="L6" s="612"/>
      <c r="M6" s="613"/>
      <c r="N6" s="612"/>
      <c r="O6" s="613"/>
      <c r="P6" s="612"/>
      <c r="Q6" s="613"/>
      <c r="R6" s="612"/>
      <c r="S6" s="613"/>
      <c r="T6" s="612"/>
      <c r="U6" s="613"/>
    </row>
    <row r="7" spans="1:21" s="534" customFormat="1" ht="21" customHeight="1" x14ac:dyDescent="0.25">
      <c r="A7" s="946"/>
      <c r="B7" s="948" t="s">
        <v>337</v>
      </c>
      <c r="C7" s="912"/>
      <c r="D7" s="911" t="s">
        <v>339</v>
      </c>
      <c r="E7" s="912"/>
      <c r="F7" s="911" t="s">
        <v>357</v>
      </c>
      <c r="G7" s="912"/>
      <c r="H7" s="911" t="s">
        <v>363</v>
      </c>
      <c r="I7" s="948"/>
      <c r="J7" s="948"/>
      <c r="K7" s="912"/>
      <c r="L7" s="911"/>
      <c r="M7" s="912"/>
      <c r="N7" s="911"/>
      <c r="O7" s="912"/>
      <c r="P7" s="911"/>
      <c r="Q7" s="912"/>
      <c r="R7" s="911"/>
      <c r="S7" s="912"/>
      <c r="T7" s="911"/>
      <c r="U7" s="912"/>
    </row>
    <row r="8" spans="1:21" s="611" customFormat="1" ht="21" customHeight="1" x14ac:dyDescent="0.25">
      <c r="A8" s="960" t="s">
        <v>285</v>
      </c>
      <c r="B8" s="949" t="s">
        <v>275</v>
      </c>
      <c r="C8" s="914"/>
      <c r="D8" s="913" t="s">
        <v>311</v>
      </c>
      <c r="E8" s="914"/>
      <c r="F8" s="913" t="s">
        <v>329</v>
      </c>
      <c r="G8" s="914"/>
      <c r="H8" s="913"/>
      <c r="I8" s="914"/>
      <c r="J8" s="913"/>
      <c r="K8" s="914"/>
      <c r="L8" s="913"/>
      <c r="M8" s="914"/>
      <c r="N8" s="913"/>
      <c r="O8" s="914"/>
      <c r="P8" s="913"/>
      <c r="Q8" s="914"/>
      <c r="R8" s="913"/>
      <c r="S8" s="914"/>
      <c r="T8" s="913"/>
      <c r="U8" s="914"/>
    </row>
    <row r="9" spans="1:21" s="615" customFormat="1" ht="21" customHeight="1" x14ac:dyDescent="0.25">
      <c r="A9" s="961"/>
      <c r="B9" s="615" t="s">
        <v>359</v>
      </c>
      <c r="C9" s="613" t="s">
        <v>293</v>
      </c>
      <c r="D9" s="612" t="s">
        <v>312</v>
      </c>
      <c r="E9" s="613" t="s">
        <v>293</v>
      </c>
      <c r="F9" s="612" t="s">
        <v>330</v>
      </c>
      <c r="G9" s="613" t="s">
        <v>293</v>
      </c>
      <c r="H9" s="612"/>
      <c r="I9" s="613"/>
      <c r="J9" s="612"/>
      <c r="K9" s="613"/>
      <c r="L9" s="612"/>
      <c r="M9" s="613"/>
      <c r="N9" s="612"/>
      <c r="O9" s="613"/>
      <c r="P9" s="612"/>
      <c r="Q9" s="613"/>
      <c r="R9" s="612"/>
      <c r="S9" s="613"/>
      <c r="T9" s="612"/>
      <c r="U9" s="613"/>
    </row>
    <row r="10" spans="1:21" s="616" customFormat="1" ht="21" customHeight="1" x14ac:dyDescent="0.25">
      <c r="A10" s="962"/>
      <c r="B10" s="950"/>
      <c r="C10" s="916"/>
      <c r="D10" s="915"/>
      <c r="E10" s="916"/>
      <c r="F10" s="915" t="s">
        <v>331</v>
      </c>
      <c r="G10" s="916"/>
      <c r="H10" s="915"/>
      <c r="I10" s="916"/>
      <c r="J10" s="915"/>
      <c r="K10" s="916"/>
      <c r="L10" s="915"/>
      <c r="M10" s="916"/>
      <c r="N10" s="915"/>
      <c r="O10" s="916"/>
      <c r="P10" s="915"/>
      <c r="Q10" s="916"/>
      <c r="R10" s="915"/>
      <c r="S10" s="916"/>
      <c r="T10" s="915"/>
      <c r="U10" s="916"/>
    </row>
    <row r="11" spans="1:21" s="153" customFormat="1" ht="21" customHeight="1" x14ac:dyDescent="0.25">
      <c r="A11" s="957" t="s">
        <v>287</v>
      </c>
      <c r="B11" s="951" t="s">
        <v>308</v>
      </c>
      <c r="C11" s="918"/>
      <c r="D11" s="917" t="s">
        <v>327</v>
      </c>
      <c r="E11" s="918"/>
      <c r="F11" s="917" t="s">
        <v>323</v>
      </c>
      <c r="G11" s="918"/>
      <c r="H11" s="917" t="s">
        <v>340</v>
      </c>
      <c r="I11" s="918"/>
      <c r="J11" s="917" t="s">
        <v>340</v>
      </c>
      <c r="K11" s="918"/>
      <c r="L11" s="917"/>
      <c r="M11" s="918"/>
      <c r="N11" s="917"/>
      <c r="O11" s="918"/>
      <c r="P11" s="917"/>
      <c r="Q11" s="918"/>
      <c r="R11" s="917"/>
      <c r="S11" s="918"/>
      <c r="T11" s="917"/>
      <c r="U11" s="918"/>
    </row>
    <row r="12" spans="1:21" s="614" customFormat="1" ht="21" customHeight="1" x14ac:dyDescent="0.25">
      <c r="A12" s="958"/>
      <c r="B12" s="615" t="s">
        <v>293</v>
      </c>
      <c r="C12" s="613" t="s">
        <v>309</v>
      </c>
      <c r="D12" s="612" t="s">
        <v>321</v>
      </c>
      <c r="E12" s="613" t="s">
        <v>324</v>
      </c>
      <c r="F12" s="612" t="s">
        <v>330</v>
      </c>
      <c r="G12" s="613" t="s">
        <v>332</v>
      </c>
      <c r="H12" s="612" t="s">
        <v>298</v>
      </c>
      <c r="I12" s="613" t="s">
        <v>341</v>
      </c>
      <c r="J12" s="612" t="s">
        <v>364</v>
      </c>
      <c r="K12" s="613" t="s">
        <v>341</v>
      </c>
      <c r="L12" s="612"/>
      <c r="M12" s="613"/>
      <c r="N12" s="612"/>
      <c r="O12" s="613"/>
      <c r="P12" s="612"/>
      <c r="Q12" s="613"/>
      <c r="R12" s="612"/>
      <c r="S12" s="613"/>
      <c r="T12" s="612"/>
      <c r="U12" s="613"/>
    </row>
    <row r="13" spans="1:21" s="156" customFormat="1" ht="21" customHeight="1" x14ac:dyDescent="0.25">
      <c r="A13" s="958"/>
      <c r="B13" s="952" t="s">
        <v>310</v>
      </c>
      <c r="C13" s="920"/>
      <c r="D13" s="919" t="s">
        <v>333</v>
      </c>
      <c r="E13" s="920"/>
      <c r="F13" s="919" t="s">
        <v>325</v>
      </c>
      <c r="G13" s="920"/>
      <c r="H13" s="919"/>
      <c r="I13" s="920"/>
      <c r="J13" s="919" t="s">
        <v>365</v>
      </c>
      <c r="K13" s="920"/>
      <c r="L13" s="919"/>
      <c r="M13" s="920"/>
      <c r="N13" s="919"/>
      <c r="O13" s="920"/>
      <c r="P13" s="919"/>
      <c r="Q13" s="920"/>
      <c r="R13" s="919"/>
      <c r="S13" s="920"/>
      <c r="T13" s="919"/>
      <c r="U13" s="920"/>
    </row>
    <row r="14" spans="1:21" s="153" customFormat="1" ht="21" customHeight="1" x14ac:dyDescent="0.25">
      <c r="A14" s="958"/>
      <c r="B14" s="951" t="s">
        <v>342</v>
      </c>
      <c r="C14" s="918"/>
      <c r="D14" s="917" t="s">
        <v>346</v>
      </c>
      <c r="E14" s="918"/>
      <c r="F14" s="917" t="s">
        <v>342</v>
      </c>
      <c r="G14" s="918"/>
      <c r="H14" s="917" t="s">
        <v>351</v>
      </c>
      <c r="I14" s="918"/>
      <c r="J14" s="917"/>
      <c r="K14" s="918"/>
      <c r="L14" s="917"/>
      <c r="M14" s="918"/>
      <c r="N14" s="917"/>
      <c r="O14" s="918"/>
      <c r="P14" s="917"/>
      <c r="Q14" s="918"/>
      <c r="R14" s="917"/>
      <c r="S14" s="918"/>
      <c r="T14" s="917"/>
      <c r="U14" s="918"/>
    </row>
    <row r="15" spans="1:21" s="614" customFormat="1" ht="21" customHeight="1" x14ac:dyDescent="0.25">
      <c r="A15" s="958"/>
      <c r="B15" s="615" t="s">
        <v>293</v>
      </c>
      <c r="C15" s="613" t="s">
        <v>298</v>
      </c>
      <c r="D15" s="612" t="s">
        <v>347</v>
      </c>
      <c r="E15" s="613" t="s">
        <v>324</v>
      </c>
      <c r="F15" s="612" t="s">
        <v>293</v>
      </c>
      <c r="G15" s="613" t="s">
        <v>298</v>
      </c>
      <c r="H15" s="612" t="s">
        <v>336</v>
      </c>
      <c r="I15" s="613" t="s">
        <v>352</v>
      </c>
      <c r="J15" s="612"/>
      <c r="K15" s="613"/>
      <c r="L15" s="612"/>
      <c r="M15" s="613"/>
      <c r="N15" s="612"/>
      <c r="O15" s="613"/>
      <c r="P15" s="612"/>
      <c r="Q15" s="613"/>
      <c r="R15" s="612"/>
      <c r="S15" s="613"/>
      <c r="T15" s="612"/>
      <c r="U15" s="613"/>
    </row>
    <row r="16" spans="1:21" s="156" customFormat="1" ht="21" customHeight="1" x14ac:dyDescent="0.25">
      <c r="A16" s="959"/>
      <c r="B16" s="952" t="s">
        <v>343</v>
      </c>
      <c r="C16" s="920"/>
      <c r="D16" s="919" t="s">
        <v>348</v>
      </c>
      <c r="E16" s="920"/>
      <c r="F16" s="919" t="s">
        <v>343</v>
      </c>
      <c r="G16" s="920"/>
      <c r="H16" s="919" t="s">
        <v>353</v>
      </c>
      <c r="I16" s="920"/>
      <c r="J16" s="919"/>
      <c r="K16" s="920"/>
      <c r="L16" s="919"/>
      <c r="M16" s="920"/>
      <c r="N16" s="919"/>
      <c r="O16" s="920"/>
      <c r="P16" s="919"/>
      <c r="Q16" s="920"/>
      <c r="R16" s="919"/>
      <c r="S16" s="920"/>
      <c r="T16" s="919"/>
      <c r="U16" s="920"/>
    </row>
    <row r="17" spans="1:21" s="161" customFormat="1" ht="21" customHeight="1" x14ac:dyDescent="0.25">
      <c r="A17" s="963" t="s">
        <v>289</v>
      </c>
      <c r="B17" s="953" t="s">
        <v>295</v>
      </c>
      <c r="C17" s="922"/>
      <c r="D17" s="921" t="s">
        <v>277</v>
      </c>
      <c r="E17" s="922"/>
      <c r="F17" s="921"/>
      <c r="G17" s="922"/>
      <c r="H17" s="921"/>
      <c r="I17" s="922"/>
      <c r="J17" s="921"/>
      <c r="K17" s="922"/>
      <c r="L17" s="921"/>
      <c r="M17" s="922"/>
      <c r="N17" s="921"/>
      <c r="O17" s="922"/>
      <c r="P17" s="921"/>
      <c r="Q17" s="922"/>
      <c r="R17" s="921"/>
      <c r="S17" s="922"/>
      <c r="T17" s="921"/>
      <c r="U17" s="922"/>
    </row>
    <row r="18" spans="1:21" s="614" customFormat="1" ht="21" customHeight="1" x14ac:dyDescent="0.25">
      <c r="A18" s="964"/>
      <c r="B18" s="615" t="s">
        <v>278</v>
      </c>
      <c r="C18" s="613" t="s">
        <v>309</v>
      </c>
      <c r="D18" s="612" t="s">
        <v>278</v>
      </c>
      <c r="E18" s="613" t="s">
        <v>279</v>
      </c>
      <c r="F18" s="612"/>
      <c r="G18" s="613"/>
      <c r="H18" s="612"/>
      <c r="I18" s="613"/>
      <c r="J18" s="612"/>
      <c r="K18" s="613"/>
      <c r="L18" s="612"/>
      <c r="M18" s="613"/>
      <c r="N18" s="612"/>
      <c r="O18" s="613"/>
      <c r="P18" s="612"/>
      <c r="Q18" s="613"/>
      <c r="R18" s="612"/>
      <c r="S18" s="613"/>
      <c r="T18" s="612"/>
      <c r="U18" s="613"/>
    </row>
    <row r="19" spans="1:21" s="164" customFormat="1" ht="21" customHeight="1" x14ac:dyDescent="0.25">
      <c r="A19" s="965"/>
      <c r="B19" s="954" t="s">
        <v>316</v>
      </c>
      <c r="C19" s="924"/>
      <c r="D19" s="923" t="s">
        <v>280</v>
      </c>
      <c r="E19" s="924"/>
      <c r="F19" s="923"/>
      <c r="G19" s="924"/>
      <c r="H19" s="923"/>
      <c r="I19" s="924"/>
      <c r="J19" s="923"/>
      <c r="K19" s="924"/>
      <c r="L19" s="923"/>
      <c r="M19" s="924"/>
      <c r="N19" s="923"/>
      <c r="O19" s="924"/>
      <c r="P19" s="923"/>
      <c r="Q19" s="924"/>
      <c r="R19" s="923"/>
      <c r="S19" s="924"/>
      <c r="T19" s="923"/>
      <c r="U19" s="924"/>
    </row>
    <row r="20" spans="1:21" s="168" customFormat="1" ht="21" customHeight="1" x14ac:dyDescent="0.25">
      <c r="A20" s="966" t="s">
        <v>291</v>
      </c>
      <c r="B20" s="955" t="s">
        <v>300</v>
      </c>
      <c r="C20" s="906"/>
      <c r="D20" s="905" t="s">
        <v>300</v>
      </c>
      <c r="E20" s="906"/>
      <c r="F20" s="905" t="s">
        <v>303</v>
      </c>
      <c r="G20" s="906"/>
      <c r="H20" s="905" t="s">
        <v>306</v>
      </c>
      <c r="I20" s="906"/>
      <c r="J20" s="905"/>
      <c r="K20" s="906"/>
      <c r="L20" s="905"/>
      <c r="M20" s="906"/>
      <c r="N20" s="905"/>
      <c r="O20" s="906"/>
      <c r="P20" s="905"/>
      <c r="Q20" s="906"/>
      <c r="R20" s="905"/>
      <c r="S20" s="906"/>
      <c r="T20" s="905"/>
      <c r="U20" s="906"/>
    </row>
    <row r="21" spans="1:21" s="614" customFormat="1" ht="21" customHeight="1" x14ac:dyDescent="0.25">
      <c r="A21" s="967"/>
      <c r="B21" s="615" t="s">
        <v>301</v>
      </c>
      <c r="C21" s="613" t="s">
        <v>302</v>
      </c>
      <c r="D21" s="612" t="s">
        <v>301</v>
      </c>
      <c r="E21" s="613" t="s">
        <v>307</v>
      </c>
      <c r="F21" s="612" t="s">
        <v>298</v>
      </c>
      <c r="G21" s="613" t="s">
        <v>305</v>
      </c>
      <c r="H21" s="612" t="s">
        <v>330</v>
      </c>
      <c r="I21" s="613" t="s">
        <v>307</v>
      </c>
      <c r="J21" s="612"/>
      <c r="K21" s="613"/>
      <c r="L21" s="612"/>
      <c r="M21" s="613"/>
      <c r="N21" s="612"/>
      <c r="O21" s="613"/>
      <c r="P21" s="612"/>
      <c r="Q21" s="613"/>
      <c r="R21" s="612"/>
      <c r="S21" s="613"/>
      <c r="T21" s="612"/>
      <c r="U21" s="613"/>
    </row>
    <row r="22" spans="1:21" s="171" customFormat="1" ht="21" customHeight="1" x14ac:dyDescent="0.25">
      <c r="A22" s="968"/>
      <c r="B22" s="956" t="s">
        <v>349</v>
      </c>
      <c r="C22" s="908"/>
      <c r="D22" s="907" t="s">
        <v>350</v>
      </c>
      <c r="E22" s="908"/>
      <c r="F22" s="907" t="s">
        <v>304</v>
      </c>
      <c r="G22" s="908"/>
      <c r="H22" s="907"/>
      <c r="I22" s="908"/>
      <c r="J22" s="907"/>
      <c r="K22" s="908"/>
      <c r="L22" s="907"/>
      <c r="M22" s="908"/>
      <c r="N22" s="907"/>
      <c r="O22" s="908"/>
      <c r="P22" s="907"/>
      <c r="Q22" s="908"/>
      <c r="R22" s="907"/>
      <c r="S22" s="908"/>
      <c r="T22" s="907"/>
      <c r="U22" s="908"/>
    </row>
  </sheetData>
  <mergeCells count="144">
    <mergeCell ref="R5:S5"/>
    <mergeCell ref="T5:U5"/>
    <mergeCell ref="B7:C7"/>
    <mergeCell ref="D7:E7"/>
    <mergeCell ref="F7:G7"/>
    <mergeCell ref="L7:M7"/>
    <mergeCell ref="N7:O7"/>
    <mergeCell ref="P7:Q7"/>
    <mergeCell ref="R7:S7"/>
    <mergeCell ref="T7:U7"/>
    <mergeCell ref="H7:K7"/>
    <mergeCell ref="B5:C5"/>
    <mergeCell ref="D5:E5"/>
    <mergeCell ref="F5:G5"/>
    <mergeCell ref="H5:I5"/>
    <mergeCell ref="J5:K5"/>
    <mergeCell ref="L5:M5"/>
    <mergeCell ref="N5:O5"/>
    <mergeCell ref="P5:Q5"/>
    <mergeCell ref="A2:A7"/>
    <mergeCell ref="L14:M14"/>
    <mergeCell ref="D17:E17"/>
    <mergeCell ref="D19:E19"/>
    <mergeCell ref="N17:O17"/>
    <mergeCell ref="N19:O19"/>
    <mergeCell ref="J11:K11"/>
    <mergeCell ref="N11:O11"/>
    <mergeCell ref="N13:O13"/>
    <mergeCell ref="F14:G14"/>
    <mergeCell ref="H14:I14"/>
    <mergeCell ref="J14:K14"/>
    <mergeCell ref="N14:O14"/>
    <mergeCell ref="N16:O16"/>
    <mergeCell ref="D4:E4"/>
    <mergeCell ref="J2:K2"/>
    <mergeCell ref="J4:K4"/>
    <mergeCell ref="D2:E2"/>
    <mergeCell ref="H22:I22"/>
    <mergeCell ref="D20:E20"/>
    <mergeCell ref="D22:E22"/>
    <mergeCell ref="F22:G22"/>
    <mergeCell ref="B22:C22"/>
    <mergeCell ref="J13:K13"/>
    <mergeCell ref="J17:K17"/>
    <mergeCell ref="J19:K19"/>
    <mergeCell ref="J20:K20"/>
    <mergeCell ref="H13:I13"/>
    <mergeCell ref="H17:I17"/>
    <mergeCell ref="H19:I19"/>
    <mergeCell ref="H20:I20"/>
    <mergeCell ref="F13:G13"/>
    <mergeCell ref="F17:G17"/>
    <mergeCell ref="F19:G19"/>
    <mergeCell ref="F20:G20"/>
    <mergeCell ref="B13:C13"/>
    <mergeCell ref="B17:C17"/>
    <mergeCell ref="B19:C19"/>
    <mergeCell ref="B20:C20"/>
    <mergeCell ref="D13:E13"/>
    <mergeCell ref="A20:A22"/>
    <mergeCell ref="A17:A19"/>
    <mergeCell ref="A8:A10"/>
    <mergeCell ref="B14:C14"/>
    <mergeCell ref="D8:E8"/>
    <mergeCell ref="D10:E10"/>
    <mergeCell ref="D11:E11"/>
    <mergeCell ref="D14:E14"/>
    <mergeCell ref="B16:C16"/>
    <mergeCell ref="D16:E16"/>
    <mergeCell ref="A11:A16"/>
    <mergeCell ref="F2:G2"/>
    <mergeCell ref="F4:G4"/>
    <mergeCell ref="F8:G8"/>
    <mergeCell ref="F10:G10"/>
    <mergeCell ref="F11:G11"/>
    <mergeCell ref="P13:Q13"/>
    <mergeCell ref="P17:Q17"/>
    <mergeCell ref="P19:Q19"/>
    <mergeCell ref="P20:Q20"/>
    <mergeCell ref="J8:K8"/>
    <mergeCell ref="J10:K10"/>
    <mergeCell ref="F16:G16"/>
    <mergeCell ref="H16:I16"/>
    <mergeCell ref="J16:K16"/>
    <mergeCell ref="L16:M16"/>
    <mergeCell ref="P22:Q22"/>
    <mergeCell ref="N2:O2"/>
    <mergeCell ref="N4:O4"/>
    <mergeCell ref="N8:O8"/>
    <mergeCell ref="N10:O10"/>
    <mergeCell ref="P2:Q2"/>
    <mergeCell ref="P4:Q4"/>
    <mergeCell ref="P8:Q8"/>
    <mergeCell ref="P10:Q10"/>
    <mergeCell ref="P11:Q11"/>
    <mergeCell ref="P16:Q16"/>
    <mergeCell ref="P14:Q14"/>
    <mergeCell ref="B8:C8"/>
    <mergeCell ref="B10:C10"/>
    <mergeCell ref="B2:C2"/>
    <mergeCell ref="B4:C4"/>
    <mergeCell ref="B11:C11"/>
    <mergeCell ref="N20:O20"/>
    <mergeCell ref="N22:O22"/>
    <mergeCell ref="L2:M2"/>
    <mergeCell ref="L4:M4"/>
    <mergeCell ref="L8:M8"/>
    <mergeCell ref="L10:M10"/>
    <mergeCell ref="L11:M11"/>
    <mergeCell ref="J22:K22"/>
    <mergeCell ref="H2:I2"/>
    <mergeCell ref="H4:I4"/>
    <mergeCell ref="H8:I8"/>
    <mergeCell ref="H10:I10"/>
    <mergeCell ref="H11:I11"/>
    <mergeCell ref="L13:M13"/>
    <mergeCell ref="L17:M17"/>
    <mergeCell ref="L19:M19"/>
    <mergeCell ref="L20:M20"/>
    <mergeCell ref="L22:M22"/>
    <mergeCell ref="T13:U13"/>
    <mergeCell ref="T17:U17"/>
    <mergeCell ref="T19:U19"/>
    <mergeCell ref="T2:U2"/>
    <mergeCell ref="T4:U4"/>
    <mergeCell ref="T8:U8"/>
    <mergeCell ref="T10:U10"/>
    <mergeCell ref="T14:U14"/>
    <mergeCell ref="T20:U20"/>
    <mergeCell ref="T22:U22"/>
    <mergeCell ref="R2:S2"/>
    <mergeCell ref="R4:S4"/>
    <mergeCell ref="R8:S8"/>
    <mergeCell ref="R10:S10"/>
    <mergeCell ref="R14:S14"/>
    <mergeCell ref="R16:S16"/>
    <mergeCell ref="R11:S11"/>
    <mergeCell ref="R13:S13"/>
    <mergeCell ref="R17:S17"/>
    <mergeCell ref="R19:S19"/>
    <mergeCell ref="R20:S20"/>
    <mergeCell ref="R22:S22"/>
    <mergeCell ref="T16:U16"/>
    <mergeCell ref="T11:U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R63"/>
  <sheetViews>
    <sheetView tabSelected="1" topLeftCell="E19" workbookViewId="0">
      <selection activeCell="R33" sqref="F33:R51"/>
    </sheetView>
  </sheetViews>
  <sheetFormatPr defaultColWidth="8.28515625" defaultRowHeight="15.75" customHeight="1" x14ac:dyDescent="0.25"/>
  <cols>
    <col min="1" max="1" width="6.5703125" style="262" customWidth="1"/>
    <col min="2" max="4" width="9.42578125" style="262" customWidth="1"/>
    <col min="5" max="5" width="2.85546875" style="262" customWidth="1"/>
    <col min="6" max="6" width="10.28515625" style="262" customWidth="1"/>
    <col min="7" max="7" width="8.28515625" style="262"/>
    <col min="8" max="15" width="11.85546875" style="262" customWidth="1"/>
    <col min="16" max="16" width="13" style="262" customWidth="1"/>
    <col min="17" max="17" width="8.85546875" style="262" customWidth="1"/>
    <col min="18" max="18" width="26.28515625" style="334" customWidth="1"/>
    <col min="19" max="16384" width="8.28515625" style="262"/>
  </cols>
  <sheetData>
    <row r="1" spans="1:18" ht="15.75" customHeight="1" x14ac:dyDescent="0.25">
      <c r="F1" s="451"/>
      <c r="G1" s="451"/>
      <c r="H1" s="480"/>
      <c r="I1" s="480"/>
      <c r="J1" s="480"/>
      <c r="K1" s="532"/>
      <c r="L1" s="532"/>
      <c r="M1" s="532"/>
      <c r="N1" s="532"/>
      <c r="O1" s="480"/>
      <c r="P1" s="332" t="s">
        <v>77</v>
      </c>
      <c r="Q1" s="332" t="s">
        <v>177</v>
      </c>
      <c r="R1" s="333" t="s">
        <v>24</v>
      </c>
    </row>
    <row r="2" spans="1:18" ht="15.75" customHeight="1" x14ac:dyDescent="0.25">
      <c r="A2" s="768" t="s">
        <v>267</v>
      </c>
      <c r="B2" s="769"/>
      <c r="C2" s="769"/>
      <c r="D2" s="770"/>
      <c r="F2" s="855" t="s">
        <v>30</v>
      </c>
      <c r="G2" s="856"/>
      <c r="H2" s="863" t="s">
        <v>248</v>
      </c>
      <c r="I2" s="864"/>
      <c r="J2" s="864"/>
      <c r="K2" s="864"/>
      <c r="L2" s="864"/>
      <c r="M2" s="864"/>
      <c r="N2" s="864"/>
      <c r="O2" s="865"/>
      <c r="P2" s="482" t="s">
        <v>32</v>
      </c>
      <c r="Q2" s="508">
        <f>IF(HDRAG_HAS_REC_HBRUN,MAX(HDRAG_MAX_DRAGON - HDRAG_HBRUN_ITEMS - G4,0),"")</f>
        <v>0</v>
      </c>
      <c r="R2" s="509">
        <f>IFERROR(IF(Q2=0,100%,(HDRAG_MAX_DRAGON - Q2)/HDRAG_MAX_DRAGON),"")</f>
        <v>1</v>
      </c>
    </row>
    <row r="3" spans="1:18" ht="15.75" customHeight="1" x14ac:dyDescent="0.25">
      <c r="A3" s="849" t="s">
        <v>224</v>
      </c>
      <c r="B3" s="717"/>
      <c r="C3" s="717"/>
      <c r="D3" s="850"/>
      <c r="F3" s="857"/>
      <c r="G3" s="858"/>
      <c r="H3" s="518" t="str">
        <f>"中級 (" &amp; HDRAG_GAMES_HBRUN_MED &amp; "場)"</f>
        <v>中級 (298場)</v>
      </c>
      <c r="I3" s="870" t="str">
        <f>"高級 (" &amp; HDRAG_GAMES_HBRUN_EXP &amp; "場)"</f>
        <v>高級 (198場)</v>
      </c>
      <c r="J3" s="871"/>
      <c r="K3" s="872"/>
      <c r="L3" s="870" t="str">
        <f>"超級 (" &amp; HDRAG_GAMES_HBRUN_MST &amp; "場)"</f>
        <v>超級 (146場)</v>
      </c>
      <c r="M3" s="871"/>
      <c r="N3" s="871"/>
      <c r="O3" s="875"/>
      <c r="P3" s="183" t="s">
        <v>178</v>
      </c>
      <c r="Q3" s="510">
        <f>IF(HDRAG_HAS_REC_HBRUN,MAX(HDRAG_MAX_BLD16 - HDRAG_HBRUN_ITEMS - G5,0),"")</f>
        <v>0</v>
      </c>
      <c r="R3" s="511">
        <f>IFERROR(IF(Q3=0,100%,(HDRAG_MAX_BLD16 - Q3)/HDRAG_MAX_BLD16),"")</f>
        <v>1</v>
      </c>
    </row>
    <row r="4" spans="1:18" ht="15.75" customHeight="1" x14ac:dyDescent="0.25">
      <c r="A4" s="565"/>
      <c r="B4" s="548" t="s">
        <v>40</v>
      </c>
      <c r="C4" s="566" t="s">
        <v>38</v>
      </c>
      <c r="D4" s="567" t="s">
        <v>176</v>
      </c>
      <c r="F4" s="183" t="s">
        <v>239</v>
      </c>
      <c r="G4" s="488">
        <f>IF(HDRAG_HAS_REC_HBRUN,HDRAG_MAX_DRAGON - INDEX(DATA_HDRAGS_DRAGON,IF(ISBLANK(HDRAG_HBRUN_DRG),1,HDRAG_HBRUN_DRG + 2)),0)</f>
        <v>485</v>
      </c>
      <c r="H4" s="518" t="s">
        <v>244</v>
      </c>
      <c r="I4" s="184" t="s">
        <v>244</v>
      </c>
      <c r="J4" s="184" t="s">
        <v>247</v>
      </c>
      <c r="K4" s="537" t="s">
        <v>246</v>
      </c>
      <c r="L4" s="534" t="s">
        <v>244</v>
      </c>
      <c r="M4" s="534" t="s">
        <v>247</v>
      </c>
      <c r="N4" s="534" t="s">
        <v>249</v>
      </c>
      <c r="O4" s="185" t="s">
        <v>246</v>
      </c>
      <c r="P4" s="183" t="s">
        <v>33</v>
      </c>
      <c r="Q4" s="510">
        <f>IF(HDRAG_HAS_REC_HBRUN,MAX(HDRAG_MAX_BUILDING - HDRAG_HBRUN_ITEMS - G5,0),"")</f>
        <v>0</v>
      </c>
      <c r="R4" s="511">
        <f>IFERROR(IF(Q4=0,100%,(HDRAG_MAX_BUILDING - Q4)/HDRAG_MAX_BUILDING),"")</f>
        <v>1</v>
      </c>
    </row>
    <row r="5" spans="1:18" ht="15.75" customHeight="1" x14ac:dyDescent="0.25">
      <c r="A5" s="183" t="s">
        <v>30</v>
      </c>
      <c r="B5" s="264">
        <v>1383</v>
      </c>
      <c r="C5" s="264">
        <v>30</v>
      </c>
      <c r="D5" s="568">
        <v>4</v>
      </c>
      <c r="F5" s="183" t="s">
        <v>240</v>
      </c>
      <c r="G5" s="488">
        <f>IF(HDRAG_HAS_REC_HBRUN,HDRAG_MAX_BUILDING - INDEX(DATA_HDRAGS_BUILDING,HDRAG_HBRUN_BLDLV + 1),0)</f>
        <v>816</v>
      </c>
      <c r="H5" s="866">
        <f>HDRAG_AVG_HBRUN_MED_ORB</f>
        <v>2.4328859060402683</v>
      </c>
      <c r="I5" s="812">
        <f>HDRAG_AVG_HBRUN_EXP_ORB</f>
        <v>4.4292929292929291</v>
      </c>
      <c r="J5" s="812">
        <f>HDRAG_AVG_HBRUN_EXP_TAIL</f>
        <v>2.0101010101010099</v>
      </c>
      <c r="K5" s="867">
        <f>HDRAG_AVG_HBRUN_EXP_ORIHAL</f>
        <v>0.31313131313131315</v>
      </c>
      <c r="L5" s="812">
        <f>HDRAG_AVG_HBRUN_MST_ORB</f>
        <v>6.4315068493150687</v>
      </c>
      <c r="M5" s="812">
        <f>HDRAG_AVG_HBRUN_MST_TAIL</f>
        <v>2.0273972602739727</v>
      </c>
      <c r="N5" s="812">
        <f>HDRAG_AVG_HBRUN_MST_HORN</f>
        <v>2.0342465753424657</v>
      </c>
      <c r="O5" s="851">
        <f>HDRAG_AVG_HBRUN_MST_ORIHAL</f>
        <v>0.56164383561643838</v>
      </c>
      <c r="P5" s="183" t="s">
        <v>179</v>
      </c>
      <c r="Q5" s="510">
        <f>IF(HDRAG_HAS_REC_HBRUN,IF(Q3+Q2=0,0,MAX(Q3+Q2+HDRAG_HBRUN_ITEMS,0)),"")</f>
        <v>0</v>
      </c>
      <c r="R5" s="511">
        <f>IFERROR(IF(Q5=0,100%,(HDRAG_MAX_DRAGON_BLD_16 - Q5)/HDRAG_MAX_DRAGON_BLD_16),"")</f>
        <v>1</v>
      </c>
    </row>
    <row r="6" spans="1:18" ht="15.75" customHeight="1" x14ac:dyDescent="0.25">
      <c r="A6" s="188" t="s">
        <v>35</v>
      </c>
      <c r="B6" s="264">
        <v>954</v>
      </c>
      <c r="C6" s="264">
        <v>30</v>
      </c>
      <c r="D6" s="568">
        <v>4</v>
      </c>
      <c r="F6" s="183" t="s">
        <v>241</v>
      </c>
      <c r="G6" s="488">
        <f>IF(HDRAG_HAS_REC_HBRUN,HDRAG_HBRUN_ITEMS + G4 + G5,0)</f>
        <v>2684</v>
      </c>
      <c r="H6" s="866"/>
      <c r="I6" s="812"/>
      <c r="J6" s="812"/>
      <c r="K6" s="867"/>
      <c r="L6" s="812"/>
      <c r="M6" s="813"/>
      <c r="N6" s="813"/>
      <c r="O6" s="852"/>
      <c r="P6" s="489" t="s">
        <v>42</v>
      </c>
      <c r="Q6" s="512">
        <f>IF(HDRAG_HAS_REC_HBRUN,MAX(HDRAG_MAX_ALL - G6,0),"")</f>
        <v>0</v>
      </c>
      <c r="R6" s="513">
        <f t="shared" ref="R6:R26" si="0">IFERROR(IF(Q6=0,100%,(HDRAG_MAX_ALL - Q6)/HDRAG_MAX_ALL),"")</f>
        <v>1</v>
      </c>
    </row>
    <row r="7" spans="1:18" ht="15.75" customHeight="1" x14ac:dyDescent="0.25">
      <c r="A7" s="193" t="s">
        <v>31</v>
      </c>
      <c r="B7" s="264">
        <v>1413</v>
      </c>
      <c r="C7" s="264">
        <v>30</v>
      </c>
      <c r="D7" s="568">
        <v>4</v>
      </c>
      <c r="F7" s="859" t="s">
        <v>35</v>
      </c>
      <c r="G7" s="860"/>
      <c r="H7" s="844" t="s">
        <v>248</v>
      </c>
      <c r="I7" s="845"/>
      <c r="J7" s="845"/>
      <c r="K7" s="845"/>
      <c r="L7" s="845"/>
      <c r="M7" s="845"/>
      <c r="N7" s="845"/>
      <c r="O7" s="846"/>
      <c r="P7" s="485" t="s">
        <v>32</v>
      </c>
      <c r="Q7" s="514">
        <f>IF(HDRAG_HAS_REC_HMERC,MAX(HDRAG_MAX_DRAGON - HDRAG_HMERC_ITEMS - G9,0),"")</f>
        <v>0</v>
      </c>
      <c r="R7" s="509">
        <f>IFERROR(IF(Q7=0,100%,(HDRAG_MAX_DRAGON - Q7)/HDRAG_MAX_DRAGON),"")</f>
        <v>1</v>
      </c>
    </row>
    <row r="8" spans="1:18" ht="15.75" customHeight="1" x14ac:dyDescent="0.25">
      <c r="A8" s="198" t="s">
        <v>36</v>
      </c>
      <c r="B8" s="264">
        <v>528</v>
      </c>
      <c r="C8" s="264">
        <v>30</v>
      </c>
      <c r="D8" s="568">
        <v>4</v>
      </c>
      <c r="F8" s="861"/>
      <c r="G8" s="862"/>
      <c r="H8" s="519" t="str">
        <f>"中級 (" &amp; HDRAG_GAMES_HMERC_MED &amp; "場)"</f>
        <v>中級 (244場)</v>
      </c>
      <c r="I8" s="820" t="str">
        <f>"高級 (" &amp; HDRAG_GAMES_HMERC_EXP &amp; "場)"</f>
        <v>高級 (273場)</v>
      </c>
      <c r="J8" s="821"/>
      <c r="K8" s="830"/>
      <c r="L8" s="820" t="str">
        <f>"超級 (" &amp; HDRAG_GAMES_HMERC_MST &amp; "場)"</f>
        <v>超級 (117場)</v>
      </c>
      <c r="M8" s="821"/>
      <c r="N8" s="821"/>
      <c r="O8" s="822"/>
      <c r="P8" s="188" t="s">
        <v>178</v>
      </c>
      <c r="Q8" s="493">
        <f>IF(HDRAG_HAS_REC_HMERC,MAX(HDRAG_MAX_BLD16 - HDRAG_HMERC_ITEMS - G10,0),"")</f>
        <v>0</v>
      </c>
      <c r="R8" s="511">
        <f>IFERROR(IF(Q8=0,100%,(HDRAG_MAX_BLD16 - Q8)/HDRAG_MAX_BLD16),"")</f>
        <v>1</v>
      </c>
    </row>
    <row r="9" spans="1:18" ht="15.75" customHeight="1" x14ac:dyDescent="0.25">
      <c r="A9" s="503" t="s">
        <v>37</v>
      </c>
      <c r="B9" s="569">
        <v>1056</v>
      </c>
      <c r="C9" s="569">
        <v>30</v>
      </c>
      <c r="D9" s="570">
        <v>4</v>
      </c>
      <c r="F9" s="188" t="s">
        <v>239</v>
      </c>
      <c r="G9" s="490">
        <f>IF(HDRAG_HAS_REC_HMERC,HDRAG_MAX_DRAGON - INDEX(DATA_HDRAGS_DRAGON,IF(ISBLANK(HDRAG_HMERC_DRG),1,HDRAG_HMERC_DRG + 2)),0)</f>
        <v>485</v>
      </c>
      <c r="H9" s="519" t="s">
        <v>244</v>
      </c>
      <c r="I9" s="189" t="s">
        <v>244</v>
      </c>
      <c r="J9" s="189" t="s">
        <v>247</v>
      </c>
      <c r="K9" s="538" t="s">
        <v>246</v>
      </c>
      <c r="L9" s="189" t="s">
        <v>244</v>
      </c>
      <c r="M9" s="189" t="s">
        <v>247</v>
      </c>
      <c r="N9" s="189" t="s">
        <v>249</v>
      </c>
      <c r="O9" s="190" t="s">
        <v>246</v>
      </c>
      <c r="P9" s="188" t="s">
        <v>33</v>
      </c>
      <c r="Q9" s="493">
        <f>IF(HDRAG_HAS_REC_HMERC,MAX(HDRAG_MAX_BUILDING - HDRAG_HMERC_ITEMS - G10,0),"")</f>
        <v>0</v>
      </c>
      <c r="R9" s="511">
        <f>IFERROR(IF(Q9=0,100%,(HDRAG_MAX_BUILDING - Q9)/HDRAG_MAX_BUILDING),"")</f>
        <v>1</v>
      </c>
    </row>
    <row r="10" spans="1:18" ht="15.75" customHeight="1" x14ac:dyDescent="0.25">
      <c r="F10" s="188" t="s">
        <v>240</v>
      </c>
      <c r="G10" s="490">
        <f>IF(HDRAG_HAS_REC_HMERC,HDRAG_MAX_BUILDING - INDEX(DATA_HDRAGS_BUILDING,HDRAG_HMERC_BLDLV + 1),0)</f>
        <v>816</v>
      </c>
      <c r="H10" s="847">
        <f>HDRAG_AVG_HMERC_MED_ORB</f>
        <v>2.389344262295082</v>
      </c>
      <c r="I10" s="853">
        <f>HDRAG_AVG_HMERC_EXP_ORB</f>
        <v>4.3992673992673996</v>
      </c>
      <c r="J10" s="814">
        <f>HDRAG_AVG_HMERC_EXP_TAIL</f>
        <v>2.0476190476190474</v>
      </c>
      <c r="K10" s="868">
        <f>HDRAG_AVG_HMERC_EXP_ORIHAL</f>
        <v>0.40293040293040294</v>
      </c>
      <c r="L10" s="814">
        <f>HDRAG_AVG_HMERC_MST_ORB</f>
        <v>6.3931623931623935</v>
      </c>
      <c r="M10" s="814">
        <f>HDRAG_AVG_HMERC_MST_TAIL</f>
        <v>1.8461538461538463</v>
      </c>
      <c r="N10" s="814">
        <f>HDRAG_AVG_HMERC_MST_HORN</f>
        <v>2.0512820512820511</v>
      </c>
      <c r="O10" s="873">
        <f>HDRAG_AVG_HMERC_MST_ORIHAL</f>
        <v>0.72649572649572647</v>
      </c>
      <c r="P10" s="188" t="s">
        <v>179</v>
      </c>
      <c r="Q10" s="493">
        <f>IF(HDRAG_HAS_REC_HMERC,IF(Q8+Q7=0,0,MAX(Q8+Q7+HDRAG_HMERC_ITEMS,0)),"")</f>
        <v>0</v>
      </c>
      <c r="R10" s="511">
        <f>IFERROR(IF(Q10=0,100%,(HDRAG_MAX_DRAGON_BLD_16 - Q10)/HDRAG_MAX_DRAGON_BLD_16),"")</f>
        <v>1</v>
      </c>
    </row>
    <row r="11" spans="1:18" ht="15.75" customHeight="1" x14ac:dyDescent="0.25">
      <c r="A11" s="768" t="s">
        <v>268</v>
      </c>
      <c r="B11" s="769"/>
      <c r="C11" s="769"/>
      <c r="D11" s="770"/>
      <c r="F11" s="491" t="s">
        <v>241</v>
      </c>
      <c r="G11" s="492">
        <f>IF(HDRAG_HAS_REC_HMERC,HDRAG_HMERC_ITEMS + G9 + G10,0)</f>
        <v>2255</v>
      </c>
      <c r="H11" s="848"/>
      <c r="I11" s="854"/>
      <c r="J11" s="815"/>
      <c r="K11" s="869"/>
      <c r="L11" s="815"/>
      <c r="M11" s="815"/>
      <c r="N11" s="815"/>
      <c r="O11" s="874"/>
      <c r="P11" s="491" t="s">
        <v>42</v>
      </c>
      <c r="Q11" s="494">
        <f>IF(HDRAG_HAS_REC_HMERC,MAX(HDRAG_MAX_ALL - G11,0),"")</f>
        <v>0</v>
      </c>
      <c r="R11" s="513">
        <f t="shared" si="0"/>
        <v>1</v>
      </c>
    </row>
    <row r="12" spans="1:18" ht="15.75" customHeight="1" x14ac:dyDescent="0.25">
      <c r="A12" s="571"/>
      <c r="B12" s="548" t="s">
        <v>270</v>
      </c>
      <c r="C12" s="548" t="s">
        <v>269</v>
      </c>
      <c r="D12" s="572" t="s">
        <v>271</v>
      </c>
      <c r="F12" s="876" t="s">
        <v>31</v>
      </c>
      <c r="G12" s="877"/>
      <c r="H12" s="899" t="s">
        <v>248</v>
      </c>
      <c r="I12" s="900"/>
      <c r="J12" s="900"/>
      <c r="K12" s="900"/>
      <c r="L12" s="900"/>
      <c r="M12" s="900"/>
      <c r="N12" s="900"/>
      <c r="O12" s="901"/>
      <c r="P12" s="484" t="s">
        <v>32</v>
      </c>
      <c r="Q12" s="515">
        <f>IF(HDRAG_HAS_REC_HMID,MAX(HDRAG_MAX_DRAGON - HDRAG_HMID_ITEMS - G14,0),"")</f>
        <v>0</v>
      </c>
      <c r="R12" s="509">
        <f>IFERROR(IF(Q12=0,100%,(HDRAG_MAX_DRAGON - Q12)/HDRAG_MAX_DRAGON),"")</f>
        <v>1</v>
      </c>
    </row>
    <row r="13" spans="1:18" ht="15.75" customHeight="1" x14ac:dyDescent="0.25">
      <c r="A13" s="183" t="s">
        <v>30</v>
      </c>
      <c r="B13" s="264">
        <v>89</v>
      </c>
      <c r="C13" s="264">
        <v>208</v>
      </c>
      <c r="D13" s="568">
        <v>8</v>
      </c>
      <c r="F13" s="878"/>
      <c r="G13" s="879"/>
      <c r="H13" s="520" t="str">
        <f>"中級 (" &amp; HDRAG_GAMES_HMID_MED &amp; "場)"</f>
        <v>中級 (804場)</v>
      </c>
      <c r="I13" s="797" t="str">
        <f>"高級 (" &amp; HDRAG_GAMES_HMID_EXP &amp; "場)"</f>
        <v>高級 (300場)</v>
      </c>
      <c r="J13" s="798"/>
      <c r="K13" s="829"/>
      <c r="L13" s="797" t="str">
        <f>"超級 (" &amp; HDRAG_GAMES_HMID_MST &amp; "場)"</f>
        <v>超級 (71場)</v>
      </c>
      <c r="M13" s="798"/>
      <c r="N13" s="798"/>
      <c r="O13" s="799"/>
      <c r="P13" s="193" t="s">
        <v>178</v>
      </c>
      <c r="Q13" s="495">
        <f>IF(HDRAG_HAS_REC_HMID,MAX(HDRAG_MAX_BLD16 - HDRAG_HMID_ITEMS - G15,0),"")</f>
        <v>0</v>
      </c>
      <c r="R13" s="511">
        <f>IFERROR(IF(Q13=0,100%,(HDRAG_MAX_BLD16 - Q13)/HDRAG_MAX_BLD16),"")</f>
        <v>1</v>
      </c>
    </row>
    <row r="14" spans="1:18" ht="15.75" customHeight="1" x14ac:dyDescent="0.25">
      <c r="A14" s="188" t="s">
        <v>35</v>
      </c>
      <c r="B14" s="264">
        <v>60</v>
      </c>
      <c r="C14" s="264">
        <v>123</v>
      </c>
      <c r="D14" s="568">
        <v>8</v>
      </c>
      <c r="F14" s="193" t="s">
        <v>239</v>
      </c>
      <c r="G14" s="496">
        <f>IF(HDRAG_HAS_REC_HMID,HDRAG_MAX_DRAGON - INDEX(DATA_HDRAGS_DRAGON,IF(ISBLANK(HDRAG_HMID_DRG),1,HDRAG_HMID_DRG + 2)),0)</f>
        <v>485</v>
      </c>
      <c r="H14" s="520" t="s">
        <v>244</v>
      </c>
      <c r="I14" s="521" t="s">
        <v>244</v>
      </c>
      <c r="J14" s="521" t="s">
        <v>247</v>
      </c>
      <c r="K14" s="539" t="s">
        <v>246</v>
      </c>
      <c r="L14" s="533" t="s">
        <v>244</v>
      </c>
      <c r="M14" s="533" t="s">
        <v>247</v>
      </c>
      <c r="N14" s="533" t="s">
        <v>249</v>
      </c>
      <c r="O14" s="522" t="s">
        <v>246</v>
      </c>
      <c r="P14" s="193" t="s">
        <v>33</v>
      </c>
      <c r="Q14" s="495">
        <f>IF(HDRAG_HAS_REC_HMID,MAX(HDRAG_MAX_BUILDING - HDRAG_HMID_ITEMS - G15,0),"")</f>
        <v>0</v>
      </c>
      <c r="R14" s="511">
        <f>IFERROR(IF(Q14=0,100%,(HDRAG_MAX_BUILDING - Q14)/HDRAG_MAX_BUILDING),"")</f>
        <v>1</v>
      </c>
    </row>
    <row r="15" spans="1:18" ht="15.75" customHeight="1" x14ac:dyDescent="0.25">
      <c r="A15" s="193" t="s">
        <v>31</v>
      </c>
      <c r="B15" s="264">
        <v>242</v>
      </c>
      <c r="C15" s="264">
        <v>120</v>
      </c>
      <c r="D15" s="568">
        <v>8</v>
      </c>
      <c r="F15" s="193" t="s">
        <v>240</v>
      </c>
      <c r="G15" s="496">
        <f>IF(HDRAG_HAS_REC_HMID,HDRAG_MAX_BUILDING - INDEX(DATA_HDRAGS_BUILDING,HDRAG_HMID_BLDLV + 1),0)</f>
        <v>816</v>
      </c>
      <c r="H15" s="902">
        <f>HDRAG_AVG_HMID_MED_ORB</f>
        <v>2.5522388059701493</v>
      </c>
      <c r="I15" s="818">
        <f>HDRAG_AVG_HMID_EXP_ORB</f>
        <v>4.3933333333333335</v>
      </c>
      <c r="J15" s="818">
        <f>HDRAG_AVG_HMID_EXP_TAIL</f>
        <v>1.9533333333333334</v>
      </c>
      <c r="K15" s="897">
        <f>HDRAG_AVG_HMID_EXP_ORIHAL</f>
        <v>0.34333333333333332</v>
      </c>
      <c r="L15" s="818">
        <f>HDRAG_AVG_HMID_MST_ORB</f>
        <v>6.380281690140845</v>
      </c>
      <c r="M15" s="818">
        <f>HDRAG_AVG_HMID_MST_TAIL</f>
        <v>1.9577464788732395</v>
      </c>
      <c r="N15" s="818">
        <f>HDRAG_AVG_HMID_MST_HORN</f>
        <v>1.8591549295774648</v>
      </c>
      <c r="O15" s="903">
        <f>HDRAG_AVG_HMID_MST_ORIHAL</f>
        <v>0.60563380281690138</v>
      </c>
      <c r="P15" s="193" t="s">
        <v>179</v>
      </c>
      <c r="Q15" s="495">
        <f>IF(HDRAG_HAS_REC_HMID,IF(Q13+Q12=0,0,MAX(Q13+Q12+HDRAG_HMID_ITEMS,0)),"")</f>
        <v>0</v>
      </c>
      <c r="R15" s="511">
        <f>IFERROR(IF(Q15=0,100%,(HDRAG_MAX_DRAGON_BLD_16 - Q15)/HDRAG_MAX_DRAGON_BLD_16),"")</f>
        <v>1</v>
      </c>
    </row>
    <row r="16" spans="1:18" ht="15.75" customHeight="1" x14ac:dyDescent="0.25">
      <c r="A16" s="198" t="s">
        <v>36</v>
      </c>
      <c r="B16" s="264">
        <v>138</v>
      </c>
      <c r="C16" s="264">
        <v>271</v>
      </c>
      <c r="D16" s="568">
        <v>8</v>
      </c>
      <c r="F16" s="499" t="s">
        <v>241</v>
      </c>
      <c r="G16" s="498">
        <f>IF(HDRAG_HAS_REC_HMID,HDRAG_HMID_ITEMS + G14 + G15,0)</f>
        <v>2714</v>
      </c>
      <c r="H16" s="902"/>
      <c r="I16" s="818"/>
      <c r="J16" s="818"/>
      <c r="K16" s="897"/>
      <c r="L16" s="818"/>
      <c r="M16" s="819"/>
      <c r="N16" s="819"/>
      <c r="O16" s="904"/>
      <c r="P16" s="499" t="s">
        <v>42</v>
      </c>
      <c r="Q16" s="497">
        <f>IF(HDRAG_HAS_REC_HMID,MAX(HDRAG_MAX_ALL - G16,0),"")</f>
        <v>0</v>
      </c>
      <c r="R16" s="513">
        <f t="shared" si="0"/>
        <v>1</v>
      </c>
    </row>
    <row r="17" spans="1:18" ht="15.75" customHeight="1" x14ac:dyDescent="0.25">
      <c r="A17" s="503" t="s">
        <v>37</v>
      </c>
      <c r="B17" s="569">
        <v>54</v>
      </c>
      <c r="C17" s="569">
        <v>340</v>
      </c>
      <c r="D17" s="570">
        <v>8</v>
      </c>
      <c r="F17" s="880" t="s">
        <v>36</v>
      </c>
      <c r="G17" s="881"/>
      <c r="H17" s="888" t="s">
        <v>248</v>
      </c>
      <c r="I17" s="889"/>
      <c r="J17" s="889"/>
      <c r="K17" s="889"/>
      <c r="L17" s="889"/>
      <c r="M17" s="889"/>
      <c r="N17" s="889"/>
      <c r="O17" s="890"/>
      <c r="P17" s="483" t="s">
        <v>32</v>
      </c>
      <c r="Q17" s="516">
        <f>IF(HDRAG_HAS_REC_HJUP,MAX(HDRAG_MAX_DRAGON - HDRAG_HJUP_ITEMS - G19,0),"")</f>
        <v>0</v>
      </c>
      <c r="R17" s="509">
        <f>IFERROR(IF(Q17=0,100%,(HDRAG_MAX_DRAGON - Q17)/HDRAG_MAX_DRAGON),"")</f>
        <v>1</v>
      </c>
    </row>
    <row r="18" spans="1:18" ht="15.75" customHeight="1" x14ac:dyDescent="0.25">
      <c r="F18" s="882"/>
      <c r="G18" s="883"/>
      <c r="H18" s="523" t="str">
        <f>"中級 (" &amp; HDRAG_GAMES_HJUP_MED &amp; "場)"</f>
        <v>中級 (443場)</v>
      </c>
      <c r="I18" s="794" t="str">
        <f>"高級 (" &amp; HDRAG_GAMES_HJUP_EXP &amp; "場)"</f>
        <v>高級 (103場)</v>
      </c>
      <c r="J18" s="795"/>
      <c r="K18" s="828"/>
      <c r="L18" s="794" t="str">
        <f>"超級 (" &amp; HDRAG_GAMES_HJUP_MST &amp; "場)"</f>
        <v>超級 (139場)</v>
      </c>
      <c r="M18" s="795"/>
      <c r="N18" s="795"/>
      <c r="O18" s="796"/>
      <c r="P18" s="198" t="s">
        <v>178</v>
      </c>
      <c r="Q18" s="506">
        <f>IF(HDRAG_HAS_REC_HJUP,MAX(HDRAG_MAX_BLD16 - HDRAG_HJUP_ITEMS - G20,0),"")</f>
        <v>0</v>
      </c>
      <c r="R18" s="511">
        <f>IFERROR(IF(Q18=0,100%,(HDRAG_MAX_BLD16 - Q18)/HDRAG_MAX_BLD16),"")</f>
        <v>1</v>
      </c>
    </row>
    <row r="19" spans="1:18" ht="15" x14ac:dyDescent="0.25">
      <c r="F19" s="198" t="s">
        <v>239</v>
      </c>
      <c r="G19" s="500">
        <f>IF(HDRAG_HAS_REC_HJUP,HDRAG_MAX_DRAGON - INDEX(DATA_HDRAGS_DRAGON,IF(ISBLANK(HDRAG_HJUP_DRG),1,HDRAG_HJUP_DRG + 2)),0)</f>
        <v>485</v>
      </c>
      <c r="H19" s="523" t="s">
        <v>244</v>
      </c>
      <c r="I19" s="524" t="s">
        <v>244</v>
      </c>
      <c r="J19" s="524" t="s">
        <v>247</v>
      </c>
      <c r="K19" s="540" t="s">
        <v>246</v>
      </c>
      <c r="L19" s="535" t="s">
        <v>244</v>
      </c>
      <c r="M19" s="535" t="s">
        <v>247</v>
      </c>
      <c r="N19" s="535" t="s">
        <v>249</v>
      </c>
      <c r="O19" s="525" t="s">
        <v>246</v>
      </c>
      <c r="P19" s="198" t="s">
        <v>33</v>
      </c>
      <c r="Q19" s="506">
        <f>IF(HDRAG_HAS_REC_HJUP,MAX(HDRAG_MAX_BUILDING - HDRAG_HJUP_ITEMS - G20,0),"")</f>
        <v>0</v>
      </c>
      <c r="R19" s="511">
        <f>IFERROR(IF(Q19=0,100%,(HDRAG_MAX_BUILDING - Q19)/HDRAG_MAX_BUILDING),"")</f>
        <v>1</v>
      </c>
    </row>
    <row r="20" spans="1:18" ht="15.75" customHeight="1" x14ac:dyDescent="0.25">
      <c r="F20" s="198" t="s">
        <v>240</v>
      </c>
      <c r="G20" s="500">
        <f>IF(HDRAG_HAS_REC_HJUP,HDRAG_MAX_BUILDING - INDEX(DATA_HDRAGS_BUILDING,HDRAG_HJUP_BLDLV + 1),0)</f>
        <v>816</v>
      </c>
      <c r="H20" s="891">
        <f>HDRAG_AVG_HJUP_MED_ORB</f>
        <v>2.4582392776523703</v>
      </c>
      <c r="I20" s="816">
        <f>HDRAG_AVG_HJUP_EXP_ORB</f>
        <v>4.3689320388349513</v>
      </c>
      <c r="J20" s="816">
        <f>HDRAG_AVG_HJUP_EXP_TAIL</f>
        <v>1.941747572815534</v>
      </c>
      <c r="K20" s="898">
        <f>HDRAG_AVG_HJUP_EXP_ORIHAL</f>
        <v>0.40776699029126212</v>
      </c>
      <c r="L20" s="816">
        <f>HDRAG_AVG_HJUP_MST_ORB</f>
        <v>6.4820143884892083</v>
      </c>
      <c r="M20" s="816">
        <f>HDRAG_AVG_HJUP_MST_TAIL</f>
        <v>2.1294964028776979</v>
      </c>
      <c r="N20" s="816">
        <f>HDRAG_AVG_HJUP_MST_HORN</f>
        <v>2.028776978417266</v>
      </c>
      <c r="O20" s="892">
        <f>HDRAG_AVG_HJUP_MST_ORIHAL</f>
        <v>0.5539568345323741</v>
      </c>
      <c r="P20" s="198" t="s">
        <v>179</v>
      </c>
      <c r="Q20" s="506">
        <f>IF(HDRAG_HAS_REC_HJUP,IF(Q18+Q17=0,0,MAX(Q18+Q17+HDRAG_HJUP_ITEMS,0)),"")</f>
        <v>0</v>
      </c>
      <c r="R20" s="511">
        <f>IFERROR(IF(Q20=0,100%,(HDRAG_MAX_DRAGON_BLD_16 - Q20)/HDRAG_MAX_DRAGON_BLD_16),"")</f>
        <v>1</v>
      </c>
    </row>
    <row r="21" spans="1:18" ht="18.75" customHeight="1" x14ac:dyDescent="0.25">
      <c r="F21" s="501" t="s">
        <v>241</v>
      </c>
      <c r="G21" s="502">
        <f>IF(HDRAG_HAS_REC_HJUP,HDRAG_HJUP_ITEMS + G19 + G20,0)</f>
        <v>1829</v>
      </c>
      <c r="H21" s="891"/>
      <c r="I21" s="816"/>
      <c r="J21" s="816"/>
      <c r="K21" s="898"/>
      <c r="L21" s="816"/>
      <c r="M21" s="817"/>
      <c r="N21" s="817"/>
      <c r="O21" s="893"/>
      <c r="P21" s="501" t="s">
        <v>42</v>
      </c>
      <c r="Q21" s="507">
        <f>IF(HDRAG_HAS_REC_HJUP,MAX(HDRAG_MAX_ALL - G21,0),"")</f>
        <v>0</v>
      </c>
      <c r="R21" s="513">
        <f t="shared" si="0"/>
        <v>1</v>
      </c>
    </row>
    <row r="22" spans="1:18" ht="15.75" customHeight="1" x14ac:dyDescent="0.25">
      <c r="F22" s="884" t="s">
        <v>37</v>
      </c>
      <c r="G22" s="885"/>
      <c r="H22" s="894" t="s">
        <v>248</v>
      </c>
      <c r="I22" s="895"/>
      <c r="J22" s="895"/>
      <c r="K22" s="895"/>
      <c r="L22" s="895"/>
      <c r="M22" s="895"/>
      <c r="N22" s="895"/>
      <c r="O22" s="896"/>
      <c r="P22" s="481" t="s">
        <v>32</v>
      </c>
      <c r="Q22" s="517">
        <f>IF(HDRAG_HAS_REC_HZOD,MAX(HDRAG_MAX_DRAGON - HDRAG_HZOD_ITEMS - G24,0),"")</f>
        <v>0</v>
      </c>
      <c r="R22" s="509">
        <f>IFERROR(IF(Q22=0,100%,(HDRAG_MAX_DRAGON - Q22)/HDRAG_MAX_DRAGON),"")</f>
        <v>1</v>
      </c>
    </row>
    <row r="23" spans="1:18" ht="15" x14ac:dyDescent="0.25">
      <c r="F23" s="886"/>
      <c r="G23" s="887"/>
      <c r="H23" s="526" t="str">
        <f>"中級 (" &amp; HDRAG_GAMES_HZOD_MED &amp; "場)"</f>
        <v>中級 (239場)</v>
      </c>
      <c r="I23" s="791" t="str">
        <f>"高級 (" &amp; HDRAG_GAMES_HZOD_EXP &amp; "場)"</f>
        <v>高級 (165場)</v>
      </c>
      <c r="J23" s="792"/>
      <c r="K23" s="827"/>
      <c r="L23" s="791" t="str">
        <f>"超級 (" &amp; HDRAG_GAMES_HZOD_MST &amp; "場)"</f>
        <v>超級 (240場)</v>
      </c>
      <c r="M23" s="792"/>
      <c r="N23" s="792"/>
      <c r="O23" s="793"/>
      <c r="P23" s="204" t="s">
        <v>178</v>
      </c>
      <c r="Q23" s="504">
        <f>IF(HDRAG_HAS_REC_HZOD,MAX(HDRAG_MAX_BLD16 - HDRAG_HZOD_ITEMS - G25,0),"")</f>
        <v>0</v>
      </c>
      <c r="R23" s="511">
        <f>IFERROR(IF(Q23=0,100%,(HDRAG_MAX_BLD16 - Q23)/HDRAG_MAX_BLD16),"")</f>
        <v>1</v>
      </c>
    </row>
    <row r="24" spans="1:18" ht="15.75" customHeight="1" x14ac:dyDescent="0.25">
      <c r="F24" s="203" t="s">
        <v>239</v>
      </c>
      <c r="G24" s="504">
        <f>IF(HDRAG_HAS_REC_HZOD,HDRAG_MAX_DRAGON - INDEX(DATA_HDRAGS_DRAGON,IF(ISBLANK(HDRAG_HZOD_DRG),1,HDRAG_HZOD_DRG + 2)),0)</f>
        <v>485</v>
      </c>
      <c r="H24" s="526" t="s">
        <v>244</v>
      </c>
      <c r="I24" s="204" t="s">
        <v>244</v>
      </c>
      <c r="J24" s="204" t="s">
        <v>247</v>
      </c>
      <c r="K24" s="541" t="s">
        <v>246</v>
      </c>
      <c r="L24" s="536" t="s">
        <v>244</v>
      </c>
      <c r="M24" s="536" t="s">
        <v>247</v>
      </c>
      <c r="N24" s="536" t="s">
        <v>249</v>
      </c>
      <c r="O24" s="205" t="s">
        <v>246</v>
      </c>
      <c r="P24" s="204" t="s">
        <v>33</v>
      </c>
      <c r="Q24" s="504">
        <f>IF(HDRAG_HAS_REC_HZOD,MAX(HDRAG_MAX_BUILDING - HDRAG_HZOD_ITEMS - G25,0),"")</f>
        <v>0</v>
      </c>
      <c r="R24" s="511">
        <f>IFERROR(IF(Q24=0,100%,(HDRAG_MAX_BUILDING - Q24)/HDRAG_MAX_BUILDING),"")</f>
        <v>1</v>
      </c>
    </row>
    <row r="25" spans="1:18" ht="15" customHeight="1" x14ac:dyDescent="0.25">
      <c r="F25" s="203" t="s">
        <v>240</v>
      </c>
      <c r="G25" s="504">
        <f>IF(HDRAG_HAS_REC_HZOD,HDRAG_MAX_BUILDING - INDEX(DATA_HDRAGS_BUILDING,HDRAG_HZOD_BLDLV + 1),0)</f>
        <v>816</v>
      </c>
      <c r="H25" s="837">
        <f>HDRAG_AVG_HZOD_MED_ORB</f>
        <v>2.3682008368200838</v>
      </c>
      <c r="I25" s="825">
        <f>HDRAG_AVG_HZOD_EXP_ORB</f>
        <v>4.4121212121212121</v>
      </c>
      <c r="J25" s="825">
        <f>HDRAG_AVG_HZOD_EXP_TAIL</f>
        <v>1.9878787878787878</v>
      </c>
      <c r="K25" s="842">
        <f>HDRAG_AVG_HZOD_EXP_ORIHAL</f>
        <v>0.36363636363636365</v>
      </c>
      <c r="L25" s="825">
        <f>HDRAG_AVG_HZOD_MST_ORB</f>
        <v>6.354166666666667</v>
      </c>
      <c r="M25" s="825">
        <f>HDRAG_AVG_HZOD_MST_TAIL</f>
        <v>1.9916666666666667</v>
      </c>
      <c r="N25" s="825">
        <f>HDRAG_AVG_HZOD_MST_HORN</f>
        <v>1.9541666666666666</v>
      </c>
      <c r="O25" s="835">
        <f>HDRAG_AVG_HZOD_MST_ORIHAL</f>
        <v>0.6333333333333333</v>
      </c>
      <c r="P25" s="204" t="s">
        <v>179</v>
      </c>
      <c r="Q25" s="504">
        <f>IF(HDRAG_HAS_REC_HZOD,IF(Q23+Q22=0,0,MAX(Q23+Q22+HDRAG_HZOD_ITEMS,0)),"")</f>
        <v>0</v>
      </c>
      <c r="R25" s="511">
        <f>IFERROR(IF(Q25=0,100%,(HDRAG_MAX_DRAGON_BLD_16 - Q25)/HDRAG_MAX_DRAGON_BLD_16),"")</f>
        <v>1</v>
      </c>
    </row>
    <row r="26" spans="1:18" ht="15.75" customHeight="1" x14ac:dyDescent="0.25">
      <c r="F26" s="503" t="s">
        <v>241</v>
      </c>
      <c r="G26" s="505">
        <f>IF(HDRAG_HAS_REC_HZOD,HDRAG_HZOD_ITEMS + G24 + G25,0)</f>
        <v>2357</v>
      </c>
      <c r="H26" s="838"/>
      <c r="I26" s="826"/>
      <c r="J26" s="826"/>
      <c r="K26" s="843"/>
      <c r="L26" s="826"/>
      <c r="M26" s="826"/>
      <c r="N26" s="826"/>
      <c r="O26" s="836"/>
      <c r="P26" s="171" t="s">
        <v>42</v>
      </c>
      <c r="Q26" s="505">
        <f>IF(HDRAG_HAS_REC_HZOD,MAX(HDRAG_MAX_ALL - G26,0),"")</f>
        <v>0</v>
      </c>
      <c r="R26" s="513">
        <f t="shared" si="0"/>
        <v>1</v>
      </c>
    </row>
    <row r="27" spans="1:18" ht="15" x14ac:dyDescent="0.25">
      <c r="H27" s="839" t="s">
        <v>248</v>
      </c>
      <c r="I27" s="840"/>
      <c r="J27" s="840"/>
      <c r="K27" s="840"/>
      <c r="L27" s="840"/>
      <c r="M27" s="840"/>
      <c r="N27" s="840"/>
      <c r="O27" s="841"/>
    </row>
    <row r="28" spans="1:18" ht="15.75" customHeight="1" x14ac:dyDescent="0.25">
      <c r="H28" s="527" t="str">
        <f>"中級 (" &amp; HDRAG_GAMES_HBRUN_MED + HDRAG_GAMES_HMERC_MED + HDRAG_GAMES_HMID_MED + HDRAG_GAMES_HJUP_MED + HDRAG_GAMES_HZOD_MED &amp; "場)"</f>
        <v>中級 (2028場)</v>
      </c>
      <c r="I28" s="787" t="str">
        <f>"高級 (" &amp; HDRAG_GAMES_HBRUN_EXP + HDRAG_GAMES_HMERC_EXP + HDRAG_GAMES_HMID_EXP + HDRAG_GAMES_HJUP_EXP + HDRAG_GAMES_HZOD_EXP &amp; "場)"</f>
        <v>高級 (1039場)</v>
      </c>
      <c r="J28" s="788"/>
      <c r="K28" s="789"/>
      <c r="L28" s="787" t="str">
        <f>"超級 (" &amp; HDRAG_GAMES_HBRUN_MST + HDRAG_GAMES_HMERC_MST + HDRAG_GAMES_HMID_MST + HDRAG_GAMES_HJUP_MST + HDRAG_GAMES_HZOD_MST &amp; "場)"</f>
        <v>超級 (713場)</v>
      </c>
      <c r="M28" s="788"/>
      <c r="N28" s="788"/>
      <c r="O28" s="790"/>
    </row>
    <row r="29" spans="1:18" ht="15.75" customHeight="1" x14ac:dyDescent="0.25">
      <c r="H29" s="527" t="s">
        <v>244</v>
      </c>
      <c r="I29" s="547" t="s">
        <v>244</v>
      </c>
      <c r="J29" s="547" t="s">
        <v>247</v>
      </c>
      <c r="K29" s="542" t="s">
        <v>246</v>
      </c>
      <c r="L29" s="547" t="s">
        <v>244</v>
      </c>
      <c r="M29" s="547" t="s">
        <v>247</v>
      </c>
      <c r="N29" s="547" t="s">
        <v>249</v>
      </c>
      <c r="O29" s="528" t="s">
        <v>246</v>
      </c>
    </row>
    <row r="30" spans="1:18" ht="15.75" customHeight="1" x14ac:dyDescent="0.25">
      <c r="H30" s="800">
        <f>AVERAGE(DATA_HDRAG_HBRUN_MED_ORB,HDRAG_AVG_HMERC_MED_ORB,HDRAG_AVG_HMID_MED_ORB,HDRAG_AVG_HJUP_MED_ORB,HDRAG_AVG_HZOD_MED_ORB)</f>
        <v>2.4330066992805883</v>
      </c>
      <c r="I30" s="802">
        <f>AVERAGE(DATA_HDRAG_HBRUN_EXP_ORB,HDRAG_AVG_HMERC_EXP_ORB,HDRAG_AVG_HMID_EXP_ORB,HDRAG_AVG_HJUP_EXP_ORB,HDRAG_AVG_HZOD_EXP_ORB)</f>
        <v>4.4285824454631522</v>
      </c>
      <c r="J30" s="802">
        <f>AVERAGE(DATA_HDRAG_HBRUN_EXP_TAIL,HDRAG_AVG_HMERC_EXP_TAIL,HDRAG_AVG_HMID_EXP_TAIL,HDRAG_AVG_HJUP_EXP_TAIL,HDRAG_AVG_HZOD_EXP_TAIL)</f>
        <v>2.0095573205032013</v>
      </c>
      <c r="K30" s="823">
        <f>AVERAGE(DATA_HDRAG_HBRUN_EXP_ORIHAL,HDRAG_AVG_HMERC_EXP_ORIHAL,HDRAG_AVG_HMID_EXP_ORIHAL,HDRAG_AVG_HJUP_EXP_ORIHAL,HDRAG_AVG_HZOD_EXP_ORIHAL)</f>
        <v>0.31444389648609589</v>
      </c>
      <c r="L30" s="802">
        <f>AVERAGE(DATA_HDRAG_HBRUN_MST_ORB,HDRAG_AVG_HMERC_MST_ORB,HDRAG_AVG_HMID_MST_ORB,HDRAG_AVG_HJUP_MST_ORB,HDRAG_AVG_HZOD_MST_ORB)</f>
        <v>6.4307308342563934</v>
      </c>
      <c r="M30" s="802">
        <f>AVERAGE(DATA_HDRAG_HBRUN_MST_TAIL,HDRAG_AVG_HMERC_MST_TAIL,HDRAG_AVG_HMID_MST_TAIL,HDRAG_AVG_HJUP_MST_TAIL,HDRAG_AVG_HZOD_MST_TAIL)</f>
        <v>2.0261670892971431</v>
      </c>
      <c r="N30" s="802">
        <f>AVERAGE(DATA_HDRAG_HBRUN_MST_HORN,HDRAG_AVG_HMERC_MST_HORN,HDRAG_AVG_HMID_MST_HORN,HDRAG_AVG_HJUP_MST_HORN,HDRAG_AVG_HZOD_MST_HORN)</f>
        <v>2.0326225375062896</v>
      </c>
      <c r="O30" s="833">
        <f>AVERAGE(DATA_HDRAG_HBRUN_MST_ORIHAL,HDRAG_AVG_HMERC_MST_ORIHAL,HDRAG_AVG_HMID_MST_ORIHAL,HDRAG_AVG_HJUP_MST_ORIHAL,HDRAG_AVG_HZOD_MST_ORIHAL)</f>
        <v>0.56346279798118892</v>
      </c>
    </row>
    <row r="31" spans="1:18" ht="15.75" customHeight="1" x14ac:dyDescent="0.25">
      <c r="H31" s="801"/>
      <c r="I31" s="803"/>
      <c r="J31" s="803"/>
      <c r="K31" s="824"/>
      <c r="L31" s="803"/>
      <c r="M31" s="803"/>
      <c r="N31" s="803"/>
      <c r="O31" s="834"/>
    </row>
    <row r="32" spans="1:18" ht="15.75" customHeight="1" x14ac:dyDescent="0.25">
      <c r="G32" s="334"/>
      <c r="R32" s="262"/>
    </row>
    <row r="33" spans="3:18" ht="28.5" customHeight="1" x14ac:dyDescent="0.25">
      <c r="F33" s="831"/>
      <c r="G33" s="832"/>
      <c r="H33" s="544" t="s">
        <v>168</v>
      </c>
      <c r="I33" s="545" t="s">
        <v>7</v>
      </c>
      <c r="J33" s="545" t="s">
        <v>252</v>
      </c>
      <c r="K33" s="545" t="s">
        <v>5</v>
      </c>
      <c r="L33" s="545" t="s">
        <v>10</v>
      </c>
      <c r="M33" s="545" t="s">
        <v>13</v>
      </c>
      <c r="N33" s="545" t="s">
        <v>4</v>
      </c>
      <c r="O33" s="546" t="s">
        <v>253</v>
      </c>
      <c r="P33" s="699" t="s">
        <v>24</v>
      </c>
      <c r="Q33" s="701"/>
      <c r="R33" s="606" t="s">
        <v>355</v>
      </c>
    </row>
    <row r="34" spans="3:18" ht="16.5" customHeight="1" x14ac:dyDescent="0.25">
      <c r="F34" s="808" t="s">
        <v>30</v>
      </c>
      <c r="G34" s="809"/>
      <c r="H34" s="744"/>
      <c r="I34" s="742"/>
      <c r="J34" s="742"/>
      <c r="K34" s="742" t="s">
        <v>254</v>
      </c>
      <c r="L34" s="742" t="s">
        <v>254</v>
      </c>
      <c r="M34" s="742" t="s">
        <v>254</v>
      </c>
      <c r="N34" s="742" t="s">
        <v>257</v>
      </c>
      <c r="O34" s="750" t="s">
        <v>254</v>
      </c>
      <c r="P34" s="619">
        <f>-(D13 * HDRAG_WEAPON_D520_HORN - SUM(H36:O36) - C13)</f>
        <v>118</v>
      </c>
      <c r="Q34" s="546" t="s">
        <v>249</v>
      </c>
      <c r="R34" s="609">
        <f>IFERROR((-D13 * HDRAG_WEAPON_D520_HORN - P34)/(-D13 * HDRAG_WEAPON_D520_HORN),"")</f>
        <v>1.4916666666666667</v>
      </c>
    </row>
    <row r="35" spans="3:18" ht="16.5" customHeight="1" x14ac:dyDescent="0.25">
      <c r="C35" s="564"/>
      <c r="D35" s="564"/>
      <c r="F35" s="810"/>
      <c r="G35" s="811"/>
      <c r="H35" s="745"/>
      <c r="I35" s="743"/>
      <c r="J35" s="743"/>
      <c r="K35" s="743"/>
      <c r="L35" s="743"/>
      <c r="M35" s="743"/>
      <c r="N35" s="743"/>
      <c r="O35" s="751"/>
      <c r="P35" s="620">
        <f>-(D13 * HDRAG_WEAPON_D520_TAIL - SUM(H37:O37) - B13)</f>
        <v>-301</v>
      </c>
      <c r="Q35" s="603" t="s">
        <v>247</v>
      </c>
      <c r="R35" s="607">
        <f>IFERROR((-D13 * HDRAG_WEAPON_D520_TAIL - P35)/(-D13 * HDRAG_WEAPON_D520_TAIL),"")</f>
        <v>0.71057692307692311</v>
      </c>
    </row>
    <row r="36" spans="3:18" ht="22.5" hidden="1" customHeight="1" x14ac:dyDescent="0.25">
      <c r="C36" s="564"/>
      <c r="D36" s="564"/>
      <c r="F36" s="549"/>
      <c r="G36" s="488"/>
      <c r="H36" s="577">
        <f t="shared" ref="H36:O36" si="1">_xlfn.IFNA(VLOOKUP(H34,DATA_HDRAG_WEAPON,2,FALSE), 0)</f>
        <v>0</v>
      </c>
      <c r="I36" s="573">
        <f t="shared" si="1"/>
        <v>0</v>
      </c>
      <c r="J36" s="573">
        <f t="shared" si="1"/>
        <v>0</v>
      </c>
      <c r="K36" s="573">
        <f t="shared" si="1"/>
        <v>30</v>
      </c>
      <c r="L36" s="573">
        <f t="shared" si="1"/>
        <v>30</v>
      </c>
      <c r="M36" s="573">
        <f t="shared" si="1"/>
        <v>30</v>
      </c>
      <c r="N36" s="573">
        <f t="shared" si="1"/>
        <v>30</v>
      </c>
      <c r="O36" s="578">
        <f t="shared" si="1"/>
        <v>30</v>
      </c>
      <c r="P36" s="620"/>
      <c r="Q36" s="603"/>
      <c r="R36" s="607"/>
    </row>
    <row r="37" spans="3:18" ht="25.5" hidden="1" customHeight="1" x14ac:dyDescent="0.25">
      <c r="C37" s="564"/>
      <c r="D37" s="564"/>
      <c r="F37" s="559"/>
      <c r="G37" s="562"/>
      <c r="H37" s="588">
        <f t="shared" ref="H37:O37" si="2">_xlfn.IFNA(VLOOKUP(H34,DATA_HDRAG_WEAPON,3,FALSE), 0)</f>
        <v>0</v>
      </c>
      <c r="I37" s="589">
        <f t="shared" si="2"/>
        <v>0</v>
      </c>
      <c r="J37" s="589">
        <f t="shared" si="2"/>
        <v>0</v>
      </c>
      <c r="K37" s="589">
        <f t="shared" si="2"/>
        <v>130</v>
      </c>
      <c r="L37" s="589">
        <f t="shared" si="2"/>
        <v>130</v>
      </c>
      <c r="M37" s="589">
        <f t="shared" si="2"/>
        <v>130</v>
      </c>
      <c r="N37" s="589">
        <f t="shared" si="2"/>
        <v>130</v>
      </c>
      <c r="O37" s="590">
        <f t="shared" si="2"/>
        <v>130</v>
      </c>
      <c r="P37" s="621"/>
      <c r="Q37" s="605"/>
      <c r="R37" s="608"/>
    </row>
    <row r="38" spans="3:18" ht="16.5" customHeight="1" x14ac:dyDescent="0.25">
      <c r="F38" s="804" t="s">
        <v>35</v>
      </c>
      <c r="G38" s="805"/>
      <c r="H38" s="752" t="s">
        <v>254</v>
      </c>
      <c r="I38" s="746"/>
      <c r="J38" s="746" t="s">
        <v>254</v>
      </c>
      <c r="K38" s="746" t="s">
        <v>257</v>
      </c>
      <c r="L38" s="746" t="s">
        <v>254</v>
      </c>
      <c r="M38" s="746"/>
      <c r="N38" s="746" t="s">
        <v>254</v>
      </c>
      <c r="O38" s="748" t="s">
        <v>254</v>
      </c>
      <c r="P38" s="619">
        <f>-(D14 * HDRAG_WEAPON_D520_HORN - SUM(H40:O40) - C14)</f>
        <v>63</v>
      </c>
      <c r="Q38" s="546" t="s">
        <v>249</v>
      </c>
      <c r="R38" s="609">
        <f>IFERROR((-D14 * HDRAG_WEAPON_D520_HORN - P38)/(-D14 * HDRAG_WEAPON_D520_HORN),"")</f>
        <v>1.2625</v>
      </c>
    </row>
    <row r="39" spans="3:18" ht="16.5" customHeight="1" x14ac:dyDescent="0.25">
      <c r="F39" s="806"/>
      <c r="G39" s="807"/>
      <c r="H39" s="753"/>
      <c r="I39" s="747"/>
      <c r="J39" s="747"/>
      <c r="K39" s="747"/>
      <c r="L39" s="747"/>
      <c r="M39" s="747"/>
      <c r="N39" s="747"/>
      <c r="O39" s="749"/>
      <c r="P39" s="620">
        <f>-(D14 * HDRAG_WEAPON_D520_TAIL - SUM(H41:O41) - B14)</f>
        <v>-200</v>
      </c>
      <c r="Q39" s="603" t="s">
        <v>247</v>
      </c>
      <c r="R39" s="607">
        <f>IFERROR((-D14 * HDRAG_WEAPON_D520_TAIL - P39)/(-D14 * HDRAG_WEAPON_D520_TAIL),"")</f>
        <v>0.80769230769230771</v>
      </c>
    </row>
    <row r="40" spans="3:18" ht="22.5" hidden="1" customHeight="1" x14ac:dyDescent="0.25">
      <c r="F40" s="550"/>
      <c r="G40" s="490"/>
      <c r="H40" s="579">
        <f t="shared" ref="H40:O40" si="3">_xlfn.IFNA(VLOOKUP(H38,DATA_HDRAG_WEAPON,2,FALSE), 0)</f>
        <v>30</v>
      </c>
      <c r="I40" s="574">
        <f t="shared" si="3"/>
        <v>0</v>
      </c>
      <c r="J40" s="574">
        <f t="shared" si="3"/>
        <v>30</v>
      </c>
      <c r="K40" s="574">
        <f t="shared" si="3"/>
        <v>30</v>
      </c>
      <c r="L40" s="574">
        <f t="shared" si="3"/>
        <v>30</v>
      </c>
      <c r="M40" s="574">
        <f t="shared" si="3"/>
        <v>0</v>
      </c>
      <c r="N40" s="574">
        <f t="shared" si="3"/>
        <v>30</v>
      </c>
      <c r="O40" s="580">
        <f t="shared" si="3"/>
        <v>30</v>
      </c>
      <c r="P40" s="620"/>
      <c r="Q40" s="603"/>
      <c r="R40" s="607"/>
    </row>
    <row r="41" spans="3:18" ht="19.5" hidden="1" customHeight="1" x14ac:dyDescent="0.25">
      <c r="F41" s="558"/>
      <c r="G41" s="492"/>
      <c r="H41" s="591">
        <f t="shared" ref="H41:O41" si="4">_xlfn.IFNA(VLOOKUP(H38,DATA_HDRAG_WEAPON,3,FALSE), 0)</f>
        <v>130</v>
      </c>
      <c r="I41" s="592">
        <f t="shared" si="4"/>
        <v>0</v>
      </c>
      <c r="J41" s="592">
        <f t="shared" si="4"/>
        <v>130</v>
      </c>
      <c r="K41" s="592">
        <f t="shared" si="4"/>
        <v>130</v>
      </c>
      <c r="L41" s="592">
        <f t="shared" si="4"/>
        <v>130</v>
      </c>
      <c r="M41" s="592">
        <f t="shared" si="4"/>
        <v>0</v>
      </c>
      <c r="N41" s="592">
        <f t="shared" si="4"/>
        <v>130</v>
      </c>
      <c r="O41" s="593">
        <f t="shared" si="4"/>
        <v>130</v>
      </c>
      <c r="P41" s="621"/>
      <c r="Q41" s="605"/>
      <c r="R41" s="608"/>
    </row>
    <row r="42" spans="3:18" ht="16.5" customHeight="1" x14ac:dyDescent="0.25">
      <c r="F42" s="758" t="s">
        <v>31</v>
      </c>
      <c r="G42" s="759"/>
      <c r="H42" s="756" t="s">
        <v>257</v>
      </c>
      <c r="I42" s="754" t="s">
        <v>254</v>
      </c>
      <c r="J42" s="754"/>
      <c r="K42" s="754" t="s">
        <v>254</v>
      </c>
      <c r="L42" s="754"/>
      <c r="M42" s="754"/>
      <c r="N42" s="754" t="s">
        <v>254</v>
      </c>
      <c r="O42" s="766"/>
      <c r="P42" s="619">
        <f>-(D15 * HDRAG_WEAPON_D520_HORN - SUM(H44:O44) - C15)</f>
        <v>0</v>
      </c>
      <c r="Q42" s="546" t="s">
        <v>249</v>
      </c>
      <c r="R42" s="609">
        <f>IFERROR((-D15 * HDRAG_WEAPON_D520_HORN - P42)/(-D15 * HDRAG_WEAPON_D520_HORN),"")</f>
        <v>1</v>
      </c>
    </row>
    <row r="43" spans="3:18" ht="16.5" customHeight="1" x14ac:dyDescent="0.25">
      <c r="F43" s="760"/>
      <c r="G43" s="761"/>
      <c r="H43" s="757"/>
      <c r="I43" s="755"/>
      <c r="J43" s="755"/>
      <c r="K43" s="755"/>
      <c r="L43" s="755"/>
      <c r="M43" s="755"/>
      <c r="N43" s="755"/>
      <c r="O43" s="767"/>
      <c r="P43" s="620">
        <f>-(D15 * HDRAG_WEAPON_D520_TAIL - SUM(H45:O45) - B15)</f>
        <v>-278</v>
      </c>
      <c r="Q43" s="603" t="s">
        <v>247</v>
      </c>
      <c r="R43" s="607">
        <f>IFERROR((-D15 * HDRAG_WEAPON_D520_TAIL - P43)/(-D15 * HDRAG_WEAPON_D520_TAIL),"")</f>
        <v>0.73269230769230764</v>
      </c>
    </row>
    <row r="44" spans="3:18" ht="15.75" hidden="1" customHeight="1" x14ac:dyDescent="0.25">
      <c r="F44" s="551"/>
      <c r="G44" s="563"/>
      <c r="H44" s="581">
        <f t="shared" ref="H44:O44" si="5">_xlfn.IFNA(VLOOKUP(H42,DATA_HDRAG_WEAPON,2,FALSE), 0)</f>
        <v>30</v>
      </c>
      <c r="I44" s="575">
        <f t="shared" si="5"/>
        <v>30</v>
      </c>
      <c r="J44" s="575">
        <f t="shared" si="5"/>
        <v>0</v>
      </c>
      <c r="K44" s="575">
        <f t="shared" si="5"/>
        <v>30</v>
      </c>
      <c r="L44" s="575">
        <f t="shared" si="5"/>
        <v>0</v>
      </c>
      <c r="M44" s="575">
        <f t="shared" si="5"/>
        <v>0</v>
      </c>
      <c r="N44" s="575">
        <f t="shared" si="5"/>
        <v>30</v>
      </c>
      <c r="O44" s="582">
        <f t="shared" si="5"/>
        <v>0</v>
      </c>
      <c r="P44" s="620"/>
      <c r="Q44" s="603"/>
      <c r="R44" s="607"/>
    </row>
    <row r="45" spans="3:18" ht="17.25" hidden="1" customHeight="1" x14ac:dyDescent="0.25">
      <c r="F45" s="557"/>
      <c r="G45" s="594"/>
      <c r="H45" s="595">
        <f t="shared" ref="H45:O45" si="6">_xlfn.IFNA(VLOOKUP(H42,DATA_HDRAG_WEAPON,3,FALSE), 0)</f>
        <v>130</v>
      </c>
      <c r="I45" s="596">
        <f t="shared" si="6"/>
        <v>130</v>
      </c>
      <c r="J45" s="596">
        <f t="shared" si="6"/>
        <v>0</v>
      </c>
      <c r="K45" s="596">
        <f t="shared" si="6"/>
        <v>130</v>
      </c>
      <c r="L45" s="596">
        <f t="shared" si="6"/>
        <v>0</v>
      </c>
      <c r="M45" s="596">
        <f t="shared" si="6"/>
        <v>0</v>
      </c>
      <c r="N45" s="596">
        <f t="shared" si="6"/>
        <v>130</v>
      </c>
      <c r="O45" s="597">
        <f t="shared" si="6"/>
        <v>0</v>
      </c>
      <c r="P45" s="621"/>
      <c r="Q45" s="605"/>
      <c r="R45" s="608"/>
    </row>
    <row r="46" spans="3:18" ht="16.5" customHeight="1" x14ac:dyDescent="0.25">
      <c r="F46" s="781" t="s">
        <v>36</v>
      </c>
      <c r="G46" s="782"/>
      <c r="H46" s="785" t="s">
        <v>258</v>
      </c>
      <c r="I46" s="762" t="s">
        <v>254</v>
      </c>
      <c r="J46" s="762" t="s">
        <v>257</v>
      </c>
      <c r="K46" s="762"/>
      <c r="L46" s="762"/>
      <c r="M46" s="762"/>
      <c r="N46" s="762"/>
      <c r="O46" s="764"/>
      <c r="P46" s="619">
        <f>-(D16 * HDRAG_WEAPON_D520_HORN - SUM(H48:O48) - C16)</f>
        <v>91</v>
      </c>
      <c r="Q46" s="546" t="s">
        <v>249</v>
      </c>
      <c r="R46" s="609">
        <f>IFERROR((-D16 * HDRAG_WEAPON_D520_HORN - P46)/(-D16 * HDRAG_WEAPON_D520_HORN),"")</f>
        <v>1.3791666666666667</v>
      </c>
    </row>
    <row r="47" spans="3:18" ht="16.5" customHeight="1" x14ac:dyDescent="0.25">
      <c r="F47" s="783"/>
      <c r="G47" s="784"/>
      <c r="H47" s="786"/>
      <c r="I47" s="763"/>
      <c r="J47" s="763"/>
      <c r="K47" s="763"/>
      <c r="L47" s="763"/>
      <c r="M47" s="763"/>
      <c r="N47" s="763"/>
      <c r="O47" s="765"/>
      <c r="P47" s="620">
        <f>-(D16 * HDRAG_WEAPON_D520_TAIL - SUM(H49:O49) - B16)</f>
        <v>-624</v>
      </c>
      <c r="Q47" s="603" t="s">
        <v>247</v>
      </c>
      <c r="R47" s="607">
        <f>IFERROR((-D16 * HDRAG_WEAPON_D520_TAIL - P47)/(-D16 * HDRAG_WEAPON_D520_TAIL),"")</f>
        <v>0.4</v>
      </c>
    </row>
    <row r="48" spans="3:18" ht="20.25" hidden="1" customHeight="1" x14ac:dyDescent="0.25">
      <c r="F48" s="552"/>
      <c r="G48" s="500"/>
      <c r="H48" s="583">
        <f t="shared" ref="H48:O48" si="7">_xlfn.IFNA(VLOOKUP(H46,DATA_HDRAG_WEAPON,2,FALSE), 0)</f>
        <v>0</v>
      </c>
      <c r="I48" s="576">
        <f t="shared" si="7"/>
        <v>30</v>
      </c>
      <c r="J48" s="576">
        <f t="shared" si="7"/>
        <v>30</v>
      </c>
      <c r="K48" s="576">
        <f t="shared" si="7"/>
        <v>0</v>
      </c>
      <c r="L48" s="576">
        <f t="shared" si="7"/>
        <v>0</v>
      </c>
      <c r="M48" s="576">
        <f t="shared" si="7"/>
        <v>0</v>
      </c>
      <c r="N48" s="576">
        <f t="shared" si="7"/>
        <v>0</v>
      </c>
      <c r="O48" s="584">
        <f t="shared" si="7"/>
        <v>0</v>
      </c>
      <c r="P48" s="620"/>
      <c r="Q48" s="603"/>
      <c r="R48" s="607"/>
    </row>
    <row r="49" spans="1:18" ht="29.25" hidden="1" customHeight="1" x14ac:dyDescent="0.25">
      <c r="F49" s="556"/>
      <c r="G49" s="502"/>
      <c r="H49" s="598">
        <f t="shared" ref="H49:O49" si="8">_xlfn.IFNA(VLOOKUP(H46,DATA_HDRAG_WEAPON,3,FALSE), 0)</f>
        <v>18</v>
      </c>
      <c r="I49" s="599">
        <f t="shared" si="8"/>
        <v>130</v>
      </c>
      <c r="J49" s="599">
        <f t="shared" si="8"/>
        <v>130</v>
      </c>
      <c r="K49" s="599">
        <f t="shared" si="8"/>
        <v>0</v>
      </c>
      <c r="L49" s="599">
        <f t="shared" si="8"/>
        <v>0</v>
      </c>
      <c r="M49" s="599">
        <f t="shared" si="8"/>
        <v>0</v>
      </c>
      <c r="N49" s="599">
        <f t="shared" si="8"/>
        <v>0</v>
      </c>
      <c r="O49" s="600">
        <f t="shared" si="8"/>
        <v>0</v>
      </c>
      <c r="P49" s="621"/>
      <c r="Q49" s="605"/>
      <c r="R49" s="608"/>
    </row>
    <row r="50" spans="1:18" ht="16.5" customHeight="1" x14ac:dyDescent="0.25">
      <c r="F50" s="777" t="s">
        <v>37</v>
      </c>
      <c r="G50" s="778"/>
      <c r="H50" s="775" t="s">
        <v>266</v>
      </c>
      <c r="I50" s="773"/>
      <c r="J50" s="773"/>
      <c r="K50" s="773"/>
      <c r="L50" s="773" t="s">
        <v>254</v>
      </c>
      <c r="M50" s="773"/>
      <c r="N50" s="773" t="s">
        <v>254</v>
      </c>
      <c r="O50" s="771"/>
      <c r="P50" s="619">
        <f>-(D17 * HDRAG_WEAPON_D520_HORN - SUM(H52:O52) - C17)</f>
        <v>190</v>
      </c>
      <c r="Q50" s="546" t="s">
        <v>249</v>
      </c>
      <c r="R50" s="609">
        <f>IFERROR((-D17 * HDRAG_WEAPON_D520_HORN - P50)/(-D17 * HDRAG_WEAPON_D520_HORN),"")</f>
        <v>1.7916666666666667</v>
      </c>
    </row>
    <row r="51" spans="1:18" ht="16.5" customHeight="1" x14ac:dyDescent="0.25">
      <c r="F51" s="779"/>
      <c r="G51" s="780"/>
      <c r="H51" s="776"/>
      <c r="I51" s="774"/>
      <c r="J51" s="774"/>
      <c r="K51" s="774"/>
      <c r="L51" s="774"/>
      <c r="M51" s="774"/>
      <c r="N51" s="774"/>
      <c r="O51" s="772"/>
      <c r="P51" s="621">
        <f>-(D17 * HDRAG_WEAPON_D520_TAIL - SUM(H53:O53) - B17)</f>
        <v>-596</v>
      </c>
      <c r="Q51" s="605" t="s">
        <v>247</v>
      </c>
      <c r="R51" s="608">
        <f>IFERROR((-D17 * HDRAG_WEAPON_D520_TAIL - P51)/(-D17 * HDRAG_WEAPON_D520_TAIL),"")</f>
        <v>0.42692307692307691</v>
      </c>
    </row>
    <row r="52" spans="1:18" ht="17.25" hidden="1" customHeight="1" x14ac:dyDescent="0.25">
      <c r="F52" s="585"/>
      <c r="G52" s="586"/>
      <c r="H52" s="601">
        <f t="shared" ref="H52:O52" si="9">_xlfn.IFNA(VLOOKUP(H50,DATA_HDRAG_WEAPON,2,FALSE), 0)</f>
        <v>30</v>
      </c>
      <c r="I52" s="560">
        <f t="shared" si="9"/>
        <v>0</v>
      </c>
      <c r="J52" s="560">
        <f t="shared" si="9"/>
        <v>0</v>
      </c>
      <c r="K52" s="560">
        <f t="shared" si="9"/>
        <v>0</v>
      </c>
      <c r="L52" s="560">
        <f t="shared" si="9"/>
        <v>30</v>
      </c>
      <c r="M52" s="560">
        <f t="shared" si="9"/>
        <v>0</v>
      </c>
      <c r="N52" s="560">
        <f t="shared" si="9"/>
        <v>30</v>
      </c>
      <c r="O52" s="602">
        <f t="shared" si="9"/>
        <v>0</v>
      </c>
      <c r="P52" s="571"/>
      <c r="Q52" s="603"/>
      <c r="R52" s="607"/>
    </row>
    <row r="53" spans="1:18" ht="29.25" hidden="1" customHeight="1" x14ac:dyDescent="0.25">
      <c r="F53" s="555"/>
      <c r="G53" s="587"/>
      <c r="H53" s="561">
        <f t="shared" ref="H53:O53" si="10">_xlfn.IFNA(VLOOKUP(H50,DATA_HDRAG_WEAPON,3,FALSE), 0)</f>
        <v>130</v>
      </c>
      <c r="I53" s="553">
        <f t="shared" si="10"/>
        <v>0</v>
      </c>
      <c r="J53" s="553">
        <f t="shared" si="10"/>
        <v>0</v>
      </c>
      <c r="K53" s="553">
        <f t="shared" si="10"/>
        <v>0</v>
      </c>
      <c r="L53" s="553">
        <f t="shared" si="10"/>
        <v>130</v>
      </c>
      <c r="M53" s="553">
        <f t="shared" si="10"/>
        <v>0</v>
      </c>
      <c r="N53" s="553">
        <f t="shared" si="10"/>
        <v>130</v>
      </c>
      <c r="O53" s="554">
        <f t="shared" si="10"/>
        <v>0</v>
      </c>
      <c r="P53" s="604"/>
      <c r="Q53" s="605"/>
      <c r="R53" s="608" t="str">
        <f>IFERROR(IF(Q51=0,100%,(HDRAG_MAX_BUILDING - Q51)/HDRAG_MAX_BUILDING),"")</f>
        <v/>
      </c>
    </row>
    <row r="61" spans="1:18" ht="15.75" customHeight="1" x14ac:dyDescent="0.25">
      <c r="A61" s="331"/>
      <c r="B61" s="331"/>
    </row>
    <row r="62" spans="1:18" ht="15.75" customHeight="1" x14ac:dyDescent="0.25">
      <c r="A62" s="331"/>
      <c r="B62" s="331"/>
    </row>
    <row r="63" spans="1:18" ht="15.75" customHeight="1" x14ac:dyDescent="0.25">
      <c r="A63" s="331"/>
    </row>
  </sheetData>
  <mergeCells count="121">
    <mergeCell ref="F12:G13"/>
    <mergeCell ref="F17:G18"/>
    <mergeCell ref="F22:G23"/>
    <mergeCell ref="H17:O17"/>
    <mergeCell ref="H20:H21"/>
    <mergeCell ref="I20:I21"/>
    <mergeCell ref="J20:J21"/>
    <mergeCell ref="O20:O21"/>
    <mergeCell ref="H22:O22"/>
    <mergeCell ref="K15:K16"/>
    <mergeCell ref="K20:K21"/>
    <mergeCell ref="H12:O12"/>
    <mergeCell ref="H15:H16"/>
    <mergeCell ref="I15:I16"/>
    <mergeCell ref="J15:J16"/>
    <mergeCell ref="O15:O16"/>
    <mergeCell ref="H7:O7"/>
    <mergeCell ref="H10:H11"/>
    <mergeCell ref="A3:D3"/>
    <mergeCell ref="O5:O6"/>
    <mergeCell ref="I10:I11"/>
    <mergeCell ref="F2:G3"/>
    <mergeCell ref="F7:G8"/>
    <mergeCell ref="H2:O2"/>
    <mergeCell ref="J5:J6"/>
    <mergeCell ref="I5:I6"/>
    <mergeCell ref="H5:H6"/>
    <mergeCell ref="K5:K6"/>
    <mergeCell ref="K10:K11"/>
    <mergeCell ref="I3:K3"/>
    <mergeCell ref="J10:J11"/>
    <mergeCell ref="O10:O11"/>
    <mergeCell ref="A2:D2"/>
    <mergeCell ref="L3:O3"/>
    <mergeCell ref="O30:O31"/>
    <mergeCell ref="O25:O26"/>
    <mergeCell ref="H25:H26"/>
    <mergeCell ref="I25:I26"/>
    <mergeCell ref="J25:J26"/>
    <mergeCell ref="H27:O27"/>
    <mergeCell ref="K25:K26"/>
    <mergeCell ref="N30:N31"/>
    <mergeCell ref="M30:M31"/>
    <mergeCell ref="M25:M26"/>
    <mergeCell ref="N25:N26"/>
    <mergeCell ref="F38:G39"/>
    <mergeCell ref="F34:G35"/>
    <mergeCell ref="N5:N6"/>
    <mergeCell ref="M5:M6"/>
    <mergeCell ref="M10:M11"/>
    <mergeCell ref="N20:N21"/>
    <mergeCell ref="M20:M21"/>
    <mergeCell ref="N15:N16"/>
    <mergeCell ref="M15:M16"/>
    <mergeCell ref="N10:N11"/>
    <mergeCell ref="L8:O8"/>
    <mergeCell ref="K30:K31"/>
    <mergeCell ref="L5:L6"/>
    <mergeCell ref="L10:L11"/>
    <mergeCell ref="L15:L16"/>
    <mergeCell ref="L20:L21"/>
    <mergeCell ref="L25:L26"/>
    <mergeCell ref="L30:L31"/>
    <mergeCell ref="I23:K23"/>
    <mergeCell ref="I18:K18"/>
    <mergeCell ref="I13:K13"/>
    <mergeCell ref="I8:K8"/>
    <mergeCell ref="F33:G33"/>
    <mergeCell ref="L34:L35"/>
    <mergeCell ref="P33:Q33"/>
    <mergeCell ref="A11:D11"/>
    <mergeCell ref="O50:O51"/>
    <mergeCell ref="N50:N51"/>
    <mergeCell ref="M50:M51"/>
    <mergeCell ref="L50:L51"/>
    <mergeCell ref="K50:K51"/>
    <mergeCell ref="J50:J51"/>
    <mergeCell ref="I50:I51"/>
    <mergeCell ref="H50:H51"/>
    <mergeCell ref="F50:G51"/>
    <mergeCell ref="F46:G47"/>
    <mergeCell ref="H46:H47"/>
    <mergeCell ref="I46:I47"/>
    <mergeCell ref="J46:J47"/>
    <mergeCell ref="K46:K47"/>
    <mergeCell ref="I28:K28"/>
    <mergeCell ref="L28:O28"/>
    <mergeCell ref="L23:O23"/>
    <mergeCell ref="L18:O18"/>
    <mergeCell ref="L13:O13"/>
    <mergeCell ref="H30:H31"/>
    <mergeCell ref="I30:I31"/>
    <mergeCell ref="J30:J31"/>
    <mergeCell ref="K42:K43"/>
    <mergeCell ref="J42:J43"/>
    <mergeCell ref="H42:H43"/>
    <mergeCell ref="I42:I43"/>
    <mergeCell ref="F42:G43"/>
    <mergeCell ref="L46:L47"/>
    <mergeCell ref="M46:M47"/>
    <mergeCell ref="N46:N47"/>
    <mergeCell ref="O46:O47"/>
    <mergeCell ref="O42:O43"/>
    <mergeCell ref="N42:N43"/>
    <mergeCell ref="M42:M43"/>
    <mergeCell ref="L42:L43"/>
    <mergeCell ref="K34:K35"/>
    <mergeCell ref="J34:J35"/>
    <mergeCell ref="I34:I35"/>
    <mergeCell ref="H34:H35"/>
    <mergeCell ref="M38:M39"/>
    <mergeCell ref="N38:N39"/>
    <mergeCell ref="O38:O39"/>
    <mergeCell ref="O34:O35"/>
    <mergeCell ref="N34:N35"/>
    <mergeCell ref="M34:M35"/>
    <mergeCell ref="H38:H39"/>
    <mergeCell ref="I38:I39"/>
    <mergeCell ref="J38:J39"/>
    <mergeCell ref="K38:K39"/>
    <mergeCell ref="L38:L39"/>
  </mergeCells>
  <conditionalFormatting sqref="C4">
    <cfRule type="dataBar" priority="1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4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R2:R6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R7:R11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R12:R1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R17:R21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R22:R26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conditionalFormatting sqref="R34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{A19B0CB8-7486-446C-BE3C-5C903404BA76}</x14:id>
        </ext>
      </extLst>
    </cfRule>
  </conditionalFormatting>
  <conditionalFormatting sqref="R35:R37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{3B01F1D6-EF13-45C7-87F3-EEA9855D017F}</x14:id>
        </ext>
      </extLst>
    </cfRule>
  </conditionalFormatting>
  <conditionalFormatting sqref="R38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{B660F9AF-C2EF-4E88-8914-1A23B0511762}</x14:id>
        </ext>
      </extLst>
    </cfRule>
  </conditionalFormatting>
  <conditionalFormatting sqref="R39:R41">
    <cfRule type="dataBar" priority="7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{74653931-5F26-4A99-B9BE-C91030E02263}</x14:id>
        </ext>
      </extLst>
    </cfRule>
  </conditionalFormatting>
  <conditionalFormatting sqref="R42:R45">
    <cfRule type="dataBar" priority="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{DB599F23-AF06-4ED6-9F95-F508954937C2}</x14:id>
        </ext>
      </extLst>
    </cfRule>
  </conditionalFormatting>
  <conditionalFormatting sqref="R46:R49">
    <cfRule type="dataBar" priority="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{12D74D61-B076-4CB5-A668-9128C4E07939}</x14:id>
        </ext>
      </extLst>
    </cfRule>
  </conditionalFormatting>
  <conditionalFormatting sqref="R50:R53">
    <cfRule type="dataBar" priority="4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{8C7258BC-45FE-44D1-BFF0-6D16069B4FDF}</x14:id>
        </ext>
      </extLst>
    </cfRule>
  </conditionalFormatting>
  <conditionalFormatting sqref="H34:O51">
    <cfRule type="cellIs" dxfId="4" priority="2" operator="equal">
      <formula>"D524"</formula>
    </cfRule>
  </conditionalFormatting>
  <conditionalFormatting sqref="R34:R51">
    <cfRule type="cellIs" dxfId="0" priority="1" operator="lessThan">
      <formula>1</formula>
    </cfRule>
  </conditionalFormatting>
  <dataValidations count="2">
    <dataValidation type="whole" allowBlank="1" showInputMessage="1" showErrorMessage="1" sqref="D5:D9" xr:uid="{F0569B32-0958-4749-B6AF-391775407849}">
      <formula1>0</formula1>
      <formula2>4</formula2>
    </dataValidation>
    <dataValidation type="whole" allowBlank="1" showInputMessage="1" showErrorMessage="1" sqref="C5:C9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R2:R6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R7:R11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R12:R16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R17:R21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R22:R26</xm:sqref>
        </x14:conditionalFormatting>
        <x14:conditionalFormatting xmlns:xm="http://schemas.microsoft.com/office/excel/2006/main">
          <x14:cfRule type="dataBar" id="{A19B0CB8-7486-446C-BE3C-5C903404BA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R34</xm:sqref>
        </x14:conditionalFormatting>
        <x14:conditionalFormatting xmlns:xm="http://schemas.microsoft.com/office/excel/2006/main">
          <x14:cfRule type="dataBar" id="{3B01F1D6-EF13-45C7-87F3-EEA9855D017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R35:R37</xm:sqref>
        </x14:conditionalFormatting>
        <x14:conditionalFormatting xmlns:xm="http://schemas.microsoft.com/office/excel/2006/main">
          <x14:cfRule type="dataBar" id="{B660F9AF-C2EF-4E88-8914-1A23B05117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R38</xm:sqref>
        </x14:conditionalFormatting>
        <x14:conditionalFormatting xmlns:xm="http://schemas.microsoft.com/office/excel/2006/main">
          <x14:cfRule type="dataBar" id="{74653931-5F26-4A99-B9BE-C91030E0226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R39:R41</xm:sqref>
        </x14:conditionalFormatting>
        <x14:conditionalFormatting xmlns:xm="http://schemas.microsoft.com/office/excel/2006/main">
          <x14:cfRule type="dataBar" id="{DB599F23-AF06-4ED6-9F95-F508954937C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R42:R45</xm:sqref>
        </x14:conditionalFormatting>
        <x14:conditionalFormatting xmlns:xm="http://schemas.microsoft.com/office/excel/2006/main">
          <x14:cfRule type="dataBar" id="{12D74D61-B076-4CB5-A668-9128C4E0793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R46:R49</xm:sqref>
        </x14:conditionalFormatting>
        <x14:conditionalFormatting xmlns:xm="http://schemas.microsoft.com/office/excel/2006/main">
          <x14:cfRule type="dataBar" id="{8C7258BC-45FE-44D1-BFF0-6D16069B4FD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R50:R53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G32"/>
  <sheetViews>
    <sheetView workbookViewId="0">
      <selection activeCell="B35" sqref="B35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38</v>
      </c>
      <c r="B1" s="1" t="s">
        <v>140</v>
      </c>
      <c r="C1" s="1" t="s">
        <v>34</v>
      </c>
      <c r="E1" s="1" t="s">
        <v>259</v>
      </c>
      <c r="F1" s="1" t="s">
        <v>260</v>
      </c>
      <c r="G1" s="1" t="s">
        <v>261</v>
      </c>
    </row>
    <row r="2" spans="1:7" x14ac:dyDescent="0.25">
      <c r="A2" s="1">
        <v>816</v>
      </c>
      <c r="B2" s="1">
        <v>800</v>
      </c>
      <c r="C2" s="1">
        <v>485</v>
      </c>
      <c r="D2" s="221"/>
      <c r="E2" s="1" t="s">
        <v>258</v>
      </c>
      <c r="F2" s="1">
        <v>0</v>
      </c>
      <c r="G2" s="1">
        <v>18</v>
      </c>
    </row>
    <row r="3" spans="1:7" x14ac:dyDescent="0.25">
      <c r="A3" s="1">
        <v>786</v>
      </c>
      <c r="B3" s="1">
        <v>800</v>
      </c>
      <c r="C3" s="1">
        <v>480</v>
      </c>
      <c r="D3" s="221"/>
      <c r="E3" s="1" t="s">
        <v>262</v>
      </c>
      <c r="F3" s="1">
        <v>0</v>
      </c>
      <c r="G3" s="1">
        <v>36</v>
      </c>
    </row>
    <row r="4" spans="1:7" x14ac:dyDescent="0.25">
      <c r="A4" s="1">
        <v>783</v>
      </c>
      <c r="B4" s="1">
        <v>800</v>
      </c>
      <c r="C4" s="1">
        <f>C3-120</f>
        <v>360</v>
      </c>
      <c r="D4" s="221"/>
      <c r="E4" s="1" t="s">
        <v>255</v>
      </c>
      <c r="F4" s="1">
        <v>0</v>
      </c>
      <c r="G4" s="1">
        <v>54</v>
      </c>
    </row>
    <row r="5" spans="1:7" x14ac:dyDescent="0.25">
      <c r="A5" s="1">
        <v>780</v>
      </c>
      <c r="B5" s="1">
        <v>800</v>
      </c>
      <c r="C5" s="1">
        <f>C4-120</f>
        <v>240</v>
      </c>
      <c r="D5" s="221"/>
      <c r="E5" s="1" t="s">
        <v>263</v>
      </c>
      <c r="F5" s="1">
        <v>0</v>
      </c>
      <c r="G5" s="1">
        <v>72</v>
      </c>
    </row>
    <row r="6" spans="1:7" x14ac:dyDescent="0.25">
      <c r="A6" s="1">
        <v>775</v>
      </c>
      <c r="B6" s="1">
        <v>800</v>
      </c>
      <c r="C6" s="1">
        <f>C5-120</f>
        <v>120</v>
      </c>
      <c r="D6" s="221"/>
      <c r="E6" s="1" t="s">
        <v>256</v>
      </c>
      <c r="F6" s="1">
        <v>0</v>
      </c>
      <c r="G6" s="1">
        <v>90</v>
      </c>
    </row>
    <row r="7" spans="1:7" x14ac:dyDescent="0.25">
      <c r="A7" s="1">
        <v>770</v>
      </c>
      <c r="B7" s="1">
        <v>790</v>
      </c>
      <c r="C7" s="1">
        <f>C6-120</f>
        <v>0</v>
      </c>
      <c r="D7" s="221"/>
      <c r="E7" s="1" t="s">
        <v>254</v>
      </c>
      <c r="F7" s="1">
        <v>30</v>
      </c>
      <c r="G7" s="1">
        <v>130</v>
      </c>
    </row>
    <row r="8" spans="1:7" x14ac:dyDescent="0.25">
      <c r="A8" s="1">
        <v>763</v>
      </c>
      <c r="B8" s="1">
        <v>780</v>
      </c>
      <c r="D8" s="221"/>
      <c r="E8" s="1" t="s">
        <v>264</v>
      </c>
      <c r="F8" s="543">
        <f>IF(HDRAG_WEAPON_524_AS_520, 30, 60)</f>
        <v>30</v>
      </c>
      <c r="G8" s="543">
        <f>IF(HDRAG_WEAPON_524_AS_520, 130, 260)</f>
        <v>130</v>
      </c>
    </row>
    <row r="9" spans="1:7" x14ac:dyDescent="0.25">
      <c r="A9" s="1">
        <v>756</v>
      </c>
      <c r="B9" s="1">
        <v>770</v>
      </c>
      <c r="D9" s="221"/>
      <c r="E9" s="1" t="s">
        <v>265</v>
      </c>
      <c r="F9" s="543">
        <f>IF(HDRAG_WEAPON_524_AS_520, 30, 90)</f>
        <v>30</v>
      </c>
      <c r="G9" s="543">
        <f>IF(HDRAG_WEAPON_524_AS_520, 130, 390)</f>
        <v>130</v>
      </c>
    </row>
    <row r="10" spans="1:7" x14ac:dyDescent="0.25">
      <c r="A10" s="1">
        <v>749</v>
      </c>
      <c r="B10" s="1">
        <v>760</v>
      </c>
      <c r="D10" s="221"/>
      <c r="E10" s="1" t="s">
        <v>266</v>
      </c>
      <c r="F10" s="543">
        <f>IF(HDRAG_WEAPON_524_AS_520, 30, 120)</f>
        <v>30</v>
      </c>
      <c r="G10" s="543">
        <f>IF(HDRAG_WEAPON_524_AS_520, 130, 520)</f>
        <v>130</v>
      </c>
    </row>
    <row r="11" spans="1:7" x14ac:dyDescent="0.25">
      <c r="A11" s="1">
        <v>739</v>
      </c>
      <c r="B11" s="1">
        <v>750</v>
      </c>
      <c r="D11" s="221"/>
      <c r="E11" s="1" t="s">
        <v>257</v>
      </c>
      <c r="F11" s="543">
        <f>IF(HDRAG_WEAPON_524_AS_520, 30, 150)</f>
        <v>30</v>
      </c>
      <c r="G11" s="543">
        <f>IF(HDRAG_WEAPON_524_AS_520, 130, 650)</f>
        <v>130</v>
      </c>
    </row>
    <row r="12" spans="1:7" x14ac:dyDescent="0.25">
      <c r="A12" s="1">
        <v>729</v>
      </c>
      <c r="B12" s="1">
        <v>730</v>
      </c>
      <c r="D12" s="221"/>
    </row>
    <row r="13" spans="1:7" x14ac:dyDescent="0.25">
      <c r="A13" s="1">
        <v>717</v>
      </c>
      <c r="B13" s="1">
        <v>710</v>
      </c>
      <c r="D13" s="221"/>
    </row>
    <row r="14" spans="1:7" x14ac:dyDescent="0.25">
      <c r="A14" s="1">
        <v>705</v>
      </c>
      <c r="B14" s="1">
        <v>690</v>
      </c>
      <c r="D14" s="221"/>
    </row>
    <row r="15" spans="1:7" x14ac:dyDescent="0.25">
      <c r="A15" s="1">
        <v>690</v>
      </c>
      <c r="B15" s="1">
        <v>670</v>
      </c>
      <c r="D15" s="221"/>
    </row>
    <row r="16" spans="1:7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14"/>
    <col min="3" max="3" width="9.42578125" style="338" customWidth="1"/>
    <col min="4" max="4" width="9.28515625" style="337" customWidth="1"/>
    <col min="5" max="16384" width="9.28515625" style="314"/>
  </cols>
  <sheetData>
    <row r="1" spans="1:9" ht="14.65" customHeight="1" x14ac:dyDescent="0.25">
      <c r="A1" s="335" t="s">
        <v>183</v>
      </c>
      <c r="B1" s="341">
        <v>28</v>
      </c>
      <c r="C1" s="943" t="s">
        <v>185</v>
      </c>
      <c r="D1" s="942">
        <f>INDEX(DATA_EVTBLD,B1,2)-B2</f>
        <v>967</v>
      </c>
      <c r="E1" s="941" t="s">
        <v>24</v>
      </c>
      <c r="F1" s="940">
        <f>1-(INDEX(DATA_EVTBLD,B1,2)-B2)/DATA_EVTBLD_MAX</f>
        <v>0.87627942681678606</v>
      </c>
      <c r="G1" s="940"/>
      <c r="H1" s="940"/>
      <c r="I1" s="940"/>
    </row>
    <row r="2" spans="1:9" ht="14.65" customHeight="1" x14ac:dyDescent="0.25">
      <c r="A2" s="335" t="s">
        <v>184</v>
      </c>
      <c r="B2" s="341">
        <v>933</v>
      </c>
      <c r="C2" s="943"/>
      <c r="D2" s="942"/>
      <c r="E2" s="941"/>
      <c r="F2" s="940"/>
      <c r="G2" s="940"/>
      <c r="H2" s="940"/>
      <c r="I2" s="940"/>
    </row>
    <row r="4" spans="1:9" s="335" customFormat="1" ht="14.65" customHeight="1" x14ac:dyDescent="0.25">
      <c r="A4" s="335" t="s">
        <v>39</v>
      </c>
      <c r="B4" s="340" t="s">
        <v>180</v>
      </c>
      <c r="C4" s="339" t="s">
        <v>181</v>
      </c>
      <c r="D4" s="336" t="s">
        <v>182</v>
      </c>
    </row>
    <row r="5" spans="1:9" x14ac:dyDescent="0.25">
      <c r="A5" s="314">
        <v>1</v>
      </c>
      <c r="B5" s="341">
        <v>7816</v>
      </c>
      <c r="C5" s="338">
        <v>4.0897569444444439</v>
      </c>
      <c r="D5" s="337">
        <f t="shared" ref="D5:D34" si="0">C5*BOOST_PRICE</f>
        <v>490.77083333333348</v>
      </c>
    </row>
    <row r="6" spans="1:9" x14ac:dyDescent="0.25">
      <c r="A6" s="314">
        <f>A5+1</f>
        <v>2</v>
      </c>
      <c r="B6" s="341">
        <v>7813</v>
      </c>
      <c r="C6" s="338">
        <v>4.0896990740740744</v>
      </c>
      <c r="D6" s="337">
        <f t="shared" si="0"/>
        <v>490.76388888888914</v>
      </c>
    </row>
    <row r="7" spans="1:9" x14ac:dyDescent="0.25">
      <c r="A7" s="314">
        <f t="shared" ref="A7:A34" si="1">A6+1</f>
        <v>3</v>
      </c>
      <c r="B7" s="341">
        <v>7808</v>
      </c>
      <c r="C7" s="338">
        <v>4.0895833333333336</v>
      </c>
      <c r="D7" s="337">
        <f t="shared" si="0"/>
        <v>490.75000000000028</v>
      </c>
    </row>
    <row r="8" spans="1:9" x14ac:dyDescent="0.25">
      <c r="A8" s="314">
        <f t="shared" si="1"/>
        <v>4</v>
      </c>
      <c r="B8" s="341">
        <v>7801</v>
      </c>
      <c r="C8" s="338">
        <v>4.0888888888888886</v>
      </c>
      <c r="D8" s="337">
        <f t="shared" si="0"/>
        <v>490.66666666666686</v>
      </c>
    </row>
    <row r="9" spans="1:9" x14ac:dyDescent="0.25">
      <c r="A9" s="314">
        <f t="shared" si="1"/>
        <v>5</v>
      </c>
      <c r="B9" s="341">
        <v>7791</v>
      </c>
      <c r="C9" s="338">
        <v>4.0868055555555554</v>
      </c>
      <c r="D9" s="337">
        <f t="shared" si="0"/>
        <v>490.41666666666686</v>
      </c>
    </row>
    <row r="10" spans="1:9" x14ac:dyDescent="0.25">
      <c r="A10" s="314">
        <f t="shared" si="1"/>
        <v>6</v>
      </c>
      <c r="B10" s="341">
        <v>7779</v>
      </c>
      <c r="C10" s="338">
        <v>4.083333333333333</v>
      </c>
      <c r="D10" s="337">
        <f t="shared" si="0"/>
        <v>490.00000000000017</v>
      </c>
    </row>
    <row r="11" spans="1:9" x14ac:dyDescent="0.25">
      <c r="A11" s="314">
        <f t="shared" si="1"/>
        <v>7</v>
      </c>
      <c r="B11" s="341">
        <v>7764</v>
      </c>
      <c r="C11" s="338">
        <v>4.0798611111111107</v>
      </c>
      <c r="D11" s="337">
        <f t="shared" si="0"/>
        <v>489.58333333333354</v>
      </c>
    </row>
    <row r="12" spans="1:9" x14ac:dyDescent="0.25">
      <c r="A12" s="314">
        <f t="shared" si="1"/>
        <v>8</v>
      </c>
      <c r="B12" s="341">
        <v>7746</v>
      </c>
      <c r="C12" s="338">
        <v>4.0763888888888893</v>
      </c>
      <c r="D12" s="337">
        <f t="shared" si="0"/>
        <v>489.16666666666697</v>
      </c>
    </row>
    <row r="13" spans="1:9" x14ac:dyDescent="0.25">
      <c r="A13" s="314">
        <f t="shared" si="1"/>
        <v>9</v>
      </c>
      <c r="B13" s="341">
        <v>7725</v>
      </c>
      <c r="C13" s="338">
        <v>4.0694444444444446</v>
      </c>
      <c r="D13" s="337">
        <f t="shared" si="0"/>
        <v>488.3333333333336</v>
      </c>
    </row>
    <row r="14" spans="1:9" x14ac:dyDescent="0.25">
      <c r="A14" s="314">
        <f t="shared" si="1"/>
        <v>10</v>
      </c>
      <c r="B14" s="341">
        <v>7700</v>
      </c>
      <c r="C14" s="338">
        <v>4.0625</v>
      </c>
      <c r="D14" s="337">
        <f t="shared" si="0"/>
        <v>487.50000000000023</v>
      </c>
    </row>
    <row r="15" spans="1:9" x14ac:dyDescent="0.25">
      <c r="A15" s="314">
        <f t="shared" si="1"/>
        <v>11</v>
      </c>
      <c r="B15" s="341">
        <v>678</v>
      </c>
      <c r="C15" s="338">
        <v>4.0416666666666661</v>
      </c>
      <c r="D15" s="337">
        <f t="shared" si="0"/>
        <v>485.00000000000017</v>
      </c>
    </row>
    <row r="16" spans="1:9" x14ac:dyDescent="0.25">
      <c r="A16" s="314">
        <f t="shared" si="1"/>
        <v>12</v>
      </c>
      <c r="B16" s="341">
        <v>7620</v>
      </c>
      <c r="C16" s="338">
        <v>4.020833333333333</v>
      </c>
      <c r="D16" s="337">
        <f t="shared" si="0"/>
        <v>482.50000000000017</v>
      </c>
    </row>
    <row r="17" spans="1:4" x14ac:dyDescent="0.25">
      <c r="A17" s="314">
        <f t="shared" si="1"/>
        <v>13</v>
      </c>
      <c r="B17" s="341">
        <v>7550</v>
      </c>
      <c r="C17" s="338">
        <v>4</v>
      </c>
      <c r="D17" s="337">
        <f t="shared" si="0"/>
        <v>480.00000000000023</v>
      </c>
    </row>
    <row r="18" spans="1:4" x14ac:dyDescent="0.25">
      <c r="A18" s="314">
        <f t="shared" si="1"/>
        <v>14</v>
      </c>
      <c r="B18" s="341">
        <v>7460</v>
      </c>
      <c r="C18" s="338">
        <v>3.9791666666666665</v>
      </c>
      <c r="D18" s="337">
        <f t="shared" si="0"/>
        <v>477.50000000000023</v>
      </c>
    </row>
    <row r="19" spans="1:4" x14ac:dyDescent="0.25">
      <c r="A19" s="314">
        <f t="shared" si="1"/>
        <v>15</v>
      </c>
      <c r="B19" s="341">
        <v>7340</v>
      </c>
      <c r="C19" s="338">
        <v>3.958333333333333</v>
      </c>
      <c r="D19" s="337">
        <f t="shared" si="0"/>
        <v>475.00000000000017</v>
      </c>
    </row>
    <row r="20" spans="1:4" x14ac:dyDescent="0.25">
      <c r="A20" s="314">
        <f t="shared" si="1"/>
        <v>16</v>
      </c>
      <c r="B20" s="341">
        <v>7190</v>
      </c>
      <c r="C20" s="338">
        <v>3.9166666666666665</v>
      </c>
      <c r="D20" s="337">
        <f t="shared" si="0"/>
        <v>470.00000000000023</v>
      </c>
    </row>
    <row r="21" spans="1:4" x14ac:dyDescent="0.25">
      <c r="A21" s="314">
        <f t="shared" si="1"/>
        <v>17</v>
      </c>
      <c r="B21" s="341">
        <v>7010</v>
      </c>
      <c r="C21" s="338">
        <v>3.875</v>
      </c>
      <c r="D21" s="337">
        <f t="shared" si="0"/>
        <v>465.00000000000023</v>
      </c>
    </row>
    <row r="22" spans="1:4" x14ac:dyDescent="0.25">
      <c r="A22" s="314">
        <f t="shared" si="1"/>
        <v>18</v>
      </c>
      <c r="B22" s="341">
        <v>6800</v>
      </c>
      <c r="C22" s="338">
        <v>3.833333333333333</v>
      </c>
      <c r="D22" s="337">
        <f t="shared" si="0"/>
        <v>460.00000000000017</v>
      </c>
    </row>
    <row r="23" spans="1:4" x14ac:dyDescent="0.25">
      <c r="A23" s="314">
        <f t="shared" si="1"/>
        <v>19</v>
      </c>
      <c r="B23" s="341">
        <v>6550</v>
      </c>
      <c r="C23" s="338">
        <v>3.791666666666667</v>
      </c>
      <c r="D23" s="337">
        <f t="shared" si="0"/>
        <v>455.00000000000023</v>
      </c>
    </row>
    <row r="24" spans="1:4" x14ac:dyDescent="0.25">
      <c r="A24" s="314">
        <f t="shared" si="1"/>
        <v>20</v>
      </c>
      <c r="B24" s="341">
        <v>6250</v>
      </c>
      <c r="C24" s="338">
        <v>3.75</v>
      </c>
      <c r="D24" s="337">
        <f t="shared" si="0"/>
        <v>450.00000000000023</v>
      </c>
    </row>
    <row r="25" spans="1:4" x14ac:dyDescent="0.25">
      <c r="A25" s="314">
        <f t="shared" si="1"/>
        <v>21</v>
      </c>
      <c r="B25" s="341">
        <v>5900</v>
      </c>
      <c r="C25" s="338">
        <v>3.5</v>
      </c>
      <c r="D25" s="337">
        <f t="shared" si="0"/>
        <v>420.00000000000023</v>
      </c>
    </row>
    <row r="26" spans="1:4" x14ac:dyDescent="0.25">
      <c r="A26" s="314">
        <f t="shared" si="1"/>
        <v>22</v>
      </c>
      <c r="B26" s="341">
        <v>5500</v>
      </c>
      <c r="C26" s="338">
        <v>3.25</v>
      </c>
      <c r="D26" s="337">
        <f t="shared" si="0"/>
        <v>390.00000000000017</v>
      </c>
    </row>
    <row r="27" spans="1:4" x14ac:dyDescent="0.25">
      <c r="A27" s="314">
        <f t="shared" si="1"/>
        <v>23</v>
      </c>
      <c r="B27" s="341">
        <v>5050</v>
      </c>
      <c r="C27" s="338">
        <v>3</v>
      </c>
      <c r="D27" s="337">
        <f t="shared" si="0"/>
        <v>360.00000000000017</v>
      </c>
    </row>
    <row r="28" spans="1:4" x14ac:dyDescent="0.25">
      <c r="A28" s="314">
        <f t="shared" si="1"/>
        <v>24</v>
      </c>
      <c r="B28" s="341">
        <v>4550</v>
      </c>
      <c r="C28" s="338">
        <v>2.75</v>
      </c>
      <c r="D28" s="337">
        <f t="shared" si="0"/>
        <v>330.00000000000017</v>
      </c>
    </row>
    <row r="29" spans="1:4" x14ac:dyDescent="0.25">
      <c r="A29" s="314">
        <f t="shared" si="1"/>
        <v>25</v>
      </c>
      <c r="B29" s="341">
        <v>4000</v>
      </c>
      <c r="C29" s="338">
        <v>2.5</v>
      </c>
      <c r="D29" s="337">
        <f t="shared" si="0"/>
        <v>300.00000000000011</v>
      </c>
    </row>
    <row r="30" spans="1:4" x14ac:dyDescent="0.25">
      <c r="A30" s="314">
        <f t="shared" si="1"/>
        <v>26</v>
      </c>
      <c r="B30" s="341">
        <v>3400</v>
      </c>
      <c r="C30" s="338">
        <v>2</v>
      </c>
      <c r="D30" s="337">
        <f t="shared" si="0"/>
        <v>240.00000000000011</v>
      </c>
    </row>
    <row r="31" spans="1:4" x14ac:dyDescent="0.25">
      <c r="A31" s="314">
        <f t="shared" si="1"/>
        <v>27</v>
      </c>
      <c r="B31" s="341">
        <v>2700</v>
      </c>
      <c r="C31" s="338">
        <v>1.5</v>
      </c>
      <c r="D31" s="337">
        <f t="shared" si="0"/>
        <v>180.00000000000009</v>
      </c>
    </row>
    <row r="32" spans="1:4" x14ac:dyDescent="0.25">
      <c r="A32" s="314">
        <f t="shared" si="1"/>
        <v>28</v>
      </c>
      <c r="B32" s="341">
        <v>1900</v>
      </c>
      <c r="C32" s="338">
        <v>1</v>
      </c>
      <c r="D32" s="337">
        <f t="shared" si="0"/>
        <v>120.00000000000006</v>
      </c>
    </row>
    <row r="33" spans="1:4" x14ac:dyDescent="0.25">
      <c r="A33" s="314">
        <f t="shared" si="1"/>
        <v>29</v>
      </c>
      <c r="B33" s="341">
        <v>1000</v>
      </c>
      <c r="C33" s="338">
        <v>0.5</v>
      </c>
      <c r="D33" s="337">
        <f t="shared" si="0"/>
        <v>60.000000000000028</v>
      </c>
    </row>
    <row r="34" spans="1:4" x14ac:dyDescent="0.25">
      <c r="A34" s="314">
        <f t="shared" si="1"/>
        <v>30</v>
      </c>
      <c r="B34" s="341">
        <v>0</v>
      </c>
      <c r="C34" s="338">
        <v>0</v>
      </c>
      <c r="D34" s="337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3" priority="1" operator="lessThan">
      <formula>1</formula>
    </cfRule>
    <cfRule type="cellIs" dxfId="2" priority="2" operator="greaterThan">
      <formula>2</formula>
    </cfRule>
    <cfRule type="cellIs" dxfId="1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H300"/>
  <sheetViews>
    <sheetView topLeftCell="A282" workbookViewId="0">
      <selection activeCell="A301" sqref="A301"/>
    </sheetView>
  </sheetViews>
  <sheetFormatPr defaultColWidth="6.7109375" defaultRowHeight="15" customHeight="1" x14ac:dyDescent="0.25"/>
  <cols>
    <col min="1" max="1" width="6.7109375" style="1"/>
    <col min="2" max="2" width="6.7109375" style="476"/>
    <col min="3" max="16384" width="6.7109375" style="1"/>
  </cols>
  <sheetData>
    <row r="1" spans="1:8" s="476" customFormat="1" x14ac:dyDescent="0.25">
      <c r="A1" s="476" t="s">
        <v>243</v>
      </c>
      <c r="B1" s="640" t="s">
        <v>245</v>
      </c>
      <c r="C1" s="640"/>
      <c r="D1" s="640"/>
      <c r="E1" s="640" t="s">
        <v>250</v>
      </c>
      <c r="F1" s="640"/>
      <c r="G1" s="640"/>
      <c r="H1" s="640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  <c r="E2" s="478" t="s">
        <v>244</v>
      </c>
      <c r="F2" s="478" t="s">
        <v>247</v>
      </c>
      <c r="G2" s="476" t="s">
        <v>249</v>
      </c>
      <c r="H2" s="476" t="s">
        <v>246</v>
      </c>
    </row>
    <row r="3" spans="1:8" s="477" customFormat="1" ht="15" customHeight="1" x14ac:dyDescent="0.25">
      <c r="A3" s="477">
        <v>2</v>
      </c>
      <c r="B3" s="477">
        <v>7</v>
      </c>
      <c r="C3" s="477">
        <v>2</v>
      </c>
      <c r="D3" s="477">
        <v>1</v>
      </c>
      <c r="E3" s="477">
        <v>6</v>
      </c>
      <c r="F3" s="477">
        <v>3</v>
      </c>
      <c r="G3" s="477">
        <v>2</v>
      </c>
      <c r="H3" s="477">
        <v>0</v>
      </c>
    </row>
    <row r="4" spans="1:8" ht="15" customHeight="1" x14ac:dyDescent="0.25">
      <c r="A4" s="1">
        <v>3</v>
      </c>
      <c r="B4" s="476">
        <v>6</v>
      </c>
      <c r="C4" s="1">
        <v>1</v>
      </c>
      <c r="D4" s="1">
        <v>0</v>
      </c>
      <c r="E4" s="1">
        <v>6</v>
      </c>
      <c r="F4" s="1">
        <v>1</v>
      </c>
      <c r="G4" s="1">
        <v>2</v>
      </c>
      <c r="H4" s="1">
        <v>0</v>
      </c>
    </row>
    <row r="5" spans="1:8" ht="15" customHeight="1" x14ac:dyDescent="0.25">
      <c r="A5" s="1">
        <v>2</v>
      </c>
      <c r="B5" s="476">
        <v>6</v>
      </c>
      <c r="C5" s="1">
        <v>1</v>
      </c>
      <c r="D5" s="1">
        <v>1</v>
      </c>
      <c r="E5" s="1">
        <v>7</v>
      </c>
      <c r="F5" s="1">
        <v>2</v>
      </c>
      <c r="G5" s="1">
        <v>1</v>
      </c>
      <c r="H5" s="1">
        <v>1</v>
      </c>
    </row>
    <row r="6" spans="1:8" ht="15" customHeight="1" x14ac:dyDescent="0.25">
      <c r="A6" s="1">
        <v>2</v>
      </c>
      <c r="B6" s="476">
        <v>4</v>
      </c>
      <c r="C6" s="1">
        <v>2</v>
      </c>
      <c r="D6" s="1">
        <v>1</v>
      </c>
      <c r="E6" s="1">
        <v>6</v>
      </c>
      <c r="F6" s="1">
        <v>3</v>
      </c>
      <c r="G6" s="1">
        <v>1</v>
      </c>
      <c r="H6" s="1">
        <v>1</v>
      </c>
    </row>
    <row r="7" spans="1:8" ht="15" customHeight="1" x14ac:dyDescent="0.25">
      <c r="A7" s="1">
        <v>2</v>
      </c>
      <c r="B7" s="476">
        <v>4</v>
      </c>
      <c r="C7" s="1">
        <v>2</v>
      </c>
      <c r="D7" s="1">
        <v>0</v>
      </c>
      <c r="E7" s="1">
        <v>9</v>
      </c>
      <c r="F7" s="1">
        <v>3</v>
      </c>
      <c r="G7" s="1">
        <v>3</v>
      </c>
      <c r="H7" s="1">
        <v>2</v>
      </c>
    </row>
    <row r="8" spans="1:8" ht="15" customHeight="1" x14ac:dyDescent="0.25">
      <c r="A8" s="1">
        <v>3</v>
      </c>
      <c r="B8" s="476">
        <v>4</v>
      </c>
      <c r="C8" s="1">
        <v>3</v>
      </c>
      <c r="D8" s="1">
        <v>0</v>
      </c>
      <c r="E8" s="1">
        <v>6</v>
      </c>
      <c r="F8" s="1">
        <v>3</v>
      </c>
      <c r="G8" s="1">
        <v>2</v>
      </c>
      <c r="H8" s="1">
        <v>1</v>
      </c>
    </row>
    <row r="9" spans="1:8" ht="15" customHeight="1" x14ac:dyDescent="0.25">
      <c r="A9" s="1">
        <v>2</v>
      </c>
      <c r="B9" s="476">
        <v>5</v>
      </c>
      <c r="C9" s="1">
        <v>2</v>
      </c>
      <c r="D9" s="1">
        <v>0</v>
      </c>
      <c r="E9" s="1">
        <v>6</v>
      </c>
      <c r="F9" s="1">
        <v>3</v>
      </c>
      <c r="G9" s="1">
        <v>1</v>
      </c>
      <c r="H9" s="1">
        <v>0</v>
      </c>
    </row>
    <row r="10" spans="1:8" ht="15" customHeight="1" x14ac:dyDescent="0.25">
      <c r="A10" s="1">
        <v>2</v>
      </c>
      <c r="B10" s="476">
        <v>5</v>
      </c>
      <c r="C10" s="1">
        <v>3</v>
      </c>
      <c r="D10" s="1">
        <v>0</v>
      </c>
      <c r="E10" s="1">
        <v>6</v>
      </c>
      <c r="F10" s="1">
        <v>1</v>
      </c>
      <c r="G10" s="1">
        <v>3</v>
      </c>
      <c r="H10" s="1">
        <v>0</v>
      </c>
    </row>
    <row r="11" spans="1:8" ht="15" customHeight="1" x14ac:dyDescent="0.25">
      <c r="A11" s="1">
        <v>2</v>
      </c>
      <c r="B11" s="476">
        <v>4</v>
      </c>
      <c r="C11" s="1">
        <v>1</v>
      </c>
      <c r="D11" s="1">
        <v>1</v>
      </c>
      <c r="E11" s="1">
        <v>6</v>
      </c>
      <c r="F11" s="1">
        <v>3</v>
      </c>
      <c r="G11" s="1">
        <v>1</v>
      </c>
      <c r="H11" s="1">
        <v>0</v>
      </c>
    </row>
    <row r="12" spans="1:8" ht="15" customHeight="1" x14ac:dyDescent="0.25">
      <c r="A12" s="1">
        <v>2</v>
      </c>
      <c r="B12" s="476">
        <v>4</v>
      </c>
      <c r="C12" s="1">
        <v>1</v>
      </c>
      <c r="D12" s="1">
        <v>0</v>
      </c>
      <c r="E12" s="1">
        <v>6</v>
      </c>
      <c r="F12" s="1">
        <v>3</v>
      </c>
      <c r="G12" s="1">
        <v>2</v>
      </c>
      <c r="H12" s="1">
        <v>0</v>
      </c>
    </row>
    <row r="13" spans="1:8" ht="15" customHeight="1" x14ac:dyDescent="0.25">
      <c r="A13" s="1">
        <v>2</v>
      </c>
      <c r="B13" s="476">
        <v>5</v>
      </c>
      <c r="C13" s="1">
        <v>2</v>
      </c>
      <c r="D13" s="1">
        <v>0</v>
      </c>
      <c r="E13" s="1">
        <v>6</v>
      </c>
      <c r="F13" s="1">
        <v>1</v>
      </c>
      <c r="G13" s="1">
        <v>1</v>
      </c>
      <c r="H13" s="1">
        <v>1</v>
      </c>
    </row>
    <row r="14" spans="1:8" ht="15" customHeight="1" x14ac:dyDescent="0.25">
      <c r="A14" s="1">
        <v>2</v>
      </c>
      <c r="B14" s="476">
        <v>4</v>
      </c>
      <c r="C14" s="1">
        <v>1</v>
      </c>
      <c r="D14" s="1">
        <v>1</v>
      </c>
      <c r="E14" s="1">
        <v>6</v>
      </c>
      <c r="F14" s="1">
        <v>3</v>
      </c>
      <c r="G14" s="1">
        <v>3</v>
      </c>
      <c r="H14" s="1">
        <v>1</v>
      </c>
    </row>
    <row r="15" spans="1:8" ht="15" customHeight="1" x14ac:dyDescent="0.25">
      <c r="A15" s="1">
        <v>2</v>
      </c>
      <c r="B15" s="476">
        <v>4</v>
      </c>
      <c r="C15" s="1">
        <v>3</v>
      </c>
      <c r="D15" s="1">
        <v>1</v>
      </c>
      <c r="E15" s="1">
        <v>6</v>
      </c>
      <c r="F15" s="1">
        <v>1</v>
      </c>
      <c r="G15" s="1">
        <v>2</v>
      </c>
      <c r="H15" s="1">
        <v>1</v>
      </c>
    </row>
    <row r="16" spans="1:8" ht="15" customHeight="1" x14ac:dyDescent="0.25">
      <c r="A16" s="1">
        <v>2</v>
      </c>
      <c r="B16" s="476">
        <v>4</v>
      </c>
      <c r="C16" s="1">
        <v>1</v>
      </c>
      <c r="D16" s="1">
        <v>0</v>
      </c>
      <c r="E16" s="1">
        <v>6</v>
      </c>
      <c r="F16" s="1">
        <v>2</v>
      </c>
      <c r="G16" s="1">
        <v>3</v>
      </c>
      <c r="H16" s="1">
        <v>0</v>
      </c>
    </row>
    <row r="17" spans="1:8" ht="15" customHeight="1" x14ac:dyDescent="0.25">
      <c r="A17" s="1">
        <v>2</v>
      </c>
      <c r="B17" s="476">
        <v>4</v>
      </c>
      <c r="C17" s="1">
        <v>2</v>
      </c>
      <c r="D17" s="1">
        <v>0</v>
      </c>
      <c r="E17" s="1">
        <v>6</v>
      </c>
      <c r="F17" s="1">
        <v>1</v>
      </c>
      <c r="G17" s="1">
        <v>3</v>
      </c>
      <c r="H17" s="1">
        <v>1</v>
      </c>
    </row>
    <row r="18" spans="1:8" ht="15" customHeight="1" x14ac:dyDescent="0.25">
      <c r="A18" s="1">
        <v>2</v>
      </c>
      <c r="B18" s="476">
        <v>4</v>
      </c>
      <c r="C18" s="1">
        <v>1</v>
      </c>
      <c r="D18" s="1">
        <v>0</v>
      </c>
      <c r="E18" s="1">
        <v>7</v>
      </c>
      <c r="F18" s="1">
        <v>2</v>
      </c>
      <c r="G18" s="1">
        <v>3</v>
      </c>
      <c r="H18" s="1">
        <v>1</v>
      </c>
    </row>
    <row r="19" spans="1:8" ht="15" customHeight="1" x14ac:dyDescent="0.25">
      <c r="A19" s="1">
        <v>2</v>
      </c>
      <c r="B19" s="476">
        <v>4</v>
      </c>
      <c r="C19" s="1">
        <v>3</v>
      </c>
      <c r="D19" s="1">
        <v>0</v>
      </c>
      <c r="E19" s="1">
        <v>6</v>
      </c>
      <c r="F19" s="1">
        <v>1</v>
      </c>
      <c r="G19" s="1">
        <v>3</v>
      </c>
      <c r="H19" s="1">
        <v>0</v>
      </c>
    </row>
    <row r="20" spans="1:8" ht="15" customHeight="1" x14ac:dyDescent="0.25">
      <c r="A20" s="1">
        <v>2</v>
      </c>
      <c r="B20" s="476">
        <v>4</v>
      </c>
      <c r="C20" s="1">
        <v>1</v>
      </c>
      <c r="D20" s="1">
        <v>0</v>
      </c>
      <c r="E20" s="1">
        <v>6</v>
      </c>
      <c r="F20" s="1">
        <v>3</v>
      </c>
      <c r="G20" s="1">
        <v>2</v>
      </c>
      <c r="H20" s="1">
        <v>1</v>
      </c>
    </row>
    <row r="21" spans="1:8" ht="15" customHeight="1" x14ac:dyDescent="0.25">
      <c r="A21" s="1">
        <v>2</v>
      </c>
      <c r="B21" s="476">
        <v>6</v>
      </c>
      <c r="C21" s="1">
        <v>1</v>
      </c>
      <c r="D21" s="1">
        <v>0</v>
      </c>
      <c r="E21" s="1">
        <v>7</v>
      </c>
      <c r="F21" s="1">
        <v>1</v>
      </c>
      <c r="G21" s="1">
        <v>1</v>
      </c>
      <c r="H21" s="1">
        <v>1</v>
      </c>
    </row>
    <row r="22" spans="1:8" ht="15" customHeight="1" x14ac:dyDescent="0.25">
      <c r="A22" s="1">
        <v>2</v>
      </c>
      <c r="B22" s="476">
        <v>4</v>
      </c>
      <c r="C22" s="1">
        <v>2</v>
      </c>
      <c r="D22" s="1">
        <v>1</v>
      </c>
      <c r="E22" s="1">
        <v>7</v>
      </c>
      <c r="F22" s="1">
        <v>2</v>
      </c>
      <c r="G22" s="1">
        <v>2</v>
      </c>
      <c r="H22" s="1">
        <v>1</v>
      </c>
    </row>
    <row r="23" spans="1:8" ht="15" customHeight="1" x14ac:dyDescent="0.25">
      <c r="A23" s="1">
        <v>2</v>
      </c>
      <c r="B23" s="476">
        <v>5</v>
      </c>
      <c r="C23" s="1">
        <v>3</v>
      </c>
      <c r="D23" s="1">
        <v>0</v>
      </c>
      <c r="E23" s="1">
        <v>7</v>
      </c>
      <c r="F23" s="1">
        <v>2</v>
      </c>
      <c r="G23" s="1">
        <v>3</v>
      </c>
      <c r="H23" s="1">
        <v>2</v>
      </c>
    </row>
    <row r="24" spans="1:8" ht="15" customHeight="1" x14ac:dyDescent="0.25">
      <c r="A24" s="1">
        <v>2</v>
      </c>
      <c r="B24" s="476">
        <v>5</v>
      </c>
      <c r="C24" s="1">
        <v>2</v>
      </c>
      <c r="D24" s="1">
        <v>0</v>
      </c>
      <c r="E24" s="1">
        <v>6</v>
      </c>
      <c r="F24" s="1">
        <v>2</v>
      </c>
      <c r="G24" s="1">
        <v>1</v>
      </c>
      <c r="H24" s="1">
        <v>0</v>
      </c>
    </row>
    <row r="25" spans="1:8" ht="15" customHeight="1" x14ac:dyDescent="0.25">
      <c r="A25" s="1">
        <v>2</v>
      </c>
      <c r="B25" s="476">
        <v>5</v>
      </c>
      <c r="C25" s="1">
        <v>2</v>
      </c>
      <c r="D25" s="1">
        <v>1</v>
      </c>
      <c r="E25" s="1">
        <v>6</v>
      </c>
      <c r="F25" s="1">
        <v>2</v>
      </c>
      <c r="G25" s="1">
        <v>2</v>
      </c>
      <c r="H25" s="1">
        <v>1</v>
      </c>
    </row>
    <row r="26" spans="1:8" ht="15" customHeight="1" x14ac:dyDescent="0.25">
      <c r="A26" s="1">
        <v>3</v>
      </c>
      <c r="B26" s="476">
        <v>4</v>
      </c>
      <c r="C26" s="1">
        <v>1</v>
      </c>
      <c r="D26" s="1">
        <v>1</v>
      </c>
      <c r="E26" s="1">
        <v>6</v>
      </c>
      <c r="F26" s="1">
        <v>2</v>
      </c>
      <c r="G26" s="1">
        <v>3</v>
      </c>
      <c r="H26" s="1">
        <v>1</v>
      </c>
    </row>
    <row r="27" spans="1:8" ht="15" customHeight="1" x14ac:dyDescent="0.25">
      <c r="A27" s="1">
        <v>2</v>
      </c>
      <c r="B27" s="476">
        <v>4</v>
      </c>
      <c r="C27" s="1">
        <v>2</v>
      </c>
      <c r="D27" s="1">
        <v>1</v>
      </c>
      <c r="E27" s="1">
        <v>6</v>
      </c>
      <c r="F27" s="1">
        <v>3</v>
      </c>
      <c r="G27" s="1">
        <v>1</v>
      </c>
      <c r="H27" s="1">
        <v>1</v>
      </c>
    </row>
    <row r="28" spans="1:8" ht="15" customHeight="1" x14ac:dyDescent="0.25">
      <c r="A28" s="1">
        <v>2</v>
      </c>
      <c r="B28" s="476">
        <v>4</v>
      </c>
      <c r="C28" s="1">
        <v>3</v>
      </c>
      <c r="D28" s="1">
        <v>0</v>
      </c>
      <c r="E28" s="1">
        <v>6</v>
      </c>
      <c r="F28" s="1">
        <v>3</v>
      </c>
      <c r="G28" s="1">
        <v>1</v>
      </c>
      <c r="H28" s="1">
        <v>0</v>
      </c>
    </row>
    <row r="29" spans="1:8" ht="15" customHeight="1" x14ac:dyDescent="0.25">
      <c r="A29" s="1">
        <v>2</v>
      </c>
      <c r="B29" s="476">
        <v>4</v>
      </c>
      <c r="C29" s="1">
        <v>1</v>
      </c>
      <c r="D29" s="1">
        <v>1</v>
      </c>
      <c r="E29" s="1">
        <v>6</v>
      </c>
      <c r="F29" s="1">
        <v>2</v>
      </c>
      <c r="G29" s="1">
        <v>2</v>
      </c>
      <c r="H29" s="1">
        <v>1</v>
      </c>
    </row>
    <row r="30" spans="1:8" ht="15" customHeight="1" x14ac:dyDescent="0.25">
      <c r="A30" s="1">
        <v>3</v>
      </c>
      <c r="B30" s="476">
        <v>5</v>
      </c>
      <c r="C30" s="1">
        <v>3</v>
      </c>
      <c r="D30" s="1">
        <v>0</v>
      </c>
      <c r="E30" s="1">
        <v>7</v>
      </c>
      <c r="F30" s="1">
        <v>1</v>
      </c>
      <c r="G30" s="1">
        <v>2</v>
      </c>
      <c r="H30" s="1">
        <v>1</v>
      </c>
    </row>
    <row r="31" spans="1:8" ht="15" customHeight="1" x14ac:dyDescent="0.25">
      <c r="A31" s="1">
        <v>2</v>
      </c>
      <c r="B31" s="476">
        <v>5</v>
      </c>
      <c r="C31" s="1">
        <v>2</v>
      </c>
      <c r="D31" s="1">
        <v>0</v>
      </c>
      <c r="E31" s="1">
        <v>6</v>
      </c>
      <c r="F31" s="1">
        <v>1</v>
      </c>
      <c r="G31" s="1">
        <v>3</v>
      </c>
      <c r="H31" s="1">
        <v>0</v>
      </c>
    </row>
    <row r="32" spans="1:8" ht="15" customHeight="1" x14ac:dyDescent="0.25">
      <c r="A32" s="1">
        <v>3</v>
      </c>
      <c r="B32" s="476">
        <v>4</v>
      </c>
      <c r="C32" s="1">
        <v>2</v>
      </c>
      <c r="D32" s="1">
        <v>1</v>
      </c>
      <c r="E32" s="1">
        <v>8</v>
      </c>
      <c r="F32" s="1">
        <v>3</v>
      </c>
      <c r="G32" s="1">
        <v>1</v>
      </c>
      <c r="H32" s="1">
        <v>2</v>
      </c>
    </row>
    <row r="33" spans="1:8" ht="15" customHeight="1" x14ac:dyDescent="0.25">
      <c r="A33" s="1">
        <v>2</v>
      </c>
      <c r="B33" s="476">
        <v>5</v>
      </c>
      <c r="C33" s="1">
        <v>1</v>
      </c>
      <c r="D33" s="1">
        <v>1</v>
      </c>
      <c r="E33" s="1">
        <v>6</v>
      </c>
      <c r="F33" s="1">
        <v>2</v>
      </c>
      <c r="G33" s="1">
        <v>1</v>
      </c>
      <c r="H33" s="1">
        <v>2</v>
      </c>
    </row>
    <row r="34" spans="1:8" ht="15" customHeight="1" x14ac:dyDescent="0.25">
      <c r="A34" s="1">
        <v>2</v>
      </c>
      <c r="B34" s="476">
        <v>4</v>
      </c>
      <c r="C34" s="1">
        <v>2</v>
      </c>
      <c r="D34" s="1">
        <v>0</v>
      </c>
      <c r="E34" s="1">
        <v>6</v>
      </c>
      <c r="F34" s="1">
        <v>3</v>
      </c>
      <c r="G34" s="1">
        <v>2</v>
      </c>
      <c r="H34" s="1">
        <v>1</v>
      </c>
    </row>
    <row r="35" spans="1:8" ht="15" customHeight="1" x14ac:dyDescent="0.25">
      <c r="A35" s="1">
        <v>2</v>
      </c>
      <c r="B35" s="476">
        <v>4</v>
      </c>
      <c r="C35" s="1">
        <v>2</v>
      </c>
      <c r="D35" s="1">
        <v>1</v>
      </c>
      <c r="E35" s="1">
        <v>6</v>
      </c>
      <c r="F35" s="1">
        <v>3</v>
      </c>
      <c r="G35" s="1">
        <v>3</v>
      </c>
      <c r="H35" s="1">
        <v>0</v>
      </c>
    </row>
    <row r="36" spans="1:8" ht="15" customHeight="1" x14ac:dyDescent="0.25">
      <c r="A36" s="1">
        <v>4</v>
      </c>
      <c r="B36" s="476">
        <v>4</v>
      </c>
      <c r="C36" s="1">
        <v>3</v>
      </c>
      <c r="D36" s="1">
        <v>0</v>
      </c>
      <c r="E36" s="1">
        <v>6</v>
      </c>
      <c r="F36" s="1">
        <v>3</v>
      </c>
      <c r="G36" s="1">
        <v>3</v>
      </c>
      <c r="H36" s="1">
        <v>0</v>
      </c>
    </row>
    <row r="37" spans="1:8" ht="15" customHeight="1" x14ac:dyDescent="0.25">
      <c r="A37" s="1">
        <v>3</v>
      </c>
      <c r="B37" s="476">
        <v>4</v>
      </c>
      <c r="C37" s="1">
        <v>3</v>
      </c>
      <c r="D37" s="1">
        <v>0</v>
      </c>
      <c r="E37" s="1">
        <v>6</v>
      </c>
      <c r="F37" s="1">
        <v>2</v>
      </c>
      <c r="G37" s="1">
        <v>1</v>
      </c>
      <c r="H37" s="1">
        <v>1</v>
      </c>
    </row>
    <row r="38" spans="1:8" ht="15" customHeight="1" x14ac:dyDescent="0.25">
      <c r="A38" s="1">
        <v>2</v>
      </c>
      <c r="B38" s="476">
        <v>4</v>
      </c>
      <c r="C38" s="1">
        <v>2</v>
      </c>
      <c r="D38" s="1">
        <v>0</v>
      </c>
      <c r="E38" s="1">
        <v>6</v>
      </c>
      <c r="F38" s="1">
        <v>1</v>
      </c>
      <c r="G38" s="1">
        <v>1</v>
      </c>
      <c r="H38" s="1">
        <v>0</v>
      </c>
    </row>
    <row r="39" spans="1:8" ht="15" customHeight="1" x14ac:dyDescent="0.25">
      <c r="A39" s="1">
        <v>3</v>
      </c>
      <c r="B39" s="476">
        <v>4</v>
      </c>
      <c r="C39" s="1">
        <v>1</v>
      </c>
      <c r="D39" s="1">
        <v>0</v>
      </c>
      <c r="E39" s="1">
        <v>9</v>
      </c>
      <c r="F39" s="1">
        <v>2</v>
      </c>
      <c r="G39" s="1">
        <v>1</v>
      </c>
      <c r="H39" s="1">
        <v>0</v>
      </c>
    </row>
    <row r="40" spans="1:8" ht="15" customHeight="1" x14ac:dyDescent="0.25">
      <c r="A40" s="1">
        <v>2</v>
      </c>
      <c r="B40" s="476">
        <v>4</v>
      </c>
      <c r="C40" s="1">
        <v>1</v>
      </c>
      <c r="D40" s="1">
        <v>1</v>
      </c>
      <c r="E40" s="1">
        <v>6</v>
      </c>
      <c r="F40" s="1">
        <v>2</v>
      </c>
      <c r="G40" s="1">
        <v>1</v>
      </c>
      <c r="H40" s="1">
        <v>1</v>
      </c>
    </row>
    <row r="41" spans="1:8" ht="15" customHeight="1" x14ac:dyDescent="0.25">
      <c r="A41" s="1">
        <v>2</v>
      </c>
      <c r="B41" s="476">
        <v>4</v>
      </c>
      <c r="C41" s="1">
        <v>1</v>
      </c>
      <c r="D41" s="1">
        <v>1</v>
      </c>
      <c r="E41" s="1">
        <v>7</v>
      </c>
      <c r="F41" s="1">
        <v>2</v>
      </c>
      <c r="G41" s="1">
        <v>2</v>
      </c>
      <c r="H41" s="1">
        <v>0</v>
      </c>
    </row>
    <row r="42" spans="1:8" ht="15" customHeight="1" x14ac:dyDescent="0.25">
      <c r="A42" s="1">
        <v>2</v>
      </c>
      <c r="B42" s="476">
        <v>4</v>
      </c>
      <c r="C42" s="1">
        <v>3</v>
      </c>
      <c r="D42" s="1">
        <v>0</v>
      </c>
      <c r="E42" s="1">
        <v>6</v>
      </c>
      <c r="F42" s="1">
        <v>1</v>
      </c>
      <c r="G42" s="1">
        <v>1</v>
      </c>
      <c r="H42" s="1">
        <v>0</v>
      </c>
    </row>
    <row r="43" spans="1:8" ht="15" customHeight="1" x14ac:dyDescent="0.25">
      <c r="A43" s="1">
        <v>2</v>
      </c>
      <c r="B43" s="476">
        <v>4</v>
      </c>
      <c r="C43" s="1">
        <v>3</v>
      </c>
      <c r="D43" s="1">
        <v>0</v>
      </c>
      <c r="E43" s="1">
        <v>7</v>
      </c>
      <c r="F43" s="1">
        <v>3</v>
      </c>
      <c r="G43" s="1">
        <v>3</v>
      </c>
      <c r="H43" s="1">
        <v>0</v>
      </c>
    </row>
    <row r="44" spans="1:8" ht="15" customHeight="1" x14ac:dyDescent="0.25">
      <c r="A44" s="1">
        <v>2</v>
      </c>
      <c r="B44" s="476">
        <v>5</v>
      </c>
      <c r="C44" s="1">
        <v>2</v>
      </c>
      <c r="D44" s="1">
        <v>0</v>
      </c>
      <c r="E44" s="1">
        <v>7</v>
      </c>
      <c r="F44" s="1">
        <v>2</v>
      </c>
      <c r="G44" s="1">
        <v>3</v>
      </c>
      <c r="H44" s="1">
        <v>1</v>
      </c>
    </row>
    <row r="45" spans="1:8" ht="15" customHeight="1" x14ac:dyDescent="0.25">
      <c r="A45" s="1">
        <v>3</v>
      </c>
      <c r="B45" s="476">
        <v>4</v>
      </c>
      <c r="C45" s="1">
        <v>1</v>
      </c>
      <c r="D45" s="1">
        <v>1</v>
      </c>
      <c r="E45" s="1">
        <v>8</v>
      </c>
      <c r="F45" s="1">
        <v>3</v>
      </c>
      <c r="G45" s="1">
        <v>1</v>
      </c>
      <c r="H45" s="1">
        <v>0</v>
      </c>
    </row>
    <row r="46" spans="1:8" ht="15" customHeight="1" x14ac:dyDescent="0.25">
      <c r="A46" s="1">
        <v>2</v>
      </c>
      <c r="B46" s="476">
        <v>4</v>
      </c>
      <c r="C46" s="1">
        <v>3</v>
      </c>
      <c r="D46" s="1">
        <v>0</v>
      </c>
      <c r="E46" s="1">
        <v>6</v>
      </c>
      <c r="F46" s="1">
        <v>1</v>
      </c>
      <c r="G46" s="1">
        <v>3</v>
      </c>
      <c r="H46" s="1">
        <v>2</v>
      </c>
    </row>
    <row r="47" spans="1:8" ht="15" customHeight="1" x14ac:dyDescent="0.25">
      <c r="A47" s="1">
        <v>5</v>
      </c>
      <c r="B47" s="476">
        <v>6</v>
      </c>
      <c r="C47" s="1">
        <v>3</v>
      </c>
      <c r="D47" s="1">
        <v>0</v>
      </c>
      <c r="E47" s="1">
        <v>7</v>
      </c>
      <c r="F47" s="1">
        <v>3</v>
      </c>
      <c r="G47" s="1">
        <v>2</v>
      </c>
      <c r="H47" s="1">
        <v>0</v>
      </c>
    </row>
    <row r="48" spans="1:8" ht="15" customHeight="1" x14ac:dyDescent="0.25">
      <c r="A48" s="1">
        <v>2</v>
      </c>
      <c r="B48" s="476">
        <v>4</v>
      </c>
      <c r="C48" s="1">
        <v>3</v>
      </c>
      <c r="D48" s="1">
        <v>0</v>
      </c>
      <c r="E48" s="1">
        <v>6</v>
      </c>
      <c r="F48" s="1">
        <v>1</v>
      </c>
      <c r="G48" s="1">
        <v>3</v>
      </c>
      <c r="H48" s="1">
        <v>1</v>
      </c>
    </row>
    <row r="49" spans="1:8" ht="15" customHeight="1" x14ac:dyDescent="0.25">
      <c r="A49" s="1">
        <v>2</v>
      </c>
      <c r="B49" s="476">
        <v>7</v>
      </c>
      <c r="C49" s="1">
        <v>3</v>
      </c>
      <c r="D49" s="1">
        <v>0</v>
      </c>
      <c r="E49" s="1">
        <v>6</v>
      </c>
      <c r="F49" s="1">
        <v>1</v>
      </c>
      <c r="G49" s="1">
        <v>2</v>
      </c>
      <c r="H49" s="1">
        <v>0</v>
      </c>
    </row>
    <row r="50" spans="1:8" ht="15" customHeight="1" x14ac:dyDescent="0.25">
      <c r="A50" s="1">
        <v>2</v>
      </c>
      <c r="B50" s="476">
        <v>4</v>
      </c>
      <c r="C50" s="1">
        <v>2</v>
      </c>
      <c r="D50" s="1">
        <v>0</v>
      </c>
      <c r="E50" s="1">
        <v>6</v>
      </c>
      <c r="F50" s="1">
        <v>1</v>
      </c>
      <c r="G50" s="1">
        <v>1</v>
      </c>
      <c r="H50" s="1">
        <v>0</v>
      </c>
    </row>
    <row r="51" spans="1:8" ht="15" customHeight="1" x14ac:dyDescent="0.25">
      <c r="A51" s="1">
        <v>3</v>
      </c>
      <c r="B51" s="476">
        <v>6</v>
      </c>
      <c r="C51" s="1">
        <v>1</v>
      </c>
      <c r="D51" s="1">
        <v>1</v>
      </c>
      <c r="E51" s="1">
        <v>6</v>
      </c>
      <c r="F51" s="1">
        <v>1</v>
      </c>
      <c r="G51" s="1">
        <v>2</v>
      </c>
      <c r="H51" s="1">
        <v>0</v>
      </c>
    </row>
    <row r="52" spans="1:8" ht="15" customHeight="1" x14ac:dyDescent="0.25">
      <c r="A52" s="1">
        <v>2</v>
      </c>
      <c r="B52" s="476">
        <v>5</v>
      </c>
      <c r="C52" s="1">
        <v>1</v>
      </c>
      <c r="D52" s="1">
        <v>1</v>
      </c>
      <c r="E52" s="1">
        <v>8</v>
      </c>
      <c r="F52" s="1">
        <v>2</v>
      </c>
      <c r="G52" s="1">
        <v>2</v>
      </c>
      <c r="H52" s="1">
        <v>0</v>
      </c>
    </row>
    <row r="53" spans="1:8" ht="15" customHeight="1" x14ac:dyDescent="0.25">
      <c r="A53" s="1">
        <v>2</v>
      </c>
      <c r="B53" s="476">
        <v>4</v>
      </c>
      <c r="C53" s="1">
        <v>3</v>
      </c>
      <c r="D53" s="1">
        <v>0</v>
      </c>
      <c r="E53" s="1">
        <v>6</v>
      </c>
      <c r="F53" s="1">
        <v>1</v>
      </c>
      <c r="G53" s="1">
        <v>2</v>
      </c>
      <c r="H53" s="1">
        <v>2</v>
      </c>
    </row>
    <row r="54" spans="1:8" ht="15" customHeight="1" x14ac:dyDescent="0.25">
      <c r="A54" s="1">
        <v>2</v>
      </c>
      <c r="B54" s="476">
        <v>4</v>
      </c>
      <c r="C54" s="1">
        <v>2</v>
      </c>
      <c r="D54" s="1">
        <v>1</v>
      </c>
      <c r="E54" s="1">
        <v>6</v>
      </c>
      <c r="F54" s="1">
        <v>2</v>
      </c>
      <c r="G54" s="1">
        <v>3</v>
      </c>
      <c r="H54" s="1">
        <v>0</v>
      </c>
    </row>
    <row r="55" spans="1:8" ht="15" customHeight="1" x14ac:dyDescent="0.25">
      <c r="A55" s="1">
        <v>3</v>
      </c>
      <c r="B55" s="476">
        <v>4</v>
      </c>
      <c r="C55" s="1">
        <v>3</v>
      </c>
      <c r="D55" s="1">
        <v>0</v>
      </c>
      <c r="E55" s="1">
        <v>6</v>
      </c>
      <c r="F55" s="1">
        <v>3</v>
      </c>
      <c r="G55" s="1">
        <v>1</v>
      </c>
      <c r="H55" s="1">
        <v>0</v>
      </c>
    </row>
    <row r="56" spans="1:8" ht="15" customHeight="1" x14ac:dyDescent="0.25">
      <c r="A56" s="1">
        <v>3</v>
      </c>
      <c r="B56" s="476">
        <v>6</v>
      </c>
      <c r="C56" s="1">
        <v>1</v>
      </c>
      <c r="D56" s="1">
        <v>0</v>
      </c>
      <c r="E56" s="1">
        <v>6</v>
      </c>
      <c r="F56" s="1">
        <v>2</v>
      </c>
      <c r="G56" s="1">
        <v>1</v>
      </c>
      <c r="H56" s="1">
        <v>0</v>
      </c>
    </row>
    <row r="57" spans="1:8" ht="15" customHeight="1" x14ac:dyDescent="0.25">
      <c r="A57" s="1">
        <v>4</v>
      </c>
      <c r="B57" s="476">
        <v>5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1</v>
      </c>
    </row>
    <row r="58" spans="1:8" ht="15" customHeight="1" x14ac:dyDescent="0.25">
      <c r="A58" s="1">
        <v>3</v>
      </c>
      <c r="B58" s="476">
        <v>4</v>
      </c>
      <c r="C58" s="1">
        <v>1</v>
      </c>
      <c r="D58" s="1">
        <v>0</v>
      </c>
      <c r="E58" s="1">
        <v>6</v>
      </c>
      <c r="F58" s="1">
        <v>1</v>
      </c>
      <c r="G58" s="1">
        <v>3</v>
      </c>
      <c r="H58" s="1">
        <v>1</v>
      </c>
    </row>
    <row r="59" spans="1:8" ht="15" customHeight="1" x14ac:dyDescent="0.25">
      <c r="A59" s="1">
        <v>2</v>
      </c>
      <c r="B59" s="476">
        <v>4</v>
      </c>
      <c r="C59" s="1">
        <v>2</v>
      </c>
      <c r="D59" s="1">
        <v>0</v>
      </c>
      <c r="E59" s="1">
        <v>6</v>
      </c>
      <c r="F59" s="1">
        <v>3</v>
      </c>
      <c r="G59" s="1">
        <v>2</v>
      </c>
      <c r="H59" s="1">
        <v>1</v>
      </c>
    </row>
    <row r="60" spans="1:8" ht="15" customHeight="1" x14ac:dyDescent="0.25">
      <c r="A60" s="1">
        <v>3</v>
      </c>
      <c r="B60" s="476">
        <v>5</v>
      </c>
      <c r="C60" s="1">
        <v>2</v>
      </c>
      <c r="D60" s="1">
        <v>1</v>
      </c>
      <c r="E60" s="1">
        <v>7</v>
      </c>
      <c r="F60" s="1">
        <v>2</v>
      </c>
      <c r="G60" s="1">
        <v>2</v>
      </c>
      <c r="H60" s="1">
        <v>1</v>
      </c>
    </row>
    <row r="61" spans="1:8" ht="15" customHeight="1" x14ac:dyDescent="0.25">
      <c r="A61" s="1">
        <v>2</v>
      </c>
      <c r="B61" s="476">
        <v>4</v>
      </c>
      <c r="C61" s="1">
        <v>3</v>
      </c>
      <c r="D61" s="1">
        <v>0</v>
      </c>
      <c r="E61" s="1">
        <v>6</v>
      </c>
      <c r="F61" s="1">
        <v>2</v>
      </c>
      <c r="G61" s="1">
        <v>3</v>
      </c>
      <c r="H61" s="1">
        <v>1</v>
      </c>
    </row>
    <row r="62" spans="1:8" ht="15" customHeight="1" x14ac:dyDescent="0.25">
      <c r="A62" s="1">
        <v>2</v>
      </c>
      <c r="B62" s="476">
        <v>4</v>
      </c>
      <c r="C62" s="1">
        <v>3</v>
      </c>
      <c r="D62" s="1">
        <v>0</v>
      </c>
      <c r="E62" s="1">
        <v>6</v>
      </c>
      <c r="F62" s="1">
        <v>3</v>
      </c>
      <c r="G62" s="1">
        <v>2</v>
      </c>
      <c r="H62" s="1">
        <v>0</v>
      </c>
    </row>
    <row r="63" spans="1:8" ht="15" customHeight="1" x14ac:dyDescent="0.25">
      <c r="A63" s="1">
        <v>2</v>
      </c>
      <c r="B63" s="476">
        <v>5</v>
      </c>
      <c r="C63" s="1">
        <v>3</v>
      </c>
      <c r="D63" s="1">
        <v>0</v>
      </c>
      <c r="E63" s="1">
        <v>6</v>
      </c>
      <c r="F63" s="1">
        <v>2</v>
      </c>
      <c r="G63" s="1">
        <v>2</v>
      </c>
      <c r="H63" s="1">
        <v>1</v>
      </c>
    </row>
    <row r="64" spans="1:8" ht="15" customHeight="1" x14ac:dyDescent="0.25">
      <c r="A64" s="1">
        <v>3</v>
      </c>
      <c r="B64" s="476">
        <v>4</v>
      </c>
      <c r="C64" s="1">
        <v>3</v>
      </c>
      <c r="D64" s="1">
        <v>0</v>
      </c>
      <c r="E64" s="1">
        <v>6</v>
      </c>
      <c r="F64" s="1">
        <v>3</v>
      </c>
      <c r="G64" s="1">
        <v>3</v>
      </c>
      <c r="H64" s="1">
        <v>0</v>
      </c>
    </row>
    <row r="65" spans="1:8" ht="15" customHeight="1" x14ac:dyDescent="0.25">
      <c r="A65" s="1">
        <v>2</v>
      </c>
      <c r="B65" s="476">
        <v>4</v>
      </c>
      <c r="C65" s="1">
        <v>3</v>
      </c>
      <c r="D65" s="1">
        <v>0</v>
      </c>
      <c r="E65" s="1">
        <v>6</v>
      </c>
      <c r="F65" s="1">
        <v>3</v>
      </c>
      <c r="G65" s="1">
        <v>1</v>
      </c>
      <c r="H65" s="1">
        <v>0</v>
      </c>
    </row>
    <row r="66" spans="1:8" ht="15" customHeight="1" x14ac:dyDescent="0.25">
      <c r="A66" s="1">
        <v>4</v>
      </c>
      <c r="B66" s="476">
        <v>4</v>
      </c>
      <c r="C66" s="1">
        <v>2</v>
      </c>
      <c r="D66" s="1">
        <v>0</v>
      </c>
      <c r="E66" s="1">
        <v>6</v>
      </c>
      <c r="F66" s="1">
        <v>3</v>
      </c>
      <c r="G66" s="1">
        <v>3</v>
      </c>
      <c r="H66" s="1">
        <v>0</v>
      </c>
    </row>
    <row r="67" spans="1:8" ht="15" customHeight="1" x14ac:dyDescent="0.25">
      <c r="A67" s="1">
        <v>2</v>
      </c>
      <c r="B67" s="476">
        <v>7</v>
      </c>
      <c r="C67" s="1">
        <v>3</v>
      </c>
      <c r="D67" s="1">
        <v>0</v>
      </c>
      <c r="E67" s="1">
        <v>6</v>
      </c>
      <c r="F67" s="1">
        <v>1</v>
      </c>
      <c r="G67" s="1">
        <v>2</v>
      </c>
      <c r="H67" s="1">
        <v>1</v>
      </c>
    </row>
    <row r="68" spans="1:8" ht="15" customHeight="1" x14ac:dyDescent="0.25">
      <c r="A68" s="1">
        <v>2</v>
      </c>
      <c r="B68" s="476">
        <v>4</v>
      </c>
      <c r="C68" s="1">
        <v>3</v>
      </c>
      <c r="D68" s="1">
        <v>1</v>
      </c>
      <c r="E68" s="1">
        <v>6</v>
      </c>
      <c r="F68" s="1">
        <v>1</v>
      </c>
      <c r="G68" s="1">
        <v>3</v>
      </c>
      <c r="H68" s="1">
        <v>1</v>
      </c>
    </row>
    <row r="69" spans="1:8" ht="15" customHeight="1" x14ac:dyDescent="0.25">
      <c r="A69" s="1">
        <v>3</v>
      </c>
      <c r="B69" s="476">
        <v>4</v>
      </c>
      <c r="C69" s="1">
        <v>3</v>
      </c>
      <c r="D69" s="1">
        <v>0</v>
      </c>
      <c r="E69" s="1">
        <v>6</v>
      </c>
      <c r="F69" s="1">
        <v>2</v>
      </c>
      <c r="G69" s="1">
        <v>2</v>
      </c>
      <c r="H69" s="1">
        <v>0</v>
      </c>
    </row>
    <row r="70" spans="1:8" ht="15" customHeight="1" x14ac:dyDescent="0.25">
      <c r="A70" s="1">
        <v>3</v>
      </c>
      <c r="B70" s="476">
        <v>5</v>
      </c>
      <c r="C70" s="1">
        <v>3</v>
      </c>
      <c r="D70" s="1">
        <v>0</v>
      </c>
      <c r="E70" s="1">
        <v>6</v>
      </c>
      <c r="F70" s="1">
        <v>2</v>
      </c>
      <c r="G70" s="1">
        <v>1</v>
      </c>
      <c r="H70" s="1">
        <v>1</v>
      </c>
    </row>
    <row r="71" spans="1:8" ht="15" customHeight="1" x14ac:dyDescent="0.25">
      <c r="A71" s="1">
        <v>2</v>
      </c>
      <c r="B71" s="476">
        <v>4</v>
      </c>
      <c r="C71" s="1">
        <v>2</v>
      </c>
      <c r="D71" s="1">
        <v>0</v>
      </c>
      <c r="E71" s="1">
        <v>7</v>
      </c>
      <c r="F71" s="1">
        <v>1</v>
      </c>
      <c r="G71" s="1">
        <v>2</v>
      </c>
      <c r="H71" s="1">
        <v>0</v>
      </c>
    </row>
    <row r="72" spans="1:8" ht="15" customHeight="1" x14ac:dyDescent="0.25">
      <c r="A72" s="1">
        <v>2</v>
      </c>
      <c r="B72" s="476">
        <v>4</v>
      </c>
      <c r="C72" s="1">
        <v>1</v>
      </c>
      <c r="D72" s="1">
        <v>0</v>
      </c>
      <c r="E72" s="1">
        <v>6</v>
      </c>
      <c r="F72" s="1">
        <v>2</v>
      </c>
      <c r="G72" s="1">
        <v>1</v>
      </c>
      <c r="H72" s="1">
        <v>2</v>
      </c>
    </row>
    <row r="73" spans="1:8" ht="15" customHeight="1" x14ac:dyDescent="0.25">
      <c r="A73" s="1">
        <v>2</v>
      </c>
      <c r="B73" s="476">
        <v>5</v>
      </c>
      <c r="C73" s="1">
        <v>3</v>
      </c>
      <c r="D73" s="1">
        <v>1</v>
      </c>
      <c r="E73" s="1">
        <v>6</v>
      </c>
      <c r="F73" s="1">
        <v>3</v>
      </c>
      <c r="G73" s="1">
        <v>3</v>
      </c>
      <c r="H73" s="1">
        <v>0</v>
      </c>
    </row>
    <row r="74" spans="1:8" ht="15" customHeight="1" x14ac:dyDescent="0.25">
      <c r="A74" s="1">
        <v>2</v>
      </c>
      <c r="B74" s="476">
        <v>6</v>
      </c>
      <c r="C74" s="1">
        <v>2</v>
      </c>
      <c r="D74" s="1">
        <v>0</v>
      </c>
      <c r="E74" s="1">
        <v>7</v>
      </c>
      <c r="F74" s="1">
        <v>2</v>
      </c>
      <c r="G74" s="1">
        <v>1</v>
      </c>
      <c r="H74" s="1">
        <v>1</v>
      </c>
    </row>
    <row r="75" spans="1:8" ht="15" customHeight="1" x14ac:dyDescent="0.25">
      <c r="A75" s="18">
        <v>2</v>
      </c>
      <c r="B75" s="476">
        <v>6</v>
      </c>
      <c r="C75" s="1">
        <v>2</v>
      </c>
      <c r="D75" s="1">
        <v>0</v>
      </c>
      <c r="E75" s="1">
        <v>7</v>
      </c>
      <c r="F75" s="1">
        <v>3</v>
      </c>
      <c r="G75" s="1">
        <v>3</v>
      </c>
      <c r="H75" s="1">
        <v>1</v>
      </c>
    </row>
    <row r="76" spans="1:8" ht="15" customHeight="1" x14ac:dyDescent="0.25">
      <c r="A76" s="18">
        <v>2</v>
      </c>
      <c r="B76" s="476">
        <v>4</v>
      </c>
      <c r="C76" s="1">
        <v>1</v>
      </c>
      <c r="D76" s="1">
        <v>0</v>
      </c>
      <c r="E76" s="1">
        <v>6</v>
      </c>
      <c r="F76" s="1">
        <v>2</v>
      </c>
      <c r="G76" s="1">
        <v>2</v>
      </c>
      <c r="H76" s="1">
        <v>1</v>
      </c>
    </row>
    <row r="77" spans="1:8" ht="15" customHeight="1" x14ac:dyDescent="0.25">
      <c r="A77" s="1">
        <v>3</v>
      </c>
      <c r="B77" s="476">
        <v>4</v>
      </c>
      <c r="C77" s="1">
        <v>3</v>
      </c>
      <c r="D77" s="1">
        <v>0</v>
      </c>
      <c r="E77" s="1">
        <v>7</v>
      </c>
      <c r="F77" s="1">
        <v>2</v>
      </c>
      <c r="G77" s="1">
        <v>3</v>
      </c>
      <c r="H77" s="1">
        <v>0</v>
      </c>
    </row>
    <row r="78" spans="1:8" ht="15" customHeight="1" x14ac:dyDescent="0.25">
      <c r="A78" s="1">
        <v>2</v>
      </c>
      <c r="B78" s="476">
        <v>4</v>
      </c>
      <c r="C78" s="1">
        <v>2</v>
      </c>
      <c r="D78" s="1">
        <v>0</v>
      </c>
      <c r="E78" s="1">
        <v>6</v>
      </c>
      <c r="F78" s="1">
        <v>3</v>
      </c>
      <c r="G78" s="1">
        <v>1</v>
      </c>
      <c r="H78" s="1">
        <v>2</v>
      </c>
    </row>
    <row r="79" spans="1:8" ht="15" customHeight="1" x14ac:dyDescent="0.25">
      <c r="A79" s="1">
        <v>5</v>
      </c>
      <c r="B79" s="476">
        <v>4</v>
      </c>
      <c r="C79" s="1">
        <v>2</v>
      </c>
      <c r="D79" s="1">
        <v>0</v>
      </c>
      <c r="E79" s="1">
        <v>6</v>
      </c>
      <c r="F79" s="1">
        <v>1</v>
      </c>
      <c r="G79" s="1">
        <v>2</v>
      </c>
      <c r="H79" s="1">
        <v>0</v>
      </c>
    </row>
    <row r="80" spans="1:8" ht="15" customHeight="1" x14ac:dyDescent="0.25">
      <c r="A80" s="1">
        <v>2</v>
      </c>
      <c r="B80" s="476">
        <v>4</v>
      </c>
      <c r="C80" s="1">
        <v>2</v>
      </c>
      <c r="D80" s="1">
        <v>0</v>
      </c>
      <c r="E80" s="1">
        <v>6</v>
      </c>
      <c r="F80" s="1">
        <v>1</v>
      </c>
      <c r="G80" s="1">
        <v>2</v>
      </c>
      <c r="H80" s="1">
        <v>0</v>
      </c>
    </row>
    <row r="81" spans="1:8" ht="15" customHeight="1" x14ac:dyDescent="0.25">
      <c r="A81" s="1">
        <v>2</v>
      </c>
      <c r="B81" s="476">
        <v>5</v>
      </c>
      <c r="C81" s="1">
        <v>2</v>
      </c>
      <c r="D81" s="1">
        <v>1</v>
      </c>
      <c r="E81" s="1">
        <v>7</v>
      </c>
      <c r="F81" s="1">
        <v>3</v>
      </c>
      <c r="G81" s="1">
        <v>3</v>
      </c>
      <c r="H81" s="1">
        <v>1</v>
      </c>
    </row>
    <row r="82" spans="1:8" ht="15" customHeight="1" x14ac:dyDescent="0.25">
      <c r="A82" s="1">
        <v>2</v>
      </c>
      <c r="B82" s="476">
        <v>4</v>
      </c>
      <c r="C82" s="1">
        <v>1</v>
      </c>
      <c r="D82" s="1">
        <v>0</v>
      </c>
      <c r="E82" s="1">
        <v>6</v>
      </c>
      <c r="F82" s="1">
        <v>2</v>
      </c>
      <c r="G82" s="1">
        <v>2</v>
      </c>
      <c r="H82" s="1">
        <v>1</v>
      </c>
    </row>
    <row r="83" spans="1:8" ht="15" customHeight="1" x14ac:dyDescent="0.25">
      <c r="A83" s="1">
        <v>3</v>
      </c>
      <c r="B83" s="476">
        <v>4</v>
      </c>
      <c r="C83" s="1">
        <v>1</v>
      </c>
      <c r="D83" s="1">
        <v>0</v>
      </c>
      <c r="E83" s="1">
        <v>7</v>
      </c>
      <c r="F83" s="1">
        <v>1</v>
      </c>
      <c r="G83" s="1">
        <v>3</v>
      </c>
      <c r="H83" s="1">
        <v>1</v>
      </c>
    </row>
    <row r="84" spans="1:8" ht="15" customHeight="1" x14ac:dyDescent="0.25">
      <c r="A84" s="1">
        <v>4</v>
      </c>
      <c r="B84" s="476">
        <v>4</v>
      </c>
      <c r="C84" s="1">
        <v>1</v>
      </c>
      <c r="D84" s="1">
        <v>0</v>
      </c>
      <c r="E84" s="1">
        <v>7</v>
      </c>
      <c r="F84" s="1">
        <v>2</v>
      </c>
      <c r="G84" s="1">
        <v>3</v>
      </c>
      <c r="H84" s="1">
        <v>1</v>
      </c>
    </row>
    <row r="85" spans="1:8" ht="15" customHeight="1" x14ac:dyDescent="0.25">
      <c r="A85" s="1">
        <v>2</v>
      </c>
      <c r="B85" s="476">
        <v>4</v>
      </c>
      <c r="C85" s="1">
        <v>1</v>
      </c>
      <c r="D85" s="1">
        <v>0</v>
      </c>
      <c r="E85" s="1">
        <v>9</v>
      </c>
      <c r="F85" s="1">
        <v>1</v>
      </c>
      <c r="G85" s="1">
        <v>2</v>
      </c>
      <c r="H85" s="1">
        <v>0</v>
      </c>
    </row>
    <row r="86" spans="1:8" ht="15" customHeight="1" x14ac:dyDescent="0.25">
      <c r="A86" s="1">
        <v>2</v>
      </c>
      <c r="B86" s="476">
        <v>4</v>
      </c>
      <c r="C86" s="1">
        <v>1</v>
      </c>
      <c r="D86" s="1">
        <v>0</v>
      </c>
      <c r="E86" s="1">
        <v>6</v>
      </c>
      <c r="F86" s="1">
        <v>2</v>
      </c>
      <c r="G86" s="1">
        <v>1</v>
      </c>
      <c r="H86" s="1">
        <v>0</v>
      </c>
    </row>
    <row r="87" spans="1:8" ht="15" customHeight="1" x14ac:dyDescent="0.25">
      <c r="A87" s="1">
        <v>2</v>
      </c>
      <c r="B87" s="476">
        <v>4</v>
      </c>
      <c r="C87" s="1">
        <v>2</v>
      </c>
      <c r="D87" s="1">
        <v>0</v>
      </c>
      <c r="E87" s="1">
        <v>6</v>
      </c>
      <c r="F87" s="1">
        <v>2</v>
      </c>
      <c r="G87" s="1">
        <v>1</v>
      </c>
      <c r="H87" s="1">
        <v>0</v>
      </c>
    </row>
    <row r="88" spans="1:8" ht="15" customHeight="1" x14ac:dyDescent="0.25">
      <c r="A88" s="1">
        <v>3</v>
      </c>
      <c r="B88" s="476">
        <v>4</v>
      </c>
      <c r="C88" s="1">
        <v>1</v>
      </c>
      <c r="D88" s="1">
        <v>0</v>
      </c>
      <c r="E88" s="1">
        <v>6</v>
      </c>
      <c r="F88" s="1">
        <v>3</v>
      </c>
      <c r="G88" s="1">
        <v>3</v>
      </c>
      <c r="H88" s="1">
        <v>1</v>
      </c>
    </row>
    <row r="89" spans="1:8" ht="15" customHeight="1" x14ac:dyDescent="0.25">
      <c r="A89" s="1">
        <v>3</v>
      </c>
      <c r="B89" s="476">
        <v>4</v>
      </c>
      <c r="C89" s="1">
        <v>3</v>
      </c>
      <c r="D89" s="1">
        <v>0</v>
      </c>
      <c r="E89" s="1">
        <v>9</v>
      </c>
      <c r="F89" s="1">
        <v>2</v>
      </c>
      <c r="G89" s="1">
        <v>1</v>
      </c>
      <c r="H89" s="1">
        <v>0</v>
      </c>
    </row>
    <row r="90" spans="1:8" ht="15" customHeight="1" x14ac:dyDescent="0.25">
      <c r="A90" s="1">
        <v>2</v>
      </c>
      <c r="B90" s="476">
        <v>5</v>
      </c>
      <c r="C90" s="1">
        <v>2</v>
      </c>
      <c r="D90" s="1">
        <v>1</v>
      </c>
      <c r="E90" s="1">
        <v>6</v>
      </c>
      <c r="F90" s="1">
        <v>3</v>
      </c>
      <c r="G90" s="1">
        <v>1</v>
      </c>
      <c r="H90" s="1">
        <v>0</v>
      </c>
    </row>
    <row r="91" spans="1:8" ht="15" customHeight="1" x14ac:dyDescent="0.25">
      <c r="A91" s="1">
        <v>2</v>
      </c>
      <c r="B91" s="476">
        <v>4</v>
      </c>
      <c r="C91" s="1">
        <v>1</v>
      </c>
      <c r="D91" s="1">
        <v>0</v>
      </c>
      <c r="E91" s="1">
        <v>8</v>
      </c>
      <c r="F91" s="1">
        <v>2</v>
      </c>
      <c r="G91" s="1">
        <v>1</v>
      </c>
      <c r="H91" s="1">
        <v>0</v>
      </c>
    </row>
    <row r="92" spans="1:8" ht="15" customHeight="1" x14ac:dyDescent="0.25">
      <c r="A92" s="1">
        <v>3</v>
      </c>
      <c r="B92" s="476">
        <v>4</v>
      </c>
      <c r="C92" s="1">
        <v>1</v>
      </c>
      <c r="D92" s="1">
        <v>0</v>
      </c>
      <c r="E92" s="1">
        <v>6</v>
      </c>
      <c r="F92" s="1">
        <v>2</v>
      </c>
      <c r="G92" s="1">
        <v>3</v>
      </c>
      <c r="H92" s="1">
        <v>0</v>
      </c>
    </row>
    <row r="93" spans="1:8" ht="15" customHeight="1" x14ac:dyDescent="0.25">
      <c r="A93" s="1">
        <v>5</v>
      </c>
      <c r="B93" s="476">
        <v>4</v>
      </c>
      <c r="C93" s="1">
        <v>3</v>
      </c>
      <c r="D93" s="1">
        <v>1</v>
      </c>
      <c r="E93" s="1">
        <v>6</v>
      </c>
      <c r="F93" s="1">
        <v>1</v>
      </c>
      <c r="G93" s="1">
        <v>2</v>
      </c>
      <c r="H93" s="1">
        <v>0</v>
      </c>
    </row>
    <row r="94" spans="1:8" ht="15" customHeight="1" x14ac:dyDescent="0.25">
      <c r="A94" s="1">
        <v>3</v>
      </c>
      <c r="B94" s="476">
        <v>4</v>
      </c>
      <c r="C94" s="1">
        <v>2</v>
      </c>
      <c r="D94" s="1">
        <v>0</v>
      </c>
      <c r="E94" s="1">
        <v>6</v>
      </c>
      <c r="F94" s="1">
        <v>2</v>
      </c>
      <c r="G94" s="1">
        <v>1</v>
      </c>
      <c r="H94" s="1">
        <v>0</v>
      </c>
    </row>
    <row r="95" spans="1:8" ht="15" customHeight="1" x14ac:dyDescent="0.25">
      <c r="A95" s="1">
        <v>2</v>
      </c>
      <c r="B95" s="476">
        <v>4</v>
      </c>
      <c r="C95" s="1">
        <v>1</v>
      </c>
      <c r="D95" s="1">
        <v>0</v>
      </c>
      <c r="E95" s="1">
        <v>6</v>
      </c>
      <c r="F95" s="1">
        <v>1</v>
      </c>
      <c r="G95" s="1">
        <v>2</v>
      </c>
      <c r="H95" s="1">
        <v>0</v>
      </c>
    </row>
    <row r="96" spans="1:8" ht="15" customHeight="1" x14ac:dyDescent="0.25">
      <c r="A96" s="1">
        <v>2</v>
      </c>
      <c r="B96" s="476">
        <v>4</v>
      </c>
      <c r="C96" s="1">
        <v>1</v>
      </c>
      <c r="D96" s="1">
        <v>0</v>
      </c>
      <c r="E96" s="1">
        <v>6</v>
      </c>
      <c r="F96" s="1">
        <v>1</v>
      </c>
      <c r="G96" s="1">
        <v>3</v>
      </c>
      <c r="H96" s="1">
        <v>1</v>
      </c>
    </row>
    <row r="97" spans="1:8" ht="15" customHeight="1" x14ac:dyDescent="0.25">
      <c r="A97" s="1">
        <v>2</v>
      </c>
      <c r="B97" s="476">
        <v>4</v>
      </c>
      <c r="C97" s="1">
        <v>2</v>
      </c>
      <c r="D97" s="1">
        <v>0</v>
      </c>
      <c r="E97" s="1">
        <v>7</v>
      </c>
      <c r="F97" s="1">
        <v>1</v>
      </c>
      <c r="G97" s="1">
        <v>3</v>
      </c>
      <c r="H97" s="1">
        <v>2</v>
      </c>
    </row>
    <row r="98" spans="1:8" ht="15" customHeight="1" x14ac:dyDescent="0.25">
      <c r="A98" s="1">
        <v>2</v>
      </c>
      <c r="B98" s="476">
        <v>4</v>
      </c>
      <c r="C98" s="1">
        <v>3</v>
      </c>
      <c r="D98" s="1">
        <v>0</v>
      </c>
      <c r="E98" s="1">
        <v>6</v>
      </c>
      <c r="F98" s="1">
        <v>3</v>
      </c>
      <c r="G98" s="1">
        <v>2</v>
      </c>
      <c r="H98" s="1">
        <v>1</v>
      </c>
    </row>
    <row r="99" spans="1:8" ht="15" customHeight="1" x14ac:dyDescent="0.25">
      <c r="A99" s="1">
        <v>2</v>
      </c>
      <c r="B99" s="476">
        <v>4</v>
      </c>
      <c r="C99" s="1">
        <v>3</v>
      </c>
      <c r="D99" s="1">
        <v>0</v>
      </c>
      <c r="E99" s="1">
        <v>7</v>
      </c>
      <c r="F99" s="1">
        <v>2</v>
      </c>
      <c r="G99" s="1">
        <v>3</v>
      </c>
      <c r="H99" s="1">
        <v>0</v>
      </c>
    </row>
    <row r="100" spans="1:8" ht="15" customHeight="1" x14ac:dyDescent="0.25">
      <c r="A100" s="1">
        <v>3</v>
      </c>
      <c r="B100" s="476">
        <v>5</v>
      </c>
      <c r="C100" s="1">
        <v>2</v>
      </c>
      <c r="D100" s="1">
        <v>0</v>
      </c>
      <c r="E100" s="1">
        <v>6</v>
      </c>
      <c r="F100" s="1">
        <v>1</v>
      </c>
      <c r="G100" s="1">
        <v>2</v>
      </c>
      <c r="H100" s="1">
        <v>0</v>
      </c>
    </row>
    <row r="101" spans="1:8" ht="15" customHeight="1" x14ac:dyDescent="0.25">
      <c r="A101" s="1">
        <v>2</v>
      </c>
      <c r="B101" s="476">
        <v>4</v>
      </c>
      <c r="C101" s="1">
        <v>1</v>
      </c>
      <c r="D101" s="1">
        <v>0</v>
      </c>
      <c r="E101" s="1">
        <v>6</v>
      </c>
      <c r="F101" s="1">
        <v>3</v>
      </c>
      <c r="G101" s="1">
        <v>1</v>
      </c>
      <c r="H101" s="1">
        <v>0</v>
      </c>
    </row>
    <row r="102" spans="1:8" ht="15" customHeight="1" x14ac:dyDescent="0.25">
      <c r="A102" s="1">
        <v>2</v>
      </c>
      <c r="B102" s="476">
        <v>4</v>
      </c>
      <c r="C102" s="1">
        <v>2</v>
      </c>
      <c r="D102" s="1">
        <v>1</v>
      </c>
      <c r="E102" s="1">
        <v>7</v>
      </c>
      <c r="F102" s="1">
        <v>2</v>
      </c>
      <c r="G102" s="1">
        <v>2</v>
      </c>
      <c r="H102" s="1">
        <v>0</v>
      </c>
    </row>
    <row r="103" spans="1:8" ht="15" customHeight="1" x14ac:dyDescent="0.25">
      <c r="A103" s="1">
        <v>2</v>
      </c>
      <c r="B103" s="476">
        <v>5</v>
      </c>
      <c r="C103" s="1">
        <v>1</v>
      </c>
      <c r="D103" s="1">
        <v>0</v>
      </c>
      <c r="E103" s="1">
        <v>7</v>
      </c>
      <c r="F103" s="1">
        <v>3</v>
      </c>
      <c r="G103" s="1">
        <v>2</v>
      </c>
      <c r="H103" s="1">
        <v>0</v>
      </c>
    </row>
    <row r="104" spans="1:8" ht="15" customHeight="1" x14ac:dyDescent="0.25">
      <c r="A104" s="1">
        <v>2</v>
      </c>
      <c r="B104" s="476">
        <v>4</v>
      </c>
      <c r="C104" s="1">
        <v>2</v>
      </c>
      <c r="D104" s="1">
        <v>0</v>
      </c>
      <c r="E104" s="1">
        <v>7</v>
      </c>
      <c r="F104" s="1">
        <v>2</v>
      </c>
      <c r="G104" s="1">
        <v>2</v>
      </c>
      <c r="H104" s="1">
        <v>1</v>
      </c>
    </row>
    <row r="105" spans="1:8" ht="15" customHeight="1" x14ac:dyDescent="0.25">
      <c r="A105" s="1">
        <v>2</v>
      </c>
      <c r="B105" s="476">
        <v>4</v>
      </c>
      <c r="C105" s="1">
        <v>2</v>
      </c>
      <c r="D105" s="1">
        <v>0</v>
      </c>
      <c r="E105" s="1">
        <v>6</v>
      </c>
      <c r="F105" s="1">
        <v>1</v>
      </c>
      <c r="G105" s="1">
        <v>3</v>
      </c>
      <c r="H105" s="1">
        <v>0</v>
      </c>
    </row>
    <row r="106" spans="1:8" ht="15" customHeight="1" x14ac:dyDescent="0.25">
      <c r="A106" s="1">
        <v>3</v>
      </c>
      <c r="B106" s="476">
        <v>4</v>
      </c>
      <c r="C106" s="1">
        <v>1</v>
      </c>
      <c r="D106" s="1">
        <v>0</v>
      </c>
      <c r="E106" s="1">
        <v>8</v>
      </c>
      <c r="F106" s="1">
        <v>1</v>
      </c>
      <c r="G106" s="1">
        <v>3</v>
      </c>
      <c r="H106" s="1">
        <v>0</v>
      </c>
    </row>
    <row r="107" spans="1:8" ht="15" customHeight="1" x14ac:dyDescent="0.25">
      <c r="A107" s="1">
        <v>2</v>
      </c>
      <c r="B107" s="476">
        <v>4</v>
      </c>
      <c r="C107" s="1">
        <v>3</v>
      </c>
      <c r="D107" s="1">
        <v>1</v>
      </c>
      <c r="E107" s="1">
        <v>6</v>
      </c>
      <c r="F107" s="1">
        <v>1</v>
      </c>
      <c r="G107" s="1">
        <v>3</v>
      </c>
      <c r="H107" s="1">
        <v>0</v>
      </c>
    </row>
    <row r="108" spans="1:8" ht="15" customHeight="1" x14ac:dyDescent="0.25">
      <c r="A108" s="1">
        <v>2</v>
      </c>
      <c r="B108" s="476">
        <v>4</v>
      </c>
      <c r="C108" s="1">
        <v>2</v>
      </c>
      <c r="D108" s="1">
        <v>0</v>
      </c>
      <c r="E108" s="1">
        <v>7</v>
      </c>
      <c r="F108" s="1">
        <v>2</v>
      </c>
      <c r="G108" s="1">
        <v>1</v>
      </c>
      <c r="H108" s="1">
        <v>0</v>
      </c>
    </row>
    <row r="109" spans="1:8" ht="15" customHeight="1" x14ac:dyDescent="0.25">
      <c r="A109" s="1">
        <v>2</v>
      </c>
      <c r="B109" s="476">
        <v>4</v>
      </c>
      <c r="C109" s="1">
        <v>3</v>
      </c>
      <c r="D109" s="1">
        <v>1</v>
      </c>
      <c r="E109" s="1">
        <v>6</v>
      </c>
      <c r="F109" s="1">
        <v>2</v>
      </c>
      <c r="G109" s="1">
        <v>2</v>
      </c>
      <c r="H109" s="1">
        <v>0</v>
      </c>
    </row>
    <row r="110" spans="1:8" ht="15" customHeight="1" x14ac:dyDescent="0.25">
      <c r="A110" s="1">
        <v>2</v>
      </c>
      <c r="B110" s="476">
        <v>6</v>
      </c>
      <c r="C110" s="1">
        <v>3</v>
      </c>
      <c r="D110" s="1">
        <v>1</v>
      </c>
      <c r="E110" s="1">
        <v>7</v>
      </c>
      <c r="F110" s="1">
        <v>2</v>
      </c>
      <c r="G110" s="1">
        <v>2</v>
      </c>
      <c r="H110" s="1">
        <v>1</v>
      </c>
    </row>
    <row r="111" spans="1:8" ht="15" customHeight="1" x14ac:dyDescent="0.25">
      <c r="A111" s="1">
        <v>2</v>
      </c>
      <c r="B111" s="476">
        <v>4</v>
      </c>
      <c r="C111" s="1">
        <v>2</v>
      </c>
      <c r="D111" s="1">
        <v>1</v>
      </c>
      <c r="E111" s="1">
        <v>7</v>
      </c>
      <c r="F111" s="1">
        <v>2</v>
      </c>
      <c r="G111" s="1">
        <v>1</v>
      </c>
      <c r="H111" s="1">
        <v>1</v>
      </c>
    </row>
    <row r="112" spans="1:8" ht="15" customHeight="1" x14ac:dyDescent="0.25">
      <c r="A112" s="1">
        <v>2</v>
      </c>
      <c r="B112" s="476">
        <v>4</v>
      </c>
      <c r="C112" s="1">
        <v>2</v>
      </c>
      <c r="D112" s="1">
        <v>1</v>
      </c>
      <c r="E112" s="1">
        <v>6</v>
      </c>
      <c r="F112" s="1">
        <v>3</v>
      </c>
      <c r="G112" s="1">
        <v>2</v>
      </c>
      <c r="H112" s="1">
        <v>0</v>
      </c>
    </row>
    <row r="113" spans="1:8" ht="15" customHeight="1" x14ac:dyDescent="0.25">
      <c r="A113" s="1">
        <v>4</v>
      </c>
      <c r="B113" s="476">
        <v>4</v>
      </c>
      <c r="C113" s="1">
        <v>1</v>
      </c>
      <c r="D113" s="1">
        <v>0</v>
      </c>
      <c r="E113" s="1">
        <v>6</v>
      </c>
      <c r="F113" s="1">
        <v>3</v>
      </c>
      <c r="G113" s="1">
        <v>1</v>
      </c>
      <c r="H113" s="1">
        <v>0</v>
      </c>
    </row>
    <row r="114" spans="1:8" ht="15" customHeight="1" x14ac:dyDescent="0.25">
      <c r="A114" s="1">
        <v>2</v>
      </c>
      <c r="B114" s="476">
        <v>4</v>
      </c>
      <c r="C114" s="1">
        <v>3</v>
      </c>
      <c r="D114" s="1">
        <v>0</v>
      </c>
      <c r="E114" s="1">
        <v>7</v>
      </c>
      <c r="F114" s="1">
        <v>2</v>
      </c>
      <c r="G114" s="1">
        <v>3</v>
      </c>
      <c r="H114" s="1">
        <v>1</v>
      </c>
    </row>
    <row r="115" spans="1:8" ht="15" customHeight="1" x14ac:dyDescent="0.25">
      <c r="A115" s="1">
        <v>2</v>
      </c>
      <c r="B115" s="476">
        <v>4</v>
      </c>
      <c r="C115" s="1">
        <v>3</v>
      </c>
      <c r="D115" s="1">
        <v>0</v>
      </c>
      <c r="E115" s="1">
        <v>6</v>
      </c>
      <c r="F115" s="1">
        <v>1</v>
      </c>
      <c r="G115" s="1">
        <v>2</v>
      </c>
      <c r="H115" s="1">
        <v>1</v>
      </c>
    </row>
    <row r="116" spans="1:8" ht="15" customHeight="1" x14ac:dyDescent="0.25">
      <c r="A116" s="1">
        <v>2</v>
      </c>
      <c r="B116" s="476">
        <v>4</v>
      </c>
      <c r="C116" s="1">
        <v>2</v>
      </c>
      <c r="D116" s="1">
        <v>0</v>
      </c>
      <c r="E116" s="1">
        <v>6</v>
      </c>
      <c r="F116" s="1">
        <v>2</v>
      </c>
      <c r="G116" s="1">
        <v>3</v>
      </c>
      <c r="H116" s="1">
        <v>0</v>
      </c>
    </row>
    <row r="117" spans="1:8" ht="15" customHeight="1" x14ac:dyDescent="0.25">
      <c r="A117" s="1">
        <v>5</v>
      </c>
      <c r="B117" s="476">
        <v>4</v>
      </c>
      <c r="C117" s="1">
        <v>2</v>
      </c>
      <c r="D117" s="1">
        <v>1</v>
      </c>
      <c r="E117" s="1">
        <v>6</v>
      </c>
      <c r="F117" s="1">
        <v>2</v>
      </c>
      <c r="G117" s="1">
        <v>2</v>
      </c>
      <c r="H117" s="1">
        <v>1</v>
      </c>
    </row>
    <row r="118" spans="1:8" ht="15" customHeight="1" x14ac:dyDescent="0.25">
      <c r="A118" s="1">
        <v>3</v>
      </c>
      <c r="B118" s="476">
        <v>6</v>
      </c>
      <c r="C118" s="1">
        <v>2</v>
      </c>
      <c r="D118" s="1">
        <v>0</v>
      </c>
      <c r="E118" s="1">
        <v>6</v>
      </c>
      <c r="F118" s="1">
        <v>3</v>
      </c>
      <c r="G118" s="1">
        <v>3</v>
      </c>
      <c r="H118" s="1">
        <v>1</v>
      </c>
    </row>
    <row r="119" spans="1:8" ht="15" customHeight="1" x14ac:dyDescent="0.25">
      <c r="A119" s="1">
        <v>2</v>
      </c>
      <c r="B119" s="476">
        <v>5</v>
      </c>
      <c r="C119" s="1">
        <v>2</v>
      </c>
      <c r="D119" s="1">
        <v>0</v>
      </c>
      <c r="E119" s="1">
        <v>6</v>
      </c>
      <c r="F119" s="1">
        <v>1</v>
      </c>
      <c r="G119" s="1">
        <v>1</v>
      </c>
      <c r="H119" s="1">
        <v>2</v>
      </c>
    </row>
    <row r="120" spans="1:8" ht="15" customHeight="1" x14ac:dyDescent="0.25">
      <c r="A120" s="1">
        <v>3</v>
      </c>
      <c r="B120" s="476">
        <v>4</v>
      </c>
      <c r="C120" s="1">
        <v>1</v>
      </c>
      <c r="D120" s="1">
        <v>0</v>
      </c>
      <c r="E120" s="1">
        <v>6</v>
      </c>
      <c r="F120" s="1">
        <v>2</v>
      </c>
      <c r="G120" s="1">
        <v>1</v>
      </c>
      <c r="H120" s="1">
        <v>1</v>
      </c>
    </row>
    <row r="121" spans="1:8" ht="15" customHeight="1" x14ac:dyDescent="0.25">
      <c r="A121" s="1">
        <v>2</v>
      </c>
      <c r="B121" s="476">
        <v>5</v>
      </c>
      <c r="C121" s="1">
        <v>2</v>
      </c>
      <c r="D121" s="1">
        <v>0</v>
      </c>
      <c r="E121" s="1">
        <v>9</v>
      </c>
      <c r="F121" s="1">
        <v>1</v>
      </c>
      <c r="G121" s="1">
        <v>2</v>
      </c>
      <c r="H121" s="1">
        <v>1</v>
      </c>
    </row>
    <row r="122" spans="1:8" ht="15" customHeight="1" x14ac:dyDescent="0.25">
      <c r="A122" s="1">
        <v>2</v>
      </c>
      <c r="B122" s="476">
        <v>5</v>
      </c>
      <c r="C122" s="1">
        <v>1</v>
      </c>
      <c r="D122" s="1">
        <v>0</v>
      </c>
      <c r="E122" s="1">
        <v>6</v>
      </c>
      <c r="F122" s="1">
        <v>3</v>
      </c>
      <c r="G122" s="1">
        <v>2</v>
      </c>
      <c r="H122" s="1">
        <v>1</v>
      </c>
    </row>
    <row r="123" spans="1:8" ht="15" customHeight="1" x14ac:dyDescent="0.25">
      <c r="A123" s="1">
        <v>3</v>
      </c>
      <c r="B123" s="476">
        <v>4</v>
      </c>
      <c r="C123" s="1">
        <v>2</v>
      </c>
      <c r="D123" s="1">
        <v>1</v>
      </c>
      <c r="E123" s="1">
        <v>6</v>
      </c>
      <c r="F123" s="1">
        <v>2</v>
      </c>
      <c r="G123" s="1">
        <v>3</v>
      </c>
      <c r="H123" s="1">
        <v>0</v>
      </c>
    </row>
    <row r="124" spans="1:8" ht="15" customHeight="1" x14ac:dyDescent="0.25">
      <c r="A124" s="1">
        <v>2</v>
      </c>
      <c r="B124" s="476">
        <v>5</v>
      </c>
      <c r="C124" s="1">
        <v>2</v>
      </c>
      <c r="D124" s="1">
        <v>0</v>
      </c>
      <c r="E124" s="1">
        <v>6</v>
      </c>
      <c r="F124" s="1">
        <v>2</v>
      </c>
      <c r="G124" s="1">
        <v>2</v>
      </c>
      <c r="H124" s="1">
        <v>1</v>
      </c>
    </row>
    <row r="125" spans="1:8" ht="15" customHeight="1" x14ac:dyDescent="0.25">
      <c r="A125" s="1">
        <v>2</v>
      </c>
      <c r="B125" s="476">
        <v>4</v>
      </c>
      <c r="C125" s="1">
        <v>1</v>
      </c>
      <c r="D125" s="1">
        <v>1</v>
      </c>
      <c r="E125" s="1">
        <v>6</v>
      </c>
      <c r="F125" s="1">
        <v>1</v>
      </c>
      <c r="G125" s="1">
        <v>2</v>
      </c>
      <c r="H125" s="1">
        <v>0</v>
      </c>
    </row>
    <row r="126" spans="1:8" ht="15" customHeight="1" x14ac:dyDescent="0.25">
      <c r="A126" s="1">
        <v>2</v>
      </c>
      <c r="B126" s="476">
        <v>4</v>
      </c>
      <c r="C126" s="1">
        <v>2</v>
      </c>
      <c r="D126" s="1">
        <v>0</v>
      </c>
      <c r="E126" s="1">
        <v>6</v>
      </c>
      <c r="F126" s="1">
        <v>2</v>
      </c>
      <c r="G126" s="1">
        <v>2</v>
      </c>
      <c r="H126" s="1">
        <v>0</v>
      </c>
    </row>
    <row r="127" spans="1:8" ht="15" customHeight="1" x14ac:dyDescent="0.25">
      <c r="A127" s="1">
        <v>2</v>
      </c>
      <c r="B127" s="476">
        <v>4</v>
      </c>
      <c r="C127" s="1">
        <v>3</v>
      </c>
      <c r="D127" s="1">
        <v>1</v>
      </c>
      <c r="E127" s="1">
        <v>6</v>
      </c>
      <c r="F127" s="1">
        <v>3</v>
      </c>
      <c r="G127" s="1">
        <v>1</v>
      </c>
      <c r="H127" s="1">
        <v>0</v>
      </c>
    </row>
    <row r="128" spans="1:8" ht="15" customHeight="1" x14ac:dyDescent="0.25">
      <c r="A128" s="1">
        <v>2</v>
      </c>
      <c r="B128" s="476">
        <v>6</v>
      </c>
      <c r="C128" s="1">
        <v>3</v>
      </c>
      <c r="D128" s="1">
        <v>1</v>
      </c>
      <c r="E128" s="1">
        <v>6</v>
      </c>
      <c r="F128" s="1">
        <v>1</v>
      </c>
      <c r="G128" s="1">
        <v>2</v>
      </c>
      <c r="H128" s="1">
        <v>1</v>
      </c>
    </row>
    <row r="129" spans="1:8" ht="15" customHeight="1" x14ac:dyDescent="0.25">
      <c r="A129" s="1">
        <v>3</v>
      </c>
      <c r="B129" s="476">
        <v>4</v>
      </c>
      <c r="C129" s="1">
        <v>3</v>
      </c>
      <c r="D129" s="1">
        <v>0</v>
      </c>
      <c r="E129" s="1">
        <v>6</v>
      </c>
      <c r="F129" s="1">
        <v>2</v>
      </c>
      <c r="G129" s="1">
        <v>2</v>
      </c>
      <c r="H129" s="1">
        <v>0</v>
      </c>
    </row>
    <row r="130" spans="1:8" ht="15" customHeight="1" x14ac:dyDescent="0.25">
      <c r="A130" s="1">
        <v>3</v>
      </c>
      <c r="B130" s="476">
        <v>4</v>
      </c>
      <c r="C130" s="1">
        <v>2</v>
      </c>
      <c r="D130" s="1">
        <v>0</v>
      </c>
      <c r="E130" s="1">
        <v>7</v>
      </c>
      <c r="F130" s="1">
        <v>1</v>
      </c>
      <c r="G130" s="1">
        <v>3</v>
      </c>
      <c r="H130" s="1">
        <v>2</v>
      </c>
    </row>
    <row r="131" spans="1:8" ht="15" customHeight="1" x14ac:dyDescent="0.25">
      <c r="A131" s="1">
        <v>2</v>
      </c>
      <c r="B131" s="476">
        <v>7</v>
      </c>
      <c r="C131" s="1">
        <v>3</v>
      </c>
      <c r="D131" s="1">
        <v>1</v>
      </c>
      <c r="E131" s="1">
        <v>6</v>
      </c>
      <c r="F131" s="1">
        <v>2</v>
      </c>
      <c r="G131" s="1">
        <v>3</v>
      </c>
      <c r="H131" s="1">
        <v>1</v>
      </c>
    </row>
    <row r="132" spans="1:8" ht="15" customHeight="1" x14ac:dyDescent="0.25">
      <c r="A132" s="1">
        <v>4</v>
      </c>
      <c r="B132" s="476">
        <v>4</v>
      </c>
      <c r="C132" s="1">
        <v>1</v>
      </c>
      <c r="D132" s="1">
        <v>0</v>
      </c>
      <c r="E132" s="1">
        <v>6</v>
      </c>
      <c r="F132" s="1">
        <v>3</v>
      </c>
      <c r="G132" s="1">
        <v>1</v>
      </c>
      <c r="H132" s="1">
        <v>0</v>
      </c>
    </row>
    <row r="133" spans="1:8" ht="15" customHeight="1" x14ac:dyDescent="0.25">
      <c r="A133" s="1">
        <v>2</v>
      </c>
      <c r="B133" s="476">
        <v>5</v>
      </c>
      <c r="C133" s="1">
        <v>2</v>
      </c>
      <c r="D133" s="1">
        <v>0</v>
      </c>
      <c r="E133" s="1">
        <v>6</v>
      </c>
      <c r="F133" s="1">
        <v>3</v>
      </c>
      <c r="G133" s="1">
        <v>3</v>
      </c>
      <c r="H133" s="1">
        <v>0</v>
      </c>
    </row>
    <row r="134" spans="1:8" ht="15" customHeight="1" x14ac:dyDescent="0.25">
      <c r="A134" s="1">
        <v>2</v>
      </c>
      <c r="B134" s="476">
        <v>4</v>
      </c>
      <c r="C134" s="1">
        <v>3</v>
      </c>
      <c r="D134" s="1">
        <v>0</v>
      </c>
      <c r="E134" s="1">
        <v>8</v>
      </c>
      <c r="F134" s="1">
        <v>3</v>
      </c>
      <c r="G134" s="1">
        <v>2</v>
      </c>
      <c r="H134" s="1">
        <v>2</v>
      </c>
    </row>
    <row r="135" spans="1:8" ht="15" customHeight="1" x14ac:dyDescent="0.25">
      <c r="A135" s="1">
        <v>2</v>
      </c>
      <c r="B135" s="476">
        <v>4</v>
      </c>
      <c r="C135" s="1">
        <v>3</v>
      </c>
      <c r="D135" s="1">
        <v>1</v>
      </c>
      <c r="E135" s="1">
        <v>7</v>
      </c>
      <c r="F135" s="1">
        <v>2</v>
      </c>
      <c r="G135" s="1">
        <v>2</v>
      </c>
      <c r="H135" s="1">
        <v>0</v>
      </c>
    </row>
    <row r="136" spans="1:8" ht="15" customHeight="1" x14ac:dyDescent="0.25">
      <c r="A136" s="1">
        <v>3</v>
      </c>
      <c r="B136" s="476">
        <v>5</v>
      </c>
      <c r="C136" s="1">
        <v>3</v>
      </c>
      <c r="D136" s="1">
        <v>0</v>
      </c>
      <c r="E136" s="1">
        <v>6</v>
      </c>
      <c r="F136" s="1">
        <v>3</v>
      </c>
      <c r="G136" s="1">
        <v>2</v>
      </c>
      <c r="H136" s="1">
        <v>0</v>
      </c>
    </row>
    <row r="137" spans="1:8" ht="15" customHeight="1" x14ac:dyDescent="0.25">
      <c r="A137" s="1">
        <v>5</v>
      </c>
      <c r="B137" s="476">
        <v>5</v>
      </c>
      <c r="C137" s="1">
        <v>2</v>
      </c>
      <c r="D137" s="1">
        <v>0</v>
      </c>
      <c r="E137" s="1">
        <v>6</v>
      </c>
      <c r="F137" s="1">
        <v>2</v>
      </c>
      <c r="G137" s="1">
        <v>2</v>
      </c>
      <c r="H137" s="1">
        <v>0</v>
      </c>
    </row>
    <row r="138" spans="1:8" ht="15" customHeight="1" x14ac:dyDescent="0.25">
      <c r="A138" s="1">
        <v>3</v>
      </c>
      <c r="B138" s="476">
        <v>4</v>
      </c>
      <c r="C138" s="1">
        <v>3</v>
      </c>
      <c r="D138" s="1">
        <v>0</v>
      </c>
      <c r="E138" s="1">
        <v>7</v>
      </c>
      <c r="F138" s="1">
        <v>2</v>
      </c>
      <c r="G138" s="1">
        <v>2</v>
      </c>
      <c r="H138" s="1">
        <v>0</v>
      </c>
    </row>
    <row r="139" spans="1:8" ht="15" customHeight="1" x14ac:dyDescent="0.25">
      <c r="A139" s="1">
        <v>2</v>
      </c>
      <c r="B139" s="476">
        <v>5</v>
      </c>
      <c r="C139" s="1">
        <v>2</v>
      </c>
      <c r="D139" s="1">
        <v>0</v>
      </c>
      <c r="E139" s="1">
        <v>7</v>
      </c>
      <c r="F139" s="1">
        <v>2</v>
      </c>
      <c r="G139" s="1">
        <v>2</v>
      </c>
      <c r="H139" s="1">
        <v>0</v>
      </c>
    </row>
    <row r="140" spans="1:8" ht="15" customHeight="1" x14ac:dyDescent="0.25">
      <c r="A140" s="1">
        <v>3</v>
      </c>
      <c r="B140" s="476">
        <v>5</v>
      </c>
      <c r="C140" s="1">
        <v>1</v>
      </c>
      <c r="D140" s="1">
        <v>1</v>
      </c>
      <c r="E140" s="1">
        <v>7</v>
      </c>
      <c r="F140" s="1">
        <v>1</v>
      </c>
      <c r="G140" s="1">
        <v>2</v>
      </c>
      <c r="H140" s="1">
        <v>0</v>
      </c>
    </row>
    <row r="141" spans="1:8" ht="15" customHeight="1" x14ac:dyDescent="0.25">
      <c r="A141" s="1">
        <v>4</v>
      </c>
      <c r="B141" s="476">
        <v>4</v>
      </c>
      <c r="C141" s="1">
        <v>1</v>
      </c>
      <c r="D141" s="1">
        <v>0</v>
      </c>
      <c r="E141" s="1">
        <v>6</v>
      </c>
      <c r="F141" s="1">
        <v>2</v>
      </c>
      <c r="G141" s="1">
        <v>2</v>
      </c>
      <c r="H141" s="1">
        <v>0</v>
      </c>
    </row>
    <row r="142" spans="1:8" ht="15" customHeight="1" x14ac:dyDescent="0.25">
      <c r="A142" s="1">
        <v>3</v>
      </c>
      <c r="B142" s="476">
        <v>4</v>
      </c>
      <c r="C142" s="1">
        <v>3</v>
      </c>
      <c r="D142" s="1">
        <v>0</v>
      </c>
      <c r="E142" s="1">
        <v>6</v>
      </c>
      <c r="F142" s="1">
        <v>3</v>
      </c>
      <c r="G142" s="1">
        <v>1</v>
      </c>
      <c r="H142" s="1">
        <v>1</v>
      </c>
    </row>
    <row r="143" spans="1:8" ht="15" customHeight="1" x14ac:dyDescent="0.25">
      <c r="A143" s="1">
        <v>2</v>
      </c>
      <c r="B143" s="476">
        <v>4</v>
      </c>
      <c r="C143" s="1">
        <v>2</v>
      </c>
      <c r="D143" s="1">
        <v>1</v>
      </c>
      <c r="E143" s="1">
        <v>7</v>
      </c>
      <c r="F143" s="1">
        <v>2</v>
      </c>
      <c r="G143" s="1">
        <v>3</v>
      </c>
      <c r="H143" s="1">
        <v>1</v>
      </c>
    </row>
    <row r="144" spans="1:8" ht="15" customHeight="1" x14ac:dyDescent="0.25">
      <c r="A144" s="1">
        <v>2</v>
      </c>
      <c r="B144" s="476">
        <v>4</v>
      </c>
      <c r="C144" s="1">
        <v>1</v>
      </c>
      <c r="D144" s="1">
        <v>0</v>
      </c>
      <c r="E144" s="1">
        <v>6</v>
      </c>
      <c r="F144" s="1">
        <v>3</v>
      </c>
      <c r="G144" s="1">
        <v>2</v>
      </c>
      <c r="H144" s="1">
        <v>1</v>
      </c>
    </row>
    <row r="145" spans="1:8" ht="15" customHeight="1" x14ac:dyDescent="0.25">
      <c r="A145" s="1">
        <v>2</v>
      </c>
      <c r="B145" s="476">
        <v>5</v>
      </c>
      <c r="C145" s="1">
        <v>1</v>
      </c>
      <c r="D145" s="1">
        <v>1</v>
      </c>
      <c r="E145" s="1">
        <v>6</v>
      </c>
      <c r="F145" s="1">
        <v>2</v>
      </c>
      <c r="G145" s="1">
        <v>2</v>
      </c>
      <c r="H145" s="1">
        <v>1</v>
      </c>
    </row>
    <row r="146" spans="1:8" ht="15" customHeight="1" x14ac:dyDescent="0.25">
      <c r="A146" s="1">
        <v>3</v>
      </c>
      <c r="B146" s="476">
        <v>4</v>
      </c>
      <c r="C146" s="1">
        <v>1</v>
      </c>
      <c r="D146" s="1">
        <v>1</v>
      </c>
      <c r="E146" s="1">
        <v>6</v>
      </c>
      <c r="F146" s="1">
        <v>3</v>
      </c>
      <c r="G146" s="1">
        <v>2</v>
      </c>
      <c r="H146" s="1">
        <v>0</v>
      </c>
    </row>
    <row r="147" spans="1:8" ht="15" customHeight="1" x14ac:dyDescent="0.25">
      <c r="A147" s="1">
        <v>2</v>
      </c>
      <c r="B147" s="476">
        <v>4</v>
      </c>
      <c r="C147" s="1">
        <v>3</v>
      </c>
      <c r="D147" s="1">
        <v>0</v>
      </c>
      <c r="E147" s="1">
        <v>6</v>
      </c>
      <c r="F147" s="1">
        <v>2</v>
      </c>
      <c r="G147" s="1">
        <v>3</v>
      </c>
      <c r="H147" s="1">
        <v>0</v>
      </c>
    </row>
    <row r="148" spans="1:8" ht="15" customHeight="1" x14ac:dyDescent="0.25">
      <c r="A148" s="1">
        <v>2</v>
      </c>
      <c r="B148" s="476">
        <v>5</v>
      </c>
      <c r="C148" s="1">
        <v>2</v>
      </c>
      <c r="D148" s="1">
        <v>1</v>
      </c>
      <c r="E148" s="1">
        <v>9</v>
      </c>
      <c r="F148" s="1">
        <v>2</v>
      </c>
      <c r="G148" s="1">
        <v>2</v>
      </c>
      <c r="H148" s="1">
        <v>1</v>
      </c>
    </row>
    <row r="149" spans="1:8" ht="15" customHeight="1" x14ac:dyDescent="0.25">
      <c r="A149" s="1">
        <v>3</v>
      </c>
      <c r="B149" s="476">
        <v>4</v>
      </c>
      <c r="C149" s="1">
        <v>1</v>
      </c>
      <c r="D149" s="1">
        <v>0</v>
      </c>
    </row>
    <row r="150" spans="1:8" ht="15" customHeight="1" x14ac:dyDescent="0.25">
      <c r="A150" s="1">
        <v>2</v>
      </c>
      <c r="B150" s="476">
        <v>4</v>
      </c>
      <c r="C150" s="1">
        <v>2</v>
      </c>
      <c r="D150" s="1">
        <v>1</v>
      </c>
    </row>
    <row r="151" spans="1:8" ht="15" customHeight="1" x14ac:dyDescent="0.25">
      <c r="A151" s="1">
        <v>2</v>
      </c>
      <c r="B151" s="476">
        <v>5</v>
      </c>
      <c r="C151" s="1">
        <v>2</v>
      </c>
      <c r="D151" s="1">
        <v>0</v>
      </c>
    </row>
    <row r="152" spans="1:8" ht="15" customHeight="1" x14ac:dyDescent="0.25">
      <c r="A152" s="1">
        <v>3</v>
      </c>
      <c r="B152" s="476">
        <v>6</v>
      </c>
      <c r="C152" s="1">
        <v>2</v>
      </c>
      <c r="D152" s="1">
        <v>0</v>
      </c>
    </row>
    <row r="153" spans="1:8" ht="15" customHeight="1" x14ac:dyDescent="0.25">
      <c r="A153" s="1">
        <v>3</v>
      </c>
      <c r="B153" s="476">
        <v>4</v>
      </c>
      <c r="C153" s="1">
        <v>3</v>
      </c>
      <c r="D153" s="1">
        <v>1</v>
      </c>
    </row>
    <row r="154" spans="1:8" ht="15" customHeight="1" x14ac:dyDescent="0.25">
      <c r="A154" s="1">
        <v>2</v>
      </c>
      <c r="B154" s="476">
        <v>5</v>
      </c>
      <c r="C154" s="1">
        <v>2</v>
      </c>
      <c r="D154" s="1">
        <v>0</v>
      </c>
    </row>
    <row r="155" spans="1:8" ht="15" customHeight="1" x14ac:dyDescent="0.25">
      <c r="A155" s="1">
        <v>2</v>
      </c>
      <c r="B155" s="476">
        <v>4</v>
      </c>
      <c r="C155" s="1">
        <v>1</v>
      </c>
      <c r="D155" s="1">
        <v>1</v>
      </c>
    </row>
    <row r="156" spans="1:8" ht="15" customHeight="1" x14ac:dyDescent="0.25">
      <c r="A156" s="1">
        <v>2</v>
      </c>
      <c r="B156" s="476">
        <v>4</v>
      </c>
      <c r="C156" s="1">
        <v>2</v>
      </c>
      <c r="D156" s="1">
        <v>1</v>
      </c>
    </row>
    <row r="157" spans="1:8" ht="15" customHeight="1" x14ac:dyDescent="0.25">
      <c r="A157" s="1">
        <v>2</v>
      </c>
      <c r="B157" s="476">
        <v>4</v>
      </c>
      <c r="C157" s="1">
        <v>2</v>
      </c>
      <c r="D157" s="1">
        <v>0</v>
      </c>
    </row>
    <row r="158" spans="1:8" ht="15" customHeight="1" x14ac:dyDescent="0.25">
      <c r="A158" s="1">
        <v>2</v>
      </c>
      <c r="B158" s="476">
        <v>4</v>
      </c>
      <c r="C158" s="1">
        <v>1</v>
      </c>
      <c r="D158" s="1">
        <v>0</v>
      </c>
    </row>
    <row r="159" spans="1:8" ht="15" customHeight="1" x14ac:dyDescent="0.25">
      <c r="A159" s="1">
        <v>2</v>
      </c>
      <c r="B159" s="476">
        <v>4</v>
      </c>
      <c r="C159" s="1">
        <v>1</v>
      </c>
      <c r="D159" s="1">
        <v>0</v>
      </c>
    </row>
    <row r="160" spans="1:8" ht="15" customHeight="1" x14ac:dyDescent="0.25">
      <c r="A160" s="1">
        <v>3</v>
      </c>
      <c r="B160" s="476">
        <v>5</v>
      </c>
      <c r="C160" s="1">
        <v>3</v>
      </c>
      <c r="D160" s="1">
        <v>0</v>
      </c>
    </row>
    <row r="161" spans="1:4" ht="15" customHeight="1" x14ac:dyDescent="0.25">
      <c r="A161" s="1">
        <v>2</v>
      </c>
      <c r="B161" s="476">
        <v>4</v>
      </c>
      <c r="C161" s="1">
        <v>2</v>
      </c>
      <c r="D161" s="1">
        <v>0</v>
      </c>
    </row>
    <row r="162" spans="1:4" ht="15" customHeight="1" x14ac:dyDescent="0.25">
      <c r="A162" s="1">
        <v>2</v>
      </c>
      <c r="B162" s="476">
        <v>6</v>
      </c>
      <c r="C162" s="1">
        <v>2</v>
      </c>
      <c r="D162" s="1">
        <v>0</v>
      </c>
    </row>
    <row r="163" spans="1:4" ht="15" customHeight="1" x14ac:dyDescent="0.25">
      <c r="A163" s="1">
        <v>3</v>
      </c>
      <c r="B163" s="476">
        <v>4</v>
      </c>
      <c r="C163" s="1">
        <v>3</v>
      </c>
      <c r="D163" s="1">
        <v>0</v>
      </c>
    </row>
    <row r="164" spans="1:4" ht="15" customHeight="1" x14ac:dyDescent="0.25">
      <c r="A164" s="1">
        <v>5</v>
      </c>
      <c r="B164" s="476">
        <v>4</v>
      </c>
      <c r="C164" s="1">
        <v>1</v>
      </c>
      <c r="D164" s="1">
        <v>0</v>
      </c>
    </row>
    <row r="165" spans="1:4" ht="15" customHeight="1" x14ac:dyDescent="0.25">
      <c r="A165" s="1">
        <v>2</v>
      </c>
      <c r="B165" s="476">
        <v>4</v>
      </c>
      <c r="C165" s="1">
        <v>2</v>
      </c>
      <c r="D165" s="1">
        <v>1</v>
      </c>
    </row>
    <row r="166" spans="1:4" ht="15" customHeight="1" x14ac:dyDescent="0.25">
      <c r="A166" s="1">
        <v>2</v>
      </c>
      <c r="B166" s="476">
        <v>4</v>
      </c>
      <c r="C166" s="1">
        <v>3</v>
      </c>
      <c r="D166" s="1">
        <v>0</v>
      </c>
    </row>
    <row r="167" spans="1:4" ht="15" customHeight="1" x14ac:dyDescent="0.25">
      <c r="A167" s="1">
        <v>3</v>
      </c>
      <c r="B167" s="476">
        <v>5</v>
      </c>
      <c r="C167" s="1">
        <v>2</v>
      </c>
      <c r="D167" s="1">
        <v>0</v>
      </c>
    </row>
    <row r="168" spans="1:4" ht="15" customHeight="1" x14ac:dyDescent="0.25">
      <c r="A168" s="1">
        <v>2</v>
      </c>
      <c r="B168" s="476">
        <v>5</v>
      </c>
      <c r="C168" s="1">
        <v>2</v>
      </c>
      <c r="D168" s="1">
        <v>1</v>
      </c>
    </row>
    <row r="169" spans="1:4" ht="15" customHeight="1" x14ac:dyDescent="0.25">
      <c r="A169" s="1">
        <v>2</v>
      </c>
      <c r="B169" s="476">
        <v>4</v>
      </c>
      <c r="C169" s="1">
        <v>2</v>
      </c>
      <c r="D169" s="1">
        <v>0</v>
      </c>
    </row>
    <row r="170" spans="1:4" ht="15" customHeight="1" x14ac:dyDescent="0.25">
      <c r="A170" s="1">
        <v>2</v>
      </c>
      <c r="B170" s="476">
        <v>4</v>
      </c>
      <c r="C170" s="1">
        <v>2</v>
      </c>
      <c r="D170" s="1">
        <v>0</v>
      </c>
    </row>
    <row r="171" spans="1:4" ht="15" customHeight="1" x14ac:dyDescent="0.25">
      <c r="A171" s="1">
        <v>2</v>
      </c>
      <c r="B171" s="476">
        <v>6</v>
      </c>
      <c r="C171" s="1">
        <v>3</v>
      </c>
      <c r="D171" s="1">
        <v>1</v>
      </c>
    </row>
    <row r="172" spans="1:4" ht="15" customHeight="1" x14ac:dyDescent="0.25">
      <c r="A172" s="1">
        <v>2</v>
      </c>
      <c r="B172" s="476">
        <v>7</v>
      </c>
      <c r="C172" s="1">
        <v>3</v>
      </c>
      <c r="D172" s="1">
        <v>0</v>
      </c>
    </row>
    <row r="173" spans="1:4" ht="15" customHeight="1" x14ac:dyDescent="0.25">
      <c r="A173" s="1">
        <v>4</v>
      </c>
      <c r="B173" s="476">
        <v>4</v>
      </c>
      <c r="C173" s="1">
        <v>2</v>
      </c>
      <c r="D173" s="1">
        <v>1</v>
      </c>
    </row>
    <row r="174" spans="1:4" ht="15" customHeight="1" x14ac:dyDescent="0.25">
      <c r="A174" s="1">
        <v>2</v>
      </c>
      <c r="B174" s="476">
        <v>4</v>
      </c>
      <c r="C174" s="1">
        <v>2</v>
      </c>
      <c r="D174" s="1">
        <v>0</v>
      </c>
    </row>
    <row r="175" spans="1:4" ht="15" customHeight="1" x14ac:dyDescent="0.25">
      <c r="A175" s="1">
        <v>2</v>
      </c>
      <c r="B175" s="476">
        <v>4</v>
      </c>
      <c r="C175" s="1">
        <v>1</v>
      </c>
      <c r="D175" s="1">
        <v>1</v>
      </c>
    </row>
    <row r="176" spans="1:4" ht="15" customHeight="1" x14ac:dyDescent="0.25">
      <c r="A176" s="1">
        <v>2</v>
      </c>
      <c r="B176" s="476">
        <v>5</v>
      </c>
      <c r="C176" s="1">
        <v>2</v>
      </c>
      <c r="D176" s="1">
        <v>1</v>
      </c>
    </row>
    <row r="177" spans="1:4" ht="15" customHeight="1" x14ac:dyDescent="0.25">
      <c r="A177" s="1">
        <v>3</v>
      </c>
      <c r="B177" s="476">
        <v>5</v>
      </c>
      <c r="C177" s="1">
        <v>3</v>
      </c>
      <c r="D177" s="1">
        <v>1</v>
      </c>
    </row>
    <row r="178" spans="1:4" ht="15" customHeight="1" x14ac:dyDescent="0.25">
      <c r="A178" s="1">
        <v>3</v>
      </c>
      <c r="B178" s="476">
        <v>5</v>
      </c>
      <c r="C178" s="1">
        <v>1</v>
      </c>
      <c r="D178" s="1">
        <v>0</v>
      </c>
    </row>
    <row r="179" spans="1:4" ht="15" customHeight="1" x14ac:dyDescent="0.25">
      <c r="A179" s="1">
        <v>2</v>
      </c>
      <c r="B179" s="476">
        <v>5</v>
      </c>
      <c r="C179" s="1">
        <v>3</v>
      </c>
      <c r="D179" s="1">
        <v>0</v>
      </c>
    </row>
    <row r="180" spans="1:4" ht="15" customHeight="1" x14ac:dyDescent="0.25">
      <c r="A180" s="1">
        <v>2</v>
      </c>
      <c r="B180" s="476">
        <v>4</v>
      </c>
      <c r="C180" s="1">
        <v>2</v>
      </c>
      <c r="D180" s="1">
        <v>0</v>
      </c>
    </row>
    <row r="181" spans="1:4" ht="15" customHeight="1" x14ac:dyDescent="0.25">
      <c r="A181" s="1">
        <v>2</v>
      </c>
      <c r="B181" s="476">
        <v>5</v>
      </c>
      <c r="C181" s="1">
        <v>2</v>
      </c>
      <c r="D181" s="1">
        <v>0</v>
      </c>
    </row>
    <row r="182" spans="1:4" ht="15" customHeight="1" x14ac:dyDescent="0.25">
      <c r="A182" s="1">
        <v>2</v>
      </c>
      <c r="B182" s="476">
        <v>4</v>
      </c>
      <c r="C182" s="1">
        <v>2</v>
      </c>
      <c r="D182" s="1">
        <v>1</v>
      </c>
    </row>
    <row r="183" spans="1:4" ht="15" customHeight="1" x14ac:dyDescent="0.25">
      <c r="A183" s="1">
        <v>3</v>
      </c>
      <c r="B183" s="476">
        <v>4</v>
      </c>
      <c r="C183" s="1">
        <v>2</v>
      </c>
      <c r="D183" s="1">
        <v>0</v>
      </c>
    </row>
    <row r="184" spans="1:4" ht="15" customHeight="1" x14ac:dyDescent="0.25">
      <c r="A184" s="1">
        <v>2</v>
      </c>
      <c r="B184" s="476">
        <v>5</v>
      </c>
      <c r="C184" s="1">
        <v>2</v>
      </c>
      <c r="D184" s="1">
        <v>1</v>
      </c>
    </row>
    <row r="185" spans="1:4" ht="15" customHeight="1" x14ac:dyDescent="0.25">
      <c r="A185" s="1">
        <v>3</v>
      </c>
      <c r="B185" s="476">
        <v>4</v>
      </c>
      <c r="C185" s="1">
        <v>2</v>
      </c>
      <c r="D185" s="1">
        <v>0</v>
      </c>
    </row>
    <row r="186" spans="1:4" ht="15" customHeight="1" x14ac:dyDescent="0.25">
      <c r="A186" s="1">
        <v>5</v>
      </c>
      <c r="B186" s="476">
        <v>4</v>
      </c>
      <c r="C186" s="1">
        <v>3</v>
      </c>
      <c r="D186" s="1">
        <v>0</v>
      </c>
    </row>
    <row r="187" spans="1:4" ht="15" customHeight="1" x14ac:dyDescent="0.25">
      <c r="A187" s="1">
        <v>3</v>
      </c>
      <c r="B187" s="476">
        <v>4</v>
      </c>
      <c r="C187" s="1">
        <v>2</v>
      </c>
      <c r="D187" s="1">
        <v>1</v>
      </c>
    </row>
    <row r="188" spans="1:4" ht="15" customHeight="1" x14ac:dyDescent="0.25">
      <c r="A188" s="1">
        <v>2</v>
      </c>
      <c r="B188" s="476">
        <v>4</v>
      </c>
      <c r="C188" s="1">
        <v>1</v>
      </c>
      <c r="D188" s="1">
        <v>1</v>
      </c>
    </row>
    <row r="189" spans="1:4" ht="15" customHeight="1" x14ac:dyDescent="0.25">
      <c r="A189" s="1">
        <v>2</v>
      </c>
      <c r="B189" s="476">
        <v>4</v>
      </c>
      <c r="C189" s="1">
        <v>3</v>
      </c>
      <c r="D189" s="1">
        <v>1</v>
      </c>
    </row>
    <row r="190" spans="1:4" ht="15" customHeight="1" x14ac:dyDescent="0.25">
      <c r="A190" s="1">
        <v>3</v>
      </c>
      <c r="B190" s="476">
        <v>4</v>
      </c>
      <c r="C190" s="1">
        <v>1</v>
      </c>
      <c r="D190" s="1">
        <v>0</v>
      </c>
    </row>
    <row r="191" spans="1:4" ht="15" customHeight="1" x14ac:dyDescent="0.25">
      <c r="A191" s="1">
        <v>2</v>
      </c>
      <c r="B191" s="476">
        <v>4</v>
      </c>
      <c r="C191" s="1">
        <v>2</v>
      </c>
      <c r="D191" s="1">
        <v>0</v>
      </c>
    </row>
    <row r="192" spans="1:4" ht="15" customHeight="1" x14ac:dyDescent="0.25">
      <c r="A192" s="1">
        <v>2</v>
      </c>
      <c r="B192" s="476">
        <v>4</v>
      </c>
      <c r="C192" s="1">
        <v>1</v>
      </c>
      <c r="D192" s="1">
        <v>0</v>
      </c>
    </row>
    <row r="193" spans="1:4" ht="15" customHeight="1" x14ac:dyDescent="0.25">
      <c r="A193" s="1">
        <v>2</v>
      </c>
      <c r="B193" s="476">
        <v>4</v>
      </c>
      <c r="C193" s="1">
        <v>2</v>
      </c>
      <c r="D193" s="1">
        <v>0</v>
      </c>
    </row>
    <row r="194" spans="1:4" ht="15" customHeight="1" x14ac:dyDescent="0.25">
      <c r="A194" s="1">
        <v>3</v>
      </c>
      <c r="B194" s="476">
        <v>4</v>
      </c>
      <c r="C194" s="1">
        <v>3</v>
      </c>
      <c r="D194" s="1">
        <v>0</v>
      </c>
    </row>
    <row r="195" spans="1:4" ht="15" customHeight="1" x14ac:dyDescent="0.25">
      <c r="A195" s="1">
        <v>2</v>
      </c>
      <c r="B195" s="476">
        <v>4</v>
      </c>
      <c r="C195" s="1">
        <v>3</v>
      </c>
      <c r="D195" s="1">
        <v>0</v>
      </c>
    </row>
    <row r="196" spans="1:4" ht="15" customHeight="1" x14ac:dyDescent="0.25">
      <c r="A196" s="1">
        <v>3</v>
      </c>
      <c r="B196" s="476">
        <v>4</v>
      </c>
      <c r="C196" s="1">
        <v>3</v>
      </c>
      <c r="D196" s="1">
        <v>0</v>
      </c>
    </row>
    <row r="197" spans="1:4" ht="15" customHeight="1" x14ac:dyDescent="0.25">
      <c r="A197" s="1">
        <v>2</v>
      </c>
      <c r="B197" s="476">
        <v>4</v>
      </c>
      <c r="C197" s="1">
        <v>1</v>
      </c>
      <c r="D197" s="1">
        <v>1</v>
      </c>
    </row>
    <row r="198" spans="1:4" ht="15" customHeight="1" x14ac:dyDescent="0.25">
      <c r="A198" s="1">
        <v>3</v>
      </c>
      <c r="B198" s="476">
        <v>4</v>
      </c>
      <c r="C198" s="1">
        <v>2</v>
      </c>
      <c r="D198" s="1">
        <v>1</v>
      </c>
    </row>
    <row r="199" spans="1:4" ht="15" customHeight="1" x14ac:dyDescent="0.25">
      <c r="A199" s="1">
        <v>2</v>
      </c>
      <c r="B199" s="476">
        <v>4</v>
      </c>
      <c r="C199" s="1">
        <v>1</v>
      </c>
      <c r="D199" s="1">
        <v>0</v>
      </c>
    </row>
    <row r="200" spans="1:4" ht="15" customHeight="1" x14ac:dyDescent="0.25">
      <c r="A200" s="1">
        <v>2</v>
      </c>
      <c r="B200" s="476">
        <v>4</v>
      </c>
      <c r="C200" s="1">
        <v>2</v>
      </c>
      <c r="D200" s="1">
        <v>0</v>
      </c>
    </row>
    <row r="201" spans="1:4" ht="15" customHeight="1" x14ac:dyDescent="0.25">
      <c r="A201" s="1">
        <v>2</v>
      </c>
    </row>
    <row r="202" spans="1:4" ht="15" customHeight="1" x14ac:dyDescent="0.25">
      <c r="A202" s="1">
        <v>3</v>
      </c>
    </row>
    <row r="203" spans="1:4" ht="15" customHeight="1" x14ac:dyDescent="0.25">
      <c r="A203" s="1">
        <v>3</v>
      </c>
    </row>
    <row r="204" spans="1:4" ht="15" customHeight="1" x14ac:dyDescent="0.25">
      <c r="A204" s="1">
        <v>2</v>
      </c>
    </row>
    <row r="205" spans="1:4" ht="15" customHeight="1" x14ac:dyDescent="0.25">
      <c r="A205" s="1">
        <v>2</v>
      </c>
    </row>
    <row r="206" spans="1:4" ht="15" customHeight="1" x14ac:dyDescent="0.25">
      <c r="A206" s="1">
        <v>2</v>
      </c>
    </row>
    <row r="207" spans="1:4" ht="15" customHeight="1" x14ac:dyDescent="0.25">
      <c r="A207" s="1">
        <v>3</v>
      </c>
    </row>
    <row r="208" spans="1:4" ht="15" customHeight="1" x14ac:dyDescent="0.25">
      <c r="A208" s="1">
        <v>2</v>
      </c>
    </row>
    <row r="209" spans="1:1" ht="15" customHeight="1" x14ac:dyDescent="0.25">
      <c r="A209" s="1">
        <v>2</v>
      </c>
    </row>
    <row r="210" spans="1:1" ht="15" customHeight="1" x14ac:dyDescent="0.25">
      <c r="A210" s="1">
        <v>2</v>
      </c>
    </row>
    <row r="211" spans="1:1" ht="15" customHeight="1" x14ac:dyDescent="0.25">
      <c r="A211" s="1">
        <v>2</v>
      </c>
    </row>
    <row r="212" spans="1:1" ht="15" customHeight="1" x14ac:dyDescent="0.25">
      <c r="A212" s="1">
        <v>2</v>
      </c>
    </row>
    <row r="213" spans="1:1" ht="15" customHeight="1" x14ac:dyDescent="0.25">
      <c r="A213" s="1">
        <v>3</v>
      </c>
    </row>
    <row r="214" spans="1:1" ht="15" customHeight="1" x14ac:dyDescent="0.25">
      <c r="A214" s="1">
        <v>4</v>
      </c>
    </row>
    <row r="215" spans="1:1" ht="15" customHeight="1" x14ac:dyDescent="0.25">
      <c r="A215" s="1">
        <v>2</v>
      </c>
    </row>
    <row r="216" spans="1:1" ht="15" customHeight="1" x14ac:dyDescent="0.25">
      <c r="A216" s="1">
        <v>2</v>
      </c>
    </row>
    <row r="217" spans="1:1" ht="15" customHeight="1" x14ac:dyDescent="0.25">
      <c r="A217" s="1">
        <v>3</v>
      </c>
    </row>
    <row r="218" spans="1:1" ht="15" customHeight="1" x14ac:dyDescent="0.25">
      <c r="A218" s="1">
        <v>2</v>
      </c>
    </row>
    <row r="219" spans="1:1" ht="15" customHeight="1" x14ac:dyDescent="0.25">
      <c r="A219" s="1">
        <v>2</v>
      </c>
    </row>
    <row r="220" spans="1:1" ht="15" customHeight="1" x14ac:dyDescent="0.25">
      <c r="A220" s="1">
        <v>2</v>
      </c>
    </row>
    <row r="221" spans="1:1" ht="15" customHeight="1" x14ac:dyDescent="0.25">
      <c r="A221" s="1">
        <v>2</v>
      </c>
    </row>
    <row r="222" spans="1:1" ht="15" customHeight="1" x14ac:dyDescent="0.25">
      <c r="A222" s="1">
        <v>2</v>
      </c>
    </row>
    <row r="223" spans="1:1" ht="15" customHeight="1" x14ac:dyDescent="0.25">
      <c r="A223" s="1">
        <v>3</v>
      </c>
    </row>
    <row r="224" spans="1:1" ht="15" customHeight="1" x14ac:dyDescent="0.25">
      <c r="A224" s="1">
        <v>2</v>
      </c>
    </row>
    <row r="225" spans="1:1" ht="15" customHeight="1" x14ac:dyDescent="0.25">
      <c r="A225" s="1">
        <v>2</v>
      </c>
    </row>
    <row r="226" spans="1:1" ht="15" customHeight="1" x14ac:dyDescent="0.25">
      <c r="A226" s="1">
        <v>2</v>
      </c>
    </row>
    <row r="227" spans="1:1" ht="15" customHeight="1" x14ac:dyDescent="0.25">
      <c r="A227" s="1">
        <v>4</v>
      </c>
    </row>
    <row r="228" spans="1:1" ht="15" customHeight="1" x14ac:dyDescent="0.25">
      <c r="A228" s="1">
        <v>2</v>
      </c>
    </row>
    <row r="229" spans="1:1" ht="15" customHeight="1" x14ac:dyDescent="0.25">
      <c r="A229" s="1">
        <v>2</v>
      </c>
    </row>
    <row r="230" spans="1:1" ht="15" customHeight="1" x14ac:dyDescent="0.25">
      <c r="A230" s="1">
        <v>2</v>
      </c>
    </row>
    <row r="231" spans="1:1" ht="15" customHeight="1" x14ac:dyDescent="0.25">
      <c r="A231" s="1">
        <v>2</v>
      </c>
    </row>
    <row r="232" spans="1:1" ht="15" customHeight="1" x14ac:dyDescent="0.25">
      <c r="A232" s="1">
        <v>2</v>
      </c>
    </row>
    <row r="233" spans="1:1" ht="15" customHeight="1" x14ac:dyDescent="0.25">
      <c r="A233" s="1">
        <v>2</v>
      </c>
    </row>
    <row r="234" spans="1:1" ht="15" customHeight="1" x14ac:dyDescent="0.25">
      <c r="A234" s="1">
        <v>2</v>
      </c>
    </row>
    <row r="235" spans="1:1" ht="15" customHeight="1" x14ac:dyDescent="0.25">
      <c r="A235" s="1">
        <v>5</v>
      </c>
    </row>
    <row r="236" spans="1:1" ht="15" customHeight="1" x14ac:dyDescent="0.25">
      <c r="A236" s="1">
        <v>3</v>
      </c>
    </row>
    <row r="237" spans="1:1" ht="15" customHeight="1" x14ac:dyDescent="0.25">
      <c r="A237" s="1">
        <v>2</v>
      </c>
    </row>
    <row r="238" spans="1:1" ht="15" customHeight="1" x14ac:dyDescent="0.25">
      <c r="A238" s="1">
        <v>2</v>
      </c>
    </row>
    <row r="239" spans="1:1" ht="15" customHeight="1" x14ac:dyDescent="0.25">
      <c r="A239" s="1">
        <v>4</v>
      </c>
    </row>
    <row r="240" spans="1:1" ht="15" customHeight="1" x14ac:dyDescent="0.25">
      <c r="A240" s="1">
        <v>3</v>
      </c>
    </row>
    <row r="241" spans="1:1" ht="15" customHeight="1" x14ac:dyDescent="0.25">
      <c r="A241" s="1">
        <v>3</v>
      </c>
    </row>
    <row r="242" spans="1:1" ht="15" customHeight="1" x14ac:dyDescent="0.25">
      <c r="A242" s="1">
        <v>2</v>
      </c>
    </row>
    <row r="243" spans="1:1" ht="15" customHeight="1" x14ac:dyDescent="0.25">
      <c r="A243" s="1">
        <v>2</v>
      </c>
    </row>
    <row r="244" spans="1:1" ht="15" customHeight="1" x14ac:dyDescent="0.25">
      <c r="A244" s="1">
        <v>3</v>
      </c>
    </row>
    <row r="245" spans="1:1" ht="15" customHeight="1" x14ac:dyDescent="0.25">
      <c r="A245" s="1">
        <v>3</v>
      </c>
    </row>
    <row r="246" spans="1:1" ht="15" customHeight="1" x14ac:dyDescent="0.25">
      <c r="A246" s="1">
        <v>2</v>
      </c>
    </row>
    <row r="247" spans="1:1" ht="15" customHeight="1" x14ac:dyDescent="0.25">
      <c r="A247" s="1">
        <v>4</v>
      </c>
    </row>
    <row r="248" spans="1:1" ht="15" customHeight="1" x14ac:dyDescent="0.25">
      <c r="A248" s="1">
        <v>2</v>
      </c>
    </row>
    <row r="249" spans="1:1" ht="15" customHeight="1" x14ac:dyDescent="0.25">
      <c r="A249" s="1">
        <v>2</v>
      </c>
    </row>
    <row r="250" spans="1:1" ht="15" customHeight="1" x14ac:dyDescent="0.25">
      <c r="A250" s="1">
        <v>2</v>
      </c>
    </row>
    <row r="251" spans="1:1" ht="15" customHeight="1" x14ac:dyDescent="0.25">
      <c r="A251" s="1">
        <v>2</v>
      </c>
    </row>
    <row r="252" spans="1:1" ht="15" customHeight="1" x14ac:dyDescent="0.25">
      <c r="A252" s="1">
        <v>2</v>
      </c>
    </row>
    <row r="253" spans="1:1" ht="15" customHeight="1" x14ac:dyDescent="0.25">
      <c r="A253" s="1">
        <v>3</v>
      </c>
    </row>
    <row r="254" spans="1:1" ht="15" customHeight="1" x14ac:dyDescent="0.25">
      <c r="A254" s="1">
        <v>2</v>
      </c>
    </row>
    <row r="255" spans="1:1" ht="15" customHeight="1" x14ac:dyDescent="0.25">
      <c r="A255" s="1">
        <v>2</v>
      </c>
    </row>
    <row r="256" spans="1:1" ht="15" customHeight="1" x14ac:dyDescent="0.25">
      <c r="A256" s="1">
        <v>3</v>
      </c>
    </row>
    <row r="257" spans="1:1" ht="15" customHeight="1" x14ac:dyDescent="0.25">
      <c r="A257" s="1">
        <v>2</v>
      </c>
    </row>
    <row r="258" spans="1:1" ht="15" customHeight="1" x14ac:dyDescent="0.25">
      <c r="A258" s="1">
        <v>2</v>
      </c>
    </row>
    <row r="259" spans="1:1" ht="15" customHeight="1" x14ac:dyDescent="0.25">
      <c r="A259" s="1">
        <v>5</v>
      </c>
    </row>
    <row r="260" spans="1:1" ht="15" customHeight="1" x14ac:dyDescent="0.25">
      <c r="A260" s="1">
        <v>2</v>
      </c>
    </row>
    <row r="261" spans="1:1" ht="15" customHeight="1" x14ac:dyDescent="0.25">
      <c r="A261" s="1">
        <v>2</v>
      </c>
    </row>
    <row r="262" spans="1:1" ht="15" customHeight="1" x14ac:dyDescent="0.25">
      <c r="A262" s="1">
        <v>2</v>
      </c>
    </row>
    <row r="263" spans="1:1" ht="15" customHeight="1" x14ac:dyDescent="0.25">
      <c r="A263" s="1">
        <v>2</v>
      </c>
    </row>
    <row r="264" spans="1:1" ht="15" customHeight="1" x14ac:dyDescent="0.25">
      <c r="A264" s="1">
        <v>2</v>
      </c>
    </row>
    <row r="265" spans="1:1" ht="15" customHeight="1" x14ac:dyDescent="0.25">
      <c r="A265" s="1">
        <v>2</v>
      </c>
    </row>
    <row r="266" spans="1:1" ht="15" customHeight="1" x14ac:dyDescent="0.25">
      <c r="A266" s="1">
        <v>2</v>
      </c>
    </row>
    <row r="267" spans="1:1" ht="15" customHeight="1" x14ac:dyDescent="0.25">
      <c r="A267" s="1">
        <v>2</v>
      </c>
    </row>
    <row r="268" spans="1:1" ht="15" customHeight="1" x14ac:dyDescent="0.25">
      <c r="A268" s="1">
        <v>2</v>
      </c>
    </row>
    <row r="269" spans="1:1" ht="15" customHeight="1" x14ac:dyDescent="0.25">
      <c r="A269" s="1">
        <v>2</v>
      </c>
    </row>
    <row r="270" spans="1:1" ht="15" customHeight="1" x14ac:dyDescent="0.25">
      <c r="A270" s="1">
        <v>3</v>
      </c>
    </row>
    <row r="271" spans="1:1" ht="15" customHeight="1" x14ac:dyDescent="0.25">
      <c r="A271" s="1">
        <v>2</v>
      </c>
    </row>
    <row r="272" spans="1:1" ht="15" customHeight="1" x14ac:dyDescent="0.25">
      <c r="A272" s="1">
        <v>2</v>
      </c>
    </row>
    <row r="273" spans="1:1" ht="15" customHeight="1" x14ac:dyDescent="0.25">
      <c r="A273" s="1">
        <v>2</v>
      </c>
    </row>
    <row r="274" spans="1:1" ht="15" customHeight="1" x14ac:dyDescent="0.25">
      <c r="A274" s="1">
        <v>3</v>
      </c>
    </row>
    <row r="275" spans="1:1" ht="15" customHeight="1" x14ac:dyDescent="0.25">
      <c r="A275" s="1">
        <v>2</v>
      </c>
    </row>
    <row r="276" spans="1:1" ht="15" customHeight="1" x14ac:dyDescent="0.25">
      <c r="A276" s="1">
        <v>5</v>
      </c>
    </row>
    <row r="277" spans="1:1" ht="15" customHeight="1" x14ac:dyDescent="0.25">
      <c r="A277" s="1">
        <v>2</v>
      </c>
    </row>
    <row r="278" spans="1:1" ht="15" customHeight="1" x14ac:dyDescent="0.25">
      <c r="A278" s="1">
        <v>4</v>
      </c>
    </row>
    <row r="279" spans="1:1" ht="15" customHeight="1" x14ac:dyDescent="0.25">
      <c r="A279" s="1">
        <v>2</v>
      </c>
    </row>
    <row r="280" spans="1:1" ht="15" customHeight="1" x14ac:dyDescent="0.25">
      <c r="A280" s="1">
        <v>2</v>
      </c>
    </row>
    <row r="281" spans="1:1" ht="15" customHeight="1" x14ac:dyDescent="0.25">
      <c r="A281" s="1">
        <v>2</v>
      </c>
    </row>
    <row r="282" spans="1:1" ht="15" customHeight="1" x14ac:dyDescent="0.25">
      <c r="A282" s="1">
        <v>2</v>
      </c>
    </row>
    <row r="283" spans="1:1" ht="15" customHeight="1" x14ac:dyDescent="0.25">
      <c r="A283" s="1">
        <v>2</v>
      </c>
    </row>
    <row r="284" spans="1:1" ht="15" customHeight="1" x14ac:dyDescent="0.25">
      <c r="A284" s="1">
        <v>2</v>
      </c>
    </row>
    <row r="285" spans="1:1" ht="15" customHeight="1" x14ac:dyDescent="0.25">
      <c r="A285" s="1">
        <v>2</v>
      </c>
    </row>
    <row r="286" spans="1:1" ht="15" customHeight="1" x14ac:dyDescent="0.25">
      <c r="A286" s="1">
        <v>2</v>
      </c>
    </row>
    <row r="287" spans="1:1" ht="15" customHeight="1" x14ac:dyDescent="0.25">
      <c r="A287" s="1">
        <v>2</v>
      </c>
    </row>
    <row r="288" spans="1:1" ht="15" customHeight="1" x14ac:dyDescent="0.25">
      <c r="A288" s="1">
        <v>3</v>
      </c>
    </row>
    <row r="289" spans="1:1" ht="15" customHeight="1" x14ac:dyDescent="0.25">
      <c r="A289" s="1">
        <v>2</v>
      </c>
    </row>
    <row r="290" spans="1:1" ht="15" customHeight="1" x14ac:dyDescent="0.25">
      <c r="A290" s="1">
        <v>2</v>
      </c>
    </row>
    <row r="291" spans="1:1" ht="15" customHeight="1" x14ac:dyDescent="0.25">
      <c r="A291" s="1">
        <v>3</v>
      </c>
    </row>
    <row r="292" spans="1:1" ht="15" customHeight="1" x14ac:dyDescent="0.25">
      <c r="A292" s="1">
        <v>3</v>
      </c>
    </row>
    <row r="293" spans="1:1" ht="15" customHeight="1" x14ac:dyDescent="0.25">
      <c r="A293" s="1">
        <v>2</v>
      </c>
    </row>
    <row r="294" spans="1:1" ht="15" customHeight="1" x14ac:dyDescent="0.25">
      <c r="A294" s="1">
        <v>2</v>
      </c>
    </row>
    <row r="295" spans="1:1" ht="15" customHeight="1" x14ac:dyDescent="0.25">
      <c r="A295" s="1">
        <v>3</v>
      </c>
    </row>
    <row r="296" spans="1:1" ht="15" customHeight="1" x14ac:dyDescent="0.25">
      <c r="A296" s="1">
        <v>2</v>
      </c>
    </row>
    <row r="297" spans="1:1" ht="15" customHeight="1" x14ac:dyDescent="0.25">
      <c r="A297" s="1">
        <v>3</v>
      </c>
    </row>
    <row r="298" spans="1:1" ht="15" customHeight="1" x14ac:dyDescent="0.25">
      <c r="A298" s="1">
        <v>5</v>
      </c>
    </row>
    <row r="299" spans="1:1" ht="15" customHeight="1" x14ac:dyDescent="0.25">
      <c r="A299" s="1">
        <v>3</v>
      </c>
    </row>
    <row r="300" spans="1:1" ht="15" customHeight="1" x14ac:dyDescent="0.25">
      <c r="A300" s="1">
        <v>2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H275"/>
  <sheetViews>
    <sheetView topLeftCell="A256" workbookViewId="0">
      <selection activeCell="D276" sqref="D276"/>
    </sheetView>
  </sheetViews>
  <sheetFormatPr defaultColWidth="6.7109375" defaultRowHeight="15" customHeight="1" x14ac:dyDescent="0.25"/>
  <cols>
    <col min="1" max="16384" width="6.7109375" style="1"/>
  </cols>
  <sheetData>
    <row r="1" spans="1:8" s="476" customFormat="1" x14ac:dyDescent="0.25">
      <c r="A1" s="476" t="s">
        <v>243</v>
      </c>
      <c r="B1" s="640" t="s">
        <v>245</v>
      </c>
      <c r="C1" s="640"/>
      <c r="D1" s="640"/>
      <c r="E1" s="640" t="s">
        <v>250</v>
      </c>
      <c r="F1" s="640"/>
      <c r="G1" s="640"/>
      <c r="H1" s="640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  <c r="E2" s="531" t="s">
        <v>244</v>
      </c>
      <c r="F2" s="531" t="s">
        <v>247</v>
      </c>
      <c r="G2" s="531" t="s">
        <v>249</v>
      </c>
      <c r="H2" s="531" t="s">
        <v>246</v>
      </c>
    </row>
    <row r="3" spans="1:8" s="479" customFormat="1" ht="15" customHeight="1" x14ac:dyDescent="0.25">
      <c r="A3" s="479">
        <v>2</v>
      </c>
      <c r="B3" s="479">
        <v>6</v>
      </c>
      <c r="C3" s="479">
        <v>2</v>
      </c>
      <c r="D3" s="479">
        <v>0</v>
      </c>
      <c r="E3" s="479">
        <v>6</v>
      </c>
      <c r="F3" s="479">
        <v>2</v>
      </c>
      <c r="G3" s="479">
        <v>2</v>
      </c>
      <c r="H3" s="479">
        <v>2</v>
      </c>
    </row>
    <row r="4" spans="1:8" ht="15" customHeight="1" x14ac:dyDescent="0.25">
      <c r="A4" s="1">
        <v>3</v>
      </c>
      <c r="B4" s="1">
        <v>7</v>
      </c>
      <c r="C4" s="1">
        <v>3</v>
      </c>
      <c r="D4" s="1">
        <v>0</v>
      </c>
      <c r="E4" s="1">
        <v>6</v>
      </c>
      <c r="F4" s="1">
        <v>3</v>
      </c>
      <c r="G4" s="1">
        <v>3</v>
      </c>
      <c r="H4" s="1">
        <v>1</v>
      </c>
    </row>
    <row r="5" spans="1:8" ht="15" customHeight="1" x14ac:dyDescent="0.25">
      <c r="A5" s="1">
        <v>2</v>
      </c>
      <c r="B5" s="1">
        <v>4</v>
      </c>
      <c r="C5" s="1">
        <v>3</v>
      </c>
      <c r="D5" s="1">
        <v>1</v>
      </c>
      <c r="E5" s="1">
        <v>6</v>
      </c>
      <c r="F5" s="1">
        <v>1</v>
      </c>
      <c r="G5" s="1">
        <v>1</v>
      </c>
      <c r="H5" s="1">
        <v>0</v>
      </c>
    </row>
    <row r="6" spans="1:8" ht="15" customHeight="1" x14ac:dyDescent="0.25">
      <c r="A6" s="1">
        <v>2</v>
      </c>
      <c r="B6" s="1">
        <v>4</v>
      </c>
      <c r="C6" s="1">
        <v>2</v>
      </c>
      <c r="D6" s="1">
        <v>1</v>
      </c>
      <c r="E6" s="1">
        <v>7</v>
      </c>
      <c r="F6" s="1">
        <v>2</v>
      </c>
      <c r="G6" s="1">
        <v>3</v>
      </c>
      <c r="H6" s="1">
        <v>1</v>
      </c>
    </row>
    <row r="7" spans="1:8" ht="15" customHeight="1" x14ac:dyDescent="0.25">
      <c r="A7" s="1">
        <v>2</v>
      </c>
      <c r="B7" s="1">
        <v>4</v>
      </c>
      <c r="C7" s="1">
        <v>2</v>
      </c>
      <c r="D7" s="1">
        <v>0</v>
      </c>
      <c r="E7" s="1">
        <v>8</v>
      </c>
      <c r="F7" s="1">
        <v>1</v>
      </c>
      <c r="G7" s="1">
        <v>3</v>
      </c>
      <c r="H7" s="1">
        <v>0</v>
      </c>
    </row>
    <row r="8" spans="1:8" ht="15" customHeight="1" x14ac:dyDescent="0.25">
      <c r="A8" s="1">
        <v>2</v>
      </c>
      <c r="B8" s="1">
        <v>4</v>
      </c>
      <c r="C8" s="1">
        <v>2</v>
      </c>
      <c r="D8" s="1">
        <v>0</v>
      </c>
      <c r="E8" s="1">
        <v>6</v>
      </c>
      <c r="F8" s="1">
        <v>1</v>
      </c>
      <c r="G8" s="1">
        <v>1</v>
      </c>
      <c r="H8" s="1">
        <v>1</v>
      </c>
    </row>
    <row r="9" spans="1:8" ht="15" customHeight="1" x14ac:dyDescent="0.25">
      <c r="A9" s="1">
        <v>2</v>
      </c>
      <c r="B9" s="1">
        <v>6</v>
      </c>
      <c r="C9" s="1">
        <v>2</v>
      </c>
      <c r="D9" s="1">
        <v>0</v>
      </c>
      <c r="E9" s="1">
        <v>6</v>
      </c>
      <c r="F9" s="1">
        <v>2</v>
      </c>
      <c r="G9" s="1">
        <v>2</v>
      </c>
      <c r="H9" s="1">
        <v>0</v>
      </c>
    </row>
    <row r="10" spans="1:8" ht="15" customHeight="1" x14ac:dyDescent="0.25">
      <c r="A10" s="1">
        <v>2</v>
      </c>
      <c r="B10" s="1">
        <v>4</v>
      </c>
      <c r="C10" s="1">
        <v>3</v>
      </c>
      <c r="D10" s="1">
        <v>1</v>
      </c>
      <c r="E10" s="1">
        <v>6</v>
      </c>
      <c r="F10" s="1">
        <v>1</v>
      </c>
      <c r="G10" s="1">
        <v>3</v>
      </c>
      <c r="H10" s="1">
        <v>1</v>
      </c>
    </row>
    <row r="11" spans="1:8" ht="15" customHeight="1" x14ac:dyDescent="0.25">
      <c r="A11" s="1">
        <v>2</v>
      </c>
      <c r="B11" s="1">
        <v>5</v>
      </c>
      <c r="C11" s="1">
        <v>1</v>
      </c>
      <c r="D11" s="1">
        <v>0</v>
      </c>
      <c r="E11" s="1">
        <v>8</v>
      </c>
      <c r="F11" s="1">
        <v>2</v>
      </c>
      <c r="G11" s="1">
        <v>1</v>
      </c>
      <c r="H11" s="1">
        <v>0</v>
      </c>
    </row>
    <row r="12" spans="1:8" ht="15" customHeight="1" x14ac:dyDescent="0.25">
      <c r="A12" s="1">
        <v>2</v>
      </c>
      <c r="B12" s="1">
        <v>4</v>
      </c>
      <c r="C12" s="1">
        <v>3</v>
      </c>
      <c r="D12" s="1">
        <v>1</v>
      </c>
      <c r="E12" s="1">
        <v>6</v>
      </c>
      <c r="F12" s="1">
        <v>2</v>
      </c>
      <c r="G12" s="1">
        <v>2</v>
      </c>
      <c r="H12" s="1">
        <v>0</v>
      </c>
    </row>
    <row r="13" spans="1:8" ht="15" customHeight="1" x14ac:dyDescent="0.25">
      <c r="A13" s="1">
        <v>2</v>
      </c>
      <c r="B13" s="1">
        <v>4</v>
      </c>
      <c r="C13" s="1">
        <v>2</v>
      </c>
      <c r="D13" s="1">
        <v>0</v>
      </c>
      <c r="E13" s="1">
        <v>6</v>
      </c>
      <c r="F13" s="1">
        <v>2</v>
      </c>
      <c r="G13" s="1">
        <v>1</v>
      </c>
      <c r="H13" s="1">
        <v>1</v>
      </c>
    </row>
    <row r="14" spans="1:8" ht="15" customHeight="1" x14ac:dyDescent="0.25">
      <c r="A14" s="1">
        <v>2</v>
      </c>
      <c r="B14" s="1">
        <v>4</v>
      </c>
      <c r="C14" s="1">
        <v>1</v>
      </c>
      <c r="D14" s="1">
        <v>1</v>
      </c>
      <c r="E14" s="1">
        <v>7</v>
      </c>
      <c r="F14" s="1">
        <v>2</v>
      </c>
      <c r="G14" s="1">
        <v>3</v>
      </c>
      <c r="H14" s="1">
        <v>1</v>
      </c>
    </row>
    <row r="15" spans="1:8" ht="15" customHeight="1" x14ac:dyDescent="0.25">
      <c r="A15" s="1">
        <v>2</v>
      </c>
      <c r="B15" s="1">
        <v>4</v>
      </c>
      <c r="C15" s="1">
        <v>3</v>
      </c>
      <c r="D15" s="1">
        <v>0</v>
      </c>
      <c r="E15" s="1">
        <v>7</v>
      </c>
      <c r="F15" s="1">
        <v>2</v>
      </c>
      <c r="G15" s="1">
        <v>2</v>
      </c>
      <c r="H15" s="1">
        <v>0</v>
      </c>
    </row>
    <row r="16" spans="1:8" ht="15" customHeight="1" x14ac:dyDescent="0.25">
      <c r="A16" s="1">
        <v>2</v>
      </c>
      <c r="B16" s="1">
        <v>5</v>
      </c>
      <c r="C16" s="1">
        <v>2</v>
      </c>
      <c r="D16" s="1">
        <v>0</v>
      </c>
      <c r="E16" s="1">
        <v>6</v>
      </c>
      <c r="F16" s="1">
        <v>2</v>
      </c>
      <c r="G16" s="1">
        <v>3</v>
      </c>
      <c r="H16" s="1">
        <v>0</v>
      </c>
    </row>
    <row r="17" spans="1:8" ht="15" customHeight="1" x14ac:dyDescent="0.25">
      <c r="A17" s="1">
        <v>2</v>
      </c>
      <c r="B17" s="1">
        <v>4</v>
      </c>
      <c r="C17" s="1">
        <v>2</v>
      </c>
      <c r="D17" s="1">
        <v>1</v>
      </c>
      <c r="E17" s="1">
        <v>6</v>
      </c>
      <c r="F17" s="1">
        <v>1</v>
      </c>
      <c r="G17" s="1">
        <v>1</v>
      </c>
      <c r="H17" s="1">
        <v>1</v>
      </c>
    </row>
    <row r="18" spans="1:8" ht="15" customHeight="1" x14ac:dyDescent="0.25">
      <c r="A18" s="1">
        <v>2</v>
      </c>
      <c r="B18" s="1">
        <v>4</v>
      </c>
      <c r="C18" s="1">
        <v>1</v>
      </c>
      <c r="D18" s="1">
        <v>1</v>
      </c>
      <c r="E18" s="1">
        <v>6</v>
      </c>
      <c r="F18" s="1">
        <v>2</v>
      </c>
      <c r="G18" s="1">
        <v>2</v>
      </c>
      <c r="H18" s="1">
        <v>0</v>
      </c>
    </row>
    <row r="19" spans="1:8" ht="15" customHeight="1" x14ac:dyDescent="0.25">
      <c r="A19" s="1">
        <v>3</v>
      </c>
      <c r="B19" s="1">
        <v>5</v>
      </c>
      <c r="C19" s="1">
        <v>3</v>
      </c>
      <c r="D19" s="1">
        <v>1</v>
      </c>
      <c r="E19" s="1">
        <v>6</v>
      </c>
      <c r="F19" s="1">
        <v>1</v>
      </c>
      <c r="G19" s="1">
        <v>1</v>
      </c>
      <c r="H19" s="1">
        <v>2</v>
      </c>
    </row>
    <row r="20" spans="1:8" ht="15" customHeight="1" x14ac:dyDescent="0.25">
      <c r="A20" s="1">
        <v>2</v>
      </c>
      <c r="B20" s="1">
        <v>7</v>
      </c>
      <c r="C20" s="1">
        <v>2</v>
      </c>
      <c r="D20" s="1">
        <v>0</v>
      </c>
      <c r="E20" s="1">
        <v>6</v>
      </c>
      <c r="F20" s="1">
        <v>2</v>
      </c>
      <c r="G20" s="1">
        <v>3</v>
      </c>
      <c r="H20" s="1">
        <v>1</v>
      </c>
    </row>
    <row r="21" spans="1:8" ht="15" customHeight="1" x14ac:dyDescent="0.25">
      <c r="A21" s="1">
        <v>2</v>
      </c>
      <c r="B21" s="1">
        <v>4</v>
      </c>
      <c r="C21" s="1">
        <v>2</v>
      </c>
      <c r="D21" s="1">
        <v>0</v>
      </c>
      <c r="E21" s="1">
        <v>6</v>
      </c>
      <c r="F21" s="1">
        <v>1</v>
      </c>
      <c r="G21" s="1">
        <v>2</v>
      </c>
      <c r="H21" s="1">
        <v>0</v>
      </c>
    </row>
    <row r="22" spans="1:8" ht="15" customHeight="1" x14ac:dyDescent="0.25">
      <c r="A22" s="1">
        <v>3</v>
      </c>
      <c r="B22" s="1">
        <v>5</v>
      </c>
      <c r="C22" s="1">
        <v>1</v>
      </c>
      <c r="D22" s="1">
        <v>0</v>
      </c>
      <c r="E22" s="1">
        <v>6</v>
      </c>
      <c r="F22" s="1">
        <v>2</v>
      </c>
      <c r="G22" s="1">
        <v>3</v>
      </c>
      <c r="H22" s="1">
        <v>0</v>
      </c>
    </row>
    <row r="23" spans="1:8" ht="15" customHeight="1" x14ac:dyDescent="0.25">
      <c r="A23" s="1">
        <v>2</v>
      </c>
      <c r="B23" s="1">
        <v>4</v>
      </c>
      <c r="C23" s="1">
        <v>2</v>
      </c>
      <c r="D23" s="1">
        <v>0</v>
      </c>
      <c r="E23" s="1">
        <v>6</v>
      </c>
      <c r="F23" s="1">
        <v>3</v>
      </c>
      <c r="G23" s="1">
        <v>2</v>
      </c>
      <c r="H23" s="1">
        <v>2</v>
      </c>
    </row>
    <row r="24" spans="1:8" ht="15" customHeight="1" x14ac:dyDescent="0.25">
      <c r="A24" s="1">
        <v>4</v>
      </c>
      <c r="B24" s="1">
        <v>4</v>
      </c>
      <c r="C24" s="1">
        <v>3</v>
      </c>
      <c r="D24" s="1">
        <v>0</v>
      </c>
      <c r="E24" s="1">
        <v>6</v>
      </c>
      <c r="F24" s="1">
        <v>3</v>
      </c>
      <c r="G24" s="1">
        <v>1</v>
      </c>
      <c r="H24" s="1">
        <v>0</v>
      </c>
    </row>
    <row r="25" spans="1:8" ht="15" customHeight="1" x14ac:dyDescent="0.25">
      <c r="A25" s="1">
        <v>2</v>
      </c>
      <c r="B25" s="1">
        <v>4</v>
      </c>
      <c r="C25" s="1">
        <v>2</v>
      </c>
      <c r="D25" s="1">
        <v>1</v>
      </c>
      <c r="E25" s="1">
        <v>6</v>
      </c>
      <c r="F25" s="1">
        <v>1</v>
      </c>
      <c r="G25" s="1">
        <v>2</v>
      </c>
      <c r="H25" s="1">
        <v>0</v>
      </c>
    </row>
    <row r="26" spans="1:8" ht="15" customHeight="1" x14ac:dyDescent="0.25">
      <c r="A26" s="1">
        <v>2</v>
      </c>
      <c r="B26" s="1">
        <v>4</v>
      </c>
      <c r="C26" s="1">
        <v>2</v>
      </c>
      <c r="D26" s="1">
        <v>1</v>
      </c>
      <c r="E26" s="1">
        <v>6</v>
      </c>
      <c r="F26" s="1">
        <v>2</v>
      </c>
      <c r="G26" s="1">
        <v>2</v>
      </c>
      <c r="H26" s="1">
        <v>1</v>
      </c>
    </row>
    <row r="27" spans="1:8" ht="15" customHeight="1" x14ac:dyDescent="0.25">
      <c r="A27" s="1">
        <v>2</v>
      </c>
      <c r="B27" s="1">
        <v>6</v>
      </c>
      <c r="C27" s="1">
        <v>2</v>
      </c>
      <c r="D27" s="1">
        <v>0</v>
      </c>
      <c r="E27" s="1">
        <v>6</v>
      </c>
      <c r="F27" s="1">
        <v>2</v>
      </c>
      <c r="G27" s="1">
        <v>2</v>
      </c>
      <c r="H27" s="1">
        <v>0</v>
      </c>
    </row>
    <row r="28" spans="1:8" ht="15" customHeight="1" x14ac:dyDescent="0.25">
      <c r="A28" s="1">
        <v>2</v>
      </c>
      <c r="B28" s="1">
        <v>4</v>
      </c>
      <c r="C28" s="1">
        <v>1</v>
      </c>
      <c r="D28" s="1">
        <v>1</v>
      </c>
      <c r="E28" s="1">
        <v>7</v>
      </c>
      <c r="F28" s="1">
        <v>2</v>
      </c>
      <c r="G28" s="1">
        <v>1</v>
      </c>
      <c r="H28" s="1">
        <v>0</v>
      </c>
    </row>
    <row r="29" spans="1:8" ht="15" customHeight="1" x14ac:dyDescent="0.25">
      <c r="A29" s="1">
        <v>2</v>
      </c>
      <c r="B29" s="1">
        <v>4</v>
      </c>
      <c r="C29" s="1">
        <v>3</v>
      </c>
      <c r="D29" s="1">
        <v>1</v>
      </c>
      <c r="E29" s="1">
        <v>6</v>
      </c>
      <c r="F29" s="1">
        <v>2</v>
      </c>
      <c r="G29" s="1">
        <v>3</v>
      </c>
      <c r="H29" s="1">
        <v>2</v>
      </c>
    </row>
    <row r="30" spans="1:8" ht="15" customHeight="1" x14ac:dyDescent="0.25">
      <c r="A30" s="1">
        <v>2</v>
      </c>
      <c r="B30" s="1">
        <v>4</v>
      </c>
      <c r="C30" s="1">
        <v>3</v>
      </c>
      <c r="D30" s="1">
        <v>1</v>
      </c>
      <c r="E30" s="1">
        <v>7</v>
      </c>
      <c r="F30" s="1">
        <v>3</v>
      </c>
      <c r="G30" s="1">
        <v>3</v>
      </c>
      <c r="H30" s="1">
        <v>1</v>
      </c>
    </row>
    <row r="31" spans="1:8" ht="15" customHeight="1" x14ac:dyDescent="0.25">
      <c r="A31" s="1">
        <v>3</v>
      </c>
      <c r="B31" s="1">
        <v>4</v>
      </c>
      <c r="C31" s="1">
        <v>2</v>
      </c>
      <c r="D31" s="1">
        <v>1</v>
      </c>
      <c r="E31" s="1">
        <v>7</v>
      </c>
      <c r="F31" s="1">
        <v>1</v>
      </c>
      <c r="G31" s="1">
        <v>3</v>
      </c>
      <c r="H31" s="1">
        <v>0</v>
      </c>
    </row>
    <row r="32" spans="1:8" ht="15" customHeight="1" x14ac:dyDescent="0.25">
      <c r="A32" s="1">
        <v>3</v>
      </c>
      <c r="B32" s="1">
        <v>5</v>
      </c>
      <c r="C32" s="1">
        <v>1</v>
      </c>
      <c r="D32" s="1">
        <v>1</v>
      </c>
      <c r="E32" s="1">
        <v>6</v>
      </c>
      <c r="F32" s="1">
        <v>1</v>
      </c>
      <c r="G32" s="1">
        <v>3</v>
      </c>
      <c r="H32" s="1">
        <v>1</v>
      </c>
    </row>
    <row r="33" spans="1:8" ht="15" customHeight="1" x14ac:dyDescent="0.25">
      <c r="A33" s="1">
        <v>2</v>
      </c>
      <c r="B33" s="1">
        <v>4</v>
      </c>
      <c r="C33" s="1">
        <v>2</v>
      </c>
      <c r="D33" s="1">
        <v>0</v>
      </c>
      <c r="E33" s="1">
        <v>6</v>
      </c>
      <c r="F33" s="1">
        <v>1</v>
      </c>
      <c r="G33" s="1">
        <v>2</v>
      </c>
      <c r="H33" s="1">
        <v>1</v>
      </c>
    </row>
    <row r="34" spans="1:8" ht="15" customHeight="1" x14ac:dyDescent="0.25">
      <c r="A34" s="1">
        <v>2</v>
      </c>
      <c r="B34" s="1">
        <v>4</v>
      </c>
      <c r="C34" s="1">
        <v>1</v>
      </c>
      <c r="D34" s="1">
        <v>0</v>
      </c>
      <c r="E34" s="1">
        <v>6</v>
      </c>
      <c r="F34" s="1">
        <v>3</v>
      </c>
      <c r="G34" s="1">
        <v>3</v>
      </c>
      <c r="H34" s="1">
        <v>1</v>
      </c>
    </row>
    <row r="35" spans="1:8" ht="15" customHeight="1" x14ac:dyDescent="0.25">
      <c r="A35" s="1">
        <v>2</v>
      </c>
      <c r="B35" s="1">
        <v>4</v>
      </c>
      <c r="C35" s="1">
        <v>3</v>
      </c>
      <c r="D35" s="1">
        <v>1</v>
      </c>
      <c r="E35" s="1">
        <v>6</v>
      </c>
      <c r="F35" s="1">
        <v>1</v>
      </c>
      <c r="G35" s="1">
        <v>1</v>
      </c>
      <c r="H35" s="1">
        <v>1</v>
      </c>
    </row>
    <row r="36" spans="1:8" ht="15" customHeight="1" x14ac:dyDescent="0.25">
      <c r="A36" s="1">
        <v>2</v>
      </c>
      <c r="B36" s="1">
        <v>4</v>
      </c>
      <c r="C36" s="1">
        <v>3</v>
      </c>
      <c r="D36" s="1">
        <v>0</v>
      </c>
      <c r="E36" s="1">
        <v>6</v>
      </c>
      <c r="F36" s="1">
        <v>2</v>
      </c>
      <c r="G36" s="1">
        <v>1</v>
      </c>
      <c r="H36" s="1">
        <v>0</v>
      </c>
    </row>
    <row r="37" spans="1:8" ht="15" customHeight="1" x14ac:dyDescent="0.25">
      <c r="A37" s="1">
        <v>2</v>
      </c>
      <c r="B37" s="1">
        <v>5</v>
      </c>
      <c r="C37" s="1">
        <v>1</v>
      </c>
      <c r="D37" s="1">
        <v>1</v>
      </c>
      <c r="E37" s="1">
        <v>6</v>
      </c>
      <c r="F37" s="1">
        <v>3</v>
      </c>
      <c r="G37" s="1">
        <v>1</v>
      </c>
      <c r="H37" s="1">
        <v>0</v>
      </c>
    </row>
    <row r="38" spans="1:8" ht="15" customHeight="1" x14ac:dyDescent="0.25">
      <c r="A38" s="1">
        <v>2</v>
      </c>
      <c r="B38" s="1">
        <v>4</v>
      </c>
      <c r="C38" s="1">
        <v>2</v>
      </c>
      <c r="D38" s="1">
        <v>1</v>
      </c>
      <c r="E38" s="1">
        <v>6</v>
      </c>
      <c r="F38" s="1">
        <v>2</v>
      </c>
      <c r="G38" s="1">
        <v>2</v>
      </c>
      <c r="H38" s="1">
        <v>0</v>
      </c>
    </row>
    <row r="39" spans="1:8" ht="15" customHeight="1" x14ac:dyDescent="0.25">
      <c r="A39" s="1">
        <v>2</v>
      </c>
      <c r="B39" s="1">
        <v>4</v>
      </c>
      <c r="C39" s="1">
        <v>2</v>
      </c>
      <c r="D39" s="1">
        <v>1</v>
      </c>
      <c r="E39" s="1">
        <v>6</v>
      </c>
      <c r="F39" s="1">
        <v>1</v>
      </c>
      <c r="G39" s="1">
        <v>2</v>
      </c>
      <c r="H39" s="1">
        <v>2</v>
      </c>
    </row>
    <row r="40" spans="1:8" ht="15" customHeight="1" x14ac:dyDescent="0.25">
      <c r="A40" s="1">
        <v>2</v>
      </c>
      <c r="B40" s="1">
        <v>4</v>
      </c>
      <c r="C40" s="1">
        <v>2</v>
      </c>
      <c r="D40" s="1">
        <v>1</v>
      </c>
      <c r="E40" s="1">
        <v>6</v>
      </c>
      <c r="F40" s="1">
        <v>3</v>
      </c>
      <c r="G40" s="1">
        <v>2</v>
      </c>
      <c r="H40" s="1">
        <v>0</v>
      </c>
    </row>
    <row r="41" spans="1:8" ht="15" customHeight="1" x14ac:dyDescent="0.25">
      <c r="A41" s="1">
        <v>5</v>
      </c>
      <c r="B41" s="1">
        <v>4</v>
      </c>
      <c r="C41" s="1">
        <v>1</v>
      </c>
      <c r="D41" s="1">
        <v>0</v>
      </c>
      <c r="E41" s="1">
        <v>6</v>
      </c>
      <c r="F41" s="1">
        <v>3</v>
      </c>
      <c r="G41" s="1">
        <v>1</v>
      </c>
      <c r="H41" s="1">
        <v>0</v>
      </c>
    </row>
    <row r="42" spans="1:8" ht="15" customHeight="1" x14ac:dyDescent="0.25">
      <c r="A42" s="1">
        <v>2</v>
      </c>
      <c r="B42" s="1">
        <v>4</v>
      </c>
      <c r="C42" s="1">
        <v>3</v>
      </c>
      <c r="D42" s="1">
        <v>0</v>
      </c>
      <c r="E42" s="1">
        <v>6</v>
      </c>
      <c r="F42" s="1">
        <v>2</v>
      </c>
      <c r="G42" s="1">
        <v>1</v>
      </c>
      <c r="H42" s="1">
        <v>2</v>
      </c>
    </row>
    <row r="43" spans="1:8" ht="15" customHeight="1" x14ac:dyDescent="0.25">
      <c r="A43" s="1">
        <v>2</v>
      </c>
      <c r="B43" s="1">
        <v>4</v>
      </c>
      <c r="C43" s="1">
        <v>3</v>
      </c>
      <c r="D43" s="1">
        <v>0</v>
      </c>
      <c r="E43" s="1">
        <v>6</v>
      </c>
      <c r="F43" s="1">
        <v>1</v>
      </c>
      <c r="G43" s="1">
        <v>3</v>
      </c>
      <c r="H43" s="1">
        <v>2</v>
      </c>
    </row>
    <row r="44" spans="1:8" ht="15" customHeight="1" x14ac:dyDescent="0.25">
      <c r="A44" s="1">
        <v>2</v>
      </c>
      <c r="B44" s="1">
        <v>5</v>
      </c>
      <c r="C44" s="1">
        <v>2</v>
      </c>
      <c r="D44" s="1">
        <v>0</v>
      </c>
      <c r="E44" s="1">
        <v>6</v>
      </c>
      <c r="F44" s="1">
        <v>1</v>
      </c>
      <c r="G44" s="1">
        <v>3</v>
      </c>
      <c r="H44" s="1">
        <v>0</v>
      </c>
    </row>
    <row r="45" spans="1:8" ht="15" customHeight="1" x14ac:dyDescent="0.25">
      <c r="A45" s="1">
        <v>2</v>
      </c>
      <c r="B45" s="1">
        <v>5</v>
      </c>
      <c r="C45" s="1">
        <v>2</v>
      </c>
      <c r="D45" s="1">
        <v>1</v>
      </c>
      <c r="E45" s="1">
        <v>7</v>
      </c>
      <c r="F45" s="1">
        <v>3</v>
      </c>
      <c r="G45" s="1">
        <v>1</v>
      </c>
      <c r="H45" s="1">
        <v>1</v>
      </c>
    </row>
    <row r="46" spans="1:8" ht="15" customHeight="1" x14ac:dyDescent="0.25">
      <c r="A46" s="1">
        <v>2</v>
      </c>
      <c r="B46" s="1">
        <v>5</v>
      </c>
      <c r="C46" s="1">
        <v>3</v>
      </c>
      <c r="D46" s="1">
        <v>1</v>
      </c>
      <c r="E46" s="1">
        <v>6</v>
      </c>
      <c r="F46" s="1">
        <v>2</v>
      </c>
      <c r="G46" s="1">
        <v>2</v>
      </c>
      <c r="H46" s="1">
        <v>2</v>
      </c>
    </row>
    <row r="47" spans="1:8" ht="15" customHeight="1" x14ac:dyDescent="0.25">
      <c r="A47" s="1">
        <v>3</v>
      </c>
      <c r="B47" s="1">
        <v>4</v>
      </c>
      <c r="C47" s="1">
        <v>1</v>
      </c>
      <c r="D47" s="1">
        <v>1</v>
      </c>
      <c r="E47" s="1">
        <v>6</v>
      </c>
      <c r="F47" s="1">
        <v>2</v>
      </c>
      <c r="G47" s="1">
        <v>3</v>
      </c>
      <c r="H47" s="1">
        <v>1</v>
      </c>
    </row>
    <row r="48" spans="1:8" ht="15" customHeight="1" x14ac:dyDescent="0.25">
      <c r="A48" s="1">
        <v>3</v>
      </c>
      <c r="B48" s="1">
        <v>4</v>
      </c>
      <c r="C48" s="1">
        <v>3</v>
      </c>
      <c r="D48" s="1">
        <v>0</v>
      </c>
      <c r="E48" s="1">
        <v>6</v>
      </c>
      <c r="F48" s="1">
        <v>1</v>
      </c>
      <c r="G48" s="1">
        <v>1</v>
      </c>
      <c r="H48" s="1">
        <v>1</v>
      </c>
    </row>
    <row r="49" spans="1:8" ht="15" customHeight="1" x14ac:dyDescent="0.25">
      <c r="A49" s="1">
        <v>2</v>
      </c>
      <c r="B49" s="1">
        <v>4</v>
      </c>
      <c r="C49" s="1">
        <v>1</v>
      </c>
      <c r="D49" s="1">
        <v>0</v>
      </c>
      <c r="E49" s="1">
        <v>6</v>
      </c>
      <c r="F49" s="1">
        <v>2</v>
      </c>
      <c r="G49" s="1">
        <v>2</v>
      </c>
      <c r="H49" s="1">
        <v>2</v>
      </c>
    </row>
    <row r="50" spans="1:8" ht="15" customHeight="1" x14ac:dyDescent="0.25">
      <c r="A50" s="1">
        <v>2</v>
      </c>
      <c r="B50" s="1">
        <v>4</v>
      </c>
      <c r="C50" s="1">
        <v>3</v>
      </c>
      <c r="D50" s="1">
        <v>1</v>
      </c>
      <c r="E50" s="1">
        <v>6</v>
      </c>
      <c r="F50" s="1">
        <v>1</v>
      </c>
      <c r="G50" s="1">
        <v>2</v>
      </c>
      <c r="H50" s="1">
        <v>0</v>
      </c>
    </row>
    <row r="51" spans="1:8" ht="15" customHeight="1" x14ac:dyDescent="0.25">
      <c r="A51" s="1">
        <v>3</v>
      </c>
      <c r="B51" s="1">
        <v>6</v>
      </c>
      <c r="C51" s="1">
        <v>2</v>
      </c>
      <c r="D51" s="1">
        <v>0</v>
      </c>
      <c r="E51" s="1">
        <v>7</v>
      </c>
      <c r="F51" s="1">
        <v>2</v>
      </c>
      <c r="G51" s="1">
        <v>3</v>
      </c>
      <c r="H51" s="1">
        <v>1</v>
      </c>
    </row>
    <row r="52" spans="1:8" ht="15" customHeight="1" x14ac:dyDescent="0.25">
      <c r="A52" s="1">
        <v>2</v>
      </c>
      <c r="B52" s="1">
        <v>4</v>
      </c>
      <c r="C52" s="1">
        <v>3</v>
      </c>
      <c r="D52" s="1">
        <v>0</v>
      </c>
      <c r="E52" s="1">
        <v>6</v>
      </c>
      <c r="F52" s="1">
        <v>1</v>
      </c>
      <c r="G52" s="1">
        <v>1</v>
      </c>
      <c r="H52" s="1">
        <v>1</v>
      </c>
    </row>
    <row r="53" spans="1:8" ht="15" customHeight="1" x14ac:dyDescent="0.25">
      <c r="A53" s="1">
        <v>3</v>
      </c>
      <c r="B53" s="1">
        <v>4</v>
      </c>
      <c r="C53" s="1">
        <v>3</v>
      </c>
      <c r="D53" s="1">
        <v>1</v>
      </c>
      <c r="E53" s="1">
        <v>6</v>
      </c>
      <c r="F53" s="1">
        <v>1</v>
      </c>
      <c r="G53" s="1">
        <v>1</v>
      </c>
      <c r="H53" s="1">
        <v>2</v>
      </c>
    </row>
    <row r="54" spans="1:8" ht="15" customHeight="1" x14ac:dyDescent="0.25">
      <c r="A54" s="1">
        <v>2</v>
      </c>
      <c r="B54" s="1">
        <v>4</v>
      </c>
      <c r="C54" s="1">
        <v>2</v>
      </c>
      <c r="D54" s="1">
        <v>0</v>
      </c>
      <c r="E54" s="1">
        <v>6</v>
      </c>
      <c r="F54" s="1">
        <v>3</v>
      </c>
      <c r="G54" s="1">
        <v>2</v>
      </c>
      <c r="H54" s="1">
        <v>2</v>
      </c>
    </row>
    <row r="55" spans="1:8" ht="15" customHeight="1" x14ac:dyDescent="0.25">
      <c r="A55" s="1">
        <v>2</v>
      </c>
      <c r="B55" s="1">
        <v>4</v>
      </c>
      <c r="C55" s="1">
        <v>3</v>
      </c>
      <c r="D55" s="1">
        <v>0</v>
      </c>
      <c r="E55" s="1">
        <v>6</v>
      </c>
      <c r="F55" s="1">
        <v>2</v>
      </c>
      <c r="G55" s="1">
        <v>1</v>
      </c>
      <c r="H55" s="1">
        <v>1</v>
      </c>
    </row>
    <row r="56" spans="1:8" ht="15" customHeight="1" x14ac:dyDescent="0.25">
      <c r="A56" s="1">
        <v>2</v>
      </c>
      <c r="B56" s="1">
        <v>4</v>
      </c>
      <c r="C56" s="1">
        <v>2</v>
      </c>
      <c r="D56" s="1">
        <v>0</v>
      </c>
      <c r="E56" s="1">
        <v>7</v>
      </c>
      <c r="F56" s="1">
        <v>1</v>
      </c>
      <c r="G56" s="1">
        <v>3</v>
      </c>
      <c r="H56" s="1">
        <v>2</v>
      </c>
    </row>
    <row r="57" spans="1:8" ht="15" customHeight="1" x14ac:dyDescent="0.25">
      <c r="A57" s="1">
        <v>3</v>
      </c>
      <c r="B57" s="1">
        <v>5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0</v>
      </c>
    </row>
    <row r="58" spans="1:8" ht="15" customHeight="1" x14ac:dyDescent="0.25">
      <c r="A58" s="1">
        <v>2</v>
      </c>
      <c r="B58" s="1">
        <v>4</v>
      </c>
      <c r="C58" s="1">
        <v>2</v>
      </c>
      <c r="D58" s="1">
        <v>0</v>
      </c>
      <c r="E58" s="1">
        <v>7</v>
      </c>
      <c r="F58" s="1">
        <v>2</v>
      </c>
      <c r="G58" s="1">
        <v>2</v>
      </c>
      <c r="H58" s="1">
        <v>0</v>
      </c>
    </row>
    <row r="59" spans="1:8" ht="15" customHeight="1" x14ac:dyDescent="0.25">
      <c r="A59" s="1">
        <v>2</v>
      </c>
      <c r="B59" s="1">
        <v>4</v>
      </c>
      <c r="C59" s="1">
        <v>2</v>
      </c>
      <c r="D59" s="1">
        <v>1</v>
      </c>
      <c r="E59" s="1">
        <v>6</v>
      </c>
      <c r="F59" s="1">
        <v>1</v>
      </c>
      <c r="G59" s="1">
        <v>3</v>
      </c>
      <c r="H59" s="1">
        <v>0</v>
      </c>
    </row>
    <row r="60" spans="1:8" ht="15" customHeight="1" x14ac:dyDescent="0.25">
      <c r="A60" s="1">
        <v>2</v>
      </c>
      <c r="B60" s="1">
        <v>4</v>
      </c>
      <c r="C60" s="1">
        <v>2</v>
      </c>
      <c r="D60" s="1">
        <v>1</v>
      </c>
      <c r="E60" s="1">
        <v>5</v>
      </c>
      <c r="F60" s="1">
        <v>2</v>
      </c>
      <c r="G60" s="1">
        <v>2</v>
      </c>
      <c r="H60" s="1">
        <v>1</v>
      </c>
    </row>
    <row r="61" spans="1:8" ht="15" customHeight="1" x14ac:dyDescent="0.25">
      <c r="A61" s="1">
        <v>2</v>
      </c>
      <c r="B61" s="1">
        <v>5</v>
      </c>
      <c r="C61" s="1">
        <v>1</v>
      </c>
      <c r="D61" s="1">
        <v>1</v>
      </c>
      <c r="E61" s="1">
        <v>6</v>
      </c>
      <c r="F61" s="1">
        <v>3</v>
      </c>
      <c r="G61" s="1">
        <v>1</v>
      </c>
      <c r="H61" s="1">
        <v>1</v>
      </c>
    </row>
    <row r="62" spans="1:8" ht="15" customHeight="1" x14ac:dyDescent="0.25">
      <c r="A62" s="1">
        <v>2</v>
      </c>
      <c r="B62" s="1">
        <v>4</v>
      </c>
      <c r="C62" s="1">
        <v>2</v>
      </c>
      <c r="D62" s="1">
        <v>1</v>
      </c>
      <c r="E62" s="1">
        <v>6</v>
      </c>
      <c r="F62" s="1">
        <v>1</v>
      </c>
      <c r="G62" s="1">
        <v>3</v>
      </c>
      <c r="H62" s="1">
        <v>0</v>
      </c>
    </row>
    <row r="63" spans="1:8" ht="15" customHeight="1" x14ac:dyDescent="0.25">
      <c r="A63" s="1">
        <v>2</v>
      </c>
      <c r="B63" s="1">
        <v>4</v>
      </c>
      <c r="C63" s="1">
        <v>2</v>
      </c>
      <c r="D63" s="1">
        <v>0</v>
      </c>
      <c r="E63" s="1">
        <v>6</v>
      </c>
      <c r="F63" s="1">
        <v>2</v>
      </c>
      <c r="G63" s="1">
        <v>3</v>
      </c>
      <c r="H63" s="1">
        <v>1</v>
      </c>
    </row>
    <row r="64" spans="1:8" ht="15" customHeight="1" x14ac:dyDescent="0.25">
      <c r="A64" s="1">
        <v>2</v>
      </c>
      <c r="B64" s="1">
        <v>4</v>
      </c>
      <c r="C64" s="1">
        <v>2</v>
      </c>
      <c r="D64" s="1">
        <v>0</v>
      </c>
      <c r="E64" s="1">
        <v>6</v>
      </c>
      <c r="F64" s="1">
        <v>3</v>
      </c>
      <c r="G64" s="1">
        <v>3</v>
      </c>
      <c r="H64" s="1">
        <v>1</v>
      </c>
    </row>
    <row r="65" spans="1:8" ht="15" customHeight="1" x14ac:dyDescent="0.25">
      <c r="A65" s="1">
        <v>3</v>
      </c>
      <c r="B65" s="1">
        <v>4</v>
      </c>
      <c r="C65" s="1">
        <v>2</v>
      </c>
      <c r="D65" s="1">
        <v>1</v>
      </c>
      <c r="E65" s="1">
        <v>7</v>
      </c>
      <c r="F65" s="1">
        <v>2</v>
      </c>
      <c r="G65" s="1">
        <v>2</v>
      </c>
      <c r="H65" s="1">
        <v>0</v>
      </c>
    </row>
    <row r="66" spans="1:8" ht="15" customHeight="1" x14ac:dyDescent="0.25">
      <c r="A66" s="1">
        <v>5</v>
      </c>
      <c r="B66" s="1">
        <v>4</v>
      </c>
      <c r="C66" s="1">
        <v>3</v>
      </c>
      <c r="D66" s="1">
        <v>1</v>
      </c>
      <c r="E66" s="1">
        <v>9</v>
      </c>
      <c r="F66" s="1">
        <v>2</v>
      </c>
      <c r="G66" s="1">
        <v>1</v>
      </c>
      <c r="H66" s="1">
        <v>2</v>
      </c>
    </row>
    <row r="67" spans="1:8" ht="15" customHeight="1" x14ac:dyDescent="0.25">
      <c r="A67" s="1">
        <v>3</v>
      </c>
      <c r="B67" s="1">
        <v>4</v>
      </c>
      <c r="C67" s="1">
        <v>3</v>
      </c>
      <c r="D67" s="1">
        <v>0</v>
      </c>
      <c r="E67" s="1">
        <v>7</v>
      </c>
      <c r="F67" s="1">
        <v>2</v>
      </c>
      <c r="G67" s="1">
        <v>2</v>
      </c>
      <c r="H67" s="1">
        <v>1</v>
      </c>
    </row>
    <row r="68" spans="1:8" ht="15" customHeight="1" x14ac:dyDescent="0.25">
      <c r="A68" s="1">
        <v>2</v>
      </c>
      <c r="B68" s="1">
        <v>4</v>
      </c>
      <c r="C68" s="1">
        <v>2</v>
      </c>
      <c r="D68" s="1">
        <v>1</v>
      </c>
      <c r="E68" s="1">
        <v>6</v>
      </c>
      <c r="F68" s="1">
        <v>3</v>
      </c>
      <c r="G68" s="1">
        <v>1</v>
      </c>
      <c r="H68" s="1">
        <v>0</v>
      </c>
    </row>
    <row r="69" spans="1:8" ht="15" customHeight="1" x14ac:dyDescent="0.25">
      <c r="A69" s="1">
        <v>2</v>
      </c>
      <c r="B69" s="1">
        <v>4</v>
      </c>
      <c r="C69" s="1">
        <v>2</v>
      </c>
      <c r="D69" s="1">
        <v>0</v>
      </c>
      <c r="E69" s="1">
        <v>6</v>
      </c>
      <c r="F69" s="1">
        <v>2</v>
      </c>
      <c r="G69" s="1">
        <v>2</v>
      </c>
      <c r="H69" s="1">
        <v>1</v>
      </c>
    </row>
    <row r="70" spans="1:8" ht="15" customHeight="1" x14ac:dyDescent="0.25">
      <c r="A70" s="1">
        <v>2</v>
      </c>
      <c r="B70" s="1">
        <v>4</v>
      </c>
      <c r="C70" s="1">
        <v>3</v>
      </c>
      <c r="D70" s="1">
        <v>0</v>
      </c>
      <c r="E70" s="1">
        <v>6</v>
      </c>
      <c r="F70" s="1">
        <v>1</v>
      </c>
      <c r="G70" s="1">
        <v>1</v>
      </c>
      <c r="H70" s="1">
        <v>0</v>
      </c>
    </row>
    <row r="71" spans="1:8" ht="15" customHeight="1" x14ac:dyDescent="0.25">
      <c r="A71" s="1">
        <v>2</v>
      </c>
      <c r="B71" s="1">
        <v>4</v>
      </c>
      <c r="C71" s="1">
        <v>2</v>
      </c>
      <c r="D71" s="1">
        <v>0</v>
      </c>
      <c r="E71" s="1">
        <v>8</v>
      </c>
      <c r="F71" s="1">
        <v>2</v>
      </c>
      <c r="G71" s="1">
        <v>1</v>
      </c>
      <c r="H71" s="1">
        <v>1</v>
      </c>
    </row>
    <row r="72" spans="1:8" ht="15" customHeight="1" x14ac:dyDescent="0.25">
      <c r="A72" s="1">
        <v>2</v>
      </c>
      <c r="B72" s="1">
        <v>5</v>
      </c>
      <c r="C72" s="1">
        <v>2</v>
      </c>
      <c r="D72" s="1">
        <v>1</v>
      </c>
      <c r="E72" s="1">
        <v>6</v>
      </c>
      <c r="F72" s="1">
        <v>1</v>
      </c>
      <c r="G72" s="1">
        <v>3</v>
      </c>
      <c r="H72" s="1">
        <v>0</v>
      </c>
    </row>
    <row r="73" spans="1:8" ht="15" customHeight="1" x14ac:dyDescent="0.25">
      <c r="A73" s="1">
        <v>2</v>
      </c>
      <c r="B73" s="1">
        <v>5</v>
      </c>
      <c r="C73" s="1">
        <v>1</v>
      </c>
      <c r="D73" s="1">
        <v>1</v>
      </c>
      <c r="E73" s="1">
        <v>6</v>
      </c>
      <c r="F73" s="1">
        <v>1</v>
      </c>
      <c r="G73" s="1">
        <v>3</v>
      </c>
      <c r="H73" s="1">
        <v>0</v>
      </c>
    </row>
    <row r="74" spans="1:8" ht="15" customHeight="1" x14ac:dyDescent="0.25">
      <c r="A74" s="1">
        <v>2</v>
      </c>
      <c r="B74" s="1">
        <v>5</v>
      </c>
      <c r="C74" s="1">
        <v>3</v>
      </c>
      <c r="D74" s="1">
        <v>0</v>
      </c>
      <c r="E74" s="1">
        <v>6</v>
      </c>
      <c r="F74" s="1">
        <v>2</v>
      </c>
      <c r="G74" s="1">
        <v>3</v>
      </c>
      <c r="H74" s="1">
        <v>1</v>
      </c>
    </row>
    <row r="75" spans="1:8" ht="15" customHeight="1" x14ac:dyDescent="0.25">
      <c r="A75" s="1">
        <v>4</v>
      </c>
      <c r="B75" s="1">
        <v>5</v>
      </c>
      <c r="C75" s="1">
        <v>3</v>
      </c>
      <c r="D75" s="1">
        <v>0</v>
      </c>
      <c r="E75" s="1">
        <v>8</v>
      </c>
      <c r="F75" s="1">
        <v>1</v>
      </c>
      <c r="G75" s="1">
        <v>2</v>
      </c>
      <c r="H75" s="1">
        <v>0</v>
      </c>
    </row>
    <row r="76" spans="1:8" ht="15" customHeight="1" x14ac:dyDescent="0.25">
      <c r="A76" s="1">
        <v>2</v>
      </c>
      <c r="B76" s="1">
        <v>5</v>
      </c>
      <c r="C76" s="1">
        <v>2</v>
      </c>
      <c r="D76" s="1">
        <v>0</v>
      </c>
      <c r="E76" s="1">
        <v>7</v>
      </c>
      <c r="F76" s="1">
        <v>2</v>
      </c>
      <c r="G76" s="1">
        <v>3</v>
      </c>
      <c r="H76" s="1">
        <v>0</v>
      </c>
    </row>
    <row r="77" spans="1:8" ht="15" customHeight="1" x14ac:dyDescent="0.25">
      <c r="A77" s="1">
        <v>2</v>
      </c>
      <c r="B77" s="1">
        <v>4</v>
      </c>
      <c r="C77" s="1">
        <v>3</v>
      </c>
      <c r="D77" s="1">
        <v>0</v>
      </c>
      <c r="E77" s="1">
        <v>6</v>
      </c>
      <c r="F77" s="1">
        <v>3</v>
      </c>
      <c r="G77" s="1">
        <v>2</v>
      </c>
      <c r="H77" s="1">
        <v>1</v>
      </c>
    </row>
    <row r="78" spans="1:8" ht="15" customHeight="1" x14ac:dyDescent="0.25">
      <c r="A78" s="1">
        <v>4</v>
      </c>
      <c r="B78" s="1">
        <v>4</v>
      </c>
      <c r="C78" s="1">
        <v>3</v>
      </c>
      <c r="D78" s="1">
        <v>1</v>
      </c>
      <c r="E78" s="1">
        <v>7</v>
      </c>
      <c r="F78" s="1">
        <v>3</v>
      </c>
      <c r="G78" s="1">
        <v>3</v>
      </c>
      <c r="H78" s="1">
        <v>1</v>
      </c>
    </row>
    <row r="79" spans="1:8" ht="15" customHeight="1" x14ac:dyDescent="0.25">
      <c r="A79" s="1">
        <v>2</v>
      </c>
      <c r="B79" s="1">
        <v>4</v>
      </c>
      <c r="C79" s="1">
        <v>3</v>
      </c>
      <c r="D79" s="1">
        <v>1</v>
      </c>
      <c r="E79" s="1">
        <v>7</v>
      </c>
      <c r="F79" s="1">
        <v>1</v>
      </c>
      <c r="G79" s="1">
        <v>1</v>
      </c>
      <c r="H79" s="1">
        <v>0</v>
      </c>
    </row>
    <row r="80" spans="1:8" ht="15" customHeight="1" x14ac:dyDescent="0.25">
      <c r="A80" s="1">
        <v>3</v>
      </c>
      <c r="B80" s="1">
        <v>4</v>
      </c>
      <c r="C80" s="1">
        <v>3</v>
      </c>
      <c r="D80" s="1">
        <v>0</v>
      </c>
      <c r="E80" s="1">
        <v>6</v>
      </c>
      <c r="F80" s="1">
        <v>1</v>
      </c>
      <c r="G80" s="1">
        <v>3</v>
      </c>
      <c r="H80" s="1">
        <v>0</v>
      </c>
    </row>
    <row r="81" spans="1:8" ht="15" customHeight="1" x14ac:dyDescent="0.25">
      <c r="A81" s="1">
        <v>2</v>
      </c>
      <c r="B81" s="1">
        <v>4</v>
      </c>
      <c r="C81" s="1">
        <v>1</v>
      </c>
      <c r="D81" s="1">
        <v>1</v>
      </c>
      <c r="E81" s="1">
        <v>7</v>
      </c>
      <c r="F81" s="1">
        <v>3</v>
      </c>
      <c r="G81" s="1">
        <v>2</v>
      </c>
      <c r="H81" s="1">
        <v>0</v>
      </c>
    </row>
    <row r="82" spans="1:8" ht="15" customHeight="1" x14ac:dyDescent="0.25">
      <c r="A82" s="1">
        <v>2</v>
      </c>
      <c r="B82" s="1">
        <v>6</v>
      </c>
      <c r="C82" s="1">
        <v>2</v>
      </c>
      <c r="D82" s="1">
        <v>1</v>
      </c>
      <c r="E82" s="1">
        <v>6</v>
      </c>
      <c r="F82" s="1">
        <v>1</v>
      </c>
      <c r="G82" s="1">
        <v>2</v>
      </c>
      <c r="H82" s="1">
        <v>1</v>
      </c>
    </row>
    <row r="83" spans="1:8" ht="15" customHeight="1" x14ac:dyDescent="0.25">
      <c r="A83" s="1">
        <v>2</v>
      </c>
      <c r="B83" s="1">
        <v>4</v>
      </c>
      <c r="C83" s="1">
        <v>3</v>
      </c>
      <c r="D83" s="1">
        <v>1</v>
      </c>
      <c r="E83" s="1">
        <v>9</v>
      </c>
      <c r="F83" s="1">
        <v>3</v>
      </c>
      <c r="G83" s="1">
        <v>3</v>
      </c>
      <c r="H83" s="1">
        <v>0</v>
      </c>
    </row>
    <row r="84" spans="1:8" ht="15" customHeight="1" x14ac:dyDescent="0.25">
      <c r="A84" s="1">
        <v>2</v>
      </c>
      <c r="B84" s="1">
        <v>4</v>
      </c>
      <c r="C84" s="1">
        <v>2</v>
      </c>
      <c r="D84" s="1">
        <v>0</v>
      </c>
      <c r="E84" s="1">
        <v>6</v>
      </c>
      <c r="F84" s="1">
        <v>1</v>
      </c>
      <c r="G84" s="1">
        <v>1</v>
      </c>
      <c r="H84" s="1">
        <v>0</v>
      </c>
    </row>
    <row r="85" spans="1:8" ht="15" customHeight="1" x14ac:dyDescent="0.25">
      <c r="A85" s="1">
        <v>2</v>
      </c>
      <c r="B85" s="1">
        <v>4</v>
      </c>
      <c r="C85" s="1">
        <v>2</v>
      </c>
      <c r="D85" s="1">
        <v>0</v>
      </c>
      <c r="E85" s="1">
        <v>6</v>
      </c>
      <c r="F85" s="1">
        <v>2</v>
      </c>
      <c r="G85" s="1">
        <v>2</v>
      </c>
      <c r="H85" s="1">
        <v>0</v>
      </c>
    </row>
    <row r="86" spans="1:8" ht="15" customHeight="1" x14ac:dyDescent="0.25">
      <c r="A86" s="1">
        <v>2</v>
      </c>
      <c r="B86" s="1">
        <v>5</v>
      </c>
      <c r="C86" s="1">
        <v>2</v>
      </c>
      <c r="D86" s="1">
        <v>0</v>
      </c>
      <c r="E86" s="1">
        <v>7</v>
      </c>
      <c r="F86" s="1">
        <v>2</v>
      </c>
      <c r="G86" s="1">
        <v>3</v>
      </c>
      <c r="H86" s="1">
        <v>0</v>
      </c>
    </row>
    <row r="87" spans="1:8" ht="15" customHeight="1" x14ac:dyDescent="0.25">
      <c r="A87" s="1">
        <v>4</v>
      </c>
      <c r="B87" s="1">
        <v>4</v>
      </c>
      <c r="C87" s="1">
        <v>2</v>
      </c>
      <c r="D87" s="1">
        <v>0</v>
      </c>
      <c r="E87" s="1">
        <v>6</v>
      </c>
      <c r="F87" s="1">
        <v>2</v>
      </c>
      <c r="G87" s="1">
        <v>3</v>
      </c>
      <c r="H87" s="1">
        <v>0</v>
      </c>
    </row>
    <row r="88" spans="1:8" ht="15" customHeight="1" x14ac:dyDescent="0.25">
      <c r="A88" s="1">
        <v>2</v>
      </c>
      <c r="B88" s="1">
        <v>4</v>
      </c>
      <c r="C88" s="1">
        <v>3</v>
      </c>
      <c r="D88" s="1">
        <v>1</v>
      </c>
      <c r="E88" s="1">
        <v>6</v>
      </c>
      <c r="F88" s="1">
        <v>1</v>
      </c>
      <c r="G88" s="1">
        <v>1</v>
      </c>
      <c r="H88" s="1">
        <v>0</v>
      </c>
    </row>
    <row r="89" spans="1:8" ht="15" customHeight="1" x14ac:dyDescent="0.25">
      <c r="A89" s="1">
        <v>2</v>
      </c>
      <c r="B89" s="1">
        <v>5</v>
      </c>
      <c r="C89" s="1">
        <v>2</v>
      </c>
      <c r="D89" s="1">
        <v>0</v>
      </c>
      <c r="E89" s="1">
        <v>6</v>
      </c>
      <c r="F89" s="1">
        <v>3</v>
      </c>
      <c r="G89" s="1">
        <v>3</v>
      </c>
      <c r="H89" s="1">
        <v>0</v>
      </c>
    </row>
    <row r="90" spans="1:8" ht="15" customHeight="1" x14ac:dyDescent="0.25">
      <c r="A90" s="1">
        <v>2</v>
      </c>
      <c r="B90" s="1">
        <v>6</v>
      </c>
      <c r="C90" s="1">
        <v>3</v>
      </c>
      <c r="D90" s="1">
        <v>0</v>
      </c>
      <c r="E90" s="1">
        <v>6</v>
      </c>
      <c r="F90" s="1">
        <v>1</v>
      </c>
      <c r="G90" s="1">
        <v>2</v>
      </c>
      <c r="H90" s="1">
        <v>1</v>
      </c>
    </row>
    <row r="91" spans="1:8" ht="15" customHeight="1" x14ac:dyDescent="0.25">
      <c r="A91" s="1">
        <v>5</v>
      </c>
      <c r="B91" s="1">
        <v>5</v>
      </c>
      <c r="C91" s="1">
        <v>2</v>
      </c>
      <c r="D91" s="1">
        <v>0</v>
      </c>
      <c r="E91" s="1">
        <v>6</v>
      </c>
      <c r="F91" s="1">
        <v>2</v>
      </c>
      <c r="G91" s="1">
        <v>1</v>
      </c>
      <c r="H91" s="1">
        <v>0</v>
      </c>
    </row>
    <row r="92" spans="1:8" ht="15" customHeight="1" x14ac:dyDescent="0.25">
      <c r="A92" s="1">
        <v>2</v>
      </c>
      <c r="B92" s="1">
        <v>5</v>
      </c>
      <c r="C92" s="1">
        <v>1</v>
      </c>
      <c r="D92" s="1">
        <v>0</v>
      </c>
      <c r="E92" s="1">
        <v>6</v>
      </c>
      <c r="F92" s="1">
        <v>3</v>
      </c>
      <c r="G92" s="1">
        <v>2</v>
      </c>
      <c r="H92" s="1">
        <v>0</v>
      </c>
    </row>
    <row r="93" spans="1:8" ht="15" customHeight="1" x14ac:dyDescent="0.25">
      <c r="A93" s="1">
        <v>2</v>
      </c>
      <c r="B93" s="1">
        <v>4</v>
      </c>
      <c r="C93" s="1">
        <v>3</v>
      </c>
      <c r="D93" s="1">
        <v>0</v>
      </c>
      <c r="E93" s="1">
        <v>6</v>
      </c>
      <c r="F93" s="1">
        <v>2</v>
      </c>
      <c r="G93" s="1">
        <v>1</v>
      </c>
      <c r="H93" s="1">
        <v>2</v>
      </c>
    </row>
    <row r="94" spans="1:8" ht="15" customHeight="1" x14ac:dyDescent="0.25">
      <c r="A94" s="1">
        <v>2</v>
      </c>
      <c r="B94" s="1">
        <v>4</v>
      </c>
      <c r="C94" s="1">
        <v>1</v>
      </c>
      <c r="D94" s="1">
        <v>0</v>
      </c>
      <c r="E94" s="1">
        <v>9</v>
      </c>
      <c r="F94" s="1">
        <v>1</v>
      </c>
      <c r="G94" s="1">
        <v>2</v>
      </c>
      <c r="H94" s="1">
        <v>0</v>
      </c>
    </row>
    <row r="95" spans="1:8" ht="15" customHeight="1" x14ac:dyDescent="0.25">
      <c r="A95" s="1">
        <v>2</v>
      </c>
      <c r="B95" s="1">
        <v>4</v>
      </c>
      <c r="C95" s="1">
        <v>3</v>
      </c>
      <c r="D95" s="1">
        <v>1</v>
      </c>
      <c r="E95" s="1">
        <v>7</v>
      </c>
      <c r="F95" s="1">
        <v>1</v>
      </c>
      <c r="G95" s="1">
        <v>1</v>
      </c>
      <c r="H95" s="1">
        <v>1</v>
      </c>
    </row>
    <row r="96" spans="1:8" ht="15" customHeight="1" x14ac:dyDescent="0.25">
      <c r="A96" s="1">
        <v>2</v>
      </c>
      <c r="B96" s="1">
        <v>4</v>
      </c>
      <c r="C96" s="1">
        <v>2</v>
      </c>
      <c r="D96" s="1">
        <v>0</v>
      </c>
      <c r="E96" s="1">
        <v>6</v>
      </c>
      <c r="F96" s="1">
        <v>2</v>
      </c>
      <c r="G96" s="1">
        <v>1</v>
      </c>
      <c r="H96" s="1">
        <v>1</v>
      </c>
    </row>
    <row r="97" spans="1:8" ht="15" customHeight="1" x14ac:dyDescent="0.25">
      <c r="A97" s="1">
        <v>3</v>
      </c>
      <c r="B97" s="1">
        <v>4</v>
      </c>
      <c r="C97" s="1">
        <v>2</v>
      </c>
      <c r="D97" s="1">
        <v>1</v>
      </c>
      <c r="E97" s="1">
        <v>6</v>
      </c>
      <c r="F97" s="1">
        <v>1</v>
      </c>
      <c r="G97" s="1">
        <v>1</v>
      </c>
      <c r="H97" s="1">
        <v>2</v>
      </c>
    </row>
    <row r="98" spans="1:8" ht="15" customHeight="1" x14ac:dyDescent="0.25">
      <c r="A98" s="1">
        <v>3</v>
      </c>
      <c r="B98" s="1">
        <v>6</v>
      </c>
      <c r="C98" s="1">
        <v>3</v>
      </c>
      <c r="D98" s="1">
        <v>0</v>
      </c>
      <c r="E98" s="1">
        <v>6</v>
      </c>
      <c r="F98" s="1">
        <v>1</v>
      </c>
      <c r="G98" s="1">
        <v>2</v>
      </c>
      <c r="H98" s="1">
        <v>1</v>
      </c>
    </row>
    <row r="99" spans="1:8" ht="15" customHeight="1" x14ac:dyDescent="0.25">
      <c r="A99" s="1">
        <v>2</v>
      </c>
      <c r="B99" s="1">
        <v>4</v>
      </c>
      <c r="C99" s="1">
        <v>2</v>
      </c>
      <c r="D99" s="1">
        <v>0</v>
      </c>
      <c r="E99" s="1">
        <v>6</v>
      </c>
      <c r="F99" s="1">
        <v>2</v>
      </c>
      <c r="G99" s="1">
        <v>2</v>
      </c>
      <c r="H99" s="1">
        <v>0</v>
      </c>
    </row>
    <row r="100" spans="1:8" ht="15" customHeight="1" x14ac:dyDescent="0.25">
      <c r="A100" s="1">
        <v>2</v>
      </c>
      <c r="B100" s="1">
        <v>4</v>
      </c>
      <c r="C100" s="1">
        <v>2</v>
      </c>
      <c r="D100" s="1">
        <v>0</v>
      </c>
      <c r="E100" s="1">
        <v>7</v>
      </c>
      <c r="F100" s="1">
        <v>3</v>
      </c>
      <c r="G100" s="1">
        <v>2</v>
      </c>
      <c r="H100" s="1">
        <v>0</v>
      </c>
    </row>
    <row r="101" spans="1:8" ht="15" customHeight="1" x14ac:dyDescent="0.25">
      <c r="A101" s="1">
        <v>2</v>
      </c>
      <c r="B101" s="1">
        <v>4</v>
      </c>
      <c r="C101" s="1">
        <v>2</v>
      </c>
      <c r="D101" s="1">
        <v>1</v>
      </c>
      <c r="E101" s="1">
        <v>7</v>
      </c>
      <c r="F101" s="1">
        <v>1</v>
      </c>
      <c r="G101" s="1">
        <v>3</v>
      </c>
      <c r="H101" s="1">
        <v>0</v>
      </c>
    </row>
    <row r="102" spans="1:8" ht="15" customHeight="1" x14ac:dyDescent="0.25">
      <c r="A102" s="1">
        <v>2</v>
      </c>
      <c r="B102" s="1">
        <v>6</v>
      </c>
      <c r="C102" s="1">
        <v>1</v>
      </c>
      <c r="D102" s="1">
        <v>0</v>
      </c>
      <c r="E102" s="1">
        <v>9</v>
      </c>
      <c r="F102" s="1">
        <v>1</v>
      </c>
      <c r="G102" s="1">
        <v>1</v>
      </c>
      <c r="H102" s="1">
        <v>1</v>
      </c>
    </row>
    <row r="103" spans="1:8" ht="15" customHeight="1" x14ac:dyDescent="0.25">
      <c r="A103" s="1">
        <v>3</v>
      </c>
      <c r="B103" s="1">
        <v>4</v>
      </c>
      <c r="C103" s="1">
        <v>3</v>
      </c>
      <c r="D103" s="1">
        <v>0</v>
      </c>
      <c r="E103" s="1">
        <v>6</v>
      </c>
      <c r="F103" s="1">
        <v>1</v>
      </c>
      <c r="G103" s="1">
        <v>3</v>
      </c>
      <c r="H103" s="1">
        <v>1</v>
      </c>
    </row>
    <row r="104" spans="1:8" ht="15" customHeight="1" x14ac:dyDescent="0.25">
      <c r="A104" s="1">
        <v>5</v>
      </c>
      <c r="B104" s="1">
        <v>4</v>
      </c>
      <c r="C104" s="1">
        <v>1</v>
      </c>
      <c r="D104" s="1">
        <v>1</v>
      </c>
      <c r="E104" s="1">
        <v>6</v>
      </c>
      <c r="F104" s="1">
        <v>2</v>
      </c>
      <c r="G104" s="1">
        <v>1</v>
      </c>
      <c r="H104" s="1">
        <v>1</v>
      </c>
    </row>
    <row r="105" spans="1:8" ht="15" customHeight="1" x14ac:dyDescent="0.25">
      <c r="A105" s="1">
        <v>2</v>
      </c>
      <c r="B105" s="1">
        <v>4</v>
      </c>
      <c r="C105" s="1">
        <v>1</v>
      </c>
      <c r="D105" s="1">
        <v>0</v>
      </c>
      <c r="E105" s="1">
        <v>6</v>
      </c>
      <c r="F105" s="1">
        <v>1</v>
      </c>
      <c r="G105" s="1">
        <v>3</v>
      </c>
      <c r="H105" s="1">
        <v>1</v>
      </c>
    </row>
    <row r="106" spans="1:8" ht="15" customHeight="1" x14ac:dyDescent="0.25">
      <c r="A106" s="1">
        <v>2</v>
      </c>
      <c r="B106" s="1">
        <v>4</v>
      </c>
      <c r="C106" s="1">
        <v>2</v>
      </c>
      <c r="D106" s="1">
        <v>0</v>
      </c>
      <c r="E106" s="1">
        <v>7</v>
      </c>
      <c r="F106" s="1">
        <v>2</v>
      </c>
      <c r="G106" s="1">
        <v>3</v>
      </c>
      <c r="H106" s="1">
        <v>0</v>
      </c>
    </row>
    <row r="107" spans="1:8" ht="15" customHeight="1" x14ac:dyDescent="0.25">
      <c r="A107" s="1">
        <v>4</v>
      </c>
      <c r="B107" s="1">
        <v>4</v>
      </c>
      <c r="C107" s="1">
        <v>3</v>
      </c>
      <c r="D107" s="1">
        <v>1</v>
      </c>
      <c r="E107" s="1">
        <v>6</v>
      </c>
      <c r="F107" s="1">
        <v>3</v>
      </c>
      <c r="G107" s="1">
        <v>2</v>
      </c>
      <c r="H107" s="1">
        <v>0</v>
      </c>
    </row>
    <row r="108" spans="1:8" ht="15" customHeight="1" x14ac:dyDescent="0.25">
      <c r="A108" s="1">
        <v>5</v>
      </c>
      <c r="B108" s="1">
        <v>4</v>
      </c>
      <c r="C108" s="1">
        <v>3</v>
      </c>
      <c r="D108" s="1">
        <v>0</v>
      </c>
      <c r="E108" s="1">
        <v>8</v>
      </c>
      <c r="F108" s="1">
        <v>2</v>
      </c>
      <c r="G108" s="1">
        <v>2</v>
      </c>
      <c r="H108" s="1">
        <v>1</v>
      </c>
    </row>
    <row r="109" spans="1:8" ht="15" customHeight="1" x14ac:dyDescent="0.25">
      <c r="A109" s="1">
        <v>2</v>
      </c>
      <c r="B109" s="1">
        <v>6</v>
      </c>
      <c r="C109" s="1">
        <v>3</v>
      </c>
      <c r="D109" s="1">
        <v>1</v>
      </c>
      <c r="E109" s="1">
        <v>6</v>
      </c>
      <c r="F109" s="1">
        <v>2</v>
      </c>
      <c r="G109" s="1">
        <v>3</v>
      </c>
      <c r="H109" s="1">
        <v>1</v>
      </c>
    </row>
    <row r="110" spans="1:8" ht="15" customHeight="1" x14ac:dyDescent="0.25">
      <c r="A110" s="1">
        <v>4</v>
      </c>
      <c r="B110" s="1">
        <v>6</v>
      </c>
      <c r="C110" s="1">
        <v>3</v>
      </c>
      <c r="D110" s="1">
        <v>0</v>
      </c>
      <c r="E110" s="1">
        <v>7</v>
      </c>
      <c r="F110" s="1">
        <v>1</v>
      </c>
      <c r="G110" s="1">
        <v>2</v>
      </c>
      <c r="H110" s="1">
        <v>0</v>
      </c>
    </row>
    <row r="111" spans="1:8" ht="15" customHeight="1" x14ac:dyDescent="0.25">
      <c r="A111" s="1">
        <v>2</v>
      </c>
      <c r="B111" s="1">
        <v>4</v>
      </c>
      <c r="C111" s="1">
        <v>2</v>
      </c>
      <c r="D111" s="1">
        <v>1</v>
      </c>
      <c r="E111" s="1">
        <v>6</v>
      </c>
      <c r="F111" s="1">
        <v>2</v>
      </c>
      <c r="G111" s="1">
        <v>1</v>
      </c>
      <c r="H111" s="1">
        <v>2</v>
      </c>
    </row>
    <row r="112" spans="1:8" ht="15" customHeight="1" x14ac:dyDescent="0.25">
      <c r="A112" s="1">
        <v>4</v>
      </c>
      <c r="B112" s="1">
        <v>7</v>
      </c>
      <c r="C112" s="1">
        <v>2</v>
      </c>
      <c r="D112" s="1">
        <v>0</v>
      </c>
      <c r="E112" s="1">
        <v>6</v>
      </c>
      <c r="F112" s="1">
        <v>2</v>
      </c>
      <c r="G112" s="1">
        <v>3</v>
      </c>
      <c r="H112" s="1">
        <v>1</v>
      </c>
    </row>
    <row r="113" spans="1:8" ht="15" customHeight="1" x14ac:dyDescent="0.25">
      <c r="A113" s="1">
        <v>3</v>
      </c>
      <c r="B113" s="1">
        <v>4</v>
      </c>
      <c r="C113" s="1">
        <v>2</v>
      </c>
      <c r="D113" s="1">
        <v>0</v>
      </c>
      <c r="E113" s="1">
        <v>6</v>
      </c>
      <c r="F113" s="1">
        <v>2</v>
      </c>
      <c r="G113" s="1">
        <v>3</v>
      </c>
      <c r="H113" s="1">
        <v>2</v>
      </c>
    </row>
    <row r="114" spans="1:8" ht="15" customHeight="1" x14ac:dyDescent="0.25">
      <c r="A114" s="1">
        <v>2</v>
      </c>
      <c r="B114" s="1">
        <v>4</v>
      </c>
      <c r="C114" s="1">
        <v>1</v>
      </c>
      <c r="D114" s="1">
        <v>0</v>
      </c>
      <c r="E114" s="1">
        <v>6</v>
      </c>
      <c r="F114" s="1">
        <v>2</v>
      </c>
      <c r="G114" s="1">
        <v>2</v>
      </c>
      <c r="H114" s="1">
        <v>2</v>
      </c>
    </row>
    <row r="115" spans="1:8" ht="15" customHeight="1" x14ac:dyDescent="0.25">
      <c r="A115" s="1">
        <v>2</v>
      </c>
      <c r="B115" s="1">
        <v>4</v>
      </c>
      <c r="C115" s="1">
        <v>2</v>
      </c>
      <c r="D115" s="1">
        <v>1</v>
      </c>
      <c r="E115" s="1">
        <v>6</v>
      </c>
      <c r="F115" s="1">
        <v>2</v>
      </c>
      <c r="G115" s="1">
        <v>2</v>
      </c>
      <c r="H115" s="1">
        <v>2</v>
      </c>
    </row>
    <row r="116" spans="1:8" ht="15" customHeight="1" x14ac:dyDescent="0.25">
      <c r="A116" s="1">
        <v>2</v>
      </c>
      <c r="B116" s="1">
        <v>5</v>
      </c>
      <c r="C116" s="1">
        <v>2</v>
      </c>
      <c r="D116" s="1">
        <v>0</v>
      </c>
      <c r="E116" s="1">
        <v>6</v>
      </c>
      <c r="F116" s="1">
        <v>3</v>
      </c>
      <c r="G116" s="1">
        <v>2</v>
      </c>
      <c r="H116" s="1">
        <v>2</v>
      </c>
    </row>
    <row r="117" spans="1:8" ht="15" customHeight="1" x14ac:dyDescent="0.25">
      <c r="A117" s="1">
        <v>2</v>
      </c>
      <c r="B117" s="1">
        <v>4</v>
      </c>
      <c r="C117" s="1">
        <v>1</v>
      </c>
      <c r="D117" s="1">
        <v>0</v>
      </c>
      <c r="E117" s="1">
        <v>6</v>
      </c>
      <c r="F117" s="1">
        <v>3</v>
      </c>
      <c r="G117" s="1">
        <v>1</v>
      </c>
      <c r="H117" s="1">
        <v>1</v>
      </c>
    </row>
    <row r="118" spans="1:8" ht="15" customHeight="1" x14ac:dyDescent="0.25">
      <c r="A118" s="1">
        <v>3</v>
      </c>
      <c r="B118" s="1">
        <v>5</v>
      </c>
      <c r="C118" s="1">
        <v>2</v>
      </c>
      <c r="D118" s="1">
        <v>1</v>
      </c>
      <c r="E118" s="1">
        <v>7</v>
      </c>
      <c r="F118" s="1">
        <v>3</v>
      </c>
      <c r="G118" s="1">
        <v>3</v>
      </c>
      <c r="H118" s="1">
        <v>1</v>
      </c>
    </row>
    <row r="119" spans="1:8" ht="15" customHeight="1" x14ac:dyDescent="0.25">
      <c r="A119" s="1">
        <v>2</v>
      </c>
      <c r="B119" s="1">
        <v>5</v>
      </c>
      <c r="C119" s="1">
        <v>3</v>
      </c>
      <c r="D119" s="1">
        <v>1</v>
      </c>
      <c r="E119" s="1">
        <v>8</v>
      </c>
      <c r="F119" s="1">
        <v>2</v>
      </c>
      <c r="G119" s="1">
        <v>3</v>
      </c>
      <c r="H119" s="1">
        <v>1</v>
      </c>
    </row>
    <row r="120" spans="1:8" ht="15" customHeight="1" x14ac:dyDescent="0.25">
      <c r="A120" s="1">
        <v>4</v>
      </c>
      <c r="B120" s="1">
        <v>5</v>
      </c>
      <c r="C120" s="1">
        <v>2</v>
      </c>
      <c r="D120" s="1">
        <v>0</v>
      </c>
    </row>
    <row r="121" spans="1:8" ht="15" customHeight="1" x14ac:dyDescent="0.25">
      <c r="A121" s="1">
        <v>3</v>
      </c>
      <c r="B121" s="1">
        <v>4</v>
      </c>
      <c r="C121" s="1">
        <v>3</v>
      </c>
      <c r="D121" s="1">
        <v>0</v>
      </c>
    </row>
    <row r="122" spans="1:8" ht="15" customHeight="1" x14ac:dyDescent="0.25">
      <c r="A122" s="1">
        <v>2</v>
      </c>
      <c r="B122" s="1">
        <v>4</v>
      </c>
      <c r="C122" s="1">
        <v>2</v>
      </c>
      <c r="D122" s="1">
        <v>0</v>
      </c>
    </row>
    <row r="123" spans="1:8" ht="15" customHeight="1" x14ac:dyDescent="0.25">
      <c r="A123" s="1">
        <v>2</v>
      </c>
      <c r="B123" s="1">
        <v>4</v>
      </c>
      <c r="C123" s="1">
        <v>1</v>
      </c>
      <c r="D123" s="1">
        <v>1</v>
      </c>
    </row>
    <row r="124" spans="1:8" ht="15" customHeight="1" x14ac:dyDescent="0.25">
      <c r="A124" s="1">
        <v>2</v>
      </c>
      <c r="B124" s="1">
        <v>5</v>
      </c>
      <c r="C124" s="1">
        <v>3</v>
      </c>
      <c r="D124" s="1">
        <v>0</v>
      </c>
    </row>
    <row r="125" spans="1:8" ht="15" customHeight="1" x14ac:dyDescent="0.25">
      <c r="A125" s="1">
        <v>2</v>
      </c>
      <c r="B125" s="1">
        <v>4</v>
      </c>
      <c r="C125" s="1">
        <v>1</v>
      </c>
      <c r="D125" s="1">
        <v>0</v>
      </c>
    </row>
    <row r="126" spans="1:8" ht="15" customHeight="1" x14ac:dyDescent="0.25">
      <c r="A126" s="1">
        <v>2</v>
      </c>
      <c r="B126" s="1">
        <v>4</v>
      </c>
      <c r="C126" s="1">
        <v>2</v>
      </c>
      <c r="D126" s="1">
        <v>0</v>
      </c>
    </row>
    <row r="127" spans="1:8" ht="15" customHeight="1" x14ac:dyDescent="0.25">
      <c r="A127" s="1">
        <v>2</v>
      </c>
      <c r="B127" s="1">
        <v>5</v>
      </c>
      <c r="C127" s="1">
        <v>3</v>
      </c>
      <c r="D127" s="1">
        <v>0</v>
      </c>
    </row>
    <row r="128" spans="1:8" ht="15" customHeight="1" x14ac:dyDescent="0.25">
      <c r="A128" s="1">
        <v>4</v>
      </c>
      <c r="B128" s="1">
        <v>4</v>
      </c>
      <c r="C128" s="1">
        <v>2</v>
      </c>
      <c r="D128" s="1">
        <v>1</v>
      </c>
    </row>
    <row r="129" spans="1:4" ht="15" customHeight="1" x14ac:dyDescent="0.25">
      <c r="A129" s="1">
        <v>2</v>
      </c>
      <c r="B129" s="1">
        <v>4</v>
      </c>
      <c r="C129" s="1">
        <v>1</v>
      </c>
      <c r="D129" s="1">
        <v>0</v>
      </c>
    </row>
    <row r="130" spans="1:4" ht="15" customHeight="1" x14ac:dyDescent="0.25">
      <c r="A130" s="1">
        <v>2</v>
      </c>
      <c r="B130" s="1">
        <v>4</v>
      </c>
      <c r="C130" s="1">
        <v>1</v>
      </c>
      <c r="D130" s="1">
        <v>0</v>
      </c>
    </row>
    <row r="131" spans="1:4" ht="15" customHeight="1" x14ac:dyDescent="0.25">
      <c r="A131" s="1">
        <v>3</v>
      </c>
      <c r="B131" s="1">
        <v>4</v>
      </c>
      <c r="C131" s="1">
        <v>1</v>
      </c>
      <c r="D131" s="1">
        <v>0</v>
      </c>
    </row>
    <row r="132" spans="1:4" ht="15" customHeight="1" x14ac:dyDescent="0.25">
      <c r="A132" s="1">
        <v>2</v>
      </c>
      <c r="B132" s="1">
        <v>4</v>
      </c>
      <c r="C132" s="1">
        <v>2</v>
      </c>
      <c r="D132" s="1">
        <v>0</v>
      </c>
    </row>
    <row r="133" spans="1:4" ht="15" customHeight="1" x14ac:dyDescent="0.25">
      <c r="A133" s="1">
        <v>3</v>
      </c>
      <c r="B133" s="1">
        <v>4</v>
      </c>
      <c r="C133" s="1">
        <v>3</v>
      </c>
      <c r="D133" s="1">
        <v>1</v>
      </c>
    </row>
    <row r="134" spans="1:4" ht="15" customHeight="1" x14ac:dyDescent="0.25">
      <c r="A134" s="1">
        <v>3</v>
      </c>
      <c r="B134" s="1">
        <v>4</v>
      </c>
      <c r="C134" s="1">
        <v>1</v>
      </c>
      <c r="D134" s="1">
        <v>0</v>
      </c>
    </row>
    <row r="135" spans="1:4" ht="15" customHeight="1" x14ac:dyDescent="0.25">
      <c r="A135" s="1">
        <v>5</v>
      </c>
      <c r="B135" s="1">
        <v>4</v>
      </c>
      <c r="C135" s="1">
        <v>1</v>
      </c>
      <c r="D135" s="1">
        <v>0</v>
      </c>
    </row>
    <row r="136" spans="1:4" ht="15" customHeight="1" x14ac:dyDescent="0.25">
      <c r="A136" s="1">
        <v>3</v>
      </c>
      <c r="B136" s="1">
        <v>7</v>
      </c>
      <c r="C136" s="1">
        <v>3</v>
      </c>
      <c r="D136" s="1">
        <v>0</v>
      </c>
    </row>
    <row r="137" spans="1:4" ht="15" customHeight="1" x14ac:dyDescent="0.25">
      <c r="A137" s="1">
        <v>2</v>
      </c>
      <c r="B137" s="1">
        <v>4</v>
      </c>
      <c r="C137" s="1">
        <v>2</v>
      </c>
      <c r="D137" s="1">
        <v>0</v>
      </c>
    </row>
    <row r="138" spans="1:4" ht="15" customHeight="1" x14ac:dyDescent="0.25">
      <c r="A138" s="1">
        <v>2</v>
      </c>
      <c r="B138" s="1">
        <v>4</v>
      </c>
      <c r="C138" s="1">
        <v>2</v>
      </c>
      <c r="D138" s="1">
        <v>0</v>
      </c>
    </row>
    <row r="139" spans="1:4" ht="15" customHeight="1" x14ac:dyDescent="0.25">
      <c r="A139" s="1">
        <v>2</v>
      </c>
      <c r="B139" s="1">
        <v>6</v>
      </c>
      <c r="C139" s="1">
        <v>2</v>
      </c>
      <c r="D139" s="1">
        <v>0</v>
      </c>
    </row>
    <row r="140" spans="1:4" ht="15" customHeight="1" x14ac:dyDescent="0.25">
      <c r="A140" s="1">
        <v>2</v>
      </c>
      <c r="B140" s="1">
        <v>5</v>
      </c>
      <c r="C140" s="1">
        <v>2</v>
      </c>
      <c r="D140" s="1">
        <v>0</v>
      </c>
    </row>
    <row r="141" spans="1:4" ht="15" customHeight="1" x14ac:dyDescent="0.25">
      <c r="A141" s="1">
        <v>2</v>
      </c>
      <c r="B141" s="1">
        <v>4</v>
      </c>
      <c r="C141" s="1">
        <v>2</v>
      </c>
      <c r="D141" s="1">
        <v>0</v>
      </c>
    </row>
    <row r="142" spans="1:4" ht="15" customHeight="1" x14ac:dyDescent="0.25">
      <c r="A142" s="1">
        <v>2</v>
      </c>
      <c r="B142" s="1">
        <v>7</v>
      </c>
      <c r="C142" s="1">
        <v>1</v>
      </c>
      <c r="D142" s="1">
        <v>1</v>
      </c>
    </row>
    <row r="143" spans="1:4" ht="15" customHeight="1" x14ac:dyDescent="0.25">
      <c r="A143" s="1">
        <v>2</v>
      </c>
      <c r="B143" s="1">
        <v>4</v>
      </c>
      <c r="C143" s="1">
        <v>2</v>
      </c>
      <c r="D143" s="1">
        <v>1</v>
      </c>
    </row>
    <row r="144" spans="1:4" ht="15" customHeight="1" x14ac:dyDescent="0.25">
      <c r="A144" s="1">
        <v>2</v>
      </c>
      <c r="B144" s="1">
        <v>4</v>
      </c>
      <c r="C144" s="1">
        <v>3</v>
      </c>
      <c r="D144" s="1">
        <v>1</v>
      </c>
    </row>
    <row r="145" spans="1:4" ht="15" customHeight="1" x14ac:dyDescent="0.25">
      <c r="A145" s="1">
        <v>3</v>
      </c>
      <c r="B145" s="1">
        <v>6</v>
      </c>
      <c r="C145" s="1">
        <v>1</v>
      </c>
      <c r="D145" s="1">
        <v>0</v>
      </c>
    </row>
    <row r="146" spans="1:4" ht="15" customHeight="1" x14ac:dyDescent="0.25">
      <c r="A146" s="1">
        <v>2</v>
      </c>
      <c r="B146" s="1">
        <v>4</v>
      </c>
      <c r="C146" s="1">
        <v>2</v>
      </c>
      <c r="D146" s="1">
        <v>1</v>
      </c>
    </row>
    <row r="147" spans="1:4" ht="15" customHeight="1" x14ac:dyDescent="0.25">
      <c r="A147" s="1">
        <v>3</v>
      </c>
      <c r="B147" s="1">
        <v>4</v>
      </c>
      <c r="C147" s="1">
        <v>1</v>
      </c>
      <c r="D147" s="1">
        <v>0</v>
      </c>
    </row>
    <row r="148" spans="1:4" ht="15" customHeight="1" x14ac:dyDescent="0.25">
      <c r="A148" s="1">
        <v>2</v>
      </c>
      <c r="B148" s="1">
        <v>4</v>
      </c>
      <c r="C148" s="1">
        <v>2</v>
      </c>
      <c r="D148" s="1">
        <v>0</v>
      </c>
    </row>
    <row r="149" spans="1:4" ht="15" customHeight="1" x14ac:dyDescent="0.25">
      <c r="A149" s="1">
        <v>2</v>
      </c>
      <c r="B149" s="1">
        <v>4</v>
      </c>
      <c r="C149" s="1">
        <v>3</v>
      </c>
      <c r="D149" s="1">
        <v>0</v>
      </c>
    </row>
    <row r="150" spans="1:4" ht="15" customHeight="1" x14ac:dyDescent="0.25">
      <c r="A150" s="1">
        <v>5</v>
      </c>
      <c r="B150" s="1">
        <v>6</v>
      </c>
      <c r="C150" s="1">
        <v>3</v>
      </c>
      <c r="D150" s="1">
        <v>0</v>
      </c>
    </row>
    <row r="151" spans="1:4" ht="15" customHeight="1" x14ac:dyDescent="0.25">
      <c r="A151" s="1">
        <v>2</v>
      </c>
      <c r="B151" s="1">
        <v>4</v>
      </c>
      <c r="C151" s="1">
        <v>2</v>
      </c>
      <c r="D151" s="1">
        <v>0</v>
      </c>
    </row>
    <row r="152" spans="1:4" ht="15" customHeight="1" x14ac:dyDescent="0.25">
      <c r="A152" s="1">
        <v>2</v>
      </c>
      <c r="B152" s="1">
        <v>4</v>
      </c>
      <c r="C152" s="1">
        <v>3</v>
      </c>
      <c r="D152" s="1">
        <v>0</v>
      </c>
    </row>
    <row r="153" spans="1:4" ht="15" customHeight="1" x14ac:dyDescent="0.25">
      <c r="A153" s="1">
        <v>2</v>
      </c>
      <c r="B153" s="1">
        <v>4</v>
      </c>
      <c r="C153" s="1">
        <v>1</v>
      </c>
      <c r="D153" s="1">
        <v>1</v>
      </c>
    </row>
    <row r="154" spans="1:4" ht="15" customHeight="1" x14ac:dyDescent="0.25">
      <c r="A154" s="1">
        <v>2</v>
      </c>
      <c r="B154" s="1">
        <v>4</v>
      </c>
      <c r="C154" s="1">
        <v>2</v>
      </c>
      <c r="D154" s="1">
        <v>0</v>
      </c>
    </row>
    <row r="155" spans="1:4" ht="15" customHeight="1" x14ac:dyDescent="0.25">
      <c r="A155" s="1">
        <v>5</v>
      </c>
      <c r="B155" s="1">
        <v>4</v>
      </c>
      <c r="C155" s="1">
        <v>1</v>
      </c>
      <c r="D155" s="1">
        <v>0</v>
      </c>
    </row>
    <row r="156" spans="1:4" ht="15" customHeight="1" x14ac:dyDescent="0.25">
      <c r="A156" s="1">
        <v>3</v>
      </c>
      <c r="B156" s="1">
        <v>5</v>
      </c>
      <c r="C156" s="1">
        <v>3</v>
      </c>
      <c r="D156" s="1">
        <v>1</v>
      </c>
    </row>
    <row r="157" spans="1:4" ht="15" customHeight="1" x14ac:dyDescent="0.25">
      <c r="A157" s="1">
        <v>2</v>
      </c>
      <c r="B157" s="1">
        <v>4</v>
      </c>
      <c r="C157" s="1">
        <v>3</v>
      </c>
      <c r="D157" s="1">
        <v>0</v>
      </c>
    </row>
    <row r="158" spans="1:4" ht="15" customHeight="1" x14ac:dyDescent="0.25">
      <c r="A158" s="1">
        <v>2</v>
      </c>
      <c r="B158" s="1">
        <v>4</v>
      </c>
      <c r="C158" s="1">
        <v>2</v>
      </c>
      <c r="D158" s="1">
        <v>1</v>
      </c>
    </row>
    <row r="159" spans="1:4" ht="15" customHeight="1" x14ac:dyDescent="0.25">
      <c r="A159" s="1">
        <v>2</v>
      </c>
      <c r="B159" s="1">
        <v>6</v>
      </c>
      <c r="C159" s="1">
        <v>1</v>
      </c>
      <c r="D159" s="1">
        <v>0</v>
      </c>
    </row>
    <row r="160" spans="1:4" ht="15" customHeight="1" x14ac:dyDescent="0.25">
      <c r="A160" s="1">
        <v>2</v>
      </c>
      <c r="B160" s="1">
        <v>4</v>
      </c>
      <c r="C160" s="1">
        <v>3</v>
      </c>
      <c r="D160" s="1">
        <v>0</v>
      </c>
    </row>
    <row r="161" spans="1:4" ht="15" customHeight="1" x14ac:dyDescent="0.25">
      <c r="A161" s="1">
        <v>2</v>
      </c>
      <c r="B161" s="1">
        <v>4</v>
      </c>
      <c r="C161" s="1">
        <v>2</v>
      </c>
      <c r="D161" s="1">
        <v>0</v>
      </c>
    </row>
    <row r="162" spans="1:4" ht="15" customHeight="1" x14ac:dyDescent="0.25">
      <c r="A162" s="1">
        <v>2</v>
      </c>
      <c r="B162" s="1">
        <v>4</v>
      </c>
      <c r="C162" s="1">
        <v>2</v>
      </c>
      <c r="D162" s="1">
        <v>0</v>
      </c>
    </row>
    <row r="163" spans="1:4" ht="15" customHeight="1" x14ac:dyDescent="0.25">
      <c r="A163" s="1">
        <v>2</v>
      </c>
      <c r="B163" s="1">
        <v>4</v>
      </c>
      <c r="C163" s="1">
        <v>1</v>
      </c>
      <c r="D163" s="1">
        <v>0</v>
      </c>
    </row>
    <row r="164" spans="1:4" ht="15" customHeight="1" x14ac:dyDescent="0.25">
      <c r="A164" s="1">
        <v>2</v>
      </c>
      <c r="B164" s="1">
        <v>4</v>
      </c>
      <c r="C164" s="1">
        <v>2</v>
      </c>
      <c r="D164" s="1">
        <v>1</v>
      </c>
    </row>
    <row r="165" spans="1:4" ht="15" customHeight="1" x14ac:dyDescent="0.25">
      <c r="A165" s="1">
        <v>4</v>
      </c>
      <c r="B165" s="1">
        <v>4</v>
      </c>
      <c r="C165" s="1">
        <v>3</v>
      </c>
      <c r="D165" s="1">
        <v>1</v>
      </c>
    </row>
    <row r="166" spans="1:4" ht="15" customHeight="1" x14ac:dyDescent="0.25">
      <c r="A166" s="1">
        <v>3</v>
      </c>
      <c r="B166" s="1">
        <v>4</v>
      </c>
      <c r="C166" s="1">
        <v>3</v>
      </c>
      <c r="D166" s="1">
        <v>1</v>
      </c>
    </row>
    <row r="167" spans="1:4" ht="15" customHeight="1" x14ac:dyDescent="0.25">
      <c r="A167" s="1">
        <v>2</v>
      </c>
      <c r="B167" s="1">
        <v>5</v>
      </c>
      <c r="C167" s="1">
        <v>1</v>
      </c>
      <c r="D167" s="1">
        <v>0</v>
      </c>
    </row>
    <row r="168" spans="1:4" ht="15" customHeight="1" x14ac:dyDescent="0.25">
      <c r="A168" s="1">
        <v>3</v>
      </c>
      <c r="B168" s="1">
        <v>4</v>
      </c>
      <c r="C168" s="1">
        <v>2</v>
      </c>
      <c r="D168" s="1">
        <v>1</v>
      </c>
    </row>
    <row r="169" spans="1:4" ht="15" customHeight="1" x14ac:dyDescent="0.25">
      <c r="A169" s="1">
        <v>2</v>
      </c>
      <c r="B169" s="1">
        <v>4</v>
      </c>
      <c r="C169" s="1">
        <v>3</v>
      </c>
      <c r="D169" s="1">
        <v>1</v>
      </c>
    </row>
    <row r="170" spans="1:4" ht="15" customHeight="1" x14ac:dyDescent="0.25">
      <c r="A170" s="1">
        <v>3</v>
      </c>
      <c r="B170" s="1">
        <v>4</v>
      </c>
      <c r="C170" s="1">
        <v>2</v>
      </c>
      <c r="D170" s="1">
        <v>0</v>
      </c>
    </row>
    <row r="171" spans="1:4" ht="15" customHeight="1" x14ac:dyDescent="0.25">
      <c r="A171" s="1">
        <v>2</v>
      </c>
      <c r="B171" s="1">
        <v>4</v>
      </c>
      <c r="C171" s="1">
        <v>3</v>
      </c>
      <c r="D171" s="1">
        <v>1</v>
      </c>
    </row>
    <row r="172" spans="1:4" ht="15" customHeight="1" x14ac:dyDescent="0.25">
      <c r="A172" s="1">
        <v>3</v>
      </c>
      <c r="B172" s="1">
        <v>4</v>
      </c>
      <c r="C172" s="1">
        <v>3</v>
      </c>
      <c r="D172" s="1">
        <v>1</v>
      </c>
    </row>
    <row r="173" spans="1:4" ht="15" customHeight="1" x14ac:dyDescent="0.25">
      <c r="A173" s="1">
        <v>2</v>
      </c>
      <c r="B173" s="1">
        <v>7</v>
      </c>
      <c r="C173" s="1">
        <v>2</v>
      </c>
      <c r="D173" s="1">
        <v>0</v>
      </c>
    </row>
    <row r="174" spans="1:4" ht="15" customHeight="1" x14ac:dyDescent="0.25">
      <c r="A174" s="1">
        <v>2</v>
      </c>
      <c r="B174" s="1">
        <v>4</v>
      </c>
      <c r="C174" s="1">
        <v>1</v>
      </c>
      <c r="D174" s="1">
        <v>1</v>
      </c>
    </row>
    <row r="175" spans="1:4" ht="15" customHeight="1" x14ac:dyDescent="0.25">
      <c r="A175" s="1">
        <v>3</v>
      </c>
      <c r="B175" s="1">
        <v>4</v>
      </c>
      <c r="C175" s="1">
        <v>2</v>
      </c>
      <c r="D175" s="1">
        <v>0</v>
      </c>
    </row>
    <row r="176" spans="1:4" ht="15" customHeight="1" x14ac:dyDescent="0.25">
      <c r="A176" s="1">
        <v>2</v>
      </c>
      <c r="B176" s="1">
        <v>4</v>
      </c>
      <c r="C176" s="1">
        <v>2</v>
      </c>
      <c r="D176" s="1">
        <v>1</v>
      </c>
    </row>
    <row r="177" spans="1:4" ht="15" customHeight="1" x14ac:dyDescent="0.25">
      <c r="A177" s="1">
        <v>2</v>
      </c>
      <c r="B177" s="1">
        <v>7</v>
      </c>
      <c r="C177" s="1">
        <v>2</v>
      </c>
      <c r="D177" s="1">
        <v>1</v>
      </c>
    </row>
    <row r="178" spans="1:4" ht="15" customHeight="1" x14ac:dyDescent="0.25">
      <c r="A178" s="1">
        <v>2</v>
      </c>
      <c r="B178" s="1">
        <v>4</v>
      </c>
      <c r="C178" s="1">
        <v>1</v>
      </c>
      <c r="D178" s="1">
        <v>1</v>
      </c>
    </row>
    <row r="179" spans="1:4" ht="15" customHeight="1" x14ac:dyDescent="0.25">
      <c r="A179" s="1">
        <v>3</v>
      </c>
      <c r="B179" s="1">
        <v>4</v>
      </c>
      <c r="C179" s="1">
        <v>1</v>
      </c>
      <c r="D179" s="1">
        <v>0</v>
      </c>
    </row>
    <row r="180" spans="1:4" ht="15" customHeight="1" x14ac:dyDescent="0.25">
      <c r="A180" s="1">
        <v>2</v>
      </c>
      <c r="B180" s="1">
        <v>4</v>
      </c>
      <c r="C180" s="1">
        <v>3</v>
      </c>
      <c r="D180" s="1">
        <v>1</v>
      </c>
    </row>
    <row r="181" spans="1:4" ht="15" customHeight="1" x14ac:dyDescent="0.25">
      <c r="A181" s="1">
        <v>2</v>
      </c>
      <c r="B181" s="1">
        <v>4</v>
      </c>
      <c r="C181" s="1">
        <v>2</v>
      </c>
      <c r="D181" s="1">
        <v>0</v>
      </c>
    </row>
    <row r="182" spans="1:4" ht="15" customHeight="1" x14ac:dyDescent="0.25">
      <c r="A182" s="1">
        <v>2</v>
      </c>
      <c r="B182" s="1">
        <v>4</v>
      </c>
      <c r="C182" s="1">
        <v>1</v>
      </c>
      <c r="D182" s="1">
        <v>0</v>
      </c>
    </row>
    <row r="183" spans="1:4" ht="15" customHeight="1" x14ac:dyDescent="0.25">
      <c r="A183" s="1">
        <v>2</v>
      </c>
      <c r="B183" s="1">
        <v>4</v>
      </c>
      <c r="C183" s="1">
        <v>2</v>
      </c>
      <c r="D183" s="1">
        <v>1</v>
      </c>
    </row>
    <row r="184" spans="1:4" ht="15" customHeight="1" x14ac:dyDescent="0.25">
      <c r="A184" s="1">
        <v>3</v>
      </c>
      <c r="B184" s="1">
        <v>4</v>
      </c>
      <c r="C184" s="1">
        <v>2</v>
      </c>
      <c r="D184" s="1">
        <v>1</v>
      </c>
    </row>
    <row r="185" spans="1:4" ht="15" customHeight="1" x14ac:dyDescent="0.25">
      <c r="A185" s="1">
        <v>3</v>
      </c>
      <c r="B185" s="1">
        <v>4</v>
      </c>
      <c r="C185" s="1">
        <v>3</v>
      </c>
      <c r="D185" s="1">
        <v>0</v>
      </c>
    </row>
    <row r="186" spans="1:4" ht="15" customHeight="1" x14ac:dyDescent="0.25">
      <c r="A186" s="1">
        <v>2</v>
      </c>
      <c r="B186" s="1">
        <v>4</v>
      </c>
      <c r="C186" s="1">
        <v>1</v>
      </c>
      <c r="D186" s="1">
        <v>1</v>
      </c>
    </row>
    <row r="187" spans="1:4" ht="15" customHeight="1" x14ac:dyDescent="0.25">
      <c r="A187" s="1">
        <v>2</v>
      </c>
      <c r="B187" s="1">
        <v>4</v>
      </c>
      <c r="C187" s="1">
        <v>2</v>
      </c>
      <c r="D187" s="1">
        <v>0</v>
      </c>
    </row>
    <row r="188" spans="1:4" ht="15" customHeight="1" x14ac:dyDescent="0.25">
      <c r="A188" s="1">
        <v>2</v>
      </c>
      <c r="B188" s="1">
        <v>4</v>
      </c>
      <c r="C188" s="1">
        <v>2</v>
      </c>
      <c r="D188" s="1">
        <v>1</v>
      </c>
    </row>
    <row r="189" spans="1:4" ht="15" customHeight="1" x14ac:dyDescent="0.25">
      <c r="A189" s="1">
        <v>2</v>
      </c>
      <c r="B189" s="1">
        <v>5</v>
      </c>
      <c r="C189" s="1">
        <v>1</v>
      </c>
      <c r="D189" s="1">
        <v>1</v>
      </c>
    </row>
    <row r="190" spans="1:4" ht="15" customHeight="1" x14ac:dyDescent="0.25">
      <c r="A190" s="1">
        <v>3</v>
      </c>
      <c r="B190" s="1">
        <v>4</v>
      </c>
      <c r="C190" s="1">
        <v>2</v>
      </c>
      <c r="D190" s="1">
        <v>0</v>
      </c>
    </row>
    <row r="191" spans="1:4" ht="15" customHeight="1" x14ac:dyDescent="0.25">
      <c r="A191" s="1">
        <v>2</v>
      </c>
      <c r="B191" s="1">
        <v>4</v>
      </c>
      <c r="C191" s="1">
        <v>2</v>
      </c>
      <c r="D191" s="1">
        <v>1</v>
      </c>
    </row>
    <row r="192" spans="1:4" ht="15" customHeight="1" x14ac:dyDescent="0.25">
      <c r="A192" s="1">
        <v>2</v>
      </c>
      <c r="B192" s="1">
        <v>4</v>
      </c>
      <c r="C192" s="1">
        <v>2</v>
      </c>
      <c r="D192" s="1">
        <v>0</v>
      </c>
    </row>
    <row r="193" spans="1:4" ht="15" customHeight="1" x14ac:dyDescent="0.25">
      <c r="A193" s="1">
        <v>2</v>
      </c>
      <c r="B193" s="1">
        <v>4</v>
      </c>
      <c r="C193" s="1">
        <v>3</v>
      </c>
      <c r="D193" s="1">
        <v>1</v>
      </c>
    </row>
    <row r="194" spans="1:4" ht="15" customHeight="1" x14ac:dyDescent="0.25">
      <c r="A194" s="1">
        <v>2</v>
      </c>
      <c r="B194" s="1">
        <v>4</v>
      </c>
      <c r="C194" s="1">
        <v>3</v>
      </c>
      <c r="D194" s="1">
        <v>0</v>
      </c>
    </row>
    <row r="195" spans="1:4" ht="15" customHeight="1" x14ac:dyDescent="0.25">
      <c r="A195" s="1">
        <v>2</v>
      </c>
      <c r="B195" s="1">
        <v>7</v>
      </c>
      <c r="C195" s="1">
        <v>2</v>
      </c>
      <c r="D195" s="1">
        <v>0</v>
      </c>
    </row>
    <row r="196" spans="1:4" ht="15" customHeight="1" x14ac:dyDescent="0.25">
      <c r="A196" s="1">
        <v>2</v>
      </c>
      <c r="B196" s="1">
        <v>4</v>
      </c>
      <c r="C196" s="1">
        <v>3</v>
      </c>
      <c r="D196" s="1">
        <v>0</v>
      </c>
    </row>
    <row r="197" spans="1:4" ht="15" customHeight="1" x14ac:dyDescent="0.25">
      <c r="A197" s="1">
        <v>2</v>
      </c>
      <c r="B197" s="1">
        <v>4</v>
      </c>
      <c r="C197" s="1">
        <v>2</v>
      </c>
      <c r="D197" s="1">
        <v>0</v>
      </c>
    </row>
    <row r="198" spans="1:4" ht="15" customHeight="1" x14ac:dyDescent="0.25">
      <c r="A198" s="1">
        <v>2</v>
      </c>
      <c r="B198" s="1">
        <v>4</v>
      </c>
      <c r="C198" s="1">
        <v>2</v>
      </c>
      <c r="D198" s="1">
        <v>0</v>
      </c>
    </row>
    <row r="199" spans="1:4" ht="15" customHeight="1" x14ac:dyDescent="0.25">
      <c r="A199" s="1">
        <v>2</v>
      </c>
      <c r="B199" s="1">
        <v>4</v>
      </c>
      <c r="C199" s="1">
        <v>2</v>
      </c>
      <c r="D199" s="1">
        <v>0</v>
      </c>
    </row>
    <row r="200" spans="1:4" ht="15" customHeight="1" x14ac:dyDescent="0.25">
      <c r="A200" s="1">
        <v>4</v>
      </c>
      <c r="B200" s="1">
        <v>4</v>
      </c>
      <c r="C200" s="1">
        <v>2</v>
      </c>
      <c r="D200" s="1">
        <v>1</v>
      </c>
    </row>
    <row r="201" spans="1:4" ht="15" customHeight="1" x14ac:dyDescent="0.25">
      <c r="A201" s="1">
        <v>3</v>
      </c>
      <c r="B201" s="1">
        <v>4</v>
      </c>
      <c r="C201" s="1">
        <v>3</v>
      </c>
      <c r="D201" s="1">
        <v>0</v>
      </c>
    </row>
    <row r="202" spans="1:4" ht="15" customHeight="1" x14ac:dyDescent="0.25">
      <c r="A202" s="1">
        <v>4</v>
      </c>
      <c r="B202" s="1">
        <v>4</v>
      </c>
      <c r="C202" s="1">
        <v>2</v>
      </c>
      <c r="D202" s="1">
        <v>0</v>
      </c>
    </row>
    <row r="203" spans="1:4" ht="15" customHeight="1" x14ac:dyDescent="0.25">
      <c r="A203" s="1">
        <v>3</v>
      </c>
      <c r="B203" s="1">
        <v>4</v>
      </c>
      <c r="C203" s="1">
        <v>2</v>
      </c>
      <c r="D203" s="1">
        <v>0</v>
      </c>
    </row>
    <row r="204" spans="1:4" ht="15" customHeight="1" x14ac:dyDescent="0.25">
      <c r="A204" s="1">
        <v>2</v>
      </c>
      <c r="B204" s="1">
        <v>4</v>
      </c>
      <c r="C204" s="1">
        <v>3</v>
      </c>
      <c r="D204" s="1">
        <v>1</v>
      </c>
    </row>
    <row r="205" spans="1:4" ht="15" customHeight="1" x14ac:dyDescent="0.25">
      <c r="A205" s="1">
        <v>2</v>
      </c>
      <c r="B205" s="1">
        <v>4</v>
      </c>
      <c r="C205" s="1">
        <v>3</v>
      </c>
      <c r="D205" s="1">
        <v>0</v>
      </c>
    </row>
    <row r="206" spans="1:4" ht="15" customHeight="1" x14ac:dyDescent="0.25">
      <c r="A206" s="1">
        <v>3</v>
      </c>
      <c r="B206" s="1">
        <v>4</v>
      </c>
      <c r="C206" s="1">
        <v>1</v>
      </c>
      <c r="D206" s="1">
        <v>0</v>
      </c>
    </row>
    <row r="207" spans="1:4" ht="15" customHeight="1" x14ac:dyDescent="0.25">
      <c r="A207" s="1">
        <v>2</v>
      </c>
      <c r="B207" s="1">
        <v>4</v>
      </c>
      <c r="C207" s="1">
        <v>2</v>
      </c>
      <c r="D207" s="1">
        <v>0</v>
      </c>
    </row>
    <row r="208" spans="1:4" ht="15" customHeight="1" x14ac:dyDescent="0.25">
      <c r="A208" s="1">
        <v>2</v>
      </c>
      <c r="B208" s="1">
        <v>5</v>
      </c>
      <c r="C208" s="1">
        <v>1</v>
      </c>
      <c r="D208" s="1">
        <v>0</v>
      </c>
    </row>
    <row r="209" spans="1:4" ht="15" customHeight="1" x14ac:dyDescent="0.25">
      <c r="A209" s="1">
        <v>2</v>
      </c>
      <c r="B209" s="1">
        <v>4</v>
      </c>
      <c r="C209" s="1">
        <v>1</v>
      </c>
      <c r="D209" s="1">
        <v>0</v>
      </c>
    </row>
    <row r="210" spans="1:4" ht="15" customHeight="1" x14ac:dyDescent="0.25">
      <c r="A210" s="1">
        <v>3</v>
      </c>
      <c r="B210" s="1">
        <v>4</v>
      </c>
      <c r="C210" s="1">
        <v>1</v>
      </c>
      <c r="D210" s="1">
        <v>0</v>
      </c>
    </row>
    <row r="211" spans="1:4" ht="15" customHeight="1" x14ac:dyDescent="0.25">
      <c r="A211" s="1">
        <v>3</v>
      </c>
      <c r="B211" s="1">
        <v>4</v>
      </c>
      <c r="C211" s="1">
        <v>2</v>
      </c>
      <c r="D211" s="1">
        <v>1</v>
      </c>
    </row>
    <row r="212" spans="1:4" ht="15" customHeight="1" x14ac:dyDescent="0.25">
      <c r="A212" s="1">
        <v>2</v>
      </c>
      <c r="B212" s="1">
        <v>5</v>
      </c>
      <c r="C212" s="1">
        <v>2</v>
      </c>
      <c r="D212" s="1">
        <v>1</v>
      </c>
    </row>
    <row r="213" spans="1:4" ht="15" customHeight="1" x14ac:dyDescent="0.25">
      <c r="A213" s="1">
        <v>3</v>
      </c>
      <c r="B213" s="1">
        <v>5</v>
      </c>
      <c r="C213" s="1">
        <v>1</v>
      </c>
      <c r="D213" s="1">
        <v>1</v>
      </c>
    </row>
    <row r="214" spans="1:4" ht="15" customHeight="1" x14ac:dyDescent="0.25">
      <c r="A214" s="1">
        <v>2</v>
      </c>
      <c r="B214" s="1">
        <v>4</v>
      </c>
      <c r="C214" s="1">
        <v>1</v>
      </c>
      <c r="D214" s="1">
        <v>0</v>
      </c>
    </row>
    <row r="215" spans="1:4" ht="15" customHeight="1" x14ac:dyDescent="0.25">
      <c r="A215" s="1">
        <v>2</v>
      </c>
      <c r="B215" s="1">
        <v>4</v>
      </c>
      <c r="C215" s="1">
        <v>1</v>
      </c>
      <c r="D215" s="1">
        <v>0</v>
      </c>
    </row>
    <row r="216" spans="1:4" ht="15" customHeight="1" x14ac:dyDescent="0.25">
      <c r="A216" s="1">
        <v>2</v>
      </c>
      <c r="B216" s="1">
        <v>4</v>
      </c>
      <c r="C216" s="1">
        <v>3</v>
      </c>
      <c r="D216" s="1">
        <v>0</v>
      </c>
    </row>
    <row r="217" spans="1:4" ht="15" customHeight="1" x14ac:dyDescent="0.25">
      <c r="A217" s="1">
        <v>2</v>
      </c>
      <c r="B217" s="1">
        <v>4</v>
      </c>
      <c r="C217" s="1">
        <v>2</v>
      </c>
      <c r="D217" s="1">
        <v>0</v>
      </c>
    </row>
    <row r="218" spans="1:4" ht="15" customHeight="1" x14ac:dyDescent="0.25">
      <c r="A218" s="1">
        <v>3</v>
      </c>
      <c r="B218" s="1">
        <v>4</v>
      </c>
      <c r="C218" s="1">
        <v>1</v>
      </c>
      <c r="D218" s="1">
        <v>1</v>
      </c>
    </row>
    <row r="219" spans="1:4" ht="15" customHeight="1" x14ac:dyDescent="0.25">
      <c r="A219" s="1">
        <v>2</v>
      </c>
      <c r="B219" s="1">
        <v>4</v>
      </c>
      <c r="C219" s="1">
        <v>3</v>
      </c>
      <c r="D219" s="1">
        <v>0</v>
      </c>
    </row>
    <row r="220" spans="1:4" ht="15" customHeight="1" x14ac:dyDescent="0.25">
      <c r="A220" s="1">
        <v>3</v>
      </c>
      <c r="B220" s="1">
        <v>4</v>
      </c>
      <c r="C220" s="1">
        <v>2</v>
      </c>
      <c r="D220" s="1">
        <v>1</v>
      </c>
    </row>
    <row r="221" spans="1:4" ht="15" customHeight="1" x14ac:dyDescent="0.25">
      <c r="A221" s="1">
        <v>2</v>
      </c>
      <c r="B221" s="1">
        <v>4</v>
      </c>
      <c r="C221" s="1">
        <v>3</v>
      </c>
      <c r="D221" s="1">
        <v>0</v>
      </c>
    </row>
    <row r="222" spans="1:4" ht="15" customHeight="1" x14ac:dyDescent="0.25">
      <c r="A222" s="1">
        <v>3</v>
      </c>
      <c r="B222" s="1">
        <v>7</v>
      </c>
      <c r="C222" s="1">
        <v>2</v>
      </c>
      <c r="D222" s="1">
        <v>0</v>
      </c>
    </row>
    <row r="223" spans="1:4" ht="15" customHeight="1" x14ac:dyDescent="0.25">
      <c r="A223" s="1">
        <v>2</v>
      </c>
      <c r="B223" s="1">
        <v>4</v>
      </c>
      <c r="C223" s="1">
        <v>2</v>
      </c>
      <c r="D223" s="1">
        <v>1</v>
      </c>
    </row>
    <row r="224" spans="1:4" ht="15" customHeight="1" x14ac:dyDescent="0.25">
      <c r="A224" s="1">
        <v>2</v>
      </c>
      <c r="B224" s="1">
        <v>4</v>
      </c>
      <c r="C224" s="1">
        <v>2</v>
      </c>
      <c r="D224" s="1">
        <v>1</v>
      </c>
    </row>
    <row r="225" spans="1:4" ht="15" customHeight="1" x14ac:dyDescent="0.25">
      <c r="A225" s="1">
        <v>2</v>
      </c>
      <c r="B225" s="1">
        <v>4</v>
      </c>
      <c r="C225" s="1">
        <v>2</v>
      </c>
      <c r="D225" s="1">
        <v>0</v>
      </c>
    </row>
    <row r="226" spans="1:4" ht="15" customHeight="1" x14ac:dyDescent="0.25">
      <c r="A226" s="1">
        <v>2</v>
      </c>
      <c r="B226" s="1">
        <v>4</v>
      </c>
      <c r="C226" s="1">
        <v>3</v>
      </c>
      <c r="D226" s="1">
        <v>0</v>
      </c>
    </row>
    <row r="227" spans="1:4" ht="15" customHeight="1" x14ac:dyDescent="0.25">
      <c r="A227" s="1">
        <v>3</v>
      </c>
      <c r="B227" s="1">
        <v>5</v>
      </c>
      <c r="C227" s="1">
        <v>1</v>
      </c>
      <c r="D227" s="1">
        <v>0</v>
      </c>
    </row>
    <row r="228" spans="1:4" ht="15" customHeight="1" x14ac:dyDescent="0.25">
      <c r="A228" s="1">
        <v>2</v>
      </c>
      <c r="B228" s="1">
        <v>4</v>
      </c>
      <c r="C228" s="1">
        <v>1</v>
      </c>
      <c r="D228" s="1">
        <v>0</v>
      </c>
    </row>
    <row r="229" spans="1:4" ht="15" customHeight="1" x14ac:dyDescent="0.25">
      <c r="A229" s="1">
        <v>2</v>
      </c>
      <c r="B229" s="1">
        <v>4</v>
      </c>
      <c r="C229" s="1">
        <v>2</v>
      </c>
      <c r="D229" s="1">
        <v>1</v>
      </c>
    </row>
    <row r="230" spans="1:4" ht="15" customHeight="1" x14ac:dyDescent="0.25">
      <c r="A230" s="1">
        <v>2</v>
      </c>
      <c r="B230" s="1">
        <v>4</v>
      </c>
      <c r="C230" s="1">
        <v>3</v>
      </c>
      <c r="D230" s="1">
        <v>0</v>
      </c>
    </row>
    <row r="231" spans="1:4" ht="15" customHeight="1" x14ac:dyDescent="0.25">
      <c r="A231" s="1">
        <v>2</v>
      </c>
      <c r="B231" s="1">
        <v>6</v>
      </c>
      <c r="C231" s="1">
        <v>2</v>
      </c>
      <c r="D231" s="1">
        <v>0</v>
      </c>
    </row>
    <row r="232" spans="1:4" ht="15" customHeight="1" x14ac:dyDescent="0.25">
      <c r="A232" s="1">
        <v>2</v>
      </c>
      <c r="B232" s="1">
        <v>4</v>
      </c>
      <c r="C232" s="1">
        <v>1</v>
      </c>
      <c r="D232" s="1">
        <v>0</v>
      </c>
    </row>
    <row r="233" spans="1:4" ht="15" customHeight="1" x14ac:dyDescent="0.25">
      <c r="A233" s="1">
        <v>2</v>
      </c>
      <c r="B233" s="1">
        <v>5</v>
      </c>
      <c r="C233" s="1">
        <v>2</v>
      </c>
      <c r="D233" s="1">
        <v>0</v>
      </c>
    </row>
    <row r="234" spans="1:4" ht="15" customHeight="1" x14ac:dyDescent="0.25">
      <c r="A234" s="1">
        <v>2</v>
      </c>
      <c r="B234" s="1">
        <v>5</v>
      </c>
      <c r="C234" s="1">
        <v>1</v>
      </c>
      <c r="D234" s="1">
        <v>0</v>
      </c>
    </row>
    <row r="235" spans="1:4" ht="15" customHeight="1" x14ac:dyDescent="0.25">
      <c r="A235" s="1">
        <v>2</v>
      </c>
      <c r="B235" s="1">
        <v>6</v>
      </c>
      <c r="C235" s="1">
        <v>3</v>
      </c>
      <c r="D235" s="1">
        <v>0</v>
      </c>
    </row>
    <row r="236" spans="1:4" ht="15" customHeight="1" x14ac:dyDescent="0.25">
      <c r="A236" s="1">
        <v>2</v>
      </c>
      <c r="B236" s="1">
        <v>4</v>
      </c>
      <c r="C236" s="1">
        <v>1</v>
      </c>
      <c r="D236" s="1">
        <v>0</v>
      </c>
    </row>
    <row r="237" spans="1:4" ht="15" customHeight="1" x14ac:dyDescent="0.25">
      <c r="A237" s="1">
        <v>2</v>
      </c>
      <c r="B237" s="1">
        <v>4</v>
      </c>
      <c r="C237" s="1">
        <v>1</v>
      </c>
      <c r="D237" s="1">
        <v>0</v>
      </c>
    </row>
    <row r="238" spans="1:4" ht="15" customHeight="1" x14ac:dyDescent="0.25">
      <c r="A238" s="1">
        <v>2</v>
      </c>
      <c r="B238" s="1">
        <v>4</v>
      </c>
      <c r="C238" s="1">
        <v>3</v>
      </c>
      <c r="D238" s="1">
        <v>1</v>
      </c>
    </row>
    <row r="239" spans="1:4" ht="15" customHeight="1" x14ac:dyDescent="0.25">
      <c r="A239" s="1">
        <v>3</v>
      </c>
      <c r="B239" s="1">
        <v>5</v>
      </c>
      <c r="C239" s="1">
        <v>2</v>
      </c>
      <c r="D239" s="1">
        <v>0</v>
      </c>
    </row>
    <row r="240" spans="1:4" ht="15" customHeight="1" x14ac:dyDescent="0.25">
      <c r="A240" s="1">
        <v>2</v>
      </c>
      <c r="B240" s="1">
        <v>4</v>
      </c>
      <c r="C240" s="1">
        <v>3</v>
      </c>
      <c r="D240" s="1">
        <v>0</v>
      </c>
    </row>
    <row r="241" spans="1:4" ht="15" customHeight="1" x14ac:dyDescent="0.25">
      <c r="A241" s="1">
        <v>2</v>
      </c>
      <c r="B241" s="1">
        <v>4</v>
      </c>
      <c r="C241" s="1">
        <v>3</v>
      </c>
      <c r="D241" s="1">
        <v>0</v>
      </c>
    </row>
    <row r="242" spans="1:4" ht="15" customHeight="1" x14ac:dyDescent="0.25">
      <c r="A242" s="1">
        <v>2</v>
      </c>
      <c r="B242" s="1">
        <v>4</v>
      </c>
      <c r="C242" s="1">
        <v>1</v>
      </c>
      <c r="D242" s="1">
        <v>0</v>
      </c>
    </row>
    <row r="243" spans="1:4" ht="15" customHeight="1" x14ac:dyDescent="0.25">
      <c r="A243" s="1">
        <v>2</v>
      </c>
      <c r="B243" s="1">
        <v>4</v>
      </c>
      <c r="C243" s="1">
        <v>1</v>
      </c>
      <c r="D243" s="1">
        <v>1</v>
      </c>
    </row>
    <row r="244" spans="1:4" ht="15" customHeight="1" x14ac:dyDescent="0.25">
      <c r="A244" s="1">
        <v>2</v>
      </c>
      <c r="B244" s="1">
        <v>4</v>
      </c>
      <c r="C244" s="1">
        <v>2</v>
      </c>
      <c r="D244" s="1">
        <v>0</v>
      </c>
    </row>
    <row r="245" spans="1:4" ht="15" customHeight="1" x14ac:dyDescent="0.25">
      <c r="A245" s="1">
        <v>3</v>
      </c>
      <c r="B245" s="1">
        <v>4</v>
      </c>
      <c r="C245" s="1">
        <v>3</v>
      </c>
      <c r="D245" s="1">
        <v>1</v>
      </c>
    </row>
    <row r="246" spans="1:4" ht="15" customHeight="1" x14ac:dyDescent="0.25">
      <c r="A246" s="1">
        <v>2</v>
      </c>
      <c r="B246" s="1">
        <v>4</v>
      </c>
      <c r="C246" s="1">
        <v>3</v>
      </c>
      <c r="D246" s="1">
        <v>0</v>
      </c>
    </row>
    <row r="247" spans="1:4" ht="15" customHeight="1" x14ac:dyDescent="0.25">
      <c r="B247" s="1">
        <v>7</v>
      </c>
      <c r="C247" s="1">
        <v>2</v>
      </c>
      <c r="D247" s="1">
        <v>1</v>
      </c>
    </row>
    <row r="248" spans="1:4" ht="15" customHeight="1" x14ac:dyDescent="0.25">
      <c r="B248" s="1">
        <v>4</v>
      </c>
      <c r="C248" s="1">
        <v>3</v>
      </c>
      <c r="D248" s="1">
        <v>1</v>
      </c>
    </row>
    <row r="249" spans="1:4" ht="15" customHeight="1" x14ac:dyDescent="0.25">
      <c r="B249" s="1">
        <v>6</v>
      </c>
      <c r="C249" s="1">
        <v>2</v>
      </c>
      <c r="D249" s="1">
        <v>1</v>
      </c>
    </row>
    <row r="250" spans="1:4" ht="15" customHeight="1" x14ac:dyDescent="0.25">
      <c r="B250" s="1">
        <v>5</v>
      </c>
      <c r="C250" s="1">
        <v>3</v>
      </c>
      <c r="D250" s="1">
        <v>1</v>
      </c>
    </row>
    <row r="251" spans="1:4" ht="15" customHeight="1" x14ac:dyDescent="0.25">
      <c r="B251" s="1">
        <v>4</v>
      </c>
      <c r="C251" s="1">
        <v>1</v>
      </c>
      <c r="D251" s="1">
        <v>0</v>
      </c>
    </row>
    <row r="252" spans="1:4" ht="15" customHeight="1" x14ac:dyDescent="0.25">
      <c r="B252" s="1">
        <v>4</v>
      </c>
      <c r="C252" s="1">
        <v>2</v>
      </c>
      <c r="D252" s="1">
        <v>1</v>
      </c>
    </row>
    <row r="253" spans="1:4" ht="15" customHeight="1" x14ac:dyDescent="0.25">
      <c r="B253" s="1">
        <v>4</v>
      </c>
      <c r="C253" s="1">
        <v>2</v>
      </c>
      <c r="D253" s="1">
        <v>0</v>
      </c>
    </row>
    <row r="254" spans="1:4" ht="15" customHeight="1" x14ac:dyDescent="0.25">
      <c r="B254" s="1">
        <v>4</v>
      </c>
      <c r="C254" s="1">
        <v>2</v>
      </c>
      <c r="D254" s="1">
        <v>1</v>
      </c>
    </row>
    <row r="255" spans="1:4" ht="15" customHeight="1" x14ac:dyDescent="0.25">
      <c r="B255" s="1">
        <v>5</v>
      </c>
      <c r="C255" s="1">
        <v>3</v>
      </c>
      <c r="D255" s="1">
        <v>1</v>
      </c>
    </row>
    <row r="256" spans="1:4" ht="15" customHeight="1" x14ac:dyDescent="0.25">
      <c r="B256" s="1">
        <v>4</v>
      </c>
      <c r="C256" s="1">
        <v>3</v>
      </c>
      <c r="D256" s="1">
        <v>1</v>
      </c>
    </row>
    <row r="257" spans="2:4" ht="15" customHeight="1" x14ac:dyDescent="0.25">
      <c r="B257" s="1">
        <v>4</v>
      </c>
      <c r="C257" s="1">
        <v>2</v>
      </c>
      <c r="D257" s="1">
        <v>0</v>
      </c>
    </row>
    <row r="258" spans="2:4" ht="15" customHeight="1" x14ac:dyDescent="0.25">
      <c r="B258" s="1">
        <v>4</v>
      </c>
      <c r="C258" s="1">
        <v>2</v>
      </c>
      <c r="D258" s="1">
        <v>1</v>
      </c>
    </row>
    <row r="259" spans="2:4" ht="15" customHeight="1" x14ac:dyDescent="0.25">
      <c r="B259" s="1">
        <v>4</v>
      </c>
      <c r="C259" s="1">
        <v>3</v>
      </c>
      <c r="D259" s="1">
        <v>0</v>
      </c>
    </row>
    <row r="260" spans="2:4" ht="15" customHeight="1" x14ac:dyDescent="0.25">
      <c r="B260" s="1">
        <v>5</v>
      </c>
      <c r="C260" s="1">
        <v>1</v>
      </c>
      <c r="D260" s="1">
        <v>0</v>
      </c>
    </row>
    <row r="261" spans="2:4" ht="15" customHeight="1" x14ac:dyDescent="0.25">
      <c r="B261" s="1">
        <v>6</v>
      </c>
      <c r="C261" s="1">
        <v>3</v>
      </c>
      <c r="D261" s="1">
        <v>0</v>
      </c>
    </row>
    <row r="262" spans="2:4" ht="15" customHeight="1" x14ac:dyDescent="0.25">
      <c r="B262" s="1">
        <v>4</v>
      </c>
      <c r="C262" s="1">
        <v>2</v>
      </c>
      <c r="D262" s="1">
        <v>1</v>
      </c>
    </row>
    <row r="263" spans="2:4" ht="15" customHeight="1" x14ac:dyDescent="0.25">
      <c r="B263" s="1">
        <v>4</v>
      </c>
      <c r="C263" s="1">
        <v>1</v>
      </c>
      <c r="D263" s="1">
        <v>1</v>
      </c>
    </row>
    <row r="264" spans="2:4" ht="15" customHeight="1" x14ac:dyDescent="0.25">
      <c r="B264" s="1">
        <v>6</v>
      </c>
      <c r="C264" s="1">
        <v>1</v>
      </c>
      <c r="D264" s="1">
        <v>0</v>
      </c>
    </row>
    <row r="265" spans="2:4" ht="15" customHeight="1" x14ac:dyDescent="0.25">
      <c r="B265" s="1">
        <v>4</v>
      </c>
      <c r="C265" s="1">
        <v>1</v>
      </c>
      <c r="D265" s="1">
        <v>1</v>
      </c>
    </row>
    <row r="266" spans="2:4" ht="15" customHeight="1" x14ac:dyDescent="0.25">
      <c r="B266" s="1">
        <v>4</v>
      </c>
      <c r="C266" s="1">
        <v>1</v>
      </c>
      <c r="D266" s="1">
        <v>0</v>
      </c>
    </row>
    <row r="267" spans="2:4" ht="15" customHeight="1" x14ac:dyDescent="0.25">
      <c r="B267" s="1">
        <v>4</v>
      </c>
      <c r="C267" s="1">
        <v>2</v>
      </c>
      <c r="D267" s="1">
        <v>1</v>
      </c>
    </row>
    <row r="268" spans="2:4" ht="15" customHeight="1" x14ac:dyDescent="0.25">
      <c r="B268" s="1">
        <v>4</v>
      </c>
      <c r="C268" s="1">
        <v>2</v>
      </c>
      <c r="D268" s="1">
        <v>1</v>
      </c>
    </row>
    <row r="269" spans="2:4" ht="15" customHeight="1" x14ac:dyDescent="0.25">
      <c r="B269" s="1">
        <v>4</v>
      </c>
      <c r="C269" s="1">
        <v>2</v>
      </c>
      <c r="D269" s="1">
        <v>0</v>
      </c>
    </row>
    <row r="270" spans="2:4" ht="15" customHeight="1" x14ac:dyDescent="0.25">
      <c r="B270" s="1">
        <v>4</v>
      </c>
      <c r="C270" s="1">
        <v>2</v>
      </c>
      <c r="D270" s="1">
        <v>1</v>
      </c>
    </row>
    <row r="271" spans="2:4" ht="15" customHeight="1" x14ac:dyDescent="0.25">
      <c r="B271" s="1">
        <v>4</v>
      </c>
      <c r="C271" s="1">
        <v>1</v>
      </c>
      <c r="D271" s="1">
        <v>0</v>
      </c>
    </row>
    <row r="272" spans="2:4" ht="15" customHeight="1" x14ac:dyDescent="0.25">
      <c r="B272" s="1">
        <v>4</v>
      </c>
      <c r="C272" s="1">
        <v>2</v>
      </c>
      <c r="D272" s="1">
        <v>1</v>
      </c>
    </row>
    <row r="273" spans="2:4" ht="15" customHeight="1" x14ac:dyDescent="0.25">
      <c r="B273" s="1">
        <v>4</v>
      </c>
      <c r="C273" s="1">
        <v>1</v>
      </c>
      <c r="D273" s="1">
        <v>1</v>
      </c>
    </row>
    <row r="274" spans="2:4" ht="15" customHeight="1" x14ac:dyDescent="0.25">
      <c r="B274" s="1">
        <v>5</v>
      </c>
      <c r="C274" s="1">
        <v>1</v>
      </c>
      <c r="D274" s="1">
        <v>0</v>
      </c>
    </row>
    <row r="275" spans="2:4" ht="15" customHeight="1" x14ac:dyDescent="0.25">
      <c r="B275" s="1">
        <v>4</v>
      </c>
      <c r="C275" s="1">
        <v>1</v>
      </c>
      <c r="D275" s="1">
        <v>1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12" customWidth="1"/>
    <col min="3" max="4" width="9.28515625" style="312"/>
    <col min="5" max="5" width="32.85546875" style="312" customWidth="1"/>
    <col min="6" max="6" width="10.85546875" style="322" customWidth="1"/>
    <col min="7" max="7" width="14.7109375" style="330" customWidth="1"/>
    <col min="8" max="8" width="11.42578125" style="262" customWidth="1"/>
    <col min="9" max="9" width="10.85546875" style="322" customWidth="1"/>
    <col min="10" max="10" width="14.7109375" style="330" customWidth="1"/>
    <col min="11" max="11" width="11.42578125" style="262" customWidth="1"/>
    <col min="12" max="12" width="10.85546875" style="322" customWidth="1"/>
    <col min="13" max="13" width="14.7109375" style="330" customWidth="1"/>
    <col min="14" max="14" width="11.42578125" style="262" customWidth="1"/>
    <col min="15" max="16384" width="9.28515625" style="312"/>
  </cols>
  <sheetData>
    <row r="1" spans="1:14" s="328" customFormat="1" ht="14.65" customHeight="1" x14ac:dyDescent="0.25">
      <c r="A1" s="328" t="s">
        <v>204</v>
      </c>
      <c r="B1" s="328">
        <v>1</v>
      </c>
      <c r="C1" s="328">
        <v>7</v>
      </c>
      <c r="F1" s="638" t="str">
        <f>B1&amp; "日"</f>
        <v>1日</v>
      </c>
      <c r="G1" s="639"/>
      <c r="H1" s="639"/>
      <c r="I1" s="638" t="str">
        <f>C1 &amp; "日"</f>
        <v>7日</v>
      </c>
      <c r="J1" s="639"/>
      <c r="K1" s="639"/>
      <c r="L1" s="638" t="s">
        <v>174</v>
      </c>
      <c r="M1" s="639"/>
      <c r="N1" s="639"/>
    </row>
    <row r="2" spans="1:14" s="328" customFormat="1" ht="14.65" customHeight="1" x14ac:dyDescent="0.25">
      <c r="A2" s="326" t="s">
        <v>21</v>
      </c>
      <c r="B2" s="328" t="s">
        <v>39</v>
      </c>
      <c r="C2" s="328" t="s">
        <v>171</v>
      </c>
      <c r="D2" s="328" t="s">
        <v>170</v>
      </c>
      <c r="E2" s="328" t="s">
        <v>24</v>
      </c>
      <c r="F2" s="327" t="str">
        <f xml:space="preserve"> "EXP/日 (" &amp; B1 &amp; "日)"</f>
        <v>EXP/日 (1日)</v>
      </c>
      <c r="G2" s="329" t="str">
        <f xml:space="preserve"> "滿等日 (" &amp; B1 &amp; "日)"</f>
        <v>滿等日 (1日)</v>
      </c>
      <c r="H2" s="328" t="s">
        <v>172</v>
      </c>
      <c r="I2" s="327" t="str">
        <f xml:space="preserve"> "EXP/日 (" &amp; C1 &amp; "日)"</f>
        <v>EXP/日 (7日)</v>
      </c>
      <c r="J2" s="329" t="str">
        <f xml:space="preserve"> "滿等日 (" &amp; C1 &amp; "日)"</f>
        <v>滿等日 (7日)</v>
      </c>
      <c r="K2" s="328" t="s">
        <v>172</v>
      </c>
      <c r="L2" s="327" t="str">
        <f>"EXP/日 (" &amp; L1 &amp; ")"</f>
        <v>EXP/日 (累進)</v>
      </c>
      <c r="M2" s="329" t="str">
        <f>"滿等日 (" &amp; L1 &amp; ")"</f>
        <v>滿等日 (累進)</v>
      </c>
      <c r="N2" s="328" t="s">
        <v>172</v>
      </c>
    </row>
    <row r="3" spans="1:14" ht="14.65" customHeight="1" x14ac:dyDescent="0.25">
      <c r="A3" s="30">
        <v>43666.918750000004</v>
      </c>
      <c r="B3" s="312">
        <v>164</v>
      </c>
      <c r="C3" s="312">
        <v>38379</v>
      </c>
      <c r="D3" s="312">
        <f t="shared" ref="D3:D66" si="0">IF(ISBLANK(A3),"-",INDEX(DATA_PLAYER_EXP, B3, 3) + INDEX(DATA_PLAYER_EXP, B3, 2) - C3)</f>
        <v>4680111</v>
      </c>
      <c r="E3" s="316">
        <f>IF(ISBLANK(A3),"-",D3/PLAYER_EXP_MAX)</f>
        <v>0.40936938579166793</v>
      </c>
      <c r="F3" s="322" t="e">
        <f ca="1">IF(ISBLANK(A3),NA(),IFERROR(SLOPE(INDIRECT("D" &amp; MATCH(A3-$B$1,A:A,1)):D3, INDIRECT("A" &amp; MATCH(A3-$B$1,A:A,1)):A3),NA()))</f>
        <v>#N/A</v>
      </c>
      <c r="G3" s="330" t="e">
        <f ca="1">IF(ISBLANK(A3),NA(),IFERROR(A3+(PLAYER_EXP_MAX-D3)/F3,NA()))</f>
        <v>#N/A</v>
      </c>
      <c r="H3" s="267" t="e">
        <f ca="1">IF(ISBLANK(#REF!),NA(),IFERROR(TEXT(TRUNC(G3-NOW()),"000") &amp; " D " &amp; TEXT(TRUNC(ABS(G3-NOW()-TRUNC(G3-NOW()))*24),"00") &amp; " H", NA()))</f>
        <v>#N/A</v>
      </c>
      <c r="I3" s="322" t="e">
        <f ca="1">IF(ISBLANK(A3),NA(),IFERROR(SLOPE(INDIRECT("D" &amp; MATCH(A3-$C$1,A:A,1)):D3, INDIRECT("A" &amp; MATCH(A3-$C$1,A:A,1)):A3),NA()))</f>
        <v>#N/A</v>
      </c>
      <c r="J3" s="330" t="e">
        <f ca="1">IF(ISBLANK(A3),NA(),IFERROR(A3+(PLAYER_EXP_MAX-D3)/I3,NA()))</f>
        <v>#N/A</v>
      </c>
      <c r="K3" s="267" t="e">
        <f t="shared" ref="K3:K66" ca="1" si="1">IF(ISBLANK(A3),NA(),IFERROR(TEXT(TRUNC(J3-NOW()),"000") &amp; " D " &amp; TEXT(TRUNC(ABS(J3-NOW()-TRUNC(J3-NOW()))*24),"00") &amp; " H", NA()))</f>
        <v>#N/A</v>
      </c>
      <c r="L3" s="322" t="e">
        <f t="shared" ref="L3:L8" si="2">IFERROR(IF(OR(ISBLANK($A3),$A3-$A$3 &lt; $C$1),NA(),($D3-$D$3)/($A3-$A$3)),NA())</f>
        <v>#N/A</v>
      </c>
      <c r="M3" s="330" t="e">
        <f>IF(ISBLANK(A3),NA(),IFERROR(A3+(PLAYER_EXP_MAX-D3)/L3,NA()))</f>
        <v>#N/A</v>
      </c>
      <c r="N3" s="267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12">
        <v>164</v>
      </c>
      <c r="C4" s="312">
        <v>34945</v>
      </c>
      <c r="D4" s="312">
        <f t="shared" si="0"/>
        <v>4683545</v>
      </c>
      <c r="E4" s="316">
        <f>IF(ISBLANK(A4),"-",D4/PLAYER_EXP_MAX)</f>
        <v>0.40966975782788856</v>
      </c>
      <c r="F4" s="322" t="e">
        <f ca="1">IF(ISBLANK(A4),NA(),IFERROR(SLOPE(INDIRECT("D" &amp; MATCH(A4-$B$1,A:A,1)):D4, INDIRECT("A" &amp; MATCH(A4-$B$1,A:A,1)):A4),NA()))</f>
        <v>#N/A</v>
      </c>
      <c r="G4" s="330" t="e">
        <f ca="1">IF(ISBLANK(A4),NA(),IFERROR(A4+(PLAYER_EXP_MAX-D4)/F4,NA()))</f>
        <v>#N/A</v>
      </c>
      <c r="H4" s="267" t="e">
        <f ca="1">IF(ISBLANK(#REF!),NA(),IFERROR(TEXT(TRUNC(G4-NOW()),"000") &amp; " D " &amp; TEXT(TRUNC(ABS(G4-NOW()-TRUNC(G4-NOW()))*24),"00") &amp; " H", NA()))</f>
        <v>#N/A</v>
      </c>
      <c r="I4" s="322" t="e">
        <f ca="1">IF(ISBLANK(A4),NA(),IFERROR(SLOPE(INDIRECT("D" &amp; MATCH(A4-$C$1,A:A,1)):D4, INDIRECT("A" &amp; MATCH(A4-$C$1,A:A,1)):A4),NA()))</f>
        <v>#N/A</v>
      </c>
      <c r="J4" s="330" t="e">
        <f ca="1">IF(ISBLANK(A4),NA(),IFERROR(A4+(PLAYER_EXP_MAX-D4)/I4,NA()))</f>
        <v>#N/A</v>
      </c>
      <c r="K4" s="267" t="e">
        <f t="shared" ca="1" si="1"/>
        <v>#N/A</v>
      </c>
      <c r="L4" s="322" t="e">
        <f t="shared" si="2"/>
        <v>#N/A</v>
      </c>
      <c r="M4" s="330" t="e">
        <f>IF(ISBLANK(A4),NA(),IFERROR(A4+(PLAYER_EXP_MAX-D4)/L4,NA()))</f>
        <v>#N/A</v>
      </c>
      <c r="N4" s="267" t="e">
        <f t="shared" ca="1" si="3"/>
        <v>#N/A</v>
      </c>
    </row>
    <row r="5" spans="1:14" ht="14.65" customHeight="1" x14ac:dyDescent="0.25">
      <c r="A5" s="30">
        <v>43667.021527777782</v>
      </c>
      <c r="B5" s="312">
        <v>164</v>
      </c>
      <c r="C5" s="312">
        <v>28047</v>
      </c>
      <c r="D5" s="312">
        <f t="shared" si="0"/>
        <v>4690443</v>
      </c>
      <c r="E5" s="316">
        <f>IF(ISBLANK(A5),"-",D5/PLAYER_EXP_MAX)</f>
        <v>0.410273126000821</v>
      </c>
      <c r="F5" s="322" t="e">
        <f ca="1">IF(ISBLANK(A5),NA(),IFERROR(SLOPE(INDIRECT("D" &amp; MATCH(A5-$B$1,A:A,1)):D5, INDIRECT("A" &amp; MATCH(A5-$B$1,A:A,1)):A5),NA()))</f>
        <v>#N/A</v>
      </c>
      <c r="G5" s="330" t="e">
        <f ca="1">IF(ISBLANK(A5),NA(),IFERROR(A5+(PLAYER_EXP_MAX-D5)/F5,NA()))</f>
        <v>#N/A</v>
      </c>
      <c r="H5" s="267" t="e">
        <f ca="1">IF(ISBLANK(#REF!),NA(),IFERROR(TEXT(TRUNC(G5-NOW()),"000") &amp; " D " &amp; TEXT(TRUNC(ABS(G5-NOW()-TRUNC(G5-NOW()))*24),"00") &amp; " H", NA()))</f>
        <v>#N/A</v>
      </c>
      <c r="I5" s="322" t="e">
        <f ca="1">IF(ISBLANK(A5),NA(),IFERROR(SLOPE(INDIRECT("D" &amp; MATCH(A5-$C$1,A:A,1)):D5, INDIRECT("A" &amp; MATCH(A5-$C$1,A:A,1)):A5),NA()))</f>
        <v>#N/A</v>
      </c>
      <c r="J5" s="330" t="e">
        <f ca="1">IF(ISBLANK(A5),NA(),IFERROR(A5+(PLAYER_EXP_MAX-D5)/I5,NA()))</f>
        <v>#N/A</v>
      </c>
      <c r="K5" s="267" t="e">
        <f t="shared" ca="1" si="1"/>
        <v>#N/A</v>
      </c>
      <c r="L5" s="322" t="e">
        <f t="shared" si="2"/>
        <v>#N/A</v>
      </c>
      <c r="M5" s="330" t="e">
        <f>IF(ISBLANK(A5),NA(),IFERROR(A5+(PLAYER_EXP_MAX-D5)/L5,NA()))</f>
        <v>#N/A</v>
      </c>
      <c r="N5" s="267" t="e">
        <f t="shared" ca="1" si="3"/>
        <v>#N/A</v>
      </c>
    </row>
    <row r="6" spans="1:14" ht="14.65" customHeight="1" x14ac:dyDescent="0.25">
      <c r="A6" s="30">
        <v>43667.086805555555</v>
      </c>
      <c r="B6" s="312">
        <v>164</v>
      </c>
      <c r="C6" s="312">
        <v>13277</v>
      </c>
      <c r="D6" s="312">
        <f t="shared" si="0"/>
        <v>4705213</v>
      </c>
      <c r="E6" s="316">
        <f>IF(ISBLANK(A6),"-",D6/PLAYER_EXP_MAX)</f>
        <v>0.41156505814263195</v>
      </c>
      <c r="F6" s="322" t="e">
        <f ca="1">IF(ISBLANK(A6),NA(),IFERROR(SLOPE(INDIRECT("D" &amp; MATCH(A6-$B$1,A:A,1)):D6, INDIRECT("A" &amp; MATCH(A6-$B$1,A:A,1)):A6),NA()))</f>
        <v>#N/A</v>
      </c>
      <c r="G6" s="330" t="e">
        <f ca="1">IF(ISBLANK(A6),NA(),IFERROR(A6+(PLAYER_EXP_MAX-D6)/F6,NA()))</f>
        <v>#N/A</v>
      </c>
      <c r="H6" s="267" t="e">
        <f ca="1">IF(ISBLANK(#REF!),NA(),IFERROR(TEXT(TRUNC(G6-NOW()),"000") &amp; " D " &amp; TEXT(TRUNC(ABS(G6-NOW()-TRUNC(G6-NOW()))*24),"00") &amp; " H", NA()))</f>
        <v>#N/A</v>
      </c>
      <c r="I6" s="322" t="e">
        <f ca="1">IF(ISBLANK(A6),NA(),IFERROR(SLOPE(INDIRECT("D" &amp; MATCH(A6-$C$1,A:A,1)):D6, INDIRECT("A" &amp; MATCH(A6-$C$1,A:A,1)):A6),NA()))</f>
        <v>#N/A</v>
      </c>
      <c r="J6" s="330" t="e">
        <f ca="1">IF(ISBLANK(A6),NA(),IFERROR(A6+(PLAYER_EXP_MAX-D6)/I6,NA()))</f>
        <v>#N/A</v>
      </c>
      <c r="K6" s="267" t="e">
        <f t="shared" ca="1" si="1"/>
        <v>#N/A</v>
      </c>
      <c r="L6" s="322" t="e">
        <f t="shared" si="2"/>
        <v>#N/A</v>
      </c>
      <c r="M6" s="330" t="e">
        <f>IF(ISBLANK(A6),NA(),IFERROR(A6+(PLAYER_EXP_MAX-D6)/L6,NA()))</f>
        <v>#N/A</v>
      </c>
      <c r="N6" s="267" t="e">
        <f t="shared" ca="1" si="3"/>
        <v>#N/A</v>
      </c>
    </row>
    <row r="7" spans="1:14" ht="14.65" customHeight="1" x14ac:dyDescent="0.25">
      <c r="A7" s="30">
        <v>43667.665277777778</v>
      </c>
      <c r="B7" s="312">
        <v>165</v>
      </c>
      <c r="C7" s="312">
        <v>119607</v>
      </c>
      <c r="D7" s="312">
        <f t="shared" si="0"/>
        <v>4732883</v>
      </c>
      <c r="E7" s="316">
        <f>IF(ISBLANK(A7),"-",D7/PLAYER_EXP_MAX)</f>
        <v>0.41398535349563859</v>
      </c>
      <c r="F7" s="322" t="e">
        <f ca="1">IF(ISBLANK(A7),NA(),IFERROR(SLOPE(INDIRECT("D" &amp; MATCH(A7-$B$1,A:A,1)):D7, INDIRECT("A" &amp; MATCH(A7-$B$1,A:A,1)):A7),NA()))</f>
        <v>#N/A</v>
      </c>
      <c r="G7" s="330" t="e">
        <f ca="1">IF(ISBLANK(A7),NA(),IFERROR(A7+(PLAYER_EXP_MAX-D7)/F7,NA()))</f>
        <v>#N/A</v>
      </c>
      <c r="H7" s="267" t="e">
        <f ca="1">IF(ISBLANK(#REF!),NA(),IFERROR(TEXT(TRUNC(G7-NOW()),"000") &amp; " D " &amp; TEXT(TRUNC(ABS(G7-NOW()-TRUNC(G7-NOW()))*24),"00") &amp; " H", NA()))</f>
        <v>#N/A</v>
      </c>
      <c r="I7" s="322" t="e">
        <f ca="1">IF(ISBLANK(A7),NA(),IFERROR(SLOPE(INDIRECT("D" &amp; MATCH(A7-$C$1,A:A,1)):D7, INDIRECT("A" &amp; MATCH(A7-$C$1,A:A,1)):A7),NA()))</f>
        <v>#N/A</v>
      </c>
      <c r="J7" s="330" t="e">
        <f ca="1">IF(ISBLANK(A7),NA(),IFERROR(A7+(PLAYER_EXP_MAX-D7)/I7,NA()))</f>
        <v>#N/A</v>
      </c>
      <c r="K7" s="267" t="e">
        <f t="shared" ca="1" si="1"/>
        <v>#N/A</v>
      </c>
      <c r="L7" s="322" t="e">
        <f t="shared" si="2"/>
        <v>#N/A</v>
      </c>
      <c r="M7" s="330" t="e">
        <f>IF(ISBLANK(A7),NA(),IFERROR(A7+(PLAYER_EXP_MAX-D7)/L7,NA()))</f>
        <v>#N/A</v>
      </c>
      <c r="N7" s="267" t="e">
        <f t="shared" ca="1" si="3"/>
        <v>#N/A</v>
      </c>
    </row>
    <row r="8" spans="1:14" ht="14.65" customHeight="1" x14ac:dyDescent="0.25">
      <c r="A8" s="30">
        <v>43667.834722222222</v>
      </c>
      <c r="B8" s="312">
        <v>165</v>
      </c>
      <c r="C8" s="312">
        <v>95094</v>
      </c>
      <c r="D8" s="312">
        <f t="shared" si="0"/>
        <v>4757396</v>
      </c>
      <c r="E8" s="316">
        <f>IF(ISBLANK(A8),"-",D8/PLAYER_EXP_MAX)</f>
        <v>0.41612950600695964</v>
      </c>
      <c r="F8" s="322" t="e">
        <f ca="1">IF(ISBLANK(A8),NA(),IFERROR(SLOPE(INDIRECT("D" &amp; MATCH(A8-$B$1,A:A,1)):D8, INDIRECT("A" &amp; MATCH(A8-$B$1,A:A,1)):A8),NA()))</f>
        <v>#N/A</v>
      </c>
      <c r="G8" s="330" t="e">
        <f ca="1">IF(ISBLANK(A8),NA(),IFERROR(A8+(PLAYER_EXP_MAX-D8)/F8,NA()))</f>
        <v>#N/A</v>
      </c>
      <c r="H8" s="267" t="e">
        <f ca="1">IF(ISBLANK(#REF!),NA(),IFERROR(TEXT(TRUNC(G8-NOW()),"000") &amp; " D " &amp; TEXT(TRUNC(ABS(G8-NOW()-TRUNC(G8-NOW()))*24),"00") &amp; " H", NA()))</f>
        <v>#N/A</v>
      </c>
      <c r="I8" s="322" t="e">
        <f ca="1">IF(ISBLANK(A8),NA(),IFERROR(SLOPE(INDIRECT("D" &amp; MATCH(A8-$C$1,A:A,1)):D8, INDIRECT("A" &amp; MATCH(A8-$C$1,A:A,1)):A8),NA()))</f>
        <v>#N/A</v>
      </c>
      <c r="J8" s="330" t="e">
        <f ca="1">IF(ISBLANK(A8),NA(),IFERROR(A8+(PLAYER_EXP_MAX-D8)/I8,NA()))</f>
        <v>#N/A</v>
      </c>
      <c r="K8" s="267" t="e">
        <f t="shared" ca="1" si="1"/>
        <v>#N/A</v>
      </c>
      <c r="L8" s="322" t="e">
        <f t="shared" si="2"/>
        <v>#N/A</v>
      </c>
      <c r="M8" s="330" t="e">
        <f>IF(ISBLANK(A8),NA(),IFERROR(A8+(PLAYER_EXP_MAX-D8)/L8,NA()))</f>
        <v>#N/A</v>
      </c>
      <c r="N8" s="267" t="e">
        <f t="shared" ca="1" si="3"/>
        <v>#N/A</v>
      </c>
    </row>
    <row r="9" spans="1:14" ht="14.65" customHeight="1" x14ac:dyDescent="0.25">
      <c r="A9" s="30">
        <v>43667.875694444447</v>
      </c>
      <c r="B9" s="312">
        <v>165</v>
      </c>
      <c r="C9" s="312">
        <v>89641</v>
      </c>
      <c r="D9" s="312">
        <f t="shared" si="0"/>
        <v>4762849</v>
      </c>
      <c r="E9" s="316">
        <f>IF(ISBLANK(A9),"-",D9/PLAYER_EXP_MAX)</f>
        <v>0.41660648000623485</v>
      </c>
      <c r="F9" s="322" t="e">
        <f ca="1">IF(ISBLANK(A9),NA(),IFERROR(SLOPE(INDIRECT("D" &amp; MATCH(A9-$B$1,A:A,1)):D9, INDIRECT("A" &amp; MATCH(A9-$B$1,A:A,1)):A9),NA()))</f>
        <v>#N/A</v>
      </c>
      <c r="G9" s="330" t="e">
        <f ca="1">IF(ISBLANK(A9),NA(),IFERROR(A9+(PLAYER_EXP_MAX-D9)/F9,NA()))</f>
        <v>#N/A</v>
      </c>
      <c r="H9" s="267" t="e">
        <f ca="1">IF(ISBLANK(#REF!),NA(),IFERROR(TEXT(TRUNC(G9-NOW()),"000") &amp; " D " &amp; TEXT(TRUNC(ABS(G9-NOW()-TRUNC(G9-NOW()))*24),"00") &amp; " H", NA()))</f>
        <v>#N/A</v>
      </c>
      <c r="I9" s="322" t="e">
        <f ca="1">IF(ISBLANK(A9),NA(),IFERROR(SLOPE(INDIRECT("D" &amp; MATCH(A9-$C$1,A:A,1)):D9, INDIRECT("A" &amp; MATCH(A9-$C$1,A:A,1)):A9),NA()))</f>
        <v>#N/A</v>
      </c>
      <c r="J9" s="330" t="e">
        <f ca="1">IF(ISBLANK(A9),NA(),IFERROR(A9+(PLAYER_EXP_MAX-D9)/I9,NA()))</f>
        <v>#N/A</v>
      </c>
      <c r="K9" s="267" t="e">
        <f t="shared" ca="1" si="1"/>
        <v>#N/A</v>
      </c>
      <c r="L9" s="322" t="e">
        <f>IFERROR(IF(OR(ISBLANK($A9),$A9-$A$3 &lt; $C$1),NA(),($D9-$D$3)/($A9-$A$3)),NA())</f>
        <v>#N/A</v>
      </c>
      <c r="M9" s="330" t="e">
        <f>IF(ISBLANK(A9),NA(),IFERROR(A9+(PLAYER_EXP_MAX-D9)/L9,NA()))</f>
        <v>#N/A</v>
      </c>
      <c r="N9" s="267" t="e">
        <f t="shared" ca="1" si="3"/>
        <v>#N/A</v>
      </c>
    </row>
    <row r="10" spans="1:14" ht="14.65" customHeight="1" x14ac:dyDescent="0.25">
      <c r="A10" s="30">
        <v>43667.935416666667</v>
      </c>
      <c r="B10" s="312">
        <v>165</v>
      </c>
      <c r="C10" s="312">
        <v>80744</v>
      </c>
      <c r="D10" s="312">
        <f t="shared" si="0"/>
        <v>4771746</v>
      </c>
      <c r="E10" s="316">
        <f>IF(ISBLANK(A10),"-",D10/PLAYER_EXP_MAX)</f>
        <v>0.41738470074189443</v>
      </c>
      <c r="F10" s="322">
        <f ca="1">IF(ISBLANK(A10),NA(),IFERROR(SLOPE(INDIRECT("D" &amp; MATCH(A10-$B$1,A:A,1)):D10, INDIRECT("A" &amp; MATCH(A10-$B$1,A:A,1)):A10),NA()))</f>
        <v>81982.186636489219</v>
      </c>
      <c r="G10" s="330">
        <f ca="1">IF(ISBLANK(A10),NA(),IFERROR(A10+(PLAYER_EXP_MAX-D10)/F10,NA()))</f>
        <v>43749.181639453258</v>
      </c>
      <c r="H10" s="267" t="str">
        <f ca="1">IF(ISBLANK(#REF!),NA(),IFERROR(TEXT(TRUNC(G10-NOW()),"000") &amp; " D " &amp; TEXT(TRUNC(ABS(G10-NOW()-TRUNC(G10-NOW()))*24),"00") &amp; " H", NA()))</f>
        <v>-059 D 00 H</v>
      </c>
      <c r="I10" s="322" t="e">
        <f ca="1">IF(ISBLANK(A10),NA(),IFERROR(SLOPE(INDIRECT("D" &amp; MATCH(A10-$C$1,A:A,1)):D10, INDIRECT("A" &amp; MATCH(A10-$C$1,A:A,1)):A10),NA()))</f>
        <v>#N/A</v>
      </c>
      <c r="J10" s="330" t="e">
        <f ca="1">IF(ISBLANK(A10),NA(),IFERROR(A10+(PLAYER_EXP_MAX-D10)/I10,NA()))</f>
        <v>#N/A</v>
      </c>
      <c r="K10" s="267" t="e">
        <f t="shared" ca="1" si="1"/>
        <v>#N/A</v>
      </c>
      <c r="L10" s="322" t="e">
        <f t="shared" ref="L10:L73" si="4">IFERROR(IF(OR(ISBLANK($A10),$A10-$A$3 &lt; $C$1),NA(),($D10-$D$3)/($A10-$A$3)),NA())</f>
        <v>#N/A</v>
      </c>
      <c r="M10" s="330" t="e">
        <f>IF(ISBLANK(A10),NA(),IFERROR(A10+(PLAYER_EXP_MAX-D10)/L10,NA()))</f>
        <v>#N/A</v>
      </c>
      <c r="N10" s="267" t="e">
        <f t="shared" ca="1" si="3"/>
        <v>#N/A</v>
      </c>
    </row>
    <row r="11" spans="1:14" ht="14.65" customHeight="1" x14ac:dyDescent="0.25">
      <c r="A11" s="30">
        <v>43668.004166666666</v>
      </c>
      <c r="B11" s="312">
        <v>165</v>
      </c>
      <c r="C11" s="312">
        <v>68878</v>
      </c>
      <c r="D11" s="312">
        <f t="shared" si="0"/>
        <v>4783612</v>
      </c>
      <c r="E11" s="316">
        <f>IF(ISBLANK(A11),"-",D11/PLAYER_EXP_MAX)</f>
        <v>0.41842261995616176</v>
      </c>
      <c r="F11" s="322">
        <f ca="1">IF(ISBLANK(A11),NA(),IFERROR(SLOPE(INDIRECT("D" &amp; MATCH(A11-$B$1,A:A,1)):D11, INDIRECT("A" &amp; MATCH(A11-$B$1,A:A,1)):A11),NA()))</f>
        <v>84653.331953568995</v>
      </c>
      <c r="G11" s="330">
        <f ca="1">IF(ISBLANK(A11),NA(),IFERROR(A11+(PLAYER_EXP_MAX-D11)/F11,NA()))</f>
        <v>43746.546580137721</v>
      </c>
      <c r="H11" s="267" t="str">
        <f ca="1">IF(ISBLANK(#REF!),NA(),IFERROR(TEXT(TRUNC(G11-NOW()),"000") &amp; " D " &amp; TEXT(TRUNC(ABS(G11-NOW()-TRUNC(G11-NOW()))*24),"00") &amp; " H", NA()))</f>
        <v>-061 D 16 H</v>
      </c>
      <c r="I11" s="322" t="e">
        <f ca="1">IF(ISBLANK(A11),NA(),IFERROR(SLOPE(INDIRECT("D" &amp; MATCH(A11-$C$1,A:A,1)):D11, INDIRECT("A" &amp; MATCH(A11-$C$1,A:A,1)):A11),NA()))</f>
        <v>#N/A</v>
      </c>
      <c r="J11" s="330" t="e">
        <f ca="1">IF(ISBLANK(A11),NA(),IFERROR(A11+(PLAYER_EXP_MAX-D11)/I11,NA()))</f>
        <v>#N/A</v>
      </c>
      <c r="K11" s="267" t="e">
        <f t="shared" ca="1" si="1"/>
        <v>#N/A</v>
      </c>
      <c r="L11" s="322" t="e">
        <f t="shared" si="4"/>
        <v>#N/A</v>
      </c>
      <c r="M11" s="330" t="e">
        <f>IF(ISBLANK(A11),NA(),IFERROR(A11+(PLAYER_EXP_MAX-D11)/L11,NA()))</f>
        <v>#N/A</v>
      </c>
      <c r="N11" s="267" t="e">
        <f t="shared" ca="1" si="3"/>
        <v>#N/A</v>
      </c>
    </row>
    <row r="12" spans="1:14" ht="14.65" customHeight="1" x14ac:dyDescent="0.25">
      <c r="A12" s="30">
        <v>43668.131944444445</v>
      </c>
      <c r="B12" s="312">
        <v>165</v>
      </c>
      <c r="C12" s="312">
        <v>39694</v>
      </c>
      <c r="D12" s="312">
        <f t="shared" si="0"/>
        <v>4812796</v>
      </c>
      <c r="E12" s="316">
        <f>IF(ISBLANK(A12),"-",D12/PLAYER_EXP_MAX)</f>
        <v>0.42097534491395533</v>
      </c>
      <c r="F12" s="322">
        <f ca="1">IF(ISBLANK(A12),NA(),IFERROR(SLOPE(INDIRECT("D" &amp; MATCH(A12-$B$1,A:A,1)):D12, INDIRECT("A" &amp; MATCH(A12-$B$1,A:A,1)):A12),NA()))</f>
        <v>95049.683539929334</v>
      </c>
      <c r="G12" s="330">
        <f ca="1">IF(ISBLANK(A12),NA(),IFERROR(A12+(PLAYER_EXP_MAX-D12)/F12,NA()))</f>
        <v>43737.776500359447</v>
      </c>
      <c r="H12" s="267" t="str">
        <f ca="1">IF(ISBLANK(#REF!),NA(),IFERROR(TEXT(TRUNC(G12-NOW()),"000") &amp; " D " &amp; TEXT(TRUNC(ABS(G12-NOW()-TRUNC(G12-NOW()))*24),"00") &amp; " H", NA()))</f>
        <v>-070 D 10 H</v>
      </c>
      <c r="I12" s="322" t="e">
        <f ca="1">IF(ISBLANK(A12),NA(),IFERROR(SLOPE(INDIRECT("D" &amp; MATCH(A12-$C$1,A:A,1)):D12, INDIRECT("A" &amp; MATCH(A12-$C$1,A:A,1)):A12),NA()))</f>
        <v>#N/A</v>
      </c>
      <c r="J12" s="330" t="e">
        <f ca="1">IF(ISBLANK(A12),NA(),IFERROR(A12+(PLAYER_EXP_MAX-D12)/I12,NA()))</f>
        <v>#N/A</v>
      </c>
      <c r="K12" s="267" t="e">
        <f t="shared" ca="1" si="1"/>
        <v>#N/A</v>
      </c>
      <c r="L12" s="322" t="e">
        <f t="shared" si="4"/>
        <v>#N/A</v>
      </c>
      <c r="M12" s="330" t="e">
        <f>IF(ISBLANK(A12),NA(),IFERROR(A12+(PLAYER_EXP_MAX-D12)/L12,NA()))</f>
        <v>#N/A</v>
      </c>
      <c r="N12" s="267" t="e">
        <f t="shared" ca="1" si="3"/>
        <v>#N/A</v>
      </c>
    </row>
    <row r="13" spans="1:14" ht="14.65" customHeight="1" x14ac:dyDescent="0.25">
      <c r="A13" s="30">
        <v>43668.146527777782</v>
      </c>
      <c r="B13" s="312">
        <v>165</v>
      </c>
      <c r="C13" s="312">
        <v>36537</v>
      </c>
      <c r="D13" s="312">
        <f t="shared" si="0"/>
        <v>4815953</v>
      </c>
      <c r="E13" s="316">
        <f>IF(ISBLANK(A13),"-",D13/PLAYER_EXP_MAX)</f>
        <v>0.42125148775564097</v>
      </c>
      <c r="F13" s="322">
        <f ca="1">IF(ISBLANK(A13),NA(),IFERROR(SLOPE(INDIRECT("D" &amp; MATCH(A13-$B$1,A:A,1)):D13, INDIRECT("A" &amp; MATCH(A13-$B$1,A:A,1)):A13),NA()))</f>
        <v>103156.48358968433</v>
      </c>
      <c r="G13" s="330">
        <f ca="1">IF(ISBLANK(A13),NA(),IFERROR(A13+(PLAYER_EXP_MAX-D13)/F13,NA()))</f>
        <v>43732.287294986541</v>
      </c>
      <c r="H13" s="267" t="str">
        <f ca="1">IF(ISBLANK(#REF!),NA(),IFERROR(TEXT(TRUNC(G13-NOW()),"000") &amp; " D " &amp; TEXT(TRUNC(ABS(G13-NOW()-TRUNC(G13-NOW()))*24),"00") &amp; " H", NA()))</f>
        <v>-075 D 22 H</v>
      </c>
      <c r="I13" s="322" t="e">
        <f ca="1">IF(ISBLANK(A13),NA(),IFERROR(SLOPE(INDIRECT("D" &amp; MATCH(A13-$C$1,A:A,1)):D13, INDIRECT("A" &amp; MATCH(A13-$C$1,A:A,1)):A13),NA()))</f>
        <v>#N/A</v>
      </c>
      <c r="J13" s="330" t="e">
        <f ca="1">IF(ISBLANK(A13),NA(),IFERROR(A13+(PLAYER_EXP_MAX-D13)/I13,NA()))</f>
        <v>#N/A</v>
      </c>
      <c r="K13" s="267" t="e">
        <f t="shared" ca="1" si="1"/>
        <v>#N/A</v>
      </c>
      <c r="L13" s="322" t="e">
        <f t="shared" si="4"/>
        <v>#N/A</v>
      </c>
      <c r="M13" s="330" t="e">
        <f>IF(ISBLANK(A13),NA(),IFERROR(A13+(PLAYER_EXP_MAX-D13)/L13,NA()))</f>
        <v>#N/A</v>
      </c>
      <c r="N13" s="267" t="e">
        <f t="shared" ca="1" si="3"/>
        <v>#N/A</v>
      </c>
    </row>
    <row r="14" spans="1:14" ht="14.65" customHeight="1" x14ac:dyDescent="0.25">
      <c r="A14" s="30">
        <v>43668.764583333337</v>
      </c>
      <c r="B14" s="312">
        <v>165</v>
      </c>
      <c r="C14" s="312">
        <v>26661</v>
      </c>
      <c r="D14" s="312">
        <f t="shared" si="0"/>
        <v>4825829</v>
      </c>
      <c r="E14" s="316">
        <f>IF(ISBLANK(A14),"-",D14/PLAYER_EXP_MAX)</f>
        <v>0.4221153416373285</v>
      </c>
      <c r="F14" s="322">
        <f ca="1">IF(ISBLANK(A14),NA(),IFERROR(SLOPE(INDIRECT("D" &amp; MATCH(A14-$B$1,A:A,1)):D14, INDIRECT("A" &amp; MATCH(A14-$B$1,A:A,1)):A14),NA()))</f>
        <v>85840.805016483093</v>
      </c>
      <c r="G14" s="330">
        <f ca="1">IF(ISBLANK(A14),NA(),IFERROR(A14+(PLAYER_EXP_MAX-D14)/F14,NA()))</f>
        <v>43745.728679822547</v>
      </c>
      <c r="H14" s="267" t="str">
        <f ca="1">IF(ISBLANK(#REF!),NA(),IFERROR(TEXT(TRUNC(G14-NOW()),"000") &amp; " D " &amp; TEXT(TRUNC(ABS(G14-NOW()-TRUNC(G14-NOW()))*24),"00") &amp; " H", NA()))</f>
        <v>-062 D 11 H</v>
      </c>
      <c r="I14" s="322" t="e">
        <f ca="1">IF(ISBLANK(A14),NA(),IFERROR(SLOPE(INDIRECT("D" &amp; MATCH(A14-$C$1,A:A,1)):D14, INDIRECT("A" &amp; MATCH(A14-$C$1,A:A,1)):A14),NA()))</f>
        <v>#N/A</v>
      </c>
      <c r="J14" s="330" t="e">
        <f ca="1">IF(ISBLANK(A14),NA(),IFERROR(A14+(PLAYER_EXP_MAX-D14)/I14,NA()))</f>
        <v>#N/A</v>
      </c>
      <c r="K14" s="267" t="e">
        <f t="shared" ca="1" si="1"/>
        <v>#N/A</v>
      </c>
      <c r="L14" s="322" t="e">
        <f t="shared" si="4"/>
        <v>#N/A</v>
      </c>
      <c r="M14" s="330" t="e">
        <f>IF(ISBLANK(A14),NA(),IFERROR(A14+(PLAYER_EXP_MAX-D14)/L14,NA()))</f>
        <v>#N/A</v>
      </c>
      <c r="N14" s="267" t="e">
        <f t="shared" ca="1" si="3"/>
        <v>#N/A</v>
      </c>
    </row>
    <row r="15" spans="1:14" ht="14.65" customHeight="1" x14ac:dyDescent="0.25">
      <c r="A15" s="30">
        <v>43669.80069444445</v>
      </c>
      <c r="B15" s="312">
        <v>165</v>
      </c>
      <c r="C15" s="312">
        <v>2437</v>
      </c>
      <c r="D15" s="312">
        <f t="shared" si="0"/>
        <v>4850053</v>
      </c>
      <c r="E15" s="316">
        <f>IF(ISBLANK(A15),"-",D15/PLAYER_EXP_MAX)</f>
        <v>0.42423421531391808</v>
      </c>
      <c r="F15" s="322">
        <f ca="1">IF(ISBLANK(A15),NA(),IFERROR(SLOPE(INDIRECT("D" &amp; MATCH(A15-$B$1,A:A,1)):D15, INDIRECT("A" &amp; MATCH(A15-$B$1,A:A,1)):A15),NA()))</f>
        <v>23379.731903456068</v>
      </c>
      <c r="G15" s="330">
        <f ca="1">IF(ISBLANK(A15),NA(),IFERROR(A15+(PLAYER_EXP_MAX-D15)/F15,NA()))</f>
        <v>43951.34524025795</v>
      </c>
      <c r="H15" s="267" t="str">
        <f ca="1">IF(ISBLANK(#REF!),NA(),IFERROR(TEXT(TRUNC(G15-NOW()),"000") &amp; " D " &amp; TEXT(TRUNC(ABS(G15-NOW()-TRUNC(G15-NOW()))*24),"00") &amp; " H", NA()))</f>
        <v>143 D 03 H</v>
      </c>
      <c r="I15" s="322" t="e">
        <f ca="1">IF(ISBLANK(A15),NA(),IFERROR(SLOPE(INDIRECT("D" &amp; MATCH(A15-$C$1,A:A,1)):D15, INDIRECT("A" &amp; MATCH(A15-$C$1,A:A,1)):A15),NA()))</f>
        <v>#N/A</v>
      </c>
      <c r="J15" s="330" t="e">
        <f ca="1">IF(ISBLANK(A15),NA(),IFERROR(A15+(PLAYER_EXP_MAX-D15)/I15,NA()))</f>
        <v>#N/A</v>
      </c>
      <c r="K15" s="267" t="e">
        <f t="shared" ca="1" si="1"/>
        <v>#N/A</v>
      </c>
      <c r="L15" s="322" t="e">
        <f t="shared" si="4"/>
        <v>#N/A</v>
      </c>
      <c r="M15" s="330" t="e">
        <f>IF(ISBLANK(A15),NA(),IFERROR(A15+(PLAYER_EXP_MAX-D15)/L15,NA()))</f>
        <v>#N/A</v>
      </c>
      <c r="N15" s="267" t="e">
        <f t="shared" ca="1" si="3"/>
        <v>#N/A</v>
      </c>
    </row>
    <row r="16" spans="1:14" ht="14.65" customHeight="1" x14ac:dyDescent="0.25">
      <c r="A16" s="30">
        <v>43669.932638888895</v>
      </c>
      <c r="B16" s="312">
        <v>166</v>
      </c>
      <c r="C16" s="312">
        <v>112999</v>
      </c>
      <c r="D16" s="317">
        <f t="shared" si="0"/>
        <v>4876491</v>
      </c>
      <c r="E16" s="316">
        <f>IF(ISBLANK(A16),"-",D16/PLAYER_EXP_MAX)</f>
        <v>0.42654674760675476</v>
      </c>
      <c r="F16" s="322">
        <f ca="1">IF(ISBLANK(A16),NA(),IFERROR(SLOPE(INDIRECT("D" &amp; MATCH(A16-$B$1,A:A,1)):D16, INDIRECT("A" &amp; MATCH(A16-$B$1,A:A,1)):A16),NA()))</f>
        <v>35744.517552287689</v>
      </c>
      <c r="G16" s="330">
        <f ca="1">IF(ISBLANK(A16),NA(),IFERROR(A16+(PLAYER_EXP_MAX-D16)/F16,NA()))</f>
        <v>43853.345325615184</v>
      </c>
      <c r="H16" s="267" t="str">
        <f ca="1">IF(ISBLANK(#REF!),NA(),IFERROR(TEXT(TRUNC(G16-NOW()),"000") &amp; " D " &amp; TEXT(TRUNC(ABS(G16-NOW()-TRUNC(G16-NOW()))*24),"00") &amp; " H", NA()))</f>
        <v>045 D 03 H</v>
      </c>
      <c r="I16" s="322" t="e">
        <f ca="1">IF(ISBLANK(A16),NA(),IFERROR(SLOPE(INDIRECT("D" &amp; MATCH(A16-$C$1,A:A,1)):D16, INDIRECT("A" &amp; MATCH(A16-$C$1,A:A,1)):A16),NA()))</f>
        <v>#N/A</v>
      </c>
      <c r="J16" s="330" t="e">
        <f ca="1">IF(ISBLANK(A16),NA(),IFERROR(A16+(PLAYER_EXP_MAX-D16)/I16,NA()))</f>
        <v>#N/A</v>
      </c>
      <c r="K16" s="267" t="e">
        <f t="shared" ca="1" si="1"/>
        <v>#N/A</v>
      </c>
      <c r="L16" s="322" t="e">
        <f t="shared" si="4"/>
        <v>#N/A</v>
      </c>
      <c r="M16" s="330" t="e">
        <f>IF(ISBLANK(A16),NA(),IFERROR(A16+(PLAYER_EXP_MAX-D16)/L16,NA()))</f>
        <v>#N/A</v>
      </c>
      <c r="N16" s="267" t="e">
        <f t="shared" ca="1" si="3"/>
        <v>#N/A</v>
      </c>
    </row>
    <row r="17" spans="1:14" ht="14.65" customHeight="1" x14ac:dyDescent="0.25">
      <c r="A17" s="30">
        <v>43670.075000000004</v>
      </c>
      <c r="B17" s="312">
        <v>166</v>
      </c>
      <c r="C17" s="312">
        <v>82919</v>
      </c>
      <c r="D17" s="317">
        <f t="shared" si="0"/>
        <v>4906571</v>
      </c>
      <c r="E17" s="316">
        <f>IF(ISBLANK(A17),"-",D17/PLAYER_EXP_MAX)</f>
        <v>0.42917784569921735</v>
      </c>
      <c r="F17" s="322">
        <f ca="1">IF(ISBLANK(A17),NA(),IFERROR(SLOPE(INDIRECT("D" &amp; MATCH(A17-$B$1,A:A,1)):D17, INDIRECT("A" &amp; MATCH(A17-$B$1,A:A,1)):A17),NA()))</f>
        <v>49989.374076422886</v>
      </c>
      <c r="G17" s="330">
        <f ca="1">IF(ISBLANK(A17),NA(),IFERROR(A17+(PLAYER_EXP_MAX-D17)/F17,NA()))</f>
        <v>43800.621103458376</v>
      </c>
      <c r="H17" s="267" t="str">
        <f ca="1">IF(ISBLANK(#REF!),NA(),IFERROR(TEXT(TRUNC(G17-NOW()),"000") &amp; " D " &amp; TEXT(TRUNC(ABS(G17-NOW()-TRUNC(G17-NOW()))*24),"00") &amp; " H", NA()))</f>
        <v>-007 D 14 H</v>
      </c>
      <c r="I17" s="322" t="e">
        <f ca="1">IF(ISBLANK(A17),NA(),IFERROR(SLOPE(INDIRECT("D" &amp; MATCH(A17-$C$1,A:A,1)):D17, INDIRECT("A" &amp; MATCH(A17-$C$1,A:A,1)):A17),NA()))</f>
        <v>#N/A</v>
      </c>
      <c r="J17" s="330" t="e">
        <f ca="1">IF(ISBLANK(A17),NA(),IFERROR(A17+(PLAYER_EXP_MAX-D17)/I17,NA()))</f>
        <v>#N/A</v>
      </c>
      <c r="K17" s="267" t="e">
        <f t="shared" ca="1" si="1"/>
        <v>#N/A</v>
      </c>
      <c r="L17" s="322" t="e">
        <f t="shared" si="4"/>
        <v>#N/A</v>
      </c>
      <c r="M17" s="330" t="e">
        <f>IF(ISBLANK(A17),NA(),IFERROR(A17+(PLAYER_EXP_MAX-D17)/L17,NA()))</f>
        <v>#N/A</v>
      </c>
      <c r="N17" s="267" t="e">
        <f t="shared" ca="1" si="3"/>
        <v>#N/A</v>
      </c>
    </row>
    <row r="18" spans="1:14" ht="14.65" customHeight="1" x14ac:dyDescent="0.25">
      <c r="A18" s="30">
        <v>43670.095138888893</v>
      </c>
      <c r="B18" s="312">
        <v>166</v>
      </c>
      <c r="C18" s="312">
        <v>78040</v>
      </c>
      <c r="D18" s="317">
        <f t="shared" si="0"/>
        <v>4911450</v>
      </c>
      <c r="E18" s="316">
        <f>IF(ISBLANK(A18),"-",D18/PLAYER_EXP_MAX)</f>
        <v>0.42960461190909521</v>
      </c>
      <c r="F18" s="322">
        <f ca="1">IF(ISBLANK(A18),NA(),IFERROR(SLOPE(INDIRECT("D" &amp; MATCH(A18-$B$1,A:A,1)):D18, INDIRECT("A" &amp; MATCH(A18-$B$1,A:A,1)):A18),NA()))</f>
        <v>57077.654723748972</v>
      </c>
      <c r="G18" s="330">
        <f ca="1">IF(ISBLANK(A18),NA(),IFERROR(A18+(PLAYER_EXP_MAX-D18)/F18,NA()))</f>
        <v>43784.343683815299</v>
      </c>
      <c r="H18" s="267" t="str">
        <f ca="1">IF(ISBLANK(#REF!),NA(),IFERROR(TEXT(TRUNC(G18-NOW()),"000") &amp; " D " &amp; TEXT(TRUNC(ABS(G18-NOW()-TRUNC(G18-NOW()))*24),"00") &amp; " H", NA()))</f>
        <v>-023 D 21 H</v>
      </c>
      <c r="I18" s="322" t="e">
        <f ca="1">IF(ISBLANK(A18),NA(),IFERROR(SLOPE(INDIRECT("D" &amp; MATCH(A18-$C$1,A:A,1)):D18, INDIRECT("A" &amp; MATCH(A18-$C$1,A:A,1)):A18),NA()))</f>
        <v>#N/A</v>
      </c>
      <c r="J18" s="330" t="e">
        <f ca="1">IF(ISBLANK(A18),NA(),IFERROR(A18+(PLAYER_EXP_MAX-D18)/I18,NA()))</f>
        <v>#N/A</v>
      </c>
      <c r="K18" s="267" t="e">
        <f t="shared" ca="1" si="1"/>
        <v>#N/A</v>
      </c>
      <c r="L18" s="322" t="e">
        <f t="shared" si="4"/>
        <v>#N/A</v>
      </c>
      <c r="M18" s="330" t="e">
        <f>IF(ISBLANK(A18),NA(),IFERROR(A18+(PLAYER_EXP_MAX-D18)/L18,NA()))</f>
        <v>#N/A</v>
      </c>
      <c r="N18" s="267" t="e">
        <f t="shared" ca="1" si="3"/>
        <v>#N/A</v>
      </c>
    </row>
    <row r="19" spans="1:14" ht="14.65" customHeight="1" x14ac:dyDescent="0.25">
      <c r="A19" s="30">
        <v>43670.361111111117</v>
      </c>
      <c r="B19" s="312">
        <v>166</v>
      </c>
      <c r="C19" s="312">
        <v>44973</v>
      </c>
      <c r="D19" s="317">
        <f t="shared" si="0"/>
        <v>4944517</v>
      </c>
      <c r="E19" s="316">
        <f>IF(ISBLANK(A19),"-",D19/PLAYER_EXP_MAX)</f>
        <v>0.4324969829404603</v>
      </c>
      <c r="F19" s="322">
        <f ca="1">IF(ISBLANK(A19),NA(),IFERROR(SLOPE(INDIRECT("D" &amp; MATCH(A19-$B$1,A:A,1)):D19, INDIRECT("A" &amp; MATCH(A19-$B$1,A:A,1)):A19),NA()))</f>
        <v>68694.168389614249</v>
      </c>
      <c r="G19" s="330">
        <f ca="1">IF(ISBLANK(A19),NA(),IFERROR(A19+(PLAYER_EXP_MAX-D19)/F19,NA()))</f>
        <v>43764.808313138543</v>
      </c>
      <c r="H19" s="267" t="str">
        <f ca="1">IF(ISBLANK(#REF!),NA(),IFERROR(TEXT(TRUNC(G19-NOW()),"000") &amp; " D " &amp; TEXT(TRUNC(ABS(G19-NOW()-TRUNC(G19-NOW()))*24),"00") &amp; " H", NA()))</f>
        <v>-043 D 09 H</v>
      </c>
      <c r="I19" s="322" t="e">
        <f ca="1">IF(ISBLANK(A19),NA(),IFERROR(SLOPE(INDIRECT("D" &amp; MATCH(A19-$C$1,A:A,1)):D19, INDIRECT("A" &amp; MATCH(A19-$C$1,A:A,1)):A19),NA()))</f>
        <v>#N/A</v>
      </c>
      <c r="J19" s="330" t="e">
        <f ca="1">IF(ISBLANK(A19),NA(),IFERROR(A19+(PLAYER_EXP_MAX-D19)/I19,NA()))</f>
        <v>#N/A</v>
      </c>
      <c r="K19" s="267" t="e">
        <f t="shared" ca="1" si="1"/>
        <v>#N/A</v>
      </c>
      <c r="L19" s="322" t="e">
        <f t="shared" si="4"/>
        <v>#N/A</v>
      </c>
      <c r="M19" s="330" t="e">
        <f>IF(ISBLANK(A19),NA(),IFERROR(A19+(PLAYER_EXP_MAX-D19)/L19,NA()))</f>
        <v>#N/A</v>
      </c>
      <c r="N19" s="267" t="e">
        <f t="shared" ca="1" si="3"/>
        <v>#N/A</v>
      </c>
    </row>
    <row r="20" spans="1:14" ht="14.65" customHeight="1" x14ac:dyDescent="0.25">
      <c r="A20" s="30">
        <v>43670.506944444445</v>
      </c>
      <c r="B20" s="312">
        <v>166</v>
      </c>
      <c r="C20" s="312">
        <v>24191</v>
      </c>
      <c r="D20" s="317">
        <f t="shared" si="0"/>
        <v>4965299</v>
      </c>
      <c r="E20" s="316">
        <f>IF(ISBLANK(A20),"-",D20/PLAYER_EXP_MAX)</f>
        <v>0.4343147848206983</v>
      </c>
      <c r="F20" s="322">
        <f ca="1">IF(ISBLANK(A20),NA(),IFERROR(SLOPE(INDIRECT("D" &amp; MATCH(A20-$B$1,A:A,1)):D20, INDIRECT("A" &amp; MATCH(A20-$B$1,A:A,1)):A20),NA()))</f>
        <v>78595.245663102149</v>
      </c>
      <c r="G20" s="330">
        <f ca="1">IF(ISBLANK(A20),NA(),IFERROR(A20+(PLAYER_EXP_MAX-D20)/F20,NA()))</f>
        <v>43752.791692655825</v>
      </c>
      <c r="H20" s="267" t="str">
        <f ca="1">IF(ISBLANK(#REF!),NA(),IFERROR(TEXT(TRUNC(G20-NOW()),"000") &amp; " D " &amp; TEXT(TRUNC(ABS(G20-NOW()-TRUNC(G20-NOW()))*24),"00") &amp; " H", NA()))</f>
        <v>-055 D 10 H</v>
      </c>
      <c r="I20" s="322" t="e">
        <f ca="1">IF(ISBLANK(A20),NA(),IFERROR(SLOPE(INDIRECT("D" &amp; MATCH(A20-$C$1,A:A,1)):D20, INDIRECT("A" &amp; MATCH(A20-$C$1,A:A,1)):A20),NA()))</f>
        <v>#N/A</v>
      </c>
      <c r="J20" s="330" t="e">
        <f ca="1">IF(ISBLANK(A20),NA(),IFERROR(A20+(PLAYER_EXP_MAX-D20)/I20,NA()))</f>
        <v>#N/A</v>
      </c>
      <c r="K20" s="267" t="e">
        <f t="shared" ca="1" si="1"/>
        <v>#N/A</v>
      </c>
      <c r="L20" s="322" t="e">
        <f t="shared" si="4"/>
        <v>#N/A</v>
      </c>
      <c r="M20" s="330" t="e">
        <f>IF(ISBLANK(A20),NA(),IFERROR(A20+(PLAYER_EXP_MAX-D20)/L20,NA()))</f>
        <v>#N/A</v>
      </c>
      <c r="N20" s="267" t="e">
        <f t="shared" ca="1" si="3"/>
        <v>#N/A</v>
      </c>
    </row>
    <row r="21" spans="1:14" ht="14.65" customHeight="1" x14ac:dyDescent="0.25">
      <c r="A21" s="30">
        <v>43670.904861111114</v>
      </c>
      <c r="B21" s="312">
        <v>166</v>
      </c>
      <c r="C21" s="312">
        <v>17185</v>
      </c>
      <c r="D21" s="317">
        <f t="shared" si="0"/>
        <v>4972305</v>
      </c>
      <c r="E21" s="316">
        <f>IF(ISBLANK(A21),"-",D21/PLAYER_EXP_MAX)</f>
        <v>0.43492759975539885</v>
      </c>
      <c r="F21" s="322">
        <f ca="1">IF(ISBLANK(A21),NA(),IFERROR(SLOPE(INDIRECT("D" &amp; MATCH(A21-$B$1,A:A,1)):D21, INDIRECT("A" &amp; MATCH(A21-$B$1,A:A,1)):A21),NA()))</f>
        <v>112762.50443480143</v>
      </c>
      <c r="G21" s="330">
        <f ca="1">IF(ISBLANK(A21),NA(),IFERROR(A21+(PLAYER_EXP_MAX-D21)/F21,NA()))</f>
        <v>43728.195039547471</v>
      </c>
      <c r="H21" s="267" t="str">
        <f ca="1">IF(ISBLANK(#REF!),NA(),IFERROR(TEXT(TRUNC(G21-NOW()),"000") &amp; " D " &amp; TEXT(TRUNC(ABS(G21-NOW()-TRUNC(G21-NOW()))*24),"00") &amp; " H", NA()))</f>
        <v>-080 D 00 H</v>
      </c>
      <c r="I21" s="322" t="e">
        <f ca="1">IF(ISBLANK(A21),NA(),IFERROR(SLOPE(INDIRECT("D" &amp; MATCH(A21-$C$1,A:A,1)):D21, INDIRECT("A" &amp; MATCH(A21-$C$1,A:A,1)):A21),NA()))</f>
        <v>#N/A</v>
      </c>
      <c r="J21" s="330" t="e">
        <f ca="1">IF(ISBLANK(A21),NA(),IFERROR(A21+(PLAYER_EXP_MAX-D21)/I21,NA()))</f>
        <v>#N/A</v>
      </c>
      <c r="K21" s="267" t="e">
        <f t="shared" ca="1" si="1"/>
        <v>#N/A</v>
      </c>
      <c r="L21" s="322" t="e">
        <f t="shared" si="4"/>
        <v>#N/A</v>
      </c>
      <c r="M21" s="330" t="e">
        <f>IF(ISBLANK(A21),NA(),IFERROR(A21+(PLAYER_EXP_MAX-D21)/L21,NA()))</f>
        <v>#N/A</v>
      </c>
      <c r="N21" s="267" t="e">
        <f t="shared" ca="1" si="3"/>
        <v>#N/A</v>
      </c>
    </row>
    <row r="22" spans="1:14" ht="14.65" customHeight="1" x14ac:dyDescent="0.25">
      <c r="A22" s="30">
        <v>43671.138194444444</v>
      </c>
      <c r="B22" s="312">
        <v>167</v>
      </c>
      <c r="C22" s="312">
        <v>120328</v>
      </c>
      <c r="D22" s="317">
        <f t="shared" si="0"/>
        <v>5009162</v>
      </c>
      <c r="E22" s="316">
        <f>IF(ISBLANK(A22),"-",D22/PLAYER_EXP_MAX)</f>
        <v>0.43815148214881289</v>
      </c>
      <c r="F22" s="322">
        <f ca="1">IF(ISBLANK(A22),NA(),IFERROR(SLOPE(INDIRECT("D" &amp; MATCH(A22-$B$1,A:A,1)):D22, INDIRECT("A" &amp; MATCH(A22-$B$1,A:A,1)):A22),NA()))</f>
        <v>82371.195561163724</v>
      </c>
      <c r="G22" s="330">
        <f ca="1">IF(ISBLANK(A22),NA(),IFERROR(A22+(PLAYER_EXP_MAX-D22)/F22,NA()))</f>
        <v>43749.118451453469</v>
      </c>
      <c r="H22" s="267" t="str">
        <f ca="1">IF(ISBLANK(#REF!),NA(),IFERROR(TEXT(TRUNC(G22-NOW()),"000") &amp; " D " &amp; TEXT(TRUNC(ABS(G22-NOW()-TRUNC(G22-NOW()))*24),"00") &amp; " H", NA()))</f>
        <v>-059 D 02 H</v>
      </c>
      <c r="I22" s="322" t="e">
        <f ca="1">IF(ISBLANK(A22),NA(),IFERROR(SLOPE(INDIRECT("D" &amp; MATCH(A22-$C$1,A:A,1)):D22, INDIRECT("A" &amp; MATCH(A22-$C$1,A:A,1)):A22),NA()))</f>
        <v>#N/A</v>
      </c>
      <c r="J22" s="330" t="e">
        <f ca="1">IF(ISBLANK(A22),NA(),IFERROR(A22+(PLAYER_EXP_MAX-D22)/I22,NA()))</f>
        <v>#N/A</v>
      </c>
      <c r="K22" s="267" t="e">
        <f t="shared" ca="1" si="1"/>
        <v>#N/A</v>
      </c>
      <c r="L22" s="322" t="e">
        <f t="shared" si="4"/>
        <v>#N/A</v>
      </c>
      <c r="M22" s="330" t="e">
        <f>IF(ISBLANK(A22),NA(),IFERROR(A22+(PLAYER_EXP_MAX-D22)/L22,NA()))</f>
        <v>#N/A</v>
      </c>
      <c r="N22" s="267" t="e">
        <f t="shared" ca="1" si="3"/>
        <v>#N/A</v>
      </c>
    </row>
    <row r="23" spans="1:14" ht="14.65" customHeight="1" x14ac:dyDescent="0.25">
      <c r="A23" s="30">
        <v>43671.278472222228</v>
      </c>
      <c r="B23" s="312">
        <v>167</v>
      </c>
      <c r="C23" s="312">
        <v>100906</v>
      </c>
      <c r="D23" s="317">
        <f t="shared" si="0"/>
        <v>5028584</v>
      </c>
      <c r="E23" s="316">
        <f>IF(ISBLANK(A23),"-",D23/PLAYER_EXP_MAX)</f>
        <v>0.43985032480678532</v>
      </c>
      <c r="F23" s="322">
        <f ca="1">IF(ISBLANK(A23),NA(),IFERROR(SLOPE(INDIRECT("D" &amp; MATCH(A23-$B$1,A:A,1)):D23, INDIRECT("A" &amp; MATCH(A23-$B$1,A:A,1)):A23),NA()))</f>
        <v>88742.598114167908</v>
      </c>
      <c r="G23" s="330">
        <f ca="1">IF(ISBLANK(A23),NA(),IFERROR(A23+(PLAYER_EXP_MAX-D23)/F23,NA()))</f>
        <v>43743.441166757737</v>
      </c>
      <c r="H23" s="267" t="str">
        <f ca="1">IF(ISBLANK(#REF!),NA(),IFERROR(TEXT(TRUNC(G23-NOW()),"000") &amp; " D " &amp; TEXT(TRUNC(ABS(G23-NOW()-TRUNC(G23-NOW()))*24),"00") &amp; " H", NA()))</f>
        <v>-064 D 18 H</v>
      </c>
      <c r="I23" s="322" t="e">
        <f ca="1">IF(ISBLANK(A23),NA(),IFERROR(SLOPE(INDIRECT("D" &amp; MATCH(A23-$C$1,A:A,1)):D23, INDIRECT("A" &amp; MATCH(A23-$C$1,A:A,1)):A23),NA()))</f>
        <v>#N/A</v>
      </c>
      <c r="J23" s="330" t="e">
        <f ca="1">IF(ISBLANK(A23),NA(),IFERROR(A23+(PLAYER_EXP_MAX-D23)/I23,NA()))</f>
        <v>#N/A</v>
      </c>
      <c r="K23" s="267" t="e">
        <f t="shared" ca="1" si="1"/>
        <v>#N/A</v>
      </c>
      <c r="L23" s="322" t="e">
        <f t="shared" si="4"/>
        <v>#N/A</v>
      </c>
      <c r="M23" s="330" t="e">
        <f>IF(ISBLANK(A23),NA(),IFERROR(A23+(PLAYER_EXP_MAX-D23)/L23,NA()))</f>
        <v>#N/A</v>
      </c>
      <c r="N23" s="267" t="e">
        <f t="shared" ca="1" si="3"/>
        <v>#N/A</v>
      </c>
    </row>
    <row r="24" spans="1:14" ht="14.65" customHeight="1" x14ac:dyDescent="0.25">
      <c r="A24" s="30">
        <v>43671.481250000004</v>
      </c>
      <c r="B24" s="312">
        <v>167</v>
      </c>
      <c r="C24" s="312">
        <v>70771</v>
      </c>
      <c r="D24" s="317">
        <f t="shared" si="0"/>
        <v>5058719</v>
      </c>
      <c r="E24" s="316">
        <f>IF(ISBLANK(A24),"-",D24/PLAYER_EXP_MAX)</f>
        <v>0.44248623375014839</v>
      </c>
      <c r="F24" s="322">
        <f ca="1">IF(ISBLANK(A24),NA(),IFERROR(SLOPE(INDIRECT("D" &amp; MATCH(A24-$B$1,A:A,1)):D24, INDIRECT("A" &amp; MATCH(A24-$B$1,A:A,1)):A24),NA()))</f>
        <v>94280.803588024355</v>
      </c>
      <c r="G24" s="330">
        <f ca="1">IF(ISBLANK(A24),NA(),IFERROR(A24+(PLAYER_EXP_MAX-D24)/F24,NA()))</f>
        <v>43739.085361944693</v>
      </c>
      <c r="H24" s="267" t="str">
        <f ca="1">IF(ISBLANK(#REF!),NA(),IFERROR(TEXT(TRUNC(G24-NOW()),"000") &amp; " D " &amp; TEXT(TRUNC(ABS(G24-NOW()-TRUNC(G24-NOW()))*24),"00") &amp; " H", NA()))</f>
        <v>-069 D 03 H</v>
      </c>
      <c r="I24" s="322" t="e">
        <f ca="1">IF(ISBLANK(A24),NA(),IFERROR(SLOPE(INDIRECT("D" &amp; MATCH(A24-$C$1,A:A,1)):D24, INDIRECT("A" &amp; MATCH(A24-$C$1,A:A,1)):A24),NA()))</f>
        <v>#N/A</v>
      </c>
      <c r="J24" s="330" t="e">
        <f ca="1">IF(ISBLANK(A24),NA(),IFERROR(A24+(PLAYER_EXP_MAX-D24)/I24,NA()))</f>
        <v>#N/A</v>
      </c>
      <c r="K24" s="267" t="e">
        <f t="shared" ca="1" si="1"/>
        <v>#N/A</v>
      </c>
      <c r="L24" s="322" t="e">
        <f t="shared" si="4"/>
        <v>#N/A</v>
      </c>
      <c r="M24" s="330" t="e">
        <f>IF(ISBLANK(A24),NA(),IFERROR(A24+(PLAYER_EXP_MAX-D24)/L24,NA()))</f>
        <v>#N/A</v>
      </c>
      <c r="N24" s="267" t="e">
        <f t="shared" ca="1" si="3"/>
        <v>#N/A</v>
      </c>
    </row>
    <row r="25" spans="1:14" ht="14.65" customHeight="1" x14ac:dyDescent="0.25">
      <c r="A25" s="30">
        <v>43671.541666666672</v>
      </c>
      <c r="B25" s="312">
        <v>167</v>
      </c>
      <c r="C25" s="312">
        <v>63020</v>
      </c>
      <c r="D25" s="319">
        <f t="shared" si="0"/>
        <v>5066470</v>
      </c>
      <c r="E25" s="316">
        <f>IF(ISBLANK(A25),"-",D25/PLAYER_EXP_MAX)</f>
        <v>0.44316421384704591</v>
      </c>
      <c r="F25" s="322">
        <f ca="1">IF(ISBLANK(A25),NA(),IFERROR(SLOPE(INDIRECT("D" &amp; MATCH(A25-$B$1,A:A,1)):D25, INDIRECT("A" &amp; MATCH(A25-$B$1,A:A,1)):A25),NA()))</f>
        <v>104871.0027829872</v>
      </c>
      <c r="G25" s="330">
        <f ca="1">IF(ISBLANK(A25),NA(),IFERROR(A25+(PLAYER_EXP_MAX-D25)/F25,NA()))</f>
        <v>43732.244995814515</v>
      </c>
      <c r="H25" s="267" t="str">
        <f ca="1">IF(ISBLANK(#REF!),NA(),IFERROR(TEXT(TRUNC(G25-NOW()),"000") &amp; " D " &amp; TEXT(TRUNC(ABS(G25-NOW()-TRUNC(G25-NOW()))*24),"00") &amp; " H", NA()))</f>
        <v>-075 D 23 H</v>
      </c>
      <c r="I25" s="322" t="e">
        <f ca="1">IF(ISBLANK(A25),NA(),IFERROR(SLOPE(INDIRECT("D" &amp; MATCH(A25-$C$1,A:A,1)):D25, INDIRECT("A" &amp; MATCH(A25-$C$1,A:A,1)):A25),NA()))</f>
        <v>#N/A</v>
      </c>
      <c r="J25" s="330" t="e">
        <f ca="1">IF(ISBLANK(A25),NA(),IFERROR(A25+(PLAYER_EXP_MAX-D25)/I25,NA()))</f>
        <v>#N/A</v>
      </c>
      <c r="K25" s="267" t="e">
        <f t="shared" ca="1" si="1"/>
        <v>#N/A</v>
      </c>
      <c r="L25" s="322" t="e">
        <f t="shared" si="4"/>
        <v>#N/A</v>
      </c>
      <c r="M25" s="330" t="e">
        <f>IF(ISBLANK(A25),NA(),IFERROR(A25+(PLAYER_EXP_MAX-D25)/L25,NA()))</f>
        <v>#N/A</v>
      </c>
      <c r="N25" s="267" t="e">
        <f t="shared" ca="1" si="3"/>
        <v>#N/A</v>
      </c>
    </row>
    <row r="26" spans="1:14" ht="14.65" customHeight="1" x14ac:dyDescent="0.25">
      <c r="A26" s="30">
        <v>43671.563888888893</v>
      </c>
      <c r="B26" s="312">
        <v>167</v>
      </c>
      <c r="C26" s="312">
        <v>60034</v>
      </c>
      <c r="D26" s="319">
        <f t="shared" si="0"/>
        <v>5069456</v>
      </c>
      <c r="E26" s="316">
        <f>IF(ISBLANK(A26),"-",D26/PLAYER_EXP_MAX)</f>
        <v>0.443425399315932</v>
      </c>
      <c r="F26" s="322">
        <f ca="1">IF(ISBLANK(A26),NA(),IFERROR(SLOPE(INDIRECT("D" &amp; MATCH(A26-$B$1,A:A,1)):D26, INDIRECT("A" &amp; MATCH(A26-$B$1,A:A,1)):A26),NA()))</f>
        <v>108243.8769074406</v>
      </c>
      <c r="G26" s="330">
        <f ca="1">IF(ISBLANK(A26),NA(),IFERROR(A26+(PLAYER_EXP_MAX-D26)/F26,NA()))</f>
        <v>43730.348119293361</v>
      </c>
      <c r="H26" s="267" t="str">
        <f ca="1">IF(ISBLANK(#REF!),NA(),IFERROR(TEXT(TRUNC(G26-NOW()),"000") &amp; " D " &amp; TEXT(TRUNC(ABS(G26-NOW()-TRUNC(G26-NOW()))*24),"00") &amp; " H", NA()))</f>
        <v>-077 D 20 H</v>
      </c>
      <c r="I26" s="322" t="e">
        <f ca="1">IF(ISBLANK(A26),NA(),IFERROR(SLOPE(INDIRECT("D" &amp; MATCH(A26-$C$1,A:A,1)):D26, INDIRECT("A" &amp; MATCH(A26-$C$1,A:A,1)):A26),NA()))</f>
        <v>#N/A</v>
      </c>
      <c r="J26" s="330" t="e">
        <f ca="1">IF(ISBLANK(A26),NA(),IFERROR(A26+(PLAYER_EXP_MAX-D26)/I26,NA()))</f>
        <v>#N/A</v>
      </c>
      <c r="K26" s="267" t="e">
        <f t="shared" ca="1" si="1"/>
        <v>#N/A</v>
      </c>
      <c r="L26" s="322" t="e">
        <f t="shared" si="4"/>
        <v>#N/A</v>
      </c>
      <c r="M26" s="330" t="e">
        <f>IF(ISBLANK(A26),NA(),IFERROR(A26+(PLAYER_EXP_MAX-D26)/L26,NA()))</f>
        <v>#N/A</v>
      </c>
      <c r="N26" s="267" t="e">
        <f t="shared" ca="1" si="3"/>
        <v>#N/A</v>
      </c>
    </row>
    <row r="27" spans="1:14" ht="14.65" customHeight="1" x14ac:dyDescent="0.25">
      <c r="A27" s="30">
        <v>43671.871527777781</v>
      </c>
      <c r="B27" s="312">
        <v>167</v>
      </c>
      <c r="C27" s="312">
        <v>51593</v>
      </c>
      <c r="D27" s="319">
        <f t="shared" si="0"/>
        <v>5077897</v>
      </c>
      <c r="E27" s="316">
        <f>IF(ISBLANK(A27),"-",D27/PLAYER_EXP_MAX)</f>
        <v>0.44416373372412604</v>
      </c>
      <c r="F27" s="322">
        <f ca="1">IF(ISBLANK(A27),NA(),IFERROR(SLOPE(INDIRECT("D" &amp; MATCH(A27-$B$1,A:A,1)):D27, INDIRECT("A" &amp; MATCH(A27-$B$1,A:A,1)):A27),NA()))</f>
        <v>99740.459604289557</v>
      </c>
      <c r="G27" s="330">
        <f ca="1">IF(ISBLANK(A27),NA(),IFERROR(A27+(PLAYER_EXP_MAX-D27)/F27,NA()))</f>
        <v>43735.582804276921</v>
      </c>
      <c r="H27" s="267" t="str">
        <f ca="1">IF(ISBLANK(#REF!),NA(),IFERROR(TEXT(TRUNC(G27-NOW()),"000") &amp; " D " &amp; TEXT(TRUNC(ABS(G27-NOW()-TRUNC(G27-NOW()))*24),"00") &amp; " H", NA()))</f>
        <v>-072 D 15 H</v>
      </c>
      <c r="I27" s="322" t="e">
        <f ca="1">IF(ISBLANK(A27),NA(),IFERROR(SLOPE(INDIRECT("D" &amp; MATCH(A27-$C$1,A:A,1)):D27, INDIRECT("A" &amp; MATCH(A27-$C$1,A:A,1)):A27),NA()))</f>
        <v>#N/A</v>
      </c>
      <c r="J27" s="330" t="e">
        <f ca="1">IF(ISBLANK(A27),NA(),IFERROR(A27+(PLAYER_EXP_MAX-D27)/I27,NA()))</f>
        <v>#N/A</v>
      </c>
      <c r="K27" s="267" t="e">
        <f t="shared" ca="1" si="1"/>
        <v>#N/A</v>
      </c>
      <c r="L27" s="322" t="e">
        <f t="shared" si="4"/>
        <v>#N/A</v>
      </c>
      <c r="M27" s="330" t="e">
        <f>IF(ISBLANK(A27),NA(),IFERROR(A27+(PLAYER_EXP_MAX-D27)/L27,NA()))</f>
        <v>#N/A</v>
      </c>
      <c r="N27" s="267" t="e">
        <f t="shared" ca="1" si="3"/>
        <v>#N/A</v>
      </c>
    </row>
    <row r="28" spans="1:14" ht="14.65" customHeight="1" x14ac:dyDescent="0.25">
      <c r="A28" s="30">
        <v>43673.193750000006</v>
      </c>
      <c r="B28" s="312">
        <v>168</v>
      </c>
      <c r="C28" s="312">
        <v>100662</v>
      </c>
      <c r="D28" s="319">
        <f t="shared" si="0"/>
        <v>5171828</v>
      </c>
      <c r="E28" s="316">
        <f>IF(ISBLANK(A28),"-",D28/PLAYER_EXP_MAX)</f>
        <v>0.45237987983194211</v>
      </c>
      <c r="F28" s="322">
        <f ca="1">IF(ISBLANK(A28),NA(),IFERROR(SLOPE(INDIRECT("D" &amp; MATCH(A28-$B$1,A:A,1)):D28, INDIRECT("A" &amp; MATCH(A28-$B$1,A:A,1)):A28),NA()))</f>
        <v>71040.252100701342</v>
      </c>
      <c r="G28" s="330">
        <f ca="1">IF(ISBLANK(A28),NA(),IFERROR(A28+(PLAYER_EXP_MAX-D28)/F28,NA()))</f>
        <v>43761.322111244073</v>
      </c>
      <c r="H28" s="267" t="str">
        <f ca="1">IF(ISBLANK(#REF!),NA(),IFERROR(TEXT(TRUNC(G28-NOW()),"000") &amp; " D " &amp; TEXT(TRUNC(ABS(G28-NOW()-TRUNC(G28-NOW()))*24),"00") &amp; " H", NA()))</f>
        <v>-046 D 21 H</v>
      </c>
      <c r="I28" s="322" t="e">
        <f ca="1">IF(ISBLANK(A28),NA(),IFERROR(SLOPE(INDIRECT("D" &amp; MATCH(A28-$C$1,A:A,1)):D28, INDIRECT("A" &amp; MATCH(A28-$C$1,A:A,1)):A28),NA()))</f>
        <v>#N/A</v>
      </c>
      <c r="J28" s="330" t="e">
        <f ca="1">IF(ISBLANK(A28),NA(),IFERROR(A28+(PLAYER_EXP_MAX-D28)/I28,NA()))</f>
        <v>#N/A</v>
      </c>
      <c r="K28" s="267" t="e">
        <f t="shared" ca="1" si="1"/>
        <v>#N/A</v>
      </c>
      <c r="L28" s="322" t="e">
        <f t="shared" si="4"/>
        <v>#N/A</v>
      </c>
      <c r="M28" s="330" t="e">
        <f>IF(ISBLANK(A28),NA(),IFERROR(A28+(PLAYER_EXP_MAX-D28)/L28,NA()))</f>
        <v>#N/A</v>
      </c>
      <c r="N28" s="267" t="e">
        <f t="shared" ca="1" si="3"/>
        <v>#N/A</v>
      </c>
    </row>
    <row r="29" spans="1:14" ht="14.65" customHeight="1" x14ac:dyDescent="0.25">
      <c r="A29" s="30">
        <v>43674.024305555555</v>
      </c>
      <c r="B29" s="312">
        <v>168</v>
      </c>
      <c r="C29" s="312">
        <v>60111</v>
      </c>
      <c r="D29" s="319">
        <f t="shared" si="0"/>
        <v>5212379</v>
      </c>
      <c r="E29" s="316">
        <f>IF(ISBLANK(A29),"-",D29/PLAYER_EXP_MAX)</f>
        <v>0.45592687646583346</v>
      </c>
      <c r="F29" s="322">
        <f ca="1">IF(ISBLANK(A29),NA(),IFERROR(SLOPE(INDIRECT("D" &amp; MATCH(A29-$B$1,A:A,1)):D29, INDIRECT("A" &amp; MATCH(A29-$B$1,A:A,1)):A29),NA()))</f>
        <v>63256.902996178353</v>
      </c>
      <c r="G29" s="330">
        <f ca="1">IF(ISBLANK(A29),NA(),IFERROR(A29+(PLAYER_EXP_MAX-D29)/F29,NA()))</f>
        <v>43772.355233966256</v>
      </c>
      <c r="H29" s="267" t="str">
        <f ca="1">IF(ISBLANK(#REF!),NA(),IFERROR(TEXT(TRUNC(G29-NOW()),"000") &amp; " D " &amp; TEXT(TRUNC(ABS(G29-NOW()-TRUNC(G29-NOW()))*24),"00") &amp; " H", NA()))</f>
        <v>-035 D 20 H</v>
      </c>
      <c r="I29" s="322">
        <f ca="1">IF(ISBLANK(A29),NA(),IFERROR(SLOPE(INDIRECT("D" &amp; MATCH(A29-$C$1,A:A,1)):D29, INDIRECT("A" &amp; MATCH(A29-$C$1,A:A,1)):A29),NA()))</f>
        <v>75773.419627475188</v>
      </c>
      <c r="J29" s="330">
        <f ca="1">IF(ISBLANK(A29),NA(),IFERROR(A29+(PLAYER_EXP_MAX-D29)/I29,NA()))</f>
        <v>43756.112589687116</v>
      </c>
      <c r="K29" s="267" t="str">
        <f t="shared" ca="1" si="1"/>
        <v>-052 D 02 H</v>
      </c>
      <c r="L29" s="322">
        <f t="shared" si="4"/>
        <v>74908.709929687073</v>
      </c>
      <c r="M29" s="330">
        <f>IF(ISBLANK(A29),NA(),IFERROR(A29+(PLAYER_EXP_MAX-D29)/L29,NA()))</f>
        <v>43757.060176895997</v>
      </c>
      <c r="N29" s="267" t="str">
        <f t="shared" ca="1" si="3"/>
        <v>-051 D 03 H</v>
      </c>
    </row>
    <row r="30" spans="1:14" ht="14.65" customHeight="1" x14ac:dyDescent="0.25">
      <c r="A30" s="30">
        <v>43674.384027777778</v>
      </c>
      <c r="B30" s="312">
        <v>169</v>
      </c>
      <c r="C30" s="312">
        <v>135425</v>
      </c>
      <c r="D30" s="319">
        <f t="shared" si="0"/>
        <v>5283065</v>
      </c>
      <c r="E30" s="316">
        <f>IF(ISBLANK(A30),"-",D30/PLAYER_EXP_MAX)</f>
        <v>0.46210978204308789</v>
      </c>
      <c r="F30" s="322">
        <f ca="1">IF(ISBLANK(A30),NA(),IFERROR(SLOPE(INDIRECT("D" &amp; MATCH(A30-$B$1,A:A,1)):D30, INDIRECT("A" &amp; MATCH(A30-$B$1,A:A,1)):A30),NA()))</f>
        <v>85649.150418000805</v>
      </c>
      <c r="G30" s="330">
        <f ca="1">IF(ISBLANK(A30),NA(),IFERROR(A30+(PLAYER_EXP_MAX-D30)/F30,NA()))</f>
        <v>43746.181867802909</v>
      </c>
      <c r="H30" s="267" t="str">
        <f ca="1">IF(ISBLANK(#REF!),NA(),IFERROR(TEXT(TRUNC(G30-NOW()),"000") &amp; " D " &amp; TEXT(TRUNC(ABS(G30-NOW()-TRUNC(G30-NOW()))*24),"00") &amp; " H", NA()))</f>
        <v>-062 D 00 H</v>
      </c>
      <c r="I30" s="322">
        <f ca="1">IF(ISBLANK(A30),NA(),IFERROR(SLOPE(INDIRECT("D" &amp; MATCH(A30-$C$1,A:A,1)):D30, INDIRECT("A" &amp; MATCH(A30-$C$1,A:A,1)):A30),NA()))</f>
        <v>76773.454083775578</v>
      </c>
      <c r="J30" s="330">
        <f ca="1">IF(ISBLANK(A30),NA(),IFERROR(A30+(PLAYER_EXP_MAX-D30)/I30,NA()))</f>
        <v>43754.482338755028</v>
      </c>
      <c r="K30" s="267" t="str">
        <f t="shared" ca="1" si="1"/>
        <v>-053 D 17 H</v>
      </c>
      <c r="L30" s="322">
        <f t="shared" si="4"/>
        <v>80767.791627950704</v>
      </c>
      <c r="M30" s="330">
        <f>IF(ISBLANK(A30),NA(),IFERROR(A30+(PLAYER_EXP_MAX-D30)/L30,NA()))</f>
        <v>43750.521110098001</v>
      </c>
      <c r="N30" s="267" t="str">
        <f t="shared" ca="1" si="3"/>
        <v>-057 D 16 H</v>
      </c>
    </row>
    <row r="31" spans="1:14" ht="14.65" customHeight="1" x14ac:dyDescent="0.25">
      <c r="A31" s="30">
        <v>43674.999305555561</v>
      </c>
      <c r="B31" s="312">
        <v>169</v>
      </c>
      <c r="C31" s="312">
        <v>107468</v>
      </c>
      <c r="D31" s="319">
        <f t="shared" si="0"/>
        <v>5311022</v>
      </c>
      <c r="E31" s="316">
        <f>IF(ISBLANK(A31),"-",D31/PLAYER_EXP_MAX)</f>
        <v>0.46455518129079326</v>
      </c>
      <c r="F31" s="322">
        <f ca="1">IF(ISBLANK(A31),NA(),IFERROR(SLOPE(INDIRECT("D" &amp; MATCH(A31-$B$1,A:A,1)):D31, INDIRECT("A" &amp; MATCH(A31-$B$1,A:A,1)):A31),NA()))</f>
        <v>81493.631896865845</v>
      </c>
      <c r="G31" s="330">
        <f ca="1">IF(ISBLANK(A31),NA(),IFERROR(A31+(PLAYER_EXP_MAX-D31)/F31,NA()))</f>
        <v>43750.115199368549</v>
      </c>
      <c r="H31" s="267" t="str">
        <f ca="1">IF(ISBLANK(#REF!),NA(),IFERROR(TEXT(TRUNC(G31-NOW()),"000") &amp; " D " &amp; TEXT(TRUNC(ABS(G31-NOW()-TRUNC(G31-NOW()))*24),"00") &amp; " H", NA()))</f>
        <v>-058 D 02 H</v>
      </c>
      <c r="I31" s="322">
        <f ca="1">IF(ISBLANK(A31),NA(),IFERROR(SLOPE(INDIRECT("D" &amp; MATCH(A31-$C$1,A:A,1)):D31, INDIRECT("A" &amp; MATCH(A31-$C$1,A:A,1)):A31),NA()))</f>
        <v>76787.908598536815</v>
      </c>
      <c r="J31" s="330">
        <f ca="1">IF(ISBLANK(A31),NA(),IFERROR(A31+(PLAYER_EXP_MAX-D31)/I31,NA()))</f>
        <v>43754.71845811126</v>
      </c>
      <c r="K31" s="267" t="str">
        <f t="shared" ca="1" si="1"/>
        <v>-053 D 12 H</v>
      </c>
      <c r="L31" s="322">
        <f t="shared" si="4"/>
        <v>78077.676177374291</v>
      </c>
      <c r="M31" s="330">
        <f>IF(ISBLANK(A31),NA(),IFERROR(A31+(PLAYER_EXP_MAX-D31)/L31,NA()))</f>
        <v>43753.401574932708</v>
      </c>
      <c r="N31" s="267" t="str">
        <f t="shared" ca="1" si="3"/>
        <v>-054 D 19 H</v>
      </c>
    </row>
    <row r="32" spans="1:14" ht="14.65" customHeight="1" x14ac:dyDescent="0.25">
      <c r="A32" s="30">
        <v>43675.103472222225</v>
      </c>
      <c r="B32" s="312">
        <v>169</v>
      </c>
      <c r="C32" s="312">
        <v>95179</v>
      </c>
      <c r="D32" s="319">
        <f t="shared" si="0"/>
        <v>5323311</v>
      </c>
      <c r="E32" s="316">
        <f>IF(ISBLANK(A32),"-",D32/PLAYER_EXP_MAX)</f>
        <v>0.46563010032198587</v>
      </c>
      <c r="F32" s="322">
        <f ca="1">IF(ISBLANK(A32),NA(),IFERROR(SLOPE(INDIRECT("D" &amp; MATCH(A32-$B$1,A:A,1)):D32, INDIRECT("A" &amp; MATCH(A32-$B$1,A:A,1)):A32),NA()))</f>
        <v>91620.308921285628</v>
      </c>
      <c r="G32" s="330">
        <f ca="1">IF(ISBLANK(A32),NA(),IFERROR(A32+(PLAYER_EXP_MAX-D32)/F32,NA()))</f>
        <v>43741.78277151654</v>
      </c>
      <c r="H32" s="267" t="str">
        <f ca="1">IF(ISBLANK(#REF!),NA(),IFERROR(TEXT(TRUNC(G32-NOW()),"000") &amp; " D " &amp; TEXT(TRUNC(ABS(G32-NOW()-TRUNC(G32-NOW()))*24),"00") &amp; " H", NA()))</f>
        <v>-066 D 10 H</v>
      </c>
      <c r="I32" s="322">
        <f ca="1">IF(ISBLANK(A32),NA(),IFERROR(SLOPE(INDIRECT("D" &amp; MATCH(A32-$C$1,A:A,1)):D32, INDIRECT("A" &amp; MATCH(A32-$C$1,A:A,1)):A32),NA()))</f>
        <v>77295.231211640712</v>
      </c>
      <c r="J32" s="330">
        <f ca="1">IF(ISBLANK(A32),NA(),IFERROR(A32+(PLAYER_EXP_MAX-D32)/I32,NA()))</f>
        <v>43754.140405086458</v>
      </c>
      <c r="K32" s="267" t="str">
        <f t="shared" ca="1" si="1"/>
        <v>-054 D 01 H</v>
      </c>
      <c r="L32" s="322">
        <f t="shared" si="4"/>
        <v>78585.440352978214</v>
      </c>
      <c r="M32" s="330">
        <f>IF(ISBLANK(A32),NA(),IFERROR(A32+(PLAYER_EXP_MAX-D32)/L32,NA()))</f>
        <v>43752.842783379099</v>
      </c>
      <c r="N32" s="267" t="str">
        <f t="shared" ca="1" si="3"/>
        <v>-055 D 09 H</v>
      </c>
    </row>
    <row r="33" spans="1:14" ht="14.65" customHeight="1" x14ac:dyDescent="0.25">
      <c r="A33" s="30">
        <v>43675.160416666666</v>
      </c>
      <c r="B33" s="312">
        <v>169</v>
      </c>
      <c r="C33" s="312">
        <v>89429</v>
      </c>
      <c r="D33" s="319">
        <f t="shared" si="0"/>
        <v>5329061</v>
      </c>
      <c r="E33" s="316">
        <f>IF(ISBLANK(A33),"-",D33/PLAYER_EXP_MAX)</f>
        <v>0.4661330529161235</v>
      </c>
      <c r="F33" s="322">
        <f ca="1">IF(ISBLANK(A33),NA(),IFERROR(SLOPE(INDIRECT("D" &amp; MATCH(A33-$B$1,A:A,1)):D33, INDIRECT("A" &amp; MATCH(A33-$B$1,A:A,1)):A33),NA()))</f>
        <v>90703.410095147672</v>
      </c>
      <c r="G33" s="330">
        <f ca="1">IF(ISBLANK(A33),NA(),IFERROR(A33+(PLAYER_EXP_MAX-D33)/F33,NA()))</f>
        <v>43742.450367436955</v>
      </c>
      <c r="H33" s="267" t="str">
        <f ca="1">IF(ISBLANK(#REF!),NA(),IFERROR(TEXT(TRUNC(G33-NOW()),"000") &amp; " D " &amp; TEXT(TRUNC(ABS(G33-NOW()-TRUNC(G33-NOW()))*24),"00") &amp; " H", NA()))</f>
        <v>-065 D 18 H</v>
      </c>
      <c r="I33" s="322">
        <f ca="1">IF(ISBLANK(A33),NA(),IFERROR(SLOPE(INDIRECT("D" &amp; MATCH(A33-$C$1,A:A,1)):D33, INDIRECT("A" &amp; MATCH(A33-$C$1,A:A,1)):A33),NA()))</f>
        <v>79504.604664771658</v>
      </c>
      <c r="J33" s="330">
        <f ca="1">IF(ISBLANK(A33),NA(),IFERROR(A33+(PLAYER_EXP_MAX-D33)/I33,NA()))</f>
        <v>43751.928649471985</v>
      </c>
      <c r="K33" s="267" t="str">
        <f t="shared" ca="1" si="1"/>
        <v>-056 D 06 H</v>
      </c>
      <c r="L33" s="322">
        <f t="shared" si="4"/>
        <v>78740.141557179391</v>
      </c>
      <c r="M33" s="330">
        <f>IF(ISBLANK(A33),NA(),IFERROR(A33+(PLAYER_EXP_MAX-D33)/L33,NA()))</f>
        <v>43752.673967941751</v>
      </c>
      <c r="N33" s="267" t="str">
        <f t="shared" ca="1" si="3"/>
        <v>-055 D 13 H</v>
      </c>
    </row>
    <row r="34" spans="1:14" ht="14.65" customHeight="1" x14ac:dyDescent="0.25">
      <c r="A34" s="30">
        <v>43675.356250000004</v>
      </c>
      <c r="B34" s="312">
        <v>169</v>
      </c>
      <c r="C34" s="312">
        <v>71804</v>
      </c>
      <c r="D34" s="319">
        <f t="shared" si="0"/>
        <v>5346686</v>
      </c>
      <c r="E34" s="316">
        <f>IF(ISBLANK(A34),"-",D34/PLAYER_EXP_MAX)</f>
        <v>0.46767471195467586</v>
      </c>
      <c r="F34" s="322">
        <f ca="1">IF(ISBLANK(A34),NA(),IFERROR(SLOPE(INDIRECT("D" &amp; MATCH(A34-$B$1,A:A,1)):D34, INDIRECT("A" &amp; MATCH(A34-$B$1,A:A,1)):A34),NA()))</f>
        <v>90124.325614031812</v>
      </c>
      <c r="G34" s="330">
        <f ca="1">IF(ISBLANK(A34),NA(),IFERROR(A34+(PLAYER_EXP_MAX-D34)/F34,NA()))</f>
        <v>43742.883002167488</v>
      </c>
      <c r="H34" s="267" t="str">
        <f ca="1">IF(ISBLANK(#REF!),NA(),IFERROR(TEXT(TRUNC(G34-NOW()),"000") &amp; " D " &amp; TEXT(TRUNC(ABS(G34-NOW()-TRUNC(G34-NOW()))*24),"00") &amp; " H", NA()))</f>
        <v>-065 D 08 H</v>
      </c>
      <c r="I34" s="322">
        <f ca="1">IF(ISBLANK(A34),NA(),IFERROR(SLOPE(INDIRECT("D" &amp; MATCH(A34-$C$1,A:A,1)):D34, INDIRECT("A" &amp; MATCH(A34-$C$1,A:A,1)):A34),NA()))</f>
        <v>79601.679759733262</v>
      </c>
      <c r="J34" s="330">
        <f ca="1">IF(ISBLANK(A34),NA(),IFERROR(A34+(PLAYER_EXP_MAX-D34)/I34,NA()))</f>
        <v>43751.809448203472</v>
      </c>
      <c r="K34" s="267" t="str">
        <f t="shared" ca="1" si="1"/>
        <v>-056 D 09 H</v>
      </c>
      <c r="L34" s="322">
        <f t="shared" si="4"/>
        <v>79001.481481481474</v>
      </c>
      <c r="M34" s="330">
        <f>IF(ISBLANK(A34),NA(),IFERROR(A34+(PLAYER_EXP_MAX-D34)/L34,NA()))</f>
        <v>43752.390286398761</v>
      </c>
      <c r="N34" s="267" t="str">
        <f t="shared" ca="1" si="3"/>
        <v>-055 D 19 H</v>
      </c>
    </row>
    <row r="35" spans="1:14" ht="14.65" customHeight="1" x14ac:dyDescent="0.25">
      <c r="A35" s="30">
        <v>43675.500694444447</v>
      </c>
      <c r="B35" s="312">
        <v>169</v>
      </c>
      <c r="C35" s="312">
        <v>55728</v>
      </c>
      <c r="D35" s="319">
        <f t="shared" si="0"/>
        <v>5362762</v>
      </c>
      <c r="E35" s="316">
        <f>IF(ISBLANK(A35),"-",D35/PLAYER_EXP_MAX)</f>
        <v>0.46908087993786829</v>
      </c>
      <c r="F35" s="322">
        <f ca="1">IF(ISBLANK(A35),NA(),IFERROR(SLOPE(INDIRECT("D" &amp; MATCH(A35-$B$1,A:A,1)):D35, INDIRECT("A" &amp; MATCH(A35-$B$1,A:A,1)):A35),NA()))</f>
        <v>69835.164545997744</v>
      </c>
      <c r="G35" s="330">
        <f ca="1">IF(ISBLANK(A35),NA(),IFERROR(A35+(PLAYER_EXP_MAX-D35)/F35,NA()))</f>
        <v>43762.415747046667</v>
      </c>
      <c r="H35" s="267" t="str">
        <f ca="1">IF(ISBLANK(#REF!),NA(),IFERROR(TEXT(TRUNC(G35-NOW()),"000") &amp; " D " &amp; TEXT(TRUNC(ABS(G35-NOW()-TRUNC(G35-NOW()))*24),"00") &amp; " H", NA()))</f>
        <v>-045 D 19 H</v>
      </c>
      <c r="I35" s="322">
        <f ca="1">IF(ISBLANK(A35),NA(),IFERROR(SLOPE(INDIRECT("D" &amp; MATCH(A35-$C$1,A:A,1)):D35, INDIRECT("A" &amp; MATCH(A35-$C$1,A:A,1)):A35),NA()))</f>
        <v>79815.566266745271</v>
      </c>
      <c r="J35" s="330">
        <f ca="1">IF(ISBLANK(A35),NA(),IFERROR(A35+(PLAYER_EXP_MAX-D35)/I35,NA()))</f>
        <v>43751.54760213304</v>
      </c>
      <c r="K35" s="267" t="str">
        <f t="shared" ca="1" si="1"/>
        <v>-056 D 16 H</v>
      </c>
      <c r="L35" s="322">
        <f t="shared" si="4"/>
        <v>79545.026703369542</v>
      </c>
      <c r="M35" s="330">
        <f>IF(ISBLANK(A35),NA(),IFERROR(A35+(PLAYER_EXP_MAX-D35)/L35,NA()))</f>
        <v>43751.806244288993</v>
      </c>
      <c r="N35" s="267" t="str">
        <f t="shared" ref="N35:N66" ca="1" si="5">IF(ISBLANK(D35),NA(),IFERROR(TEXT(TRUNC(M35-NOW()),"000") &amp; " D " &amp; TEXT(TRUNC(ABS(M35-NOW()-TRUNC(M35-NOW()))*24),"00") &amp; " H", NA()))</f>
        <v>-056 D 09 H</v>
      </c>
    </row>
    <row r="36" spans="1:14" ht="14.65" customHeight="1" x14ac:dyDescent="0.25">
      <c r="A36" s="30">
        <v>43676.070138888892</v>
      </c>
      <c r="B36" s="312">
        <v>169</v>
      </c>
      <c r="C36" s="312">
        <v>32745</v>
      </c>
      <c r="D36" s="320">
        <f t="shared" si="0"/>
        <v>5385745</v>
      </c>
      <c r="E36" s="316">
        <f>IF(ISBLANK(A36),"-",D36/PLAYER_EXP_MAX)</f>
        <v>0.47109120332414051</v>
      </c>
      <c r="F36" s="322">
        <f ca="1">IF(ISBLANK(A36),NA(),IFERROR(SLOPE(INDIRECT("D" &amp; MATCH(A36-$B$1,A:A,1)):D36, INDIRECT("A" &amp; MATCH(A36-$B$1,A:A,1)):A36),NA()))</f>
        <v>69087.770889939682</v>
      </c>
      <c r="G36" s="330">
        <f ca="1">IF(ISBLANK(A36),NA(),IFERROR(A36+(PLAYER_EXP_MAX-D36)/F36,NA()))</f>
        <v>43763.592777441416</v>
      </c>
      <c r="H36" s="267" t="str">
        <f ca="1">IF(ISBLANK(#REF!),NA(),IFERROR(TEXT(TRUNC(G36-NOW()),"000") &amp; " D " &amp; TEXT(TRUNC(ABS(G36-NOW()-TRUNC(G36-NOW()))*24),"00") &amp; " H", NA()))</f>
        <v>-044 D 15 H</v>
      </c>
      <c r="I36" s="322">
        <f ca="1">IF(ISBLANK(A36),NA(),IFERROR(SLOPE(INDIRECT("D" &amp; MATCH(A36-$C$1,A:A,1)):D36, INDIRECT("A" &amp; MATCH(A36-$C$1,A:A,1)):A36),NA()))</f>
        <v>80956.523480327771</v>
      </c>
      <c r="J36" s="330">
        <f ca="1">IF(ISBLANK(A36),NA(),IFERROR(A36+(PLAYER_EXP_MAX-D36)/I36,NA()))</f>
        <v>43750.761389699204</v>
      </c>
      <c r="K36" s="267" t="str">
        <f t="shared" ca="1" si="1"/>
        <v>-057 D 10 H</v>
      </c>
      <c r="L36" s="322">
        <f t="shared" si="4"/>
        <v>77106.765821835157</v>
      </c>
      <c r="M36" s="330">
        <f>IF(ISBLANK(A36),NA(),IFERROR(A36+(PLAYER_EXP_MAX-D36)/L36,NA()))</f>
        <v>43754.49054643097</v>
      </c>
      <c r="N36" s="267" t="str">
        <f t="shared" ca="1" si="5"/>
        <v>-053 D 17 H</v>
      </c>
    </row>
    <row r="37" spans="1:14" ht="14.65" customHeight="1" x14ac:dyDescent="0.25">
      <c r="A37" s="30">
        <v>43676.309027777781</v>
      </c>
      <c r="B37" s="312">
        <v>170</v>
      </c>
      <c r="C37" s="312">
        <v>141726</v>
      </c>
      <c r="D37" s="320">
        <f t="shared" si="0"/>
        <v>5425764</v>
      </c>
      <c r="E37" s="316">
        <f>IF(ISBLANK(A37),"-",D37/PLAYER_EXP_MAX)</f>
        <v>0.47459166590932211</v>
      </c>
      <c r="F37" s="322">
        <f ca="1">IF(ISBLANK(A37),NA(),IFERROR(SLOPE(INDIRECT("D" &amp; MATCH(A37-$B$1,A:A,1)):D37, INDIRECT("A" &amp; MATCH(A37-$B$1,A:A,1)):A37),NA()))</f>
        <v>74712.82566061632</v>
      </c>
      <c r="G37" s="330">
        <f ca="1">IF(ISBLANK(A37),NA(),IFERROR(A37+(PLAYER_EXP_MAX-D37)/F37,NA()))</f>
        <v>43756.706535794488</v>
      </c>
      <c r="H37" s="267" t="str">
        <f ca="1">IF(ISBLANK(#REF!),NA(),IFERROR(TEXT(TRUNC(G37-NOW()),"000") &amp; " D " &amp; TEXT(TRUNC(ABS(G37-NOW()-TRUNC(G37-NOW()))*24),"00") &amp; " H", NA()))</f>
        <v>-051 D 12 H</v>
      </c>
      <c r="I37" s="322">
        <f ca="1">IF(ISBLANK(A37),NA(),IFERROR(SLOPE(INDIRECT("D" &amp; MATCH(A37-$C$1,A:A,1)):D37, INDIRECT("A" &amp; MATCH(A37-$C$1,A:A,1)):A37),NA()))</f>
        <v>81029.383894943821</v>
      </c>
      <c r="J37" s="330">
        <f ca="1">IF(ISBLANK(A37),NA(),IFERROR(A37+(PLAYER_EXP_MAX-D37)/I37,NA()))</f>
        <v>43750.439234762787</v>
      </c>
      <c r="K37" s="267" t="str">
        <f t="shared" ca="1" si="1"/>
        <v>-057 D 18 H</v>
      </c>
      <c r="L37" s="322">
        <f t="shared" si="4"/>
        <v>79406.916136675747</v>
      </c>
      <c r="M37" s="330">
        <f>IF(ISBLANK(A37),NA(),IFERROR(A37+(PLAYER_EXP_MAX-D37)/L37,NA()))</f>
        <v>43751.95388709534</v>
      </c>
      <c r="N37" s="267" t="str">
        <f t="shared" ca="1" si="5"/>
        <v>-056 D 06 H</v>
      </c>
    </row>
    <row r="38" spans="1:14" ht="14.65" customHeight="1" x14ac:dyDescent="0.25">
      <c r="A38" s="30">
        <v>43676.438194444447</v>
      </c>
      <c r="B38" s="312">
        <v>170</v>
      </c>
      <c r="C38" s="312">
        <v>124016</v>
      </c>
      <c r="D38" s="320">
        <f t="shared" si="0"/>
        <v>5443474</v>
      </c>
      <c r="E38" s="316">
        <f>IF(ISBLANK(A38),"-",D38/PLAYER_EXP_MAX)</f>
        <v>0.47614075989926602</v>
      </c>
      <c r="F38" s="322">
        <f ca="1">IF(ISBLANK(A38),NA(),IFERROR(SLOPE(INDIRECT("D" &amp; MATCH(A38-$B$1,A:A,1)):D38, INDIRECT("A" &amp; MATCH(A38-$B$1,A:A,1)):A38),NA()))</f>
        <v>81940.443022045438</v>
      </c>
      <c r="G38" s="330">
        <f ca="1">IF(ISBLANK(A38),NA(),IFERROR(A38+(PLAYER_EXP_MAX-D38)/F38,NA()))</f>
        <v>43749.528048234824</v>
      </c>
      <c r="H38" s="267" t="str">
        <f ca="1">IF(ISBLANK(#REF!),NA(),IFERROR(TEXT(TRUNC(G38-NOW()),"000") &amp; " D " &amp; TEXT(TRUNC(ABS(G38-NOW()-TRUNC(G38-NOW()))*24),"00") &amp; " H", NA()))</f>
        <v>-058 D 16 H</v>
      </c>
      <c r="I38" s="322">
        <f ca="1">IF(ISBLANK(A38),NA(),IFERROR(SLOPE(INDIRECT("D" &amp; MATCH(A38-$C$1,A:A,1)):D38, INDIRECT("A" &amp; MATCH(A38-$C$1,A:A,1)):A38),NA()))</f>
        <v>81276.516080436399</v>
      </c>
      <c r="J38" s="330">
        <f ca="1">IF(ISBLANK(A38),NA(),IFERROR(A38+(PLAYER_EXP_MAX-D38)/I38,NA()))</f>
        <v>43750.125100439196</v>
      </c>
      <c r="K38" s="267" t="str">
        <f t="shared" ca="1" si="1"/>
        <v>-058 D 02 H</v>
      </c>
      <c r="L38" s="322">
        <f t="shared" si="4"/>
        <v>80189.868689833878</v>
      </c>
      <c r="M38" s="330">
        <f>IF(ISBLANK(A38),NA(),IFERROR(A38+(PLAYER_EXP_MAX-D38)/L38,NA()))</f>
        <v>43751.12362662996</v>
      </c>
      <c r="N38" s="267" t="str">
        <f t="shared" ca="1" si="5"/>
        <v>-057 D 02 H</v>
      </c>
    </row>
    <row r="39" spans="1:14" ht="14.65" customHeight="1" x14ac:dyDescent="0.25">
      <c r="A39" s="30">
        <v>43676.506250000006</v>
      </c>
      <c r="B39" s="312">
        <v>170</v>
      </c>
      <c r="C39" s="312">
        <v>115046</v>
      </c>
      <c r="D39" s="320">
        <f t="shared" si="0"/>
        <v>5452444</v>
      </c>
      <c r="E39" s="316">
        <f>IF(ISBLANK(A39),"-",D39/PLAYER_EXP_MAX)</f>
        <v>0.47692536594612073</v>
      </c>
      <c r="F39" s="322">
        <f ca="1">IF(ISBLANK(A39),NA(),IFERROR(SLOPE(INDIRECT("D" &amp; MATCH(A39-$B$1,A:A,1)):D39, INDIRECT("A" &amp; MATCH(A39-$B$1,A:A,1)):A39),NA()))</f>
        <v>89987.465138831234</v>
      </c>
      <c r="G39" s="330">
        <f ca="1">IF(ISBLANK(A39),NA(),IFERROR(A39+(PLAYER_EXP_MAX-D39)/F39,NA()))</f>
        <v>43742.960449935228</v>
      </c>
      <c r="H39" s="267" t="str">
        <f ca="1">IF(ISBLANK(#REF!),NA(),IFERROR(TEXT(TRUNC(G39-NOW()),"000") &amp; " D " &amp; TEXT(TRUNC(ABS(G39-NOW()-TRUNC(G39-NOW()))*24),"00") &amp; " H", NA()))</f>
        <v>-065 D 06 H</v>
      </c>
      <c r="I39" s="322">
        <f ca="1">IF(ISBLANK(A39),NA(),IFERROR(SLOPE(INDIRECT("D" &amp; MATCH(A39-$C$1,A:A,1)):D39, INDIRECT("A" &amp; MATCH(A39-$C$1,A:A,1)):A39),NA()))</f>
        <v>81546.527302864357</v>
      </c>
      <c r="J39" s="330">
        <f ca="1">IF(ISBLANK(A39),NA(),IFERROR(A39+(PLAYER_EXP_MAX-D39)/I39,NA()))</f>
        <v>43749.839170453997</v>
      </c>
      <c r="K39" s="267" t="str">
        <f t="shared" ca="1" si="1"/>
        <v>-058 D 09 H</v>
      </c>
      <c r="L39" s="322">
        <f t="shared" si="4"/>
        <v>80556.245110809148</v>
      </c>
      <c r="M39" s="330">
        <f>IF(ISBLANK(A39),NA(),IFERROR(A39+(PLAYER_EXP_MAX-D39)/L39,NA()))</f>
        <v>43750.740655933078</v>
      </c>
      <c r="N39" s="267" t="str">
        <f t="shared" ca="1" si="5"/>
        <v>-057 D 11 H</v>
      </c>
    </row>
    <row r="40" spans="1:14" ht="14.65" customHeight="1" x14ac:dyDescent="0.25">
      <c r="A40" s="30">
        <v>43676.578472222223</v>
      </c>
      <c r="B40" s="312">
        <v>170</v>
      </c>
      <c r="C40" s="312">
        <v>99568</v>
      </c>
      <c r="D40" s="320">
        <f t="shared" si="0"/>
        <v>5467922</v>
      </c>
      <c r="E40" s="316">
        <f>IF(ISBLANK(A40),"-",D40/PLAYER_EXP_MAX)</f>
        <v>0.4782792268595229</v>
      </c>
      <c r="F40" s="322">
        <f ca="1">IF(ISBLANK(A40),NA(),IFERROR(SLOPE(INDIRECT("D" &amp; MATCH(A40-$B$1,A:A,1)):D40, INDIRECT("A" &amp; MATCH(A40-$B$1,A:A,1)):A40),NA()))</f>
        <v>97125.358004187932</v>
      </c>
      <c r="G40" s="330">
        <f ca="1">IF(ISBLANK(A40),NA(),IFERROR(A40+(PLAYER_EXP_MAX-D40)/F40,NA()))</f>
        <v>43737.989489103551</v>
      </c>
      <c r="H40" s="267" t="str">
        <f ca="1">IF(ISBLANK(#REF!),NA(),IFERROR(TEXT(TRUNC(G40-NOW()),"000") &amp; " D " &amp; TEXT(TRUNC(ABS(G40-NOW()-TRUNC(G40-NOW()))*24),"00") &amp; " H", NA()))</f>
        <v>-070 D 05 H</v>
      </c>
      <c r="I40" s="322">
        <f ca="1">IF(ISBLANK(A40),NA(),IFERROR(SLOPE(INDIRECT("D" &amp; MATCH(A40-$C$1,A:A,1)):D40, INDIRECT("A" &amp; MATCH(A40-$C$1,A:A,1)):A40),NA()))</f>
        <v>81963.801334355725</v>
      </c>
      <c r="J40" s="330">
        <f ca="1">IF(ISBLANK(A40),NA(),IFERROR(A40+(PLAYER_EXP_MAX-D40)/I40,NA()))</f>
        <v>43749.34921861146</v>
      </c>
      <c r="K40" s="267" t="str">
        <f t="shared" ca="1" si="1"/>
        <v>-058 D 20 H</v>
      </c>
      <c r="L40" s="322">
        <f t="shared" si="4"/>
        <v>81556.27893604456</v>
      </c>
      <c r="M40" s="330">
        <f>IF(ISBLANK(A40),NA(),IFERROR(A40+(PLAYER_EXP_MAX-D40)/L40,NA()))</f>
        <v>43749.712841247048</v>
      </c>
      <c r="N40" s="267" t="str">
        <f t="shared" ca="1" si="5"/>
        <v>-058 D 12 H</v>
      </c>
    </row>
    <row r="41" spans="1:14" ht="14.65" customHeight="1" x14ac:dyDescent="0.25">
      <c r="A41" s="30">
        <v>43677.051388888889</v>
      </c>
      <c r="B41" s="312">
        <v>170</v>
      </c>
      <c r="C41" s="312">
        <v>88973</v>
      </c>
      <c r="D41" s="320">
        <f t="shared" si="0"/>
        <v>5478517</v>
      </c>
      <c r="E41" s="316">
        <f>IF(ISBLANK(A41),"-",D41/PLAYER_EXP_MAX)</f>
        <v>0.47920597168298174</v>
      </c>
      <c r="F41" s="322">
        <f ca="1">IF(ISBLANK(A41),NA(),IFERROR(SLOPE(INDIRECT("D" &amp; MATCH(A41-$B$1,A:A,1)):D41, INDIRECT("A" &amp; MATCH(A41-$B$1,A:A,1)):A41),NA()))</f>
        <v>84962.452476631719</v>
      </c>
      <c r="G41" s="330">
        <f ca="1">IF(ISBLANK(A41),NA(),IFERROR(A41+(PLAYER_EXP_MAX-D41)/F41,NA()))</f>
        <v>43747.129074106808</v>
      </c>
      <c r="H41" s="267" t="str">
        <f ca="1">IF(ISBLANK(#REF!),NA(),IFERROR(TEXT(TRUNC(G41-NOW()),"000") &amp; " D " &amp; TEXT(TRUNC(ABS(G41-NOW()-TRUNC(G41-NOW()))*24),"00") &amp; " H", NA()))</f>
        <v>-061 D 02 H</v>
      </c>
      <c r="I41" s="322">
        <f ca="1">IF(ISBLANK(A41),NA(),IFERROR(SLOPE(INDIRECT("D" &amp; MATCH(A41-$C$1,A:A,1)):D41, INDIRECT("A" &amp; MATCH(A41-$C$1,A:A,1)):A41),NA()))</f>
        <v>81143.394213795051</v>
      </c>
      <c r="J41" s="330">
        <f ca="1">IF(ISBLANK(A41),NA(),IFERROR(A41+(PLAYER_EXP_MAX-D41)/I41,NA()))</f>
        <v>43750.427318718896</v>
      </c>
      <c r="K41" s="267" t="str">
        <f t="shared" ca="1" si="1"/>
        <v>-057 D 19 H</v>
      </c>
      <c r="L41" s="322">
        <f t="shared" si="4"/>
        <v>78795.465698065731</v>
      </c>
      <c r="M41" s="330">
        <f>IF(ISBLANK(A41),NA(),IFERROR(A41+(PLAYER_EXP_MAX-D41)/L41,NA()))</f>
        <v>43752.613757195904</v>
      </c>
      <c r="N41" s="267" t="str">
        <f t="shared" ca="1" si="5"/>
        <v>-055 D 14 H</v>
      </c>
    </row>
    <row r="42" spans="1:14" ht="14.65" customHeight="1" x14ac:dyDescent="0.25">
      <c r="A42" s="30">
        <v>43677.199305555558</v>
      </c>
      <c r="B42" s="312">
        <v>170</v>
      </c>
      <c r="C42" s="312">
        <v>70499</v>
      </c>
      <c r="D42" s="320">
        <f t="shared" si="0"/>
        <v>5496991</v>
      </c>
      <c r="E42" s="316">
        <f>IF(ISBLANK(A42),"-",D42/PLAYER_EXP_MAX)</f>
        <v>0.48082189276543369</v>
      </c>
      <c r="F42" s="322">
        <f ca="1">IF(ISBLANK(A42),NA(),IFERROR(SLOPE(INDIRECT("D" &amp; MATCH(A42-$B$1,A:A,1)):D42, INDIRECT("A" &amp; MATCH(A42-$B$1,A:A,1)):A42),NA()))</f>
        <v>85711.854609250615</v>
      </c>
      <c r="G42" s="330">
        <f ca="1">IF(ISBLANK(A42),NA(),IFERROR(A42+(PLAYER_EXP_MAX-D42)/F42,NA()))</f>
        <v>43746.448746336639</v>
      </c>
      <c r="H42" s="267" t="str">
        <f ca="1">IF(ISBLANK(#REF!),NA(),IFERROR(TEXT(TRUNC(G42-NOW()),"000") &amp; " D " &amp; TEXT(TRUNC(ABS(G42-NOW()-TRUNC(G42-NOW()))*24),"00") &amp; " H", NA()))</f>
        <v>-061 D 18 H</v>
      </c>
      <c r="I42" s="322">
        <f ca="1">IF(ISBLANK(A42),NA(),IFERROR(SLOPE(INDIRECT("D" &amp; MATCH(A42-$C$1,A:A,1)):D42, INDIRECT("A" &amp; MATCH(A42-$C$1,A:A,1)):A42),NA()))</f>
        <v>79843.501736949824</v>
      </c>
      <c r="J42" s="330">
        <f ca="1">IF(ISBLANK(A42),NA(),IFERROR(A42+(PLAYER_EXP_MAX-D42)/I42,NA()))</f>
        <v>43751.538454902424</v>
      </c>
      <c r="K42" s="267" t="str">
        <f t="shared" ca="1" si="1"/>
        <v>-056 D 16 H</v>
      </c>
      <c r="L42" s="322">
        <f t="shared" si="4"/>
        <v>79458.740880860511</v>
      </c>
      <c r="M42" s="330">
        <f>IF(ISBLANK(A42),NA(),IFERROR(A42+(PLAYER_EXP_MAX-D42)/L42,NA()))</f>
        <v>43751.89842530249</v>
      </c>
      <c r="N42" s="267" t="str">
        <f t="shared" ca="1" si="5"/>
        <v>-056 D 07 H</v>
      </c>
    </row>
    <row r="43" spans="1:14" ht="14.65" customHeight="1" x14ac:dyDescent="0.25">
      <c r="A43" s="30">
        <v>43677.533333333333</v>
      </c>
      <c r="B43" s="312">
        <v>170</v>
      </c>
      <c r="C43" s="312">
        <v>31279</v>
      </c>
      <c r="D43" s="320">
        <f t="shared" si="0"/>
        <v>5536211</v>
      </c>
      <c r="E43" s="316">
        <f>IF(ISBLANK(A43),"-",D43/PLAYER_EXP_MAX)</f>
        <v>0.4842524668075342</v>
      </c>
      <c r="F43" s="322">
        <f ca="1">IF(ISBLANK(A43),NA(),IFERROR(SLOPE(INDIRECT("D" &amp; MATCH(A43-$B$1,A:A,1)):D43, INDIRECT("A" &amp; MATCH(A43-$B$1,A:A,1)):A43),NA()))</f>
        <v>70926.367068641877</v>
      </c>
      <c r="G43" s="330">
        <f ca="1">IF(ISBLANK(A43),NA(),IFERROR(A43+(PLAYER_EXP_MAX-D43)/F43,NA()))</f>
        <v>43760.665717574775</v>
      </c>
      <c r="H43" s="267" t="str">
        <f ca="1">IF(ISBLANK(#REF!),NA(),IFERROR(TEXT(TRUNC(G43-NOW()),"000") &amp; " D " &amp; TEXT(TRUNC(ABS(G43-NOW()-TRUNC(G43-NOW()))*24),"00") &amp; " H", NA()))</f>
        <v>-047 D 13 H</v>
      </c>
      <c r="I43" s="322">
        <f ca="1">IF(ISBLANK(A43),NA(),IFERROR(SLOPE(INDIRECT("D" &amp; MATCH(A43-$C$1,A:A,1)):D43, INDIRECT("A" &amp; MATCH(A43-$C$1,A:A,1)):A43),NA()))</f>
        <v>79426.860292606201</v>
      </c>
      <c r="J43" s="330">
        <f ca="1">IF(ISBLANK(A43),NA(),IFERROR(A43+(PLAYER_EXP_MAX-D43)/I43,NA()))</f>
        <v>43751.768648417907</v>
      </c>
      <c r="K43" s="267" t="str">
        <f t="shared" ca="1" si="1"/>
        <v>-056 D 10 H</v>
      </c>
      <c r="L43" s="322">
        <f t="shared" si="4"/>
        <v>80653.189401410753</v>
      </c>
      <c r="M43" s="330">
        <f>IF(ISBLANK(A43),NA(),IFERROR(A43+(PLAYER_EXP_MAX-D43)/L43,NA()))</f>
        <v>43750.639902878327</v>
      </c>
      <c r="N43" s="267" t="str">
        <f t="shared" ca="1" si="5"/>
        <v>-057 D 13 H</v>
      </c>
    </row>
    <row r="44" spans="1:14" ht="14.65" customHeight="1" x14ac:dyDescent="0.25">
      <c r="A44" s="30">
        <v>43678.117361111115</v>
      </c>
      <c r="B44" s="312">
        <v>170</v>
      </c>
      <c r="C44" s="312">
        <v>12604</v>
      </c>
      <c r="D44" s="321">
        <f t="shared" si="0"/>
        <v>5554886</v>
      </c>
      <c r="E44" s="316">
        <f>IF(ISBLANK(A44),"-",D44/PLAYER_EXP_MAX)</f>
        <v>0.48588596936327688</v>
      </c>
      <c r="F44" s="322">
        <f ca="1">IF(ISBLANK(A44),NA(),IFERROR(SLOPE(INDIRECT("D" &amp; MATCH(A44-$B$1,A:A,1)):D44, INDIRECT("A" &amp; MATCH(A44-$B$1,A:A,1)):A44),NA()))</f>
        <v>70404.988318368472</v>
      </c>
      <c r="G44" s="330">
        <f ca="1">IF(ISBLANK(A44),NA(),IFERROR(A44+(PLAYER_EXP_MAX-D44)/F44,NA()))</f>
        <v>43761.600124767319</v>
      </c>
      <c r="H44" s="267" t="str">
        <f ca="1">IF(ISBLANK(#REF!),NA(),IFERROR(TEXT(TRUNC(G44-NOW()),"000") &amp; " D " &amp; TEXT(TRUNC(ABS(G44-NOW()-TRUNC(G44-NOW()))*24),"00") &amp; " H", NA()))</f>
        <v>-046 D 14 H</v>
      </c>
      <c r="I44" s="322">
        <f ca="1">IF(ISBLANK(A44),NA(),IFERROR(SLOPE(INDIRECT("D" &amp; MATCH(A44-$C$1,A:A,1)):D44, INDIRECT("A" &amp; MATCH(A44-$C$1,A:A,1)):A44),NA()))</f>
        <v>79015.57783268053</v>
      </c>
      <c r="J44" s="330">
        <f ca="1">IF(ISBLANK(A44),NA(),IFERROR(A44+(PLAYER_EXP_MAX-D44)/I44,NA()))</f>
        <v>43752.502731201632</v>
      </c>
      <c r="K44" s="267" t="str">
        <f t="shared" ca="1" si="1"/>
        <v>-055 D 17 H</v>
      </c>
      <c r="L44" s="322">
        <f t="shared" si="4"/>
        <v>78114.597544339456</v>
      </c>
      <c r="M44" s="330">
        <f>IF(ISBLANK(A44),NA(),IFERROR(A44+(PLAYER_EXP_MAX-D44)/L44,NA()))</f>
        <v>43753.360698269244</v>
      </c>
      <c r="N44" s="267" t="str">
        <f t="shared" ca="1" si="5"/>
        <v>-054 D 20 H</v>
      </c>
    </row>
    <row r="45" spans="1:14" ht="14.65" customHeight="1" x14ac:dyDescent="0.25">
      <c r="A45" s="30">
        <v>43678.161805555559</v>
      </c>
      <c r="B45" s="312">
        <v>170</v>
      </c>
      <c r="C45" s="312">
        <v>7087</v>
      </c>
      <c r="D45" s="321">
        <f t="shared" si="0"/>
        <v>5560403</v>
      </c>
      <c r="E45" s="316">
        <f>IF(ISBLANK(A45),"-",D45/PLAYER_EXP_MAX)</f>
        <v>0.48636854144359992</v>
      </c>
      <c r="F45" s="322">
        <f ca="1">IF(ISBLANK(A45),NA(),IFERROR(SLOPE(INDIRECT("D" &amp; MATCH(A45-$B$1,A:A,1)):D45, INDIRECT("A" &amp; MATCH(A45-$B$1,A:A,1)):A45),NA()))</f>
        <v>68006.935160083711</v>
      </c>
      <c r="G45" s="330">
        <f ca="1">IF(ISBLANK(A45),NA(),IFERROR(A45+(PLAYER_EXP_MAX-D45)/F45,NA()))</f>
        <v>43764.507205273658</v>
      </c>
      <c r="H45" s="267" t="str">
        <f ca="1">IF(ISBLANK(#REF!),NA(),IFERROR(TEXT(TRUNC(G45-NOW()),"000") &amp; " D " &amp; TEXT(TRUNC(ABS(G45-NOW()-TRUNC(G45-NOW()))*24),"00") &amp; " H", NA()))</f>
        <v>-043 D 17 H</v>
      </c>
      <c r="I45" s="322">
        <f ca="1">IF(ISBLANK(A45),NA(),IFERROR(SLOPE(INDIRECT("D" &amp; MATCH(A45-$C$1,A:A,1)):D45, INDIRECT("A" &amp; MATCH(A45-$C$1,A:A,1)):A45),NA()))</f>
        <v>77924.016974976839</v>
      </c>
      <c r="J45" s="330">
        <f ca="1">IF(ISBLANK(A45),NA(),IFERROR(A45+(PLAYER_EXP_MAX-D45)/I45,NA()))</f>
        <v>43753.518367344281</v>
      </c>
      <c r="K45" s="267" t="str">
        <f t="shared" ca="1" si="1"/>
        <v>-054 D 16 H</v>
      </c>
      <c r="L45" s="322">
        <f t="shared" si="4"/>
        <v>78296.508956151403</v>
      </c>
      <c r="M45" s="330">
        <f>IF(ISBLANK(A45),NA(),IFERROR(A45+(PLAYER_EXP_MAX-D45)/L45,NA()))</f>
        <v>43753.159862024317</v>
      </c>
      <c r="N45" s="267" t="str">
        <f t="shared" ca="1" si="5"/>
        <v>-055 D 01 H</v>
      </c>
    </row>
    <row r="46" spans="1:14" ht="14.65" customHeight="1" x14ac:dyDescent="0.25">
      <c r="A46" s="30">
        <v>43678.216666666667</v>
      </c>
      <c r="B46" s="312">
        <v>170</v>
      </c>
      <c r="C46" s="312">
        <v>309</v>
      </c>
      <c r="D46" s="321">
        <f t="shared" si="0"/>
        <v>5567181</v>
      </c>
      <c r="E46" s="316">
        <f>IF(ISBLANK(A46),"-",D46/PLAYER_EXP_MAX)</f>
        <v>0.48696141321456771</v>
      </c>
      <c r="F46" s="322">
        <f ca="1">IF(ISBLANK(A46),NA(),IFERROR(SLOPE(INDIRECT("D" &amp; MATCH(A46-$B$1,A:A,1)):D46, INDIRECT("A" &amp; MATCH(A46-$B$1,A:A,1)):A46),NA()))</f>
        <v>59947.830184462204</v>
      </c>
      <c r="G46" s="330">
        <f ca="1">IF(ISBLANK(A46),NA(),IFERROR(A46+(PLAYER_EXP_MAX-D46)/F46,NA()))</f>
        <v>43776.05687175753</v>
      </c>
      <c r="H46" s="267" t="str">
        <f ca="1">IF(ISBLANK(#REF!),NA(),IFERROR(TEXT(TRUNC(G46-NOW()),"000") &amp; " D " &amp; TEXT(TRUNC(ABS(G46-NOW()-TRUNC(G46-NOW()))*24),"00") &amp; " H", NA()))</f>
        <v>-032 D 03 H</v>
      </c>
      <c r="I46" s="322">
        <f ca="1">IF(ISBLANK(A46),NA(),IFERROR(SLOPE(INDIRECT("D" &amp; MATCH(A46-$C$1,A:A,1)):D46, INDIRECT("A" &amp; MATCH(A46-$C$1,A:A,1)):A46),NA()))</f>
        <v>77800.483610403142</v>
      </c>
      <c r="J46" s="330">
        <f ca="1">IF(ISBLANK(A46),NA(),IFERROR(A46+(PLAYER_EXP_MAX-D46)/I46,NA()))</f>
        <v>43753.605761024635</v>
      </c>
      <c r="K46" s="267" t="str">
        <f t="shared" ca="1" si="1"/>
        <v>-054 D 14 H</v>
      </c>
      <c r="L46" s="322">
        <f t="shared" si="4"/>
        <v>78516.245620532223</v>
      </c>
      <c r="M46" s="330">
        <f>IF(ISBLANK(A46),NA(),IFERROR(A46+(PLAYER_EXP_MAX-D46)/L46,NA()))</f>
        <v>43752.918506440656</v>
      </c>
      <c r="N46" s="267" t="str">
        <f t="shared" ca="1" si="5"/>
        <v>-055 D 07 H</v>
      </c>
    </row>
    <row r="47" spans="1:14" ht="14.65" customHeight="1" x14ac:dyDescent="0.25">
      <c r="A47" s="30">
        <v>43678.29791666667</v>
      </c>
      <c r="B47" s="312">
        <v>171</v>
      </c>
      <c r="C47" s="312">
        <v>143636</v>
      </c>
      <c r="D47" s="321">
        <f t="shared" si="0"/>
        <v>5575854</v>
      </c>
      <c r="E47" s="316">
        <f>IF(ISBLANK(A47),"-",D47/PLAYER_EXP_MAX)</f>
        <v>0.48772004066656</v>
      </c>
      <c r="F47" s="322">
        <f ca="1">IF(ISBLANK(A47),NA(),IFERROR(SLOPE(INDIRECT("D" &amp; MATCH(A47-$B$1,A:A,1)):D47, INDIRECT("A" &amp; MATCH(A47-$B$1,A:A,1)):A47),NA()))</f>
        <v>62067.940781923971</v>
      </c>
      <c r="G47" s="330">
        <f ca="1">IF(ISBLANK(A47),NA(),IFERROR(A47+(PLAYER_EXP_MAX-D47)/F47,NA()))</f>
        <v>43772.656371711557</v>
      </c>
      <c r="H47" s="267" t="str">
        <f ca="1">IF(ISBLANK(#REF!),NA(),IFERROR(TEXT(TRUNC(G47-NOW()),"000") &amp; " D " &amp; TEXT(TRUNC(ABS(G47-NOW()-TRUNC(G47-NOW()))*24),"00") &amp; " H", NA()))</f>
        <v>-035 D 13 H</v>
      </c>
      <c r="I47" s="322">
        <f ca="1">IF(ISBLANK(A47),NA(),IFERROR(SLOPE(INDIRECT("D" &amp; MATCH(A47-$C$1,A:A,1)):D47, INDIRECT("A" &amp; MATCH(A47-$C$1,A:A,1)):A47),NA()))</f>
        <v>77367.619050205831</v>
      </c>
      <c r="J47" s="330">
        <f ca="1">IF(ISBLANK(A47),NA(),IFERROR(A47+(PLAYER_EXP_MAX-D47)/I47,NA()))</f>
        <v>43753.996704763013</v>
      </c>
      <c r="K47" s="267" t="str">
        <f t="shared" ca="1" si="1"/>
        <v>-054 D 05 H</v>
      </c>
      <c r="L47" s="322">
        <f t="shared" si="4"/>
        <v>78717.803002569868</v>
      </c>
      <c r="M47" s="330">
        <f>IF(ISBLANK(A47),NA(),IFERROR(A47+(PLAYER_EXP_MAX-D47)/L47,NA()))</f>
        <v>43752.698303575446</v>
      </c>
      <c r="N47" s="267" t="str">
        <f t="shared" ca="1" si="5"/>
        <v>-055 D 12 H</v>
      </c>
    </row>
    <row r="48" spans="1:14" ht="14.65" customHeight="1" x14ac:dyDescent="0.25">
      <c r="A48" s="30">
        <v>43678.412500000006</v>
      </c>
      <c r="B48" s="312">
        <v>171</v>
      </c>
      <c r="C48" s="312">
        <v>128810</v>
      </c>
      <c r="D48" s="321">
        <f t="shared" si="0"/>
        <v>5590680</v>
      </c>
      <c r="E48" s="316">
        <f>IF(ISBLANK(A48),"-",D48/PLAYER_EXP_MAX)</f>
        <v>0.48901687112928777</v>
      </c>
      <c r="F48" s="322">
        <f ca="1">IF(ISBLANK(A48),NA(),IFERROR(SLOPE(INDIRECT("D" &amp; MATCH(A48-$B$1,A:A,1)):D48, INDIRECT("A" &amp; MATCH(A48-$B$1,A:A,1)):A48),NA()))</f>
        <v>66122.235515662105</v>
      </c>
      <c r="G48" s="330">
        <f ca="1">IF(ISBLANK(A48),NA(),IFERROR(A48+(PLAYER_EXP_MAX-D48)/F48,NA()))</f>
        <v>43766.76113120465</v>
      </c>
      <c r="H48" s="267" t="str">
        <f ca="1">IF(ISBLANK(#REF!),NA(),IFERROR(TEXT(TRUNC(G48-NOW()),"000") &amp; " D " &amp; TEXT(TRUNC(ABS(G48-NOW()-TRUNC(G48-NOW()))*24),"00") &amp; " H", NA()))</f>
        <v>-041 D 11 H</v>
      </c>
      <c r="I48" s="322">
        <f ca="1">IF(ISBLANK(A48),NA(),IFERROR(SLOPE(INDIRECT("D" &amp; MATCH(A48-$C$1,A:A,1)):D48, INDIRECT("A" &amp; MATCH(A48-$C$1,A:A,1)):A48),NA()))</f>
        <v>77469.36108593781</v>
      </c>
      <c r="J48" s="330">
        <f ca="1">IF(ISBLANK(A48),NA(),IFERROR(A48+(PLAYER_EXP_MAX-D48)/I48,NA()))</f>
        <v>43753.820492503255</v>
      </c>
      <c r="K48" s="267" t="str">
        <f t="shared" ca="1" si="1"/>
        <v>-054 D 09 H</v>
      </c>
      <c r="L48" s="322">
        <f t="shared" si="4"/>
        <v>79222.96900488394</v>
      </c>
      <c r="M48" s="330">
        <f>IF(ISBLANK(A48),NA(),IFERROR(A48+(PLAYER_EXP_MAX-D48)/L48,NA()))</f>
        <v>43752.151329450338</v>
      </c>
      <c r="N48" s="267" t="str">
        <f t="shared" ca="1" si="5"/>
        <v>-056 D 01 H</v>
      </c>
    </row>
    <row r="49" spans="1:14" ht="14.65" customHeight="1" x14ac:dyDescent="0.25">
      <c r="A49" s="30">
        <v>43678.514583333337</v>
      </c>
      <c r="B49" s="312">
        <v>171</v>
      </c>
      <c r="C49" s="312">
        <v>114853</v>
      </c>
      <c r="D49" s="321">
        <f t="shared" si="0"/>
        <v>5604637</v>
      </c>
      <c r="E49" s="316">
        <f>IF(ISBLANK(A49),"-",D49/PLAYER_EXP_MAX)</f>
        <v>0.49023769014778845</v>
      </c>
      <c r="F49" s="322">
        <f ca="1">IF(ISBLANK(A49),NA(),IFERROR(SLOPE(INDIRECT("D" &amp; MATCH(A49-$B$1,A:A,1)):D49, INDIRECT("A" &amp; MATCH(A49-$B$1,A:A,1)):A49),NA()))</f>
        <v>71016.977697071343</v>
      </c>
      <c r="G49" s="330">
        <f ca="1">IF(ISBLANK(A49),NA(),IFERROR(A49+(PLAYER_EXP_MAX-D49)/F49,NA()))</f>
        <v>43760.577382807278</v>
      </c>
      <c r="H49" s="267" t="str">
        <f ca="1">IF(ISBLANK(#REF!),NA(),IFERROR(TEXT(TRUNC(G49-NOW()),"000") &amp; " D " &amp; TEXT(TRUNC(ABS(G49-NOW()-TRUNC(G49-NOW()))*24),"00") &amp; " H", NA()))</f>
        <v>-047 D 15 H</v>
      </c>
      <c r="I49" s="322">
        <f ca="1">IF(ISBLANK(A49),NA(),IFERROR(SLOPE(INDIRECT("D" &amp; MATCH(A49-$C$1,A:A,1)):D49, INDIRECT("A" &amp; MATCH(A49-$C$1,A:A,1)):A49),NA()))</f>
        <v>77515.745786876359</v>
      </c>
      <c r="J49" s="330">
        <f ca="1">IF(ISBLANK(A49),NA(),IFERROR(A49+(PLAYER_EXP_MAX-D49)/I49,NA()))</f>
        <v>43753.697398654796</v>
      </c>
      <c r="K49" s="267" t="str">
        <f t="shared" ca="1" si="1"/>
        <v>-054 D 12 H</v>
      </c>
      <c r="L49" s="322">
        <f t="shared" si="4"/>
        <v>79729.155587498841</v>
      </c>
      <c r="M49" s="330">
        <f>IF(ISBLANK(A49),NA(),IFERROR(A49+(PLAYER_EXP_MAX-D49)/L49,NA()))</f>
        <v>43751.610202583994</v>
      </c>
      <c r="N49" s="267" t="str">
        <f t="shared" ca="1" si="5"/>
        <v>-056 D 14 H</v>
      </c>
    </row>
    <row r="50" spans="1:14" ht="14.65" customHeight="1" x14ac:dyDescent="0.25">
      <c r="A50" s="30">
        <v>43678.996527777781</v>
      </c>
      <c r="B50" s="312">
        <v>171</v>
      </c>
      <c r="C50" s="312">
        <v>97173</v>
      </c>
      <c r="D50" s="321">
        <f t="shared" si="0"/>
        <v>5622317</v>
      </c>
      <c r="E50" s="316">
        <f>IF(ISBLANK(A50),"-",D50/PLAYER_EXP_MAX)</f>
        <v>0.49178416003724124</v>
      </c>
      <c r="F50" s="322">
        <f ca="1">IF(ISBLANK(A50),NA(),IFERROR(SLOPE(INDIRECT("D" &amp; MATCH(A50-$B$1,A:A,1)):D50, INDIRECT("A" &amp; MATCH(A50-$B$1,A:A,1)):A50),NA()))</f>
        <v>65127.136359625722</v>
      </c>
      <c r="G50" s="330">
        <f ca="1">IF(ISBLANK(A50),NA(),IFERROR(A50+(PLAYER_EXP_MAX-D50)/F50,NA()))</f>
        <v>43768.209294141663</v>
      </c>
      <c r="H50" s="267" t="str">
        <f ca="1">IF(ISBLANK(#REF!),NA(),IFERROR(TEXT(TRUNC(G50-NOW()),"000") &amp; " D " &amp; TEXT(TRUNC(ABS(G50-NOW()-TRUNC(G50-NOW()))*24),"00") &amp; " H", NA()))</f>
        <v>-040 D 00 H</v>
      </c>
      <c r="I50" s="322">
        <f ca="1">IF(ISBLANK(A50),NA(),IFERROR(SLOPE(INDIRECT("D" &amp; MATCH(A50-$C$1,A:A,1)):D50, INDIRECT("A" &amp; MATCH(A50-$C$1,A:A,1)):A50),NA()))</f>
        <v>79240.363356152346</v>
      </c>
      <c r="J50" s="330">
        <f ca="1">IF(ISBLANK(A50),NA(),IFERROR(A50+(PLAYER_EXP_MAX-D50)/I50,NA()))</f>
        <v>43752.319916943547</v>
      </c>
      <c r="K50" s="267" t="str">
        <f t="shared" ca="1" si="1"/>
        <v>-055 D 21 H</v>
      </c>
      <c r="L50" s="322">
        <f t="shared" si="4"/>
        <v>78011.536338553764</v>
      </c>
      <c r="M50" s="330">
        <f>IF(ISBLANK(A50),NA(),IFERROR(A50+(PLAYER_EXP_MAX-D50)/L50,NA()))</f>
        <v>43753.474896910069</v>
      </c>
      <c r="N50" s="267" t="str">
        <f t="shared" ca="1" si="5"/>
        <v>-054 D 17 H</v>
      </c>
    </row>
    <row r="51" spans="1:14" ht="14.65" customHeight="1" x14ac:dyDescent="0.25">
      <c r="A51" s="30">
        <v>43679.132638888892</v>
      </c>
      <c r="B51" s="312">
        <v>171</v>
      </c>
      <c r="C51" s="312">
        <v>76491</v>
      </c>
      <c r="D51" s="321">
        <f t="shared" si="0"/>
        <v>5642999</v>
      </c>
      <c r="E51" s="316">
        <f>IF(ISBLANK(A51),"-",D51/PLAYER_EXP_MAX)</f>
        <v>0.49359321491584202</v>
      </c>
      <c r="F51" s="322">
        <f ca="1">IF(ISBLANK(A51),NA(),IFERROR(SLOPE(INDIRECT("D" &amp; MATCH(A51-$B$1,A:A,1)):D51, INDIRECT("A" &amp; MATCH(A51-$B$1,A:A,1)):A51),NA()))</f>
        <v>79788.107295130409</v>
      </c>
      <c r="G51" s="330">
        <f ca="1">IF(ISBLANK(A51),NA(),IFERROR(A51+(PLAYER_EXP_MAX-D51)/F51,NA()))</f>
        <v>43751.693452727792</v>
      </c>
      <c r="H51" s="267" t="str">
        <f ca="1">IF(ISBLANK(#REF!),NA(),IFERROR(TEXT(TRUNC(G51-NOW()),"000") &amp; " D " &amp; TEXT(TRUNC(ABS(G51-NOW()-TRUNC(G51-NOW()))*24),"00") &amp; " H", NA()))</f>
        <v>-056 D 12 H</v>
      </c>
      <c r="I51" s="322">
        <f ca="1">IF(ISBLANK(A51),NA(),IFERROR(SLOPE(INDIRECT("D" &amp; MATCH(A51-$C$1,A:A,1)):D51, INDIRECT("A" &amp; MATCH(A51-$C$1,A:A,1)):A51),NA()))</f>
        <v>79145.113969218291</v>
      </c>
      <c r="J51" s="330">
        <f ca="1">IF(ISBLANK(A51),NA(),IFERROR(A51+(PLAYER_EXP_MAX-D51)/I51,NA()))</f>
        <v>43752.282953667032</v>
      </c>
      <c r="K51" s="267" t="str">
        <f t="shared" ca="1" si="1"/>
        <v>-055 D 22 H</v>
      </c>
      <c r="L51" s="322">
        <f t="shared" si="4"/>
        <v>78835.496929733155</v>
      </c>
      <c r="M51" s="330">
        <f>IF(ISBLANK(A51),NA(),IFERROR(A51+(PLAYER_EXP_MAX-D51)/L51,NA()))</f>
        <v>43752.570242829664</v>
      </c>
      <c r="N51" s="267" t="str">
        <f t="shared" ca="1" si="5"/>
        <v>-055 D 15 H</v>
      </c>
    </row>
    <row r="52" spans="1:14" ht="14.65" customHeight="1" x14ac:dyDescent="0.25">
      <c r="A52" s="30">
        <v>43679.166666666672</v>
      </c>
      <c r="B52" s="312">
        <v>171</v>
      </c>
      <c r="C52" s="312">
        <v>69602</v>
      </c>
      <c r="D52" s="321">
        <f t="shared" si="0"/>
        <v>5649888</v>
      </c>
      <c r="E52" s="316">
        <f>IF(ISBLANK(A52),"-",D52/PLAYER_EXP_MAX)</f>
        <v>0.49419579585862711</v>
      </c>
      <c r="F52" s="322">
        <f ca="1">IF(ISBLANK(A52),NA(),IFERROR(SLOPE(INDIRECT("D" &amp; MATCH(A52-$B$1,A:A,1)):D52, INDIRECT("A" &amp; MATCH(A52-$B$1,A:A,1)):A52),NA()))</f>
        <v>79795.365453882216</v>
      </c>
      <c r="G52" s="330">
        <f ca="1">IF(ISBLANK(A52),NA(),IFERROR(A52+(PLAYER_EXP_MAX-D52)/F52,NA()))</f>
        <v>43751.634547064335</v>
      </c>
      <c r="H52" s="267" t="str">
        <f ca="1">IF(ISBLANK(#REF!),NA(),IFERROR(TEXT(TRUNC(G52-NOW()),"000") &amp; " D " &amp; TEXT(TRUNC(ABS(G52-NOW()-TRUNC(G52-NOW()))*24),"00") &amp; " H", NA()))</f>
        <v>-056 D 14 H</v>
      </c>
      <c r="I52" s="322">
        <f ca="1">IF(ISBLANK(A52),NA(),IFERROR(SLOPE(INDIRECT("D" &amp; MATCH(A52-$C$1,A:A,1)):D52, INDIRECT("A" &amp; MATCH(A52-$C$1,A:A,1)):A52),NA()))</f>
        <v>79188.38938172521</v>
      </c>
      <c r="J52" s="330">
        <f ca="1">IF(ISBLANK(A52),NA(),IFERROR(A52+(PLAYER_EXP_MAX-D52)/I52,NA()))</f>
        <v>43752.190010684004</v>
      </c>
      <c r="K52" s="267" t="str">
        <f t="shared" ca="1" si="1"/>
        <v>-056 D 00 H</v>
      </c>
      <c r="L52" s="322">
        <f t="shared" si="4"/>
        <v>79178.93519305691</v>
      </c>
      <c r="M52" s="330">
        <f>IF(ISBLANK(A52),NA(),IFERROR(A52+(PLAYER_EXP_MAX-D52)/L52,NA()))</f>
        <v>43752.198729877688</v>
      </c>
      <c r="N52" s="267" t="str">
        <f t="shared" ca="1" si="5"/>
        <v>-056 D 00 H</v>
      </c>
    </row>
    <row r="53" spans="1:14" ht="14.65" customHeight="1" x14ac:dyDescent="0.25">
      <c r="A53" s="30">
        <v>43679.974305555559</v>
      </c>
      <c r="B53" s="312">
        <v>171</v>
      </c>
      <c r="C53" s="312">
        <v>21494</v>
      </c>
      <c r="D53" s="321">
        <f t="shared" si="0"/>
        <v>5697996</v>
      </c>
      <c r="E53" s="316">
        <f>IF(ISBLANK(A53),"-",D53/PLAYER_EXP_MAX)</f>
        <v>0.49840380340623991</v>
      </c>
      <c r="F53" s="322">
        <f ca="1">IF(ISBLANK(A53),NA(),IFERROR(SLOPE(INDIRECT("D" &amp; MATCH(A53-$B$1,A:A,1)):D53, INDIRECT("A" &amp; MATCH(A53-$B$1,A:A,1)):A53),NA()))</f>
        <v>65917.876480589053</v>
      </c>
      <c r="G53" s="330">
        <f ca="1">IF(ISBLANK(A53),NA(),IFERROR(A53+(PLAYER_EXP_MAX-D53)/F53,NA()))</f>
        <v>43766.968810023383</v>
      </c>
      <c r="H53" s="267" t="str">
        <f ca="1">IF(ISBLANK(#REF!),NA(),IFERROR(TEXT(TRUNC(G53-NOW()),"000") &amp; " D " &amp; TEXT(TRUNC(ABS(G53-NOW()-TRUNC(G53-NOW()))*24),"00") &amp; " H", NA()))</f>
        <v>-041 D 06 H</v>
      </c>
      <c r="I53" s="322">
        <f ca="1">IF(ISBLANK(A53),NA(),IFERROR(SLOPE(INDIRECT("D" &amp; MATCH(A53-$C$1,A:A,1)):D53, INDIRECT("A" &amp; MATCH(A53-$C$1,A:A,1)):A53),NA()))</f>
        <v>78729.69606683735</v>
      </c>
      <c r="J53" s="330">
        <f ca="1">IF(ISBLANK(A53),NA(),IFERROR(A53+(PLAYER_EXP_MAX-D53)/I53,NA()))</f>
        <v>43752.812043873913</v>
      </c>
      <c r="K53" s="267" t="str">
        <f t="shared" ca="1" si="1"/>
        <v>-055 D 09 H</v>
      </c>
      <c r="L53" s="322">
        <f t="shared" si="4"/>
        <v>77965.659574472913</v>
      </c>
      <c r="M53" s="330">
        <f>IF(ISBLANK(A53),NA(),IFERROR(A53+(PLAYER_EXP_MAX-D53)/L53,NA()))</f>
        <v>43753.525828511927</v>
      </c>
      <c r="N53" s="267" t="str">
        <f t="shared" ca="1" si="5"/>
        <v>-054 D 16 H</v>
      </c>
    </row>
    <row r="54" spans="1:14" ht="14.65" customHeight="1" x14ac:dyDescent="0.25">
      <c r="A54" s="30">
        <v>43680.202777777777</v>
      </c>
      <c r="B54" s="312">
        <v>172</v>
      </c>
      <c r="C54" s="312">
        <v>144260</v>
      </c>
      <c r="D54" s="321">
        <f t="shared" si="0"/>
        <v>5730230</v>
      </c>
      <c r="E54" s="316">
        <f>IF(ISBLANK(A54),"-",D54/PLAYER_EXP_MAX)</f>
        <v>0.5012233119139673</v>
      </c>
      <c r="F54" s="322">
        <f ca="1">IF(ISBLANK(A54),NA(),IFERROR(SLOPE(INDIRECT("D" &amp; MATCH(A54-$B$1,A:A,1)):D54, INDIRECT("A" &amp; MATCH(A54-$B$1,A:A,1)):A54),NA()))</f>
        <v>72812.846265175205</v>
      </c>
      <c r="G54" s="330">
        <f ca="1">IF(ISBLANK(A54),NA(),IFERROR(A54+(PLAYER_EXP_MAX-D54)/F54,NA()))</f>
        <v>43758.516692045501</v>
      </c>
      <c r="H54" s="267" t="str">
        <f ca="1">IF(ISBLANK(#REF!),NA(),IFERROR(TEXT(TRUNC(G54-NOW()),"000") &amp; " D " &amp; TEXT(TRUNC(ABS(G54-NOW()-TRUNC(G54-NOW()))*24),"00") &amp; " H", NA()))</f>
        <v>-049 D 16 H</v>
      </c>
      <c r="I54" s="322">
        <f ca="1">IF(ISBLANK(A54),NA(),IFERROR(SLOPE(INDIRECT("D" &amp; MATCH(A54-$C$1,A:A,1)):D54, INDIRECT("A" &amp; MATCH(A54-$C$1,A:A,1)):A54),NA()))</f>
        <v>79097.265841461223</v>
      </c>
      <c r="J54" s="330">
        <f ca="1">IF(ISBLANK(A54),NA(),IFERROR(A54+(PLAYER_EXP_MAX-D54)/I54,NA()))</f>
        <v>43752.294511156135</v>
      </c>
      <c r="K54" s="267" t="str">
        <f t="shared" ca="1" si="1"/>
        <v>-055 D 22 H</v>
      </c>
      <c r="L54" s="322">
        <f t="shared" si="4"/>
        <v>79051.249934686901</v>
      </c>
      <c r="M54" s="330">
        <f>IF(ISBLANK(A54),NA(),IFERROR(A54+(PLAYER_EXP_MAX-D54)/L54,NA()))</f>
        <v>43752.336475912991</v>
      </c>
      <c r="N54" s="267" t="str">
        <f t="shared" ca="1" si="5"/>
        <v>-055 D 21 H</v>
      </c>
    </row>
    <row r="55" spans="1:14" ht="14.65" customHeight="1" x14ac:dyDescent="0.25">
      <c r="A55" s="30">
        <v>43680.578472222223</v>
      </c>
      <c r="B55" s="312">
        <v>172</v>
      </c>
      <c r="C55" s="312">
        <v>86973</v>
      </c>
      <c r="D55" s="321">
        <f t="shared" si="0"/>
        <v>5787517</v>
      </c>
      <c r="E55" s="316">
        <f>IF(ISBLANK(A55),"-",D55/PLAYER_EXP_MAX)</f>
        <v>0.50623420674185649</v>
      </c>
      <c r="F55" s="322">
        <f ca="1">IF(ISBLANK(A55),NA(),IFERROR(SLOPE(INDIRECT("D" &amp; MATCH(A55-$B$1,A:A,1)):D55, INDIRECT("A" &amp; MATCH(A55-$B$1,A:A,1)):A55),NA()))</f>
        <v>93369.423853448243</v>
      </c>
      <c r="G55" s="330">
        <f ca="1">IF(ISBLANK(A55),NA(),IFERROR(A55+(PLAYER_EXP_MAX-D55)/F55,NA()))</f>
        <v>43741.036936749755</v>
      </c>
      <c r="H55" s="267" t="str">
        <f ca="1">IF(ISBLANK(#REF!),NA(),IFERROR(TEXT(TRUNC(G55-NOW()),"000") &amp; " D " &amp; TEXT(TRUNC(ABS(G55-NOW()-TRUNC(G55-NOW()))*24),"00") &amp; " H", NA()))</f>
        <v>-067 D 04 H</v>
      </c>
      <c r="I55" s="322">
        <f ca="1">IF(ISBLANK(A55),NA(),IFERROR(SLOPE(INDIRECT("D" &amp; MATCH(A55-$C$1,A:A,1)):D55, INDIRECT("A" &amp; MATCH(A55-$C$1,A:A,1)):A55),NA()))</f>
        <v>80047.06044880487</v>
      </c>
      <c r="J55" s="330">
        <f ca="1">IF(ISBLANK(A55),NA(),IFERROR(A55+(PLAYER_EXP_MAX-D55)/I55,NA()))</f>
        <v>43751.099138044927</v>
      </c>
      <c r="K55" s="267" t="str">
        <f t="shared" ca="1" si="1"/>
        <v>-057 D 02 H</v>
      </c>
      <c r="L55" s="322">
        <f t="shared" si="4"/>
        <v>81070.901881056299</v>
      </c>
      <c r="M55" s="330">
        <f>IF(ISBLANK(A55),NA(),IFERROR(A55+(PLAYER_EXP_MAX-D55)/L55,NA()))</f>
        <v>43750.208535155063</v>
      </c>
      <c r="N55" s="267" t="str">
        <f t="shared" ca="1" si="5"/>
        <v>-058 D 00 H</v>
      </c>
    </row>
    <row r="56" spans="1:14" ht="14.65" customHeight="1" x14ac:dyDescent="0.25">
      <c r="A56" s="30">
        <v>43680.97152777778</v>
      </c>
      <c r="B56" s="312">
        <v>172</v>
      </c>
      <c r="C56" s="312">
        <v>67052</v>
      </c>
      <c r="D56" s="321">
        <f t="shared" si="0"/>
        <v>5807438</v>
      </c>
      <c r="E56" s="316">
        <f>IF(ISBLANK(A56),"-",D56/PLAYER_EXP_MAX)</f>
        <v>0.50797669693799841</v>
      </c>
      <c r="F56" s="322">
        <f ca="1">IF(ISBLANK(A56),NA(),IFERROR(SLOPE(INDIRECT("D" &amp; MATCH(A56-$B$1,A:A,1)):D56, INDIRECT("A" &amp; MATCH(A56-$B$1,A:A,1)):A56),NA()))</f>
        <v>92729.950879565149</v>
      </c>
      <c r="G56" s="330">
        <f ca="1">IF(ISBLANK(A56),NA(),IFERROR(A56+(PLAYER_EXP_MAX-D56)/F56,NA()))</f>
        <v>43741.632090483195</v>
      </c>
      <c r="H56" s="267" t="str">
        <f ca="1">IF(ISBLANK(#REF!),NA(),IFERROR(TEXT(TRUNC(G56-NOW()),"000") &amp; " D " &amp; TEXT(TRUNC(ABS(G56-NOW()-TRUNC(G56-NOW()))*24),"00") &amp; " H", NA()))</f>
        <v>-066 D 14 H</v>
      </c>
      <c r="I56" s="322">
        <f ca="1">IF(ISBLANK(A56),NA(),IFERROR(SLOPE(INDIRECT("D" &amp; MATCH(A56-$C$1,A:A,1)):D56, INDIRECT("A" &amp; MATCH(A56-$C$1,A:A,1)):A56),NA()))</f>
        <v>80442.15442900882</v>
      </c>
      <c r="J56" s="330">
        <f ca="1">IF(ISBLANK(A56),NA(),IFERROR(A56+(PLAYER_EXP_MAX-D56)/I56,NA()))</f>
        <v>43750.898185510006</v>
      </c>
      <c r="K56" s="267" t="str">
        <f t="shared" ca="1" si="1"/>
        <v>-057 D 07 H</v>
      </c>
      <c r="L56" s="322">
        <f t="shared" si="4"/>
        <v>80220.936944074856</v>
      </c>
      <c r="M56" s="330">
        <f>IF(ISBLANK(A56),NA(),IFERROR(A56+(PLAYER_EXP_MAX-D56)/L56,NA()))</f>
        <v>43751.09101546117</v>
      </c>
      <c r="N56" s="267" t="str">
        <f t="shared" ca="1" si="5"/>
        <v>-057 D 03 H</v>
      </c>
    </row>
    <row r="57" spans="1:14" ht="14.65" customHeight="1" x14ac:dyDescent="0.25">
      <c r="A57" s="30">
        <v>43681.293055555558</v>
      </c>
      <c r="B57" s="312">
        <v>172</v>
      </c>
      <c r="C57" s="312">
        <v>29428</v>
      </c>
      <c r="D57" s="321">
        <f t="shared" si="0"/>
        <v>5845062</v>
      </c>
      <c r="E57" s="316">
        <f>IF(ISBLANK(A57),"-",D57/PLAYER_EXP_MAX)</f>
        <v>0.51126766883396957</v>
      </c>
      <c r="F57" s="322">
        <f ca="1">IF(ISBLANK(A57),NA(),IFERROR(SLOPE(INDIRECT("D" &amp; MATCH(A57-$B$1,A:A,1)):D57, INDIRECT("A" &amp; MATCH(A57-$B$1,A:A,1)):A57),NA()))</f>
        <v>99326.855135016987</v>
      </c>
      <c r="G57" s="330">
        <f ca="1">IF(ISBLANK(A57),NA(),IFERROR(A57+(PLAYER_EXP_MAX-D57)/F57,NA()))</f>
        <v>43737.545989290396</v>
      </c>
      <c r="H57" s="267" t="str">
        <f ca="1">IF(ISBLANK(#REF!),NA(),IFERROR(TEXT(TRUNC(G57-NOW()),"000") &amp; " D " &amp; TEXT(TRUNC(ABS(G57-NOW()-TRUNC(G57-NOW()))*24),"00") &amp; " H", NA()))</f>
        <v>-070 D 16 H</v>
      </c>
      <c r="I57" s="322">
        <f ca="1">IF(ISBLANK(A57),NA(),IFERROR(SLOPE(INDIRECT("D" &amp; MATCH(A57-$C$1,A:A,1)):D57, INDIRECT("A" &amp; MATCH(A57-$C$1,A:A,1)):A57),NA()))</f>
        <v>81195.362912725774</v>
      </c>
      <c r="J57" s="330">
        <f ca="1">IF(ISBLANK(A57),NA(),IFERROR(A57+(PLAYER_EXP_MAX-D57)/I57,NA()))</f>
        <v>43750.107662690272</v>
      </c>
      <c r="K57" s="267" t="str">
        <f t="shared" ca="1" si="1"/>
        <v>-058 D 02 H</v>
      </c>
      <c r="L57" s="322">
        <f t="shared" si="4"/>
        <v>81043.984733574776</v>
      </c>
      <c r="M57" s="330">
        <f>IF(ISBLANK(A57),NA(),IFERROR(A57+(PLAYER_EXP_MAX-D57)/L57,NA()))</f>
        <v>43750.23619820048</v>
      </c>
      <c r="N57" s="267" t="str">
        <f t="shared" ca="1" si="5"/>
        <v>-057 D 23 H</v>
      </c>
    </row>
    <row r="58" spans="1:14" ht="14.65" customHeight="1" x14ac:dyDescent="0.25">
      <c r="A58" s="30">
        <v>43681.466666666667</v>
      </c>
      <c r="B58" s="312">
        <v>173</v>
      </c>
      <c r="C58" s="312">
        <v>151875</v>
      </c>
      <c r="D58" s="321">
        <f t="shared" si="0"/>
        <v>5880615</v>
      </c>
      <c r="E58" s="316">
        <f>IF(ISBLANK(A58),"-",D58/PLAYER_EXP_MAX)</f>
        <v>0.51437749032603486</v>
      </c>
      <c r="F58" s="322">
        <f ca="1">IF(ISBLANK(A58),NA(),IFERROR(SLOPE(INDIRECT("D" &amp; MATCH(A58-$B$1,A:A,1)):D58, INDIRECT("A" &amp; MATCH(A58-$B$1,A:A,1)):A58),NA()))</f>
        <v>108819.60038937855</v>
      </c>
      <c r="G58" s="330">
        <f ca="1">IF(ISBLANK(A58),NA(),IFERROR(A58+(PLAYER_EXP_MAX-D58)/F58,NA()))</f>
        <v>43732.485729226486</v>
      </c>
      <c r="H58" s="267" t="str">
        <f ca="1">IF(ISBLANK(#REF!),NA(),IFERROR(TEXT(TRUNC(G58-NOW()),"000") &amp; " D " &amp; TEXT(TRUNC(ABS(G58-NOW()-TRUNC(G58-NOW()))*24),"00") &amp; " H", NA()))</f>
        <v>-075 D 17 H</v>
      </c>
      <c r="I58" s="322">
        <f ca="1">IF(ISBLANK(A58),NA(),IFERROR(SLOPE(INDIRECT("D" &amp; MATCH(A58-$C$1,A:A,1)):D58, INDIRECT("A" &amp; MATCH(A58-$C$1,A:A,1)):A58),NA()))</f>
        <v>81700.211699478838</v>
      </c>
      <c r="J58" s="330">
        <f ca="1">IF(ISBLANK(A58),NA(),IFERROR(A58+(PLAYER_EXP_MAX-D58)/I58,NA()))</f>
        <v>43749.420884709842</v>
      </c>
      <c r="K58" s="267" t="str">
        <f t="shared" ca="1" si="1"/>
        <v>-058 D 19 H</v>
      </c>
      <c r="L58" s="322">
        <f t="shared" si="4"/>
        <v>82520.681655470966</v>
      </c>
      <c r="M58" s="330">
        <f>IF(ISBLANK(A58),NA(),IFERROR(A58+(PLAYER_EXP_MAX-D58)/L58,NA()))</f>
        <v>43748.745243244346</v>
      </c>
      <c r="N58" s="267" t="str">
        <f t="shared" ca="1" si="5"/>
        <v>-059 D 11 H</v>
      </c>
    </row>
    <row r="59" spans="1:14" ht="14.65" customHeight="1" x14ac:dyDescent="0.25">
      <c r="A59" s="30">
        <v>43681.725000000006</v>
      </c>
      <c r="B59" s="312">
        <v>173</v>
      </c>
      <c r="C59" s="312">
        <v>116505</v>
      </c>
      <c r="D59" s="321">
        <f t="shared" si="0"/>
        <v>5915985</v>
      </c>
      <c r="E59" s="316">
        <f>IF(ISBLANK(A59),"-",D59/PLAYER_EXP_MAX)</f>
        <v>0.51747130480510417</v>
      </c>
      <c r="F59" s="322">
        <f ca="1">IF(ISBLANK(A59),NA(),IFERROR(SLOPE(INDIRECT("D" &amp; MATCH(A59-$B$1,A:A,1)):D59, INDIRECT("A" &amp; MATCH(A59-$B$1,A:A,1)):A59),NA()))</f>
        <v>114658.39328068083</v>
      </c>
      <c r="G59" s="330">
        <f ca="1">IF(ISBLANK(A59),NA(),IFERROR(A59+(PLAYER_EXP_MAX-D59)/F59,NA()))</f>
        <v>43729.837517907836</v>
      </c>
      <c r="H59" s="267" t="str">
        <f ca="1">IF(ISBLANK(#REF!),NA(),IFERROR(TEXT(TRUNC(G59-NOW()),"000") &amp; " D " &amp; TEXT(TRUNC(ABS(G59-NOW()-TRUNC(G59-NOW()))*24),"00") &amp; " H", NA()))</f>
        <v>-078 D 09 H</v>
      </c>
      <c r="I59" s="322">
        <f ca="1">IF(ISBLANK(A59),NA(),IFERROR(SLOPE(INDIRECT("D" &amp; MATCH(A59-$C$1,A:A,1)):D59, INDIRECT("A" &amp; MATCH(A59-$C$1,A:A,1)):A59),NA()))</f>
        <v>83158.009337357318</v>
      </c>
      <c r="J59" s="330">
        <f ca="1">IF(ISBLANK(A59),NA(),IFERROR(A59+(PLAYER_EXP_MAX-D59)/I59,NA()))</f>
        <v>43748.062614908755</v>
      </c>
      <c r="K59" s="267" t="str">
        <f t="shared" ca="1" si="1"/>
        <v>-060 D 03 H</v>
      </c>
      <c r="L59" s="322">
        <f t="shared" si="4"/>
        <v>83469.750949759633</v>
      </c>
      <c r="M59" s="330">
        <f>IF(ISBLANK(A59),NA(),IFERROR(A59+(PLAYER_EXP_MAX-D59)/L59,NA()))</f>
        <v>43747.81485814898</v>
      </c>
      <c r="N59" s="267" t="str">
        <f t="shared" ca="1" si="5"/>
        <v>-060 D 09 H</v>
      </c>
    </row>
    <row r="60" spans="1:14" ht="14.65" customHeight="1" x14ac:dyDescent="0.25">
      <c r="A60" s="30">
        <v>43681.9</v>
      </c>
      <c r="B60" s="312">
        <v>173</v>
      </c>
      <c r="C60" s="312">
        <v>99053</v>
      </c>
      <c r="D60" s="321">
        <f t="shared" si="0"/>
        <v>5933437</v>
      </c>
      <c r="E60" s="316">
        <f>IF(ISBLANK(A60),"-",D60/PLAYER_EXP_MAX)</f>
        <v>0.51899783153082413</v>
      </c>
      <c r="F60" s="322">
        <f ca="1">IF(ISBLANK(A60),NA(),IFERROR(SLOPE(INDIRECT("D" &amp; MATCH(A60-$B$1,A:A,1)):D60, INDIRECT("A" &amp; MATCH(A60-$B$1,A:A,1)):A60),NA()))</f>
        <v>117874.75349889205</v>
      </c>
      <c r="G60" s="330">
        <f ca="1">IF(ISBLANK(A60),NA(),IFERROR(A60+(PLAYER_EXP_MAX-D60)/F60,NA()))</f>
        <v>43728.551652171234</v>
      </c>
      <c r="H60" s="267" t="str">
        <f ca="1">IF(ISBLANK(#REF!),NA(),IFERROR(TEXT(TRUNC(G60-NOW()),"000") &amp; " D " &amp; TEXT(TRUNC(ABS(G60-NOW()-TRUNC(G60-NOW()))*24),"00") &amp; " H", NA()))</f>
        <v>-079 D 16 H</v>
      </c>
      <c r="I60" s="322">
        <f ca="1">IF(ISBLANK(A60),NA(),IFERROR(SLOPE(INDIRECT("D" &amp; MATCH(A60-$C$1,A:A,1)):D60, INDIRECT("A" &amp; MATCH(A60-$C$1,A:A,1)):A60),NA()))</f>
        <v>84365.727775386913</v>
      </c>
      <c r="J60" s="330">
        <f ca="1">IF(ISBLANK(A60),NA(),IFERROR(A60+(PLAYER_EXP_MAX-D60)/I60,NA()))</f>
        <v>43747.081112579748</v>
      </c>
      <c r="K60" s="267" t="str">
        <f t="shared" ca="1" si="1"/>
        <v>-061 D 03 H</v>
      </c>
      <c r="L60" s="322">
        <f t="shared" si="4"/>
        <v>83659.641218205652</v>
      </c>
      <c r="M60" s="330">
        <f>IF(ISBLANK(A60),NA(),IFERROR(A60+(PLAYER_EXP_MAX-D60)/L60,NA()))</f>
        <v>43747.631240535171</v>
      </c>
      <c r="N60" s="267" t="str">
        <f t="shared" ca="1" si="5"/>
        <v>-060 D 14 H</v>
      </c>
    </row>
    <row r="61" spans="1:14" ht="14.65" customHeight="1" x14ac:dyDescent="0.25">
      <c r="A61" s="30">
        <v>43682.024305555555</v>
      </c>
      <c r="B61" s="312">
        <v>173</v>
      </c>
      <c r="C61" s="312">
        <v>80278</v>
      </c>
      <c r="D61" s="321">
        <f t="shared" si="0"/>
        <v>5952212</v>
      </c>
      <c r="E61" s="316">
        <f>IF(ISBLANK(A61),"-",D61/PLAYER_EXP_MAX)</f>
        <v>0.52064008108820403</v>
      </c>
      <c r="F61" s="322">
        <f ca="1">IF(ISBLANK(A61),NA(),IFERROR(SLOPE(INDIRECT("D" &amp; MATCH(A61-$B$1,A:A,1)):D61, INDIRECT("A" &amp; MATCH(A61-$B$1,A:A,1)):A61),NA()))</f>
        <v>139454.76436366205</v>
      </c>
      <c r="G61" s="330">
        <f ca="1">IF(ISBLANK(A61),NA(),IFERROR(A61+(PLAYER_EXP_MAX-D61)/F61,NA()))</f>
        <v>43721.322188456914</v>
      </c>
      <c r="H61" s="267" t="str">
        <f ca="1">IF(ISBLANK(#REF!),NA(),IFERROR(TEXT(TRUNC(G61-NOW()),"000") &amp; " D " &amp; TEXT(TRUNC(ABS(G61-NOW()-TRUNC(G61-NOW()))*24),"00") &amp; " H", NA()))</f>
        <v>-086 D 21 H</v>
      </c>
      <c r="I61" s="322">
        <f ca="1">IF(ISBLANK(A61),NA(),IFERROR(SLOPE(INDIRECT("D" &amp; MATCH(A61-$C$1,A:A,1)):D61, INDIRECT("A" &amp; MATCH(A61-$C$1,A:A,1)):A61),NA()))</f>
        <v>86209.767658505516</v>
      </c>
      <c r="J61" s="330">
        <f ca="1">IF(ISBLANK(A61),NA(),IFERROR(A61+(PLAYER_EXP_MAX-D61)/I61,NA()))</f>
        <v>43745.593401597071</v>
      </c>
      <c r="K61" s="267" t="str">
        <f t="shared" ca="1" si="1"/>
        <v>-062 D 15 H</v>
      </c>
      <c r="L61" s="322">
        <f t="shared" si="4"/>
        <v>84214.115483662536</v>
      </c>
      <c r="M61" s="330">
        <f>IF(ISBLANK(A61),NA(),IFERROR(A61+(PLAYER_EXP_MAX-D61)/L61,NA()))</f>
        <v>43747.09982132302</v>
      </c>
      <c r="N61" s="267" t="str">
        <f t="shared" ca="1" si="5"/>
        <v>-061 D 02 H</v>
      </c>
    </row>
    <row r="62" spans="1:14" ht="14.65" customHeight="1" x14ac:dyDescent="0.25">
      <c r="A62" s="30">
        <v>43682.135416666672</v>
      </c>
      <c r="B62" s="312">
        <v>173</v>
      </c>
      <c r="C62" s="312">
        <v>62703</v>
      </c>
      <c r="D62" s="321">
        <f t="shared" si="0"/>
        <v>5969787</v>
      </c>
      <c r="E62" s="316">
        <f>IF(ISBLANK(A62),"-",D62/PLAYER_EXP_MAX)</f>
        <v>0.52217736662593772</v>
      </c>
      <c r="F62" s="322">
        <f ca="1">IF(ISBLANK(A62),NA(),IFERROR(SLOPE(INDIRECT("D" &amp; MATCH(A62-$B$1,A:A,1)):D62, INDIRECT("A" &amp; MATCH(A62-$B$1,A:A,1)):A62),NA()))</f>
        <v>139866.92006742011</v>
      </c>
      <c r="G62" s="330">
        <f ca="1">IF(ISBLANK(A62),NA(),IFERROR(A62+(PLAYER_EXP_MAX-D62)/F62,NA()))</f>
        <v>43721.191842570428</v>
      </c>
      <c r="H62" s="267" t="str">
        <f ca="1">IF(ISBLANK(#REF!),NA(),IFERROR(TEXT(TRUNC(G62-NOW()),"000") &amp; " D " &amp; TEXT(TRUNC(ABS(G62-NOW()-TRUNC(G62-NOW()))*24),"00") &amp; " H", NA()))</f>
        <v>-087 D 00 H</v>
      </c>
      <c r="I62" s="322">
        <f ca="1">IF(ISBLANK(A62),NA(),IFERROR(SLOPE(INDIRECT("D" &amp; MATCH(A62-$C$1,A:A,1)):D62, INDIRECT("A" &amp; MATCH(A62-$C$1,A:A,1)):A62),NA()))</f>
        <v>87495.80732107356</v>
      </c>
      <c r="J62" s="330">
        <f ca="1">IF(ISBLANK(A62),NA(),IFERROR(A62+(PLAYER_EXP_MAX-D62)/I62,NA()))</f>
        <v>43744.5692882687</v>
      </c>
      <c r="K62" s="267" t="str">
        <f t="shared" ca="1" si="1"/>
        <v>-063 D 15 H</v>
      </c>
      <c r="L62" s="322">
        <f t="shared" si="4"/>
        <v>84754.1730558571</v>
      </c>
      <c r="M62" s="330">
        <f>IF(ISBLANK(A62),NA(),IFERROR(A62+(PLAYER_EXP_MAX-D62)/L62,NA()))</f>
        <v>43746.588903769894</v>
      </c>
      <c r="N62" s="267" t="str">
        <f t="shared" ca="1" si="5"/>
        <v>-061 D 15 H</v>
      </c>
    </row>
    <row r="63" spans="1:14" ht="14.65" customHeight="1" x14ac:dyDescent="0.25">
      <c r="A63" s="30">
        <v>43682.183333333334</v>
      </c>
      <c r="B63" s="312">
        <v>173</v>
      </c>
      <c r="C63" s="312">
        <v>54185</v>
      </c>
      <c r="D63" s="321">
        <f t="shared" si="0"/>
        <v>5978305</v>
      </c>
      <c r="E63" s="316">
        <f>IF(ISBLANK(A63),"-",D63/PLAYER_EXP_MAX)</f>
        <v>0.52292243622539236</v>
      </c>
      <c r="F63" s="322">
        <f ca="1">IF(ISBLANK(A63),NA(),IFERROR(SLOPE(INDIRECT("D" &amp; MATCH(A63-$B$1,A:A,1)):D63, INDIRECT("A" &amp; MATCH(A63-$B$1,A:A,1)):A63),NA()))</f>
        <v>140717.47913582891</v>
      </c>
      <c r="G63" s="330">
        <f ca="1">IF(ISBLANK(A63),NA(),IFERROR(A63+(PLAYER_EXP_MAX-D63)/F63,NA()))</f>
        <v>43720.943152180967</v>
      </c>
      <c r="H63" s="267" t="str">
        <f ca="1">IF(ISBLANK(#REF!),NA(),IFERROR(TEXT(TRUNC(G63-NOW()),"000") &amp; " D " &amp; TEXT(TRUNC(ABS(G63-NOW()-TRUNC(G63-NOW()))*24),"00") &amp; " H", NA()))</f>
        <v>-087 D 06 H</v>
      </c>
      <c r="I63" s="322">
        <f ca="1">IF(ISBLANK(A63),NA(),IFERROR(SLOPE(INDIRECT("D" &amp; MATCH(A63-$C$1,A:A,1)):D63, INDIRECT("A" &amp; MATCH(A63-$C$1,A:A,1)):A63),NA()))</f>
        <v>88839.597945768022</v>
      </c>
      <c r="J63" s="330">
        <f ca="1">IF(ISBLANK(A63),NA(),IFERROR(A63+(PLAYER_EXP_MAX-D63)/I63,NA()))</f>
        <v>43743.57694751121</v>
      </c>
      <c r="K63" s="267" t="str">
        <f t="shared" ca="1" si="1"/>
        <v>-064 D 15 H</v>
      </c>
      <c r="L63" s="322">
        <f t="shared" si="4"/>
        <v>85046.147127083197</v>
      </c>
      <c r="M63" s="330">
        <f>IF(ISBLANK(A63),NA(),IFERROR(A63+(PLAYER_EXP_MAX-D63)/L63,NA()))</f>
        <v>43746.315386156959</v>
      </c>
      <c r="N63" s="267" t="str">
        <f t="shared" ca="1" si="5"/>
        <v>-061 D 21 H</v>
      </c>
    </row>
    <row r="64" spans="1:14" ht="14.65" customHeight="1" x14ac:dyDescent="0.25">
      <c r="A64" s="30">
        <v>43682.317361111112</v>
      </c>
      <c r="B64" s="312">
        <v>173</v>
      </c>
      <c r="C64" s="312">
        <v>33737</v>
      </c>
      <c r="D64" s="321">
        <f t="shared" si="0"/>
        <v>5998753</v>
      </c>
      <c r="E64" s="316">
        <f>IF(ISBLANK(A64),"-",D64/PLAYER_EXP_MAX)</f>
        <v>0.52471102312016216</v>
      </c>
      <c r="F64" s="322">
        <f ca="1">IF(ISBLANK(A64),NA(),IFERROR(SLOPE(INDIRECT("D" &amp; MATCH(A64-$B$1,A:A,1)):D64, INDIRECT("A" &amp; MATCH(A64-$B$1,A:A,1)):A64),NA()))</f>
        <v>143627.21967524628</v>
      </c>
      <c r="G64" s="330">
        <f ca="1">IF(ISBLANK(A64),NA(),IFERROR(A64+(PLAYER_EXP_MAX-D64)/F64,NA()))</f>
        <v>43720.149577123411</v>
      </c>
      <c r="H64" s="267" t="str">
        <f ca="1">IF(ISBLANK(#REF!),NA(),IFERROR(TEXT(TRUNC(G64-NOW()),"000") &amp; " D " &amp; TEXT(TRUNC(ABS(G64-NOW()-TRUNC(G64-NOW()))*24),"00") &amp; " H", NA()))</f>
        <v>-088 D 01 H</v>
      </c>
      <c r="I64" s="322">
        <f ca="1">IF(ISBLANK(A64),NA(),IFERROR(SLOPE(INDIRECT("D" &amp; MATCH(A64-$C$1,A:A,1)):D64, INDIRECT("A" &amp; MATCH(A64-$C$1,A:A,1)):A64),NA()))</f>
        <v>89894.307555743377</v>
      </c>
      <c r="J64" s="330">
        <f ca="1">IF(ISBLANK(A64),NA(),IFERROR(A64+(PLAYER_EXP_MAX-D64)/I64,NA()))</f>
        <v>43742.763190749778</v>
      </c>
      <c r="K64" s="267" t="str">
        <f t="shared" ca="1" si="1"/>
        <v>-065 D 10 H</v>
      </c>
      <c r="L64" s="322">
        <f t="shared" si="4"/>
        <v>85633.827004617066</v>
      </c>
      <c r="M64" s="330">
        <f>IF(ISBLANK(A64),NA(),IFERROR(A64+(PLAYER_EXP_MAX-D64)/L64,NA()))</f>
        <v>43745.770510293703</v>
      </c>
      <c r="N64" s="267" t="str">
        <f t="shared" ca="1" si="5"/>
        <v>-062 D 10 H</v>
      </c>
    </row>
    <row r="65" spans="1:14" ht="14.65" customHeight="1" x14ac:dyDescent="0.25">
      <c r="A65" s="30">
        <v>43682.372222222228</v>
      </c>
      <c r="B65" s="312">
        <v>173</v>
      </c>
      <c r="C65" s="312">
        <v>23979</v>
      </c>
      <c r="D65" s="321">
        <f t="shared" si="0"/>
        <v>6008511</v>
      </c>
      <c r="E65" s="316">
        <f>IF(ISBLANK(A65),"-",D65/PLAYER_EXP_MAX)</f>
        <v>0.52556455553991788</v>
      </c>
      <c r="F65" s="322">
        <f ca="1">IF(ISBLANK(A65),NA(),IFERROR(SLOPE(INDIRECT("D" &amp; MATCH(A65-$B$1,A:A,1)):D65, INDIRECT("A" &amp; MATCH(A65-$B$1,A:A,1)):A65),NA()))</f>
        <v>145041.30720468902</v>
      </c>
      <c r="G65" s="330">
        <f ca="1">IF(ISBLANK(A65),NA(),IFERROR(A65+(PLAYER_EXP_MAX-D65)/F65,NA()))</f>
        <v>43719.768313753208</v>
      </c>
      <c r="H65" s="267" t="str">
        <f ca="1">IF(ISBLANK(#REF!),NA(),IFERROR(TEXT(TRUNC(G65-NOW()),"000") &amp; " D " &amp; TEXT(TRUNC(ABS(G65-NOW()-TRUNC(G65-NOW()))*24),"00") &amp; " H", NA()))</f>
        <v>-088 D 10 H</v>
      </c>
      <c r="I65" s="322">
        <f ca="1">IF(ISBLANK(A65),NA(),IFERROR(SLOPE(INDIRECT("D" &amp; MATCH(A65-$C$1,A:A,1)):D65, INDIRECT("A" &amp; MATCH(A65-$C$1,A:A,1)):A65),NA()))</f>
        <v>91352.07524749756</v>
      </c>
      <c r="J65" s="330">
        <f ca="1">IF(ISBLANK(A65),NA(),IFERROR(A65+(PLAYER_EXP_MAX-D65)/I65,NA()))</f>
        <v>43741.746658821561</v>
      </c>
      <c r="K65" s="267" t="str">
        <f t="shared" ca="1" si="1"/>
        <v>-066 D 11 H</v>
      </c>
      <c r="L65" s="322">
        <f t="shared" si="4"/>
        <v>85961.263649838671</v>
      </c>
      <c r="M65" s="330">
        <f>IF(ISBLANK(A65),NA(),IFERROR(A65+(PLAYER_EXP_MAX-D65)/L65,NA()))</f>
        <v>43745.470154589697</v>
      </c>
      <c r="N65" s="267" t="str">
        <f t="shared" ca="1" si="5"/>
        <v>-062 D 17 H</v>
      </c>
    </row>
    <row r="66" spans="1:14" ht="14.65" customHeight="1" x14ac:dyDescent="0.25">
      <c r="A66" s="30">
        <v>43682.470138888893</v>
      </c>
      <c r="B66" s="312">
        <v>173</v>
      </c>
      <c r="C66" s="312">
        <v>14795</v>
      </c>
      <c r="D66" s="321">
        <f t="shared" si="0"/>
        <v>6017695</v>
      </c>
      <c r="E66" s="316">
        <f>IF(ISBLANK(A66),"-",D66/PLAYER_EXP_MAX)</f>
        <v>0.52636788017027614</v>
      </c>
      <c r="F66" s="322">
        <f ca="1">IF(ISBLANK(A66),NA(),IFERROR(SLOPE(INDIRECT("D" &amp; MATCH(A66-$B$1,A:A,1)):D66, INDIRECT("A" &amp; MATCH(A66-$B$1,A:A,1)):A66),NA()))</f>
        <v>139941.33542582259</v>
      </c>
      <c r="G66" s="330">
        <f ca="1">IF(ISBLANK(A66),NA(),IFERROR(A66+(PLAYER_EXP_MAX-D66)/F66,NA()))</f>
        <v>43721.163452651577</v>
      </c>
      <c r="H66" s="267" t="str">
        <f ca="1">IF(ISBLANK(#REF!),NA(),IFERROR(TEXT(TRUNC(G66-NOW()),"000") &amp; " D " &amp; TEXT(TRUNC(ABS(G66-NOW()-TRUNC(G66-NOW()))*24),"00") &amp; " H", NA()))</f>
        <v>-087 D 01 H</v>
      </c>
      <c r="I66" s="322">
        <f ca="1">IF(ISBLANK(A66),NA(),IFERROR(SLOPE(INDIRECT("D" &amp; MATCH(A66-$C$1,A:A,1)):D66, INDIRECT("A" &amp; MATCH(A66-$C$1,A:A,1)):A66),NA()))</f>
        <v>92192.138939146593</v>
      </c>
      <c r="J66" s="330">
        <f ca="1">IF(ISBLANK(A66),NA(),IFERROR(A66+(PLAYER_EXP_MAX-D66)/I66,NA()))</f>
        <v>43741.203931838143</v>
      </c>
      <c r="K66" s="267" t="str">
        <f t="shared" ca="1" si="1"/>
        <v>-067 D 00 H</v>
      </c>
      <c r="L66" s="322">
        <f t="shared" si="4"/>
        <v>86010.581405732781</v>
      </c>
      <c r="M66" s="330">
        <f>IF(ISBLANK(A66),NA(),IFERROR(A66+(PLAYER_EXP_MAX-D66)/L66,NA()))</f>
        <v>43745.42511386409</v>
      </c>
      <c r="N66" s="267" t="str">
        <f t="shared" ca="1" si="5"/>
        <v>-062 D 19 H</v>
      </c>
    </row>
    <row r="67" spans="1:14" ht="14.65" customHeight="1" x14ac:dyDescent="0.25">
      <c r="A67" s="30">
        <v>43682.546527777777</v>
      </c>
      <c r="B67" s="312">
        <v>173</v>
      </c>
      <c r="C67" s="312">
        <v>2607</v>
      </c>
      <c r="D67" s="321">
        <f t="shared" ref="D67:D130" si="6">IF(ISBLANK(A67),"-",INDEX(DATA_PLAYER_EXP, B67, 3) + INDEX(DATA_PLAYER_EXP, B67, 2) - C67)</f>
        <v>6029883</v>
      </c>
      <c r="E67" s="316">
        <f>IF(ISBLANK(A67),"-",D67/PLAYER_EXP_MAX)</f>
        <v>0.52743396472981519</v>
      </c>
      <c r="F67" s="322">
        <f ca="1">IF(ISBLANK(A67),NA(),IFERROR(SLOPE(INDIRECT("D" &amp; MATCH(A67-$B$1,A:A,1)):D67, INDIRECT("A" &amp; MATCH(A67-$B$1,A:A,1)):A67),NA()))</f>
        <v>140329.67390035282</v>
      </c>
      <c r="G67" s="330">
        <f ca="1">IF(ISBLANK(A67),NA(),IFERROR(A67+(PLAYER_EXP_MAX-D67)/F67,NA()))</f>
        <v>43721.045911762922</v>
      </c>
      <c r="H67" s="267" t="str">
        <f ca="1">IF(ISBLANK(#REF!),NA(),IFERROR(TEXT(TRUNC(G67-NOW()),"000") &amp; " D " &amp; TEXT(TRUNC(ABS(G67-NOW()-TRUNC(G67-NOW()))*24),"00") &amp; " H", NA()))</f>
        <v>-087 D 04 H</v>
      </c>
      <c r="I67" s="322">
        <f ca="1">IF(ISBLANK(A67),NA(),IFERROR(SLOPE(INDIRECT("D" &amp; MATCH(A67-$C$1,A:A,1)):D67, INDIRECT("A" &amp; MATCH(A67-$C$1,A:A,1)):A67),NA()))</f>
        <v>93637.088726316812</v>
      </c>
      <c r="J67" s="330">
        <f ca="1">IF(ISBLANK(A67),NA(),IFERROR(A67+(PLAYER_EXP_MAX-D67)/I67,NA()))</f>
        <v>43740.243814969079</v>
      </c>
      <c r="K67" s="267" t="str">
        <f t="shared" ref="K67:K130" ca="1" si="7">IF(ISBLANK(A67),NA(),IFERROR(TEXT(TRUNC(J67-NOW()),"000") &amp; " D " &amp; TEXT(TRUNC(ABS(J67-NOW()-TRUNC(J67-NOW()))*24),"00") &amp; " H", NA()))</f>
        <v>-067 D 23 H</v>
      </c>
      <c r="L67" s="322">
        <f t="shared" si="4"/>
        <v>86370.053323883913</v>
      </c>
      <c r="M67" s="330">
        <f>IF(ISBLANK(A67),NA(),IFERROR(A67+(PLAYER_EXP_MAX-D67)/L67,NA()))</f>
        <v>43745.098370599277</v>
      </c>
      <c r="N67" s="267" t="str">
        <f t="shared" ref="N67:N98" ca="1" si="8">IF(ISBLANK(D67),NA(),IFERROR(TEXT(TRUNC(M67-NOW()),"000") &amp; " D " &amp; TEXT(TRUNC(ABS(M67-NOW()-TRUNC(M67-NOW()))*24),"00") &amp; " H", NA()))</f>
        <v>-063 D 02 H</v>
      </c>
    </row>
    <row r="68" spans="1:14" ht="14.65" customHeight="1" x14ac:dyDescent="0.25">
      <c r="A68" s="30">
        <v>43682.586805555555</v>
      </c>
      <c r="B68" s="312">
        <v>174</v>
      </c>
      <c r="C68" s="312">
        <v>156426</v>
      </c>
      <c r="D68" s="321">
        <f t="shared" si="6"/>
        <v>6037064</v>
      </c>
      <c r="E68" s="316">
        <f>IF(ISBLANK(A68),"-",D68/PLAYER_EXP_MAX)</f>
        <v>0.52806208691738077</v>
      </c>
      <c r="F68" s="322">
        <f ca="1">IF(ISBLANK(A68),NA(),IFERROR(SLOPE(INDIRECT("D" &amp; MATCH(A68-$B$1,A:A,1)):D68, INDIRECT("A" &amp; MATCH(A68-$B$1,A:A,1)):A68),NA()))</f>
        <v>141086.92291228496</v>
      </c>
      <c r="G68" s="330">
        <f ca="1">IF(ISBLANK(A68),NA(),IFERROR(A68+(PLAYER_EXP_MAX-D68)/F68,NA()))</f>
        <v>43720.828655959755</v>
      </c>
      <c r="H68" s="267" t="str">
        <f ca="1">IF(ISBLANK(#REF!),NA(),IFERROR(TEXT(TRUNC(G68-NOW()),"000") &amp; " D " &amp; TEXT(TRUNC(ABS(G68-NOW()-TRUNC(G68-NOW()))*24),"00") &amp; " H", NA()))</f>
        <v>-087 D 09 H</v>
      </c>
      <c r="I68" s="322">
        <f ca="1">IF(ISBLANK(A68),NA(),IFERROR(SLOPE(INDIRECT("D" &amp; MATCH(A68-$C$1,A:A,1)):D68, INDIRECT("A" &amp; MATCH(A68-$C$1,A:A,1)):A68),NA()))</f>
        <v>94393.404459905578</v>
      </c>
      <c r="J68" s="330">
        <f ca="1">IF(ISBLANK(A68),NA(),IFERROR(A68+(PLAYER_EXP_MAX-D68)/I68,NA()))</f>
        <v>43739.745724982939</v>
      </c>
      <c r="K68" s="267" t="str">
        <f t="shared" ca="1" si="7"/>
        <v>-068 D 11 H</v>
      </c>
      <c r="L68" s="322">
        <f t="shared" si="4"/>
        <v>86606.343409300825</v>
      </c>
      <c r="M68" s="330">
        <f>IF(ISBLANK(A68),NA(),IFERROR(A68+(PLAYER_EXP_MAX-D68)/L68,NA()))</f>
        <v>43744.885071336168</v>
      </c>
      <c r="N68" s="267" t="str">
        <f t="shared" ca="1" si="8"/>
        <v>-063 D 08 H</v>
      </c>
    </row>
    <row r="69" spans="1:14" ht="14.65" customHeight="1" x14ac:dyDescent="0.25">
      <c r="A69" s="30">
        <v>43682.931944444448</v>
      </c>
      <c r="B69" s="312">
        <v>174</v>
      </c>
      <c r="C69" s="312">
        <v>139206</v>
      </c>
      <c r="D69" s="321">
        <f t="shared" si="6"/>
        <v>6054284</v>
      </c>
      <c r="E69" s="316">
        <f>IF(ISBLANK(A69),"-",D69/PLAYER_EXP_MAX)</f>
        <v>0.52956832059930259</v>
      </c>
      <c r="F69" s="322">
        <f ca="1">IF(ISBLANK(A69),NA(),IFERROR(SLOPE(INDIRECT("D" &amp; MATCH(A69-$B$1,A:A,1)):D69, INDIRECT("A" &amp; MATCH(A69-$B$1,A:A,1)):A69),NA()))</f>
        <v>125230.89399966605</v>
      </c>
      <c r="G69" s="330">
        <f ca="1">IF(ISBLANK(A69),NA(),IFERROR(A69+(PLAYER_EXP_MAX-D69)/F69,NA()))</f>
        <v>43725.878256079137</v>
      </c>
      <c r="H69" s="267" t="str">
        <f ca="1">IF(ISBLANK(#REF!),NA(),IFERROR(TEXT(TRUNC(G69-NOW()),"000") &amp; " D " &amp; TEXT(TRUNC(ABS(G69-NOW()-TRUNC(G69-NOW()))*24),"00") &amp; " H", NA()))</f>
        <v>-082 D 08 H</v>
      </c>
      <c r="I69" s="322">
        <f ca="1">IF(ISBLANK(A69),NA(),IFERROR(SLOPE(INDIRECT("D" &amp; MATCH(A69-$C$1,A:A,1)):D69, INDIRECT("A" &amp; MATCH(A69-$C$1,A:A,1)):A69),NA()))</f>
        <v>94822.144648453308</v>
      </c>
      <c r="J69" s="330">
        <f ca="1">IF(ISBLANK(A69),NA(),IFERROR(A69+(PLAYER_EXP_MAX-D69)/I69,NA()))</f>
        <v>43739.650815547175</v>
      </c>
      <c r="K69" s="267" t="str">
        <f t="shared" ca="1" si="7"/>
        <v>-068 D 13 H</v>
      </c>
      <c r="L69" s="322">
        <f t="shared" si="4"/>
        <v>85815.044884864037</v>
      </c>
      <c r="M69" s="330">
        <f>IF(ISBLANK(A69),NA(),IFERROR(A69+(PLAYER_EXP_MAX-D69)/L69,NA()))</f>
        <v>43745.603996964091</v>
      </c>
      <c r="N69" s="267" t="str">
        <f t="shared" ca="1" si="8"/>
        <v>-062 D 14 H</v>
      </c>
    </row>
    <row r="70" spans="1:14" ht="14.65" customHeight="1" x14ac:dyDescent="0.25">
      <c r="A70" s="30">
        <v>43682.96875</v>
      </c>
      <c r="B70" s="312">
        <v>174</v>
      </c>
      <c r="C70" s="312">
        <v>131512</v>
      </c>
      <c r="D70" s="323">
        <f t="shared" si="6"/>
        <v>6061978</v>
      </c>
      <c r="E70" s="316">
        <f>IF(ISBLANK(A70),"-",D70/PLAYER_EXP_MAX)</f>
        <v>0.53024131490526694</v>
      </c>
      <c r="F70" s="322">
        <f ca="1">IF(ISBLANK(A70),NA(),IFERROR(SLOPE(INDIRECT("D" &amp; MATCH(A70-$B$1,A:A,1)):D70, INDIRECT("A" &amp; MATCH(A70-$B$1,A:A,1)):A70),NA()))</f>
        <v>118588.3619546689</v>
      </c>
      <c r="G70" s="330">
        <f ca="1">IF(ISBLANK(A70),NA(),IFERROR(A70+(PLAYER_EXP_MAX-D70)/F70,NA()))</f>
        <v>43728.255748753327</v>
      </c>
      <c r="H70" s="267" t="str">
        <f ca="1">IF(ISBLANK(#REF!),NA(),IFERROR(TEXT(TRUNC(G70-NOW()),"000") &amp; " D " &amp; TEXT(TRUNC(ABS(G70-NOW()-TRUNC(G70-NOW()))*24),"00") &amp; " H", NA()))</f>
        <v>-079 D 23 H</v>
      </c>
      <c r="I70" s="322">
        <f ca="1">IF(ISBLANK(A70),NA(),IFERROR(SLOPE(INDIRECT("D" &amp; MATCH(A70-$C$1,A:A,1)):D70, INDIRECT("A" &amp; MATCH(A70-$C$1,A:A,1)):A70),NA()))</f>
        <v>95254.596552983174</v>
      </c>
      <c r="J70" s="330">
        <f ca="1">IF(ISBLANK(A70),NA(),IFERROR(A70+(PLAYER_EXP_MAX-D70)/I70,NA()))</f>
        <v>43739.349346783201</v>
      </c>
      <c r="K70" s="267" t="str">
        <f t="shared" ca="1" si="7"/>
        <v>-068 D 20 H</v>
      </c>
      <c r="L70" s="322">
        <f t="shared" si="4"/>
        <v>86097.632398777307</v>
      </c>
      <c r="M70" s="330">
        <f>IF(ISBLANK(A70),NA(),IFERROR(A70+(PLAYER_EXP_MAX-D70)/L70,NA()))</f>
        <v>43745.345738197837</v>
      </c>
      <c r="N70" s="267" t="str">
        <f t="shared" ca="1" si="8"/>
        <v>-062 D 20 H</v>
      </c>
    </row>
    <row r="71" spans="1:14" ht="14.65" customHeight="1" x14ac:dyDescent="0.25">
      <c r="A71" s="30">
        <v>43683.018750000003</v>
      </c>
      <c r="B71" s="312">
        <v>174</v>
      </c>
      <c r="C71" s="312">
        <v>121754</v>
      </c>
      <c r="D71" s="323">
        <f t="shared" si="6"/>
        <v>6071736</v>
      </c>
      <c r="E71" s="316">
        <f>IF(ISBLANK(A71),"-",D71/PLAYER_EXP_MAX)</f>
        <v>0.53109484732502255</v>
      </c>
      <c r="F71" s="322">
        <f ca="1">IF(ISBLANK(A71),NA(),IFERROR(SLOPE(INDIRECT("D" &amp; MATCH(A71-$B$1,A:A,1)):D71, INDIRECT("A" &amp; MATCH(A71-$B$1,A:A,1)):A71),NA()))</f>
        <v>116725.60715069942</v>
      </c>
      <c r="G71" s="330">
        <f ca="1">IF(ISBLANK(A71),NA(),IFERROR(A71+(PLAYER_EXP_MAX-D71)/F71,NA()))</f>
        <v>43728.944859367584</v>
      </c>
      <c r="H71" s="267" t="str">
        <f ca="1">IF(ISBLANK(#REF!),NA(),IFERROR(TEXT(TRUNC(G71-NOW()),"000") &amp; " D " &amp; TEXT(TRUNC(ABS(G71-NOW()-TRUNC(G71-NOW()))*24),"00") &amp; " H", NA()))</f>
        <v>-079 D 06 H</v>
      </c>
      <c r="I71" s="322">
        <f ca="1">IF(ISBLANK(A71),NA(),IFERROR(SLOPE(INDIRECT("D" &amp; MATCH(A71-$C$1,A:A,1)):D71, INDIRECT("A" &amp; MATCH(A71-$C$1,A:A,1)):A71),NA()))</f>
        <v>95703.945386078718</v>
      </c>
      <c r="J71" s="330">
        <f ca="1">IF(ISBLANK(A71),NA(),IFERROR(A71+(PLAYER_EXP_MAX-D71)/I71,NA()))</f>
        <v>43739.032668531516</v>
      </c>
      <c r="K71" s="267" t="str">
        <f t="shared" ca="1" si="7"/>
        <v>-069 D 04 H</v>
      </c>
      <c r="L71" s="322">
        <f t="shared" si="4"/>
        <v>86436.335403734527</v>
      </c>
      <c r="M71" s="330">
        <f>IF(ISBLANK(A71),NA(),IFERROR(A71+(PLAYER_EXP_MAX-D71)/L71,NA()))</f>
        <v>43745.038420026045</v>
      </c>
      <c r="N71" s="267" t="str">
        <f t="shared" ca="1" si="8"/>
        <v>-063 D 04 H</v>
      </c>
    </row>
    <row r="72" spans="1:14" ht="14.65" customHeight="1" x14ac:dyDescent="0.25">
      <c r="A72" s="30">
        <v>43683.190972222226</v>
      </c>
      <c r="B72" s="312">
        <v>174</v>
      </c>
      <c r="C72" s="312">
        <v>96578</v>
      </c>
      <c r="D72" s="323">
        <f t="shared" si="6"/>
        <v>6096912</v>
      </c>
      <c r="E72" s="316">
        <f>IF(ISBLANK(A72),"-",D72/PLAYER_EXP_MAX)</f>
        <v>0.53329699245719808</v>
      </c>
      <c r="F72" s="322">
        <f ca="1">IF(ISBLANK(A72),NA(),IFERROR(SLOPE(INDIRECT("D" &amp; MATCH(A72-$B$1,A:A,1)):D72, INDIRECT("A" &amp; MATCH(A72-$B$1,A:A,1)):A72),NA()))</f>
        <v>104007.86468439556</v>
      </c>
      <c r="G72" s="330">
        <f ca="1">IF(ISBLANK(A72),NA(),IFERROR(A72+(PLAYER_EXP_MAX-D72)/F72,NA()))</f>
        <v>43734.49071783464</v>
      </c>
      <c r="H72" s="267" t="str">
        <f ca="1">IF(ISBLANK(#REF!),NA(),IFERROR(TEXT(TRUNC(G72-NOW()),"000") &amp; " D " &amp; TEXT(TRUNC(ABS(G72-NOW()-TRUNC(G72-NOW()))*24),"00") &amp; " H", NA()))</f>
        <v>-073 D 17 H</v>
      </c>
      <c r="I72" s="322">
        <f ca="1">IF(ISBLANK(A72),NA(),IFERROR(SLOPE(INDIRECT("D" &amp; MATCH(A72-$C$1,A:A,1)):D72, INDIRECT("A" &amp; MATCH(A72-$C$1,A:A,1)):A72),NA()))</f>
        <v>97103.676203774594</v>
      </c>
      <c r="J72" s="330">
        <f ca="1">IF(ISBLANK(A72),NA(),IFERROR(A72+(PLAYER_EXP_MAX-D72)/I72,NA()))</f>
        <v>43738.138191612801</v>
      </c>
      <c r="K72" s="267" t="str">
        <f t="shared" ca="1" si="7"/>
        <v>-070 D 01 H</v>
      </c>
      <c r="L72" s="322">
        <f t="shared" si="4"/>
        <v>87068.685558212717</v>
      </c>
      <c r="M72" s="330">
        <f>IF(ISBLANK(A72),NA(),IFERROR(A72+(PLAYER_EXP_MAX-D72)/L72,NA()))</f>
        <v>43744.471063517885</v>
      </c>
      <c r="N72" s="267" t="str">
        <f t="shared" ca="1" si="8"/>
        <v>-063 D 17 H</v>
      </c>
    </row>
    <row r="73" spans="1:14" ht="14.65" customHeight="1" x14ac:dyDescent="0.25">
      <c r="A73" s="30">
        <v>43683.255555555559</v>
      </c>
      <c r="B73" s="312">
        <v>174</v>
      </c>
      <c r="C73" s="312">
        <v>81001</v>
      </c>
      <c r="D73" s="323">
        <f t="shared" si="6"/>
        <v>6112489</v>
      </c>
      <c r="E73" s="316">
        <f>IF(ISBLANK(A73),"-",D73/PLAYER_EXP_MAX)</f>
        <v>0.53465951290222102</v>
      </c>
      <c r="F73" s="322">
        <f ca="1">IF(ISBLANK(A73),NA(),IFERROR(SLOPE(INDIRECT("D" &amp; MATCH(A73-$B$1,A:A,1)):D73, INDIRECT("A" &amp; MATCH(A73-$B$1,A:A,1)):A73),NA()))</f>
        <v>109842.26175181783</v>
      </c>
      <c r="G73" s="330">
        <f ca="1">IF(ISBLANK(A73),NA(),IFERROR(A73+(PLAYER_EXP_MAX-D73)/F73,NA()))</f>
        <v>43731.688644196984</v>
      </c>
      <c r="H73" s="267" t="str">
        <f ca="1">IF(ISBLANK(#REF!),NA(),IFERROR(TEXT(TRUNC(G73-NOW()),"000") &amp; " D " &amp; TEXT(TRUNC(ABS(G73-NOW()-TRUNC(G73-NOW()))*24),"00") &amp; " H", NA()))</f>
        <v>-076 D 12 H</v>
      </c>
      <c r="I73" s="322">
        <f ca="1">IF(ISBLANK(A73),NA(),IFERROR(SLOPE(INDIRECT("D" &amp; MATCH(A73-$C$1,A:A,1)):D73, INDIRECT("A" &amp; MATCH(A73-$C$1,A:A,1)):A73),NA()))</f>
        <v>97711.48773149382</v>
      </c>
      <c r="J73" s="330">
        <f ca="1">IF(ISBLANK(A73),NA(),IFERROR(A73+(PLAYER_EXP_MAX-D73)/I73,NA()))</f>
        <v>43737.701559024659</v>
      </c>
      <c r="K73" s="267" t="str">
        <f t="shared" ca="1" si="7"/>
        <v>-070 D 12 H</v>
      </c>
      <c r="L73" s="322">
        <f t="shared" si="4"/>
        <v>87677.973219983091</v>
      </c>
      <c r="M73" s="330">
        <f>IF(ISBLANK(A73),NA(),IFERROR(A73+(PLAYER_EXP_MAX-D73)/L73,NA()))</f>
        <v>43743.932140615892</v>
      </c>
      <c r="N73" s="267" t="str">
        <f t="shared" ca="1" si="8"/>
        <v>-064 D 06 H</v>
      </c>
    </row>
    <row r="74" spans="1:14" ht="14.65" customHeight="1" x14ac:dyDescent="0.25">
      <c r="A74" s="30">
        <v>43683.352777777778</v>
      </c>
      <c r="B74" s="312">
        <v>174</v>
      </c>
      <c r="C74" s="312">
        <v>61198</v>
      </c>
      <c r="D74" s="323">
        <f t="shared" si="6"/>
        <v>6132292</v>
      </c>
      <c r="E74" s="316">
        <f>IF(ISBLANK(A74),"-",D74/PLAYER_EXP_MAX)</f>
        <v>0.53639168163643103</v>
      </c>
      <c r="F74" s="322">
        <f ca="1">IF(ISBLANK(A74),NA(),IFERROR(SLOPE(INDIRECT("D" &amp; MATCH(A74-$B$1,A:A,1)):D74, INDIRECT("A" &amp; MATCH(A74-$B$1,A:A,1)):A74),NA()))</f>
        <v>114567.68237776282</v>
      </c>
      <c r="G74" s="330">
        <f ca="1">IF(ISBLANK(A74),NA(),IFERROR(A74+(PLAYER_EXP_MAX-D74)/F74,NA()))</f>
        <v>43729.615361518663</v>
      </c>
      <c r="H74" s="267" t="str">
        <f ca="1">IF(ISBLANK(#REF!),NA(),IFERROR(TEXT(TRUNC(G74-NOW()),"000") &amp; " D " &amp; TEXT(TRUNC(ABS(G74-NOW()-TRUNC(G74-NOW()))*24),"00") &amp; " H", NA()))</f>
        <v>-078 D 14 H</v>
      </c>
      <c r="I74" s="322">
        <f ca="1">IF(ISBLANK(A74),NA(),IFERROR(SLOPE(INDIRECT("D" &amp; MATCH(A74-$C$1,A:A,1)):D74, INDIRECT("A" &amp; MATCH(A74-$C$1,A:A,1)):A74),NA()))</f>
        <v>98691.134229464966</v>
      </c>
      <c r="J74" s="330">
        <f ca="1">IF(ISBLANK(A74),NA(),IFERROR(A74+(PLAYER_EXP_MAX-D74)/I74,NA()))</f>
        <v>43737.057672765375</v>
      </c>
      <c r="K74" s="267" t="str">
        <f t="shared" ca="1" si="7"/>
        <v>-071 D 03 H</v>
      </c>
      <c r="L74" s="322">
        <f t="shared" ref="L74:L137" si="9">IFERROR(IF(OR(ISBLANK($A74),$A74-$A$3 &lt; $C$1),NA(),($D74-$D$3)/($A74-$A$3)),NA())</f>
        <v>88364.278047771571</v>
      </c>
      <c r="M74" s="330">
        <f>IF(ISBLANK(A74),NA(),IFERROR(A74+(PLAYER_EXP_MAX-D74)/L74,NA()))</f>
        <v>43743.333995494904</v>
      </c>
      <c r="N74" s="267" t="str">
        <f t="shared" ca="1" si="8"/>
        <v>-064 D 21 H</v>
      </c>
    </row>
    <row r="75" spans="1:14" ht="14.65" customHeight="1" x14ac:dyDescent="0.25">
      <c r="A75" s="30">
        <v>43683.452777777777</v>
      </c>
      <c r="B75" s="312">
        <v>174</v>
      </c>
      <c r="C75" s="312">
        <v>43286</v>
      </c>
      <c r="D75" s="323">
        <f t="shared" si="6"/>
        <v>6150204</v>
      </c>
      <c r="E75" s="316">
        <f>IF(ISBLANK(A75),"-",D75/PLAYER_EXP_MAX)</f>
        <v>0.53795844456968211</v>
      </c>
      <c r="F75" s="322">
        <f ca="1">IF(ISBLANK(A75),NA(),IFERROR(SLOPE(INDIRECT("D" &amp; MATCH(A75-$B$1,A:A,1)):D75, INDIRECT("A" &amp; MATCH(A75-$B$1,A:A,1)):A75),NA()))</f>
        <v>122331.44924717413</v>
      </c>
      <c r="G75" s="330">
        <f ca="1">IF(ISBLANK(A75),NA(),IFERROR(A75+(PLAYER_EXP_MAX-D75)/F75,NA()))</f>
        <v>43726.63288422225</v>
      </c>
      <c r="H75" s="267" t="str">
        <f ca="1">IF(ISBLANK(#REF!),NA(),IFERROR(TEXT(TRUNC(G75-NOW()),"000") &amp; " D " &amp; TEXT(TRUNC(ABS(G75-NOW()-TRUNC(G75-NOW()))*24),"00") &amp; " H", NA()))</f>
        <v>-081 D 14 H</v>
      </c>
      <c r="I75" s="322">
        <f ca="1">IF(ISBLANK(A75),NA(),IFERROR(SLOPE(INDIRECT("D" &amp; MATCH(A75-$C$1,A:A,1)):D75, INDIRECT("A" &amp; MATCH(A75-$C$1,A:A,1)):A75),NA()))</f>
        <v>100154.5658983602</v>
      </c>
      <c r="J75" s="330">
        <f ca="1">IF(ISBLANK(A75),NA(),IFERROR(A75+(PLAYER_EXP_MAX-D75)/I75,NA()))</f>
        <v>43736.194107667427</v>
      </c>
      <c r="K75" s="267" t="str">
        <f t="shared" ca="1" si="7"/>
        <v>-072 D 00 H</v>
      </c>
      <c r="L75" s="322">
        <f t="shared" si="9"/>
        <v>88913.180730005624</v>
      </c>
      <c r="M75" s="330">
        <f>IF(ISBLANK(A75),NA(),IFERROR(A75+(PLAYER_EXP_MAX-D75)/L75,NA()))</f>
        <v>43742.862248416786</v>
      </c>
      <c r="N75" s="267" t="str">
        <f t="shared" ca="1" si="8"/>
        <v>-065 D 08 H</v>
      </c>
    </row>
    <row r="76" spans="1:14" ht="14.65" customHeight="1" x14ac:dyDescent="0.25">
      <c r="A76" s="30">
        <v>43683.760416666672</v>
      </c>
      <c r="B76" s="312">
        <v>174</v>
      </c>
      <c r="C76" s="312">
        <v>5223</v>
      </c>
      <c r="D76" s="323">
        <f t="shared" si="6"/>
        <v>6188267</v>
      </c>
      <c r="E76" s="316">
        <f>IF(ISBLANK(A76),"-",D76/PLAYER_EXP_MAX)</f>
        <v>0.54128781580284047</v>
      </c>
      <c r="F76" s="322">
        <f ca="1">IF(ISBLANK(A76),NA(),IFERROR(SLOPE(INDIRECT("D" &amp; MATCH(A76-$B$1,A:A,1)):D76, INDIRECT("A" &amp; MATCH(A76-$B$1,A:A,1)):A76),NA()))</f>
        <v>142747.65785793294</v>
      </c>
      <c r="G76" s="330">
        <f ca="1">IF(ISBLANK(A76),NA(),IFERROR(A76+(PLAYER_EXP_MAX-D76)/F76,NA()))</f>
        <v>43720.498126263417</v>
      </c>
      <c r="H76" s="267" t="str">
        <f ca="1">IF(ISBLANK(#REF!),NA(),IFERROR(TEXT(TRUNC(G76-NOW()),"000") &amp; " D " &amp; TEXT(TRUNC(ABS(G76-NOW()-TRUNC(G76-NOW()))*24),"00") &amp; " H", NA()))</f>
        <v>-087 D 17 H</v>
      </c>
      <c r="I76" s="322">
        <f ca="1">IF(ISBLANK(A76),NA(),IFERROR(SLOPE(INDIRECT("D" &amp; MATCH(A76-$C$1,A:A,1)):D76, INDIRECT("A" &amp; MATCH(A76-$C$1,A:A,1)):A76),NA()))</f>
        <v>103253.36457708389</v>
      </c>
      <c r="J76" s="330">
        <f ca="1">IF(ISBLANK(A76),NA(),IFERROR(A76+(PLAYER_EXP_MAX-D76)/I76,NA()))</f>
        <v>43734.550257961237</v>
      </c>
      <c r="K76" s="267" t="str">
        <f t="shared" ca="1" si="7"/>
        <v>-073 D 16 H</v>
      </c>
      <c r="L76" s="322">
        <f t="shared" si="9"/>
        <v>89549.094507666887</v>
      </c>
      <c r="M76" s="330">
        <f>IF(ISBLANK(A76),NA(),IFERROR(A76+(PLAYER_EXP_MAX-D76)/L76,NA()))</f>
        <v>43742.322951875234</v>
      </c>
      <c r="N76" s="267" t="str">
        <f t="shared" ca="1" si="8"/>
        <v>-065 D 21 H</v>
      </c>
    </row>
    <row r="77" spans="1:14" ht="14.65" customHeight="1" x14ac:dyDescent="0.25">
      <c r="A77" s="30">
        <v>43684.124305555561</v>
      </c>
      <c r="B77" s="312">
        <v>175</v>
      </c>
      <c r="C77" s="312">
        <v>109755</v>
      </c>
      <c r="D77" s="323">
        <f t="shared" si="6"/>
        <v>6247735</v>
      </c>
      <c r="E77" s="316">
        <f>IF(ISBLANK(A77),"-",D77/PLAYER_EXP_MAX)</f>
        <v>0.54648948273643649</v>
      </c>
      <c r="F77" s="322">
        <f ca="1">IF(ISBLANK(A77),NA(),IFERROR(SLOPE(INDIRECT("D" &amp; MATCH(A77-$B$1,A:A,1)):D77, INDIRECT("A" &amp; MATCH(A77-$B$1,A:A,1)):A77),NA()))</f>
        <v>157791.04254146936</v>
      </c>
      <c r="G77" s="330">
        <f ca="1">IF(ISBLANK(A77),NA(),IFERROR(A77+(PLAYER_EXP_MAX-D77)/F77,NA()))</f>
        <v>43716.982659974747</v>
      </c>
      <c r="H77" s="267" t="str">
        <f ca="1">IF(ISBLANK(#REF!),NA(),IFERROR(TEXT(TRUNC(G77-NOW()),"000") &amp; " D " &amp; TEXT(TRUNC(ABS(G77-NOW()-TRUNC(G77-NOW()))*24),"00") &amp; " H", NA()))</f>
        <v>-091 D 05 H</v>
      </c>
      <c r="I77" s="322">
        <f ca="1">IF(ISBLANK(A77),NA(),IFERROR(SLOPE(INDIRECT("D" &amp; MATCH(A77-$C$1,A:A,1)):D77, INDIRECT("A" &amp; MATCH(A77-$C$1,A:A,1)):A77),NA()))</f>
        <v>106314.23046903504</v>
      </c>
      <c r="J77" s="330">
        <f ca="1">IF(ISBLANK(A77),NA(),IFERROR(A77+(PLAYER_EXP_MAX-D77)/I77,NA()))</f>
        <v>43732.892508806675</v>
      </c>
      <c r="K77" s="267" t="str">
        <f t="shared" ca="1" si="7"/>
        <v>-075 D 07 H</v>
      </c>
      <c r="L77" s="322">
        <f t="shared" si="9"/>
        <v>91111.501453015619</v>
      </c>
      <c r="M77" s="330">
        <f>IF(ISBLANK(A77),NA(),IFERROR(A77+(PLAYER_EXP_MAX-D77)/L77,NA()))</f>
        <v>43741.029898343688</v>
      </c>
      <c r="N77" s="267" t="str">
        <f t="shared" ca="1" si="8"/>
        <v>-067 D 04 H</v>
      </c>
    </row>
    <row r="78" spans="1:14" ht="14.65" customHeight="1" x14ac:dyDescent="0.25">
      <c r="A78" s="30">
        <v>43684.243055555555</v>
      </c>
      <c r="B78" s="312">
        <v>175</v>
      </c>
      <c r="C78" s="312">
        <v>89950</v>
      </c>
      <c r="D78" s="323">
        <f t="shared" si="6"/>
        <v>6267540</v>
      </c>
      <c r="E78" s="316">
        <f>IF(ISBLANK(A78),"-",D78/PLAYER_EXP_MAX)</f>
        <v>0.54822182641067929</v>
      </c>
      <c r="F78" s="322">
        <f ca="1">IF(ISBLANK(A78),NA(),IFERROR(SLOPE(INDIRECT("D" &amp; MATCH(A78-$B$1,A:A,1)):D78, INDIRECT("A" &amp; MATCH(A78-$B$1,A:A,1)):A78),NA()))</f>
        <v>156002.20282159341</v>
      </c>
      <c r="G78" s="330">
        <f ca="1">IF(ISBLANK(A78),NA(),IFERROR(A78+(PLAYER_EXP_MAX-D78)/F78,NA()))</f>
        <v>43717.351235482391</v>
      </c>
      <c r="H78" s="267" t="str">
        <f ca="1">IF(ISBLANK(#REF!),NA(),IFERROR(TEXT(TRUNC(G78-NOW()),"000") &amp; " D " &amp; TEXT(TRUNC(ABS(G78-NOW()-TRUNC(G78-NOW()))*24),"00") &amp; " H", NA()))</f>
        <v>-090 D 20 H</v>
      </c>
      <c r="I78" s="322">
        <f ca="1">IF(ISBLANK(A78),NA(),IFERROR(SLOPE(INDIRECT("D" &amp; MATCH(A78-$C$1,A:A,1)):D78, INDIRECT("A" &amp; MATCH(A78-$C$1,A:A,1)):A78),NA()))</f>
        <v>108615.62661823105</v>
      </c>
      <c r="J78" s="330">
        <f ca="1">IF(ISBLANK(A78),NA(),IFERROR(A78+(PLAYER_EXP_MAX-D78)/I78,NA()))</f>
        <v>43731.795596205659</v>
      </c>
      <c r="K78" s="267" t="str">
        <f t="shared" ca="1" si="7"/>
        <v>-076 D 10 H</v>
      </c>
      <c r="L78" s="322">
        <f t="shared" si="9"/>
        <v>91630.166352695014</v>
      </c>
      <c r="M78" s="330">
        <f>IF(ISBLANK(A78),NA(),IFERROR(A78+(PLAYER_EXP_MAX-D78)/L78,NA()))</f>
        <v>43740.61039838149</v>
      </c>
      <c r="N78" s="267" t="str">
        <f t="shared" ca="1" si="8"/>
        <v>-067 D 14 H</v>
      </c>
    </row>
    <row r="79" spans="1:14" ht="14.65" customHeight="1" x14ac:dyDescent="0.25">
      <c r="A79" s="30">
        <v>43684.358333333337</v>
      </c>
      <c r="B79" s="312">
        <v>175</v>
      </c>
      <c r="C79" s="312">
        <v>74167</v>
      </c>
      <c r="D79" s="325">
        <f t="shared" si="6"/>
        <v>6283323</v>
      </c>
      <c r="E79" s="316">
        <f>IF(ISBLANK(A79),"-",D79/PLAYER_EXP_MAX)</f>
        <v>0.54960236567907483</v>
      </c>
      <c r="F79" s="322">
        <f ca="1">IF(ISBLANK(A79),NA(),IFERROR(SLOPE(INDIRECT("D" &amp; MATCH(A79-$B$1,A:A,1)):D79, INDIRECT("A" &amp; MATCH(A79-$B$1,A:A,1)):A79),NA()))</f>
        <v>150021.95727302562</v>
      </c>
      <c r="G79" s="330">
        <f ca="1">IF(ISBLANK(A79),NA(),IFERROR(A79+(PLAYER_EXP_MAX-D79)/F79,NA()))</f>
        <v>43718.681082440184</v>
      </c>
      <c r="H79" s="267" t="str">
        <f ca="1">IF(ISBLANK(#REF!),NA(),IFERROR(TEXT(TRUNC(G79-NOW()),"000") &amp; " D " &amp; TEXT(TRUNC(ABS(G79-NOW()-TRUNC(G79-NOW()))*24),"00") &amp; " H", NA()))</f>
        <v>-089 D 12 H</v>
      </c>
      <c r="I79" s="322">
        <f ca="1">IF(ISBLANK(A79),NA(),IFERROR(SLOPE(INDIRECT("D" &amp; MATCH(A79-$C$1,A:A,1)):D79, INDIRECT("A" &amp; MATCH(A79-$C$1,A:A,1)):A79),NA()))</f>
        <v>109728.25256653382</v>
      </c>
      <c r="J79" s="330">
        <f ca="1">IF(ISBLANK(A79),NA(),IFERROR(A79+(PLAYER_EXP_MAX-D79)/I79,NA()))</f>
        <v>43731.284862094726</v>
      </c>
      <c r="K79" s="267" t="str">
        <f t="shared" ca="1" si="7"/>
        <v>-076 D 22 H</v>
      </c>
      <c r="L79" s="322">
        <f t="shared" si="9"/>
        <v>91929.489905629118</v>
      </c>
      <c r="M79" s="330">
        <f>IF(ISBLANK(A79),NA(),IFERROR(A79+(PLAYER_EXP_MAX-D79)/L79,NA()))</f>
        <v>43740.370457465491</v>
      </c>
      <c r="N79" s="267" t="str">
        <f t="shared" ca="1" si="8"/>
        <v>-067 D 20 H</v>
      </c>
    </row>
    <row r="80" spans="1:14" ht="14.65" customHeight="1" x14ac:dyDescent="0.25">
      <c r="A80" s="30">
        <v>43684.490277777782</v>
      </c>
      <c r="B80" s="312">
        <v>175</v>
      </c>
      <c r="C80" s="312">
        <v>55946</v>
      </c>
      <c r="D80" s="325">
        <f t="shared" si="6"/>
        <v>6301544</v>
      </c>
      <c r="E80" s="316">
        <f>IF(ISBLANK(A80),"-",D80/PLAYER_EXP_MAX)</f>
        <v>0.55119615684738466</v>
      </c>
      <c r="F80" s="322">
        <f ca="1">IF(ISBLANK(A80),NA(),IFERROR(SLOPE(INDIRECT("D" &amp; MATCH(A80-$B$1,A:A,1)):D80, INDIRECT("A" &amp; MATCH(A80-$B$1,A:A,1)):A80),NA()))</f>
        <v>149436.26831608711</v>
      </c>
      <c r="G80" s="330">
        <f ca="1">IF(ISBLANK(A80),NA(),IFERROR(A80+(PLAYER_EXP_MAX-D80)/F80,NA()))</f>
        <v>43718.825617235983</v>
      </c>
      <c r="H80" s="267" t="str">
        <f ca="1">IF(ISBLANK(#REF!),NA(),IFERROR(TEXT(TRUNC(G80-NOW()),"000") &amp; " D " &amp; TEXT(TRUNC(ABS(G80-NOW()-TRUNC(G80-NOW()))*24),"00") &amp; " H", NA()))</f>
        <v>-089 D 09 H</v>
      </c>
      <c r="I80" s="322">
        <f ca="1">IF(ISBLANK(A80),NA(),IFERROR(SLOPE(INDIRECT("D" &amp; MATCH(A80-$C$1,A:A,1)):D80, INDIRECT("A" &amp; MATCH(A80-$C$1,A:A,1)):A80),NA()))</f>
        <v>110770.41848198907</v>
      </c>
      <c r="J80" s="330">
        <f ca="1">IF(ISBLANK(A80),NA(),IFERROR(A80+(PLAYER_EXP_MAX-D80)/I80,NA()))</f>
        <v>43730.810812360163</v>
      </c>
      <c r="K80" s="267" t="str">
        <f t="shared" ca="1" si="7"/>
        <v>-077 D 09 H</v>
      </c>
      <c r="L80" s="322">
        <f t="shared" si="9"/>
        <v>92276.153815751371</v>
      </c>
      <c r="M80" s="330">
        <f>IF(ISBLANK(A80),NA(),IFERROR(A80+(PLAYER_EXP_MAX-D80)/L80,NA()))</f>
        <v>43740.094513409938</v>
      </c>
      <c r="N80" s="267" t="str">
        <f t="shared" ca="1" si="8"/>
        <v>-068 D 02 H</v>
      </c>
    </row>
    <row r="81" spans="1:14" ht="14.65" customHeight="1" x14ac:dyDescent="0.25">
      <c r="A81" s="30">
        <v>43684.535416666666</v>
      </c>
      <c r="B81" s="312">
        <v>175</v>
      </c>
      <c r="C81" s="312">
        <v>49424</v>
      </c>
      <c r="D81" s="325">
        <f t="shared" si="6"/>
        <v>6308066</v>
      </c>
      <c r="E81" s="316">
        <f>IF(ISBLANK(A81),"-",D81/PLAYER_EXP_MAX)</f>
        <v>0.55176663629416134</v>
      </c>
      <c r="F81" s="322">
        <f ca="1">IF(ISBLANK(A81),NA(),IFERROR(SLOPE(INDIRECT("D" &amp; MATCH(A81-$B$1,A:A,1)):D81, INDIRECT("A" &amp; MATCH(A81-$B$1,A:A,1)):A81),NA()))</f>
        <v>149009.15896208482</v>
      </c>
      <c r="G81" s="330">
        <f ca="1">IF(ISBLANK(A81),NA(),IFERROR(A81+(PLAYER_EXP_MAX-D81)/F81,NA()))</f>
        <v>43718.925403400994</v>
      </c>
      <c r="H81" s="267" t="str">
        <f ca="1">IF(ISBLANK(#REF!),NA(),IFERROR(TEXT(TRUNC(G81-NOW()),"000") &amp; " D " &amp; TEXT(TRUNC(ABS(G81-NOW()-TRUNC(G81-NOW()))*24),"00") &amp; " H", NA()))</f>
        <v>-089 D 07 H</v>
      </c>
      <c r="I81" s="322">
        <f ca="1">IF(ISBLANK(A81),NA(),IFERROR(SLOPE(INDIRECT("D" &amp; MATCH(A81-$C$1,A:A,1)):D81, INDIRECT("A" &amp; MATCH(A81-$C$1,A:A,1)):A81),NA()))</f>
        <v>113196.99762213408</v>
      </c>
      <c r="J81" s="330">
        <f ca="1">IF(ISBLANK(A81),NA(),IFERROR(A81+(PLAYER_EXP_MAX-D81)/I81,NA()))</f>
        <v>43729.805371768358</v>
      </c>
      <c r="K81" s="267" t="str">
        <f t="shared" ca="1" si="7"/>
        <v>-078 D 09 H</v>
      </c>
      <c r="L81" s="322">
        <f t="shared" si="9"/>
        <v>92409.933774862424</v>
      </c>
      <c r="M81" s="330">
        <f>IF(ISBLANK(A81),NA(),IFERROR(A81+(PLAYER_EXP_MAX-D81)/L81,NA()))</f>
        <v>43739.98857836338</v>
      </c>
      <c r="N81" s="267" t="str">
        <f t="shared" ca="1" si="8"/>
        <v>-068 D 05 H</v>
      </c>
    </row>
    <row r="82" spans="1:14" ht="14.65" customHeight="1" x14ac:dyDescent="0.25">
      <c r="A82" s="30">
        <v>43684.581250000003</v>
      </c>
      <c r="B82" s="312">
        <v>175</v>
      </c>
      <c r="C82" s="312">
        <v>41675</v>
      </c>
      <c r="D82" s="325">
        <f t="shared" si="6"/>
        <v>6315815</v>
      </c>
      <c r="E82" s="316">
        <f>IF(ISBLANK(A82),"-",D82/PLAYER_EXP_MAX)</f>
        <v>0.55244444145102611</v>
      </c>
      <c r="F82" s="322">
        <f ca="1">IF(ISBLANK(A82),NA(),IFERROR(SLOPE(INDIRECT("D" &amp; MATCH(A82-$B$1,A:A,1)):D82, INDIRECT("A" &amp; MATCH(A82-$B$1,A:A,1)):A82),NA()))</f>
        <v>149081.85821846777</v>
      </c>
      <c r="G82" s="330">
        <f ca="1">IF(ISBLANK(A82),NA(),IFERROR(A82+(PLAYER_EXP_MAX-D82)/F82,NA()))</f>
        <v>43718.902488419917</v>
      </c>
      <c r="H82" s="267" t="str">
        <f ca="1">IF(ISBLANK(#REF!),NA(),IFERROR(TEXT(TRUNC(G82-NOW()),"000") &amp; " D " &amp; TEXT(TRUNC(ABS(G82-NOW()-TRUNC(G82-NOW()))*24),"00") &amp; " H", NA()))</f>
        <v>-089 D 07 H</v>
      </c>
      <c r="I82" s="322">
        <f ca="1">IF(ISBLANK(A82),NA(),IFERROR(SLOPE(INDIRECT("D" &amp; MATCH(A82-$C$1,A:A,1)):D82, INDIRECT("A" &amp; MATCH(A82-$C$1,A:A,1)):A82),NA()))</f>
        <v>114043.2015367081</v>
      </c>
      <c r="J82" s="330">
        <f ca="1">IF(ISBLANK(A82),NA(),IFERROR(A82+(PLAYER_EXP_MAX-D82)/I82,NA()))</f>
        <v>43729.447352766794</v>
      </c>
      <c r="K82" s="267" t="str">
        <f t="shared" ca="1" si="7"/>
        <v>-078 D 18 H</v>
      </c>
      <c r="L82" s="322">
        <f t="shared" si="9"/>
        <v>92608.860580333174</v>
      </c>
      <c r="M82" s="330">
        <f>IF(ISBLANK(A82),NA(),IFERROR(A82+(PLAYER_EXP_MAX-D82)/L82,NA()))</f>
        <v>43739.831622026359</v>
      </c>
      <c r="N82" s="267" t="str">
        <f t="shared" ca="1" si="8"/>
        <v>-068 D 09 H</v>
      </c>
    </row>
    <row r="83" spans="1:14" ht="14.65" customHeight="1" x14ac:dyDescent="0.25">
      <c r="A83" s="30">
        <v>43685.039583333339</v>
      </c>
      <c r="B83" s="312">
        <v>176</v>
      </c>
      <c r="C83" s="312">
        <v>163630</v>
      </c>
      <c r="D83" s="325">
        <f t="shared" si="6"/>
        <v>6360860</v>
      </c>
      <c r="E83" s="316">
        <f>IF(ISBLANK(A83),"-",D83/PLAYER_EXP_MAX)</f>
        <v>0.55638452833849217</v>
      </c>
      <c r="F83" s="322">
        <f ca="1">IF(ISBLANK(A83),NA(),IFERROR(SLOPE(INDIRECT("D" &amp; MATCH(A83-$B$1,A:A,1)):D83, INDIRECT("A" &amp; MATCH(A83-$B$1,A:A,1)):A83),NA()))</f>
        <v>136443.07967168337</v>
      </c>
      <c r="G83" s="330">
        <f ca="1">IF(ISBLANK(A83),NA(),IFERROR(A83+(PLAYER_EXP_MAX-D83)/F83,NA()))</f>
        <v>43722.2098745068</v>
      </c>
      <c r="H83" s="267" t="str">
        <f ca="1">IF(ISBLANK(#REF!),NA(),IFERROR(TEXT(TRUNC(G83-NOW()),"000") &amp; " D " &amp; TEXT(TRUNC(ABS(G83-NOW()-TRUNC(G83-NOW()))*24),"00") &amp; " H", NA()))</f>
        <v>-086 D 00 H</v>
      </c>
      <c r="I83" s="322">
        <f ca="1">IF(ISBLANK(A83),NA(),IFERROR(SLOPE(INDIRECT("D" &amp; MATCH(A83-$C$1,A:A,1)):D83, INDIRECT("A" &amp; MATCH(A83-$C$1,A:A,1)):A83),NA()))</f>
        <v>114744.95667927164</v>
      </c>
      <c r="J83" s="330">
        <f ca="1">IF(ISBLANK(A83),NA(),IFERROR(A83+(PLAYER_EXP_MAX-D83)/I83,NA()))</f>
        <v>43729.238728522578</v>
      </c>
      <c r="K83" s="267" t="str">
        <f t="shared" ca="1" si="7"/>
        <v>-078 D 23 H</v>
      </c>
      <c r="L83" s="322">
        <f t="shared" si="9"/>
        <v>92752.301678541829</v>
      </c>
      <c r="M83" s="330">
        <f>IF(ISBLANK(A83),NA(),IFERROR(A83+(PLAYER_EXP_MAX-D83)/L83,NA()))</f>
        <v>43739.718862534159</v>
      </c>
      <c r="N83" s="267" t="str">
        <f t="shared" ca="1" si="8"/>
        <v>-068 D 12 H</v>
      </c>
    </row>
    <row r="84" spans="1:14" ht="14.65" customHeight="1" x14ac:dyDescent="0.25">
      <c r="A84" s="30">
        <v>43685.32916666667</v>
      </c>
      <c r="B84" s="312">
        <v>176</v>
      </c>
      <c r="C84" s="312">
        <v>126558</v>
      </c>
      <c r="D84" s="325">
        <f t="shared" si="6"/>
        <v>6397932</v>
      </c>
      <c r="E84" s="316">
        <f>IF(ISBLANK(A84),"-",D84/PLAYER_EXP_MAX)</f>
        <v>0.55962721678542615</v>
      </c>
      <c r="F84" s="322">
        <f ca="1">IF(ISBLANK(A84),NA(),IFERROR(SLOPE(INDIRECT("D" &amp; MATCH(A84-$B$1,A:A,1)):D84, INDIRECT("A" &amp; MATCH(A84-$B$1,A:A,1)):A84),NA()))</f>
        <v>116336.86083213052</v>
      </c>
      <c r="G84" s="330">
        <f ca="1">IF(ISBLANK(A84),NA(),IFERROR(A84+(PLAYER_EXP_MAX-D84)/F84,NA()))</f>
        <v>43728.604848716102</v>
      </c>
      <c r="H84" s="267" t="str">
        <f ca="1">IF(ISBLANK(#REF!),NA(),IFERROR(TEXT(TRUNC(G84-NOW()),"000") &amp; " D " &amp; TEXT(TRUNC(ABS(G84-NOW()-TRUNC(G84-NOW()))*24),"00") &amp; " H", NA()))</f>
        <v>-079 D 14 H</v>
      </c>
      <c r="I84" s="322">
        <f ca="1">IF(ISBLANK(A84),NA(),IFERROR(SLOPE(INDIRECT("D" &amp; MATCH(A84-$C$1,A:A,1)):D84, INDIRECT("A" &amp; MATCH(A84-$C$1,A:A,1)):A84),NA()))</f>
        <v>120157.98260925229</v>
      </c>
      <c r="J84" s="330">
        <f ca="1">IF(ISBLANK(A84),NA(),IFERROR(A84+(PLAYER_EXP_MAX-D84)/I84,NA()))</f>
        <v>43727.228646756746</v>
      </c>
      <c r="K84" s="267" t="str">
        <f t="shared" ca="1" si="7"/>
        <v>-080 D 23 H</v>
      </c>
      <c r="L84" s="322">
        <f t="shared" si="9"/>
        <v>93307.01369243447</v>
      </c>
      <c r="M84" s="330">
        <f>IF(ISBLANK(A84),NA(),IFERROR(A84+(PLAYER_EXP_MAX-D84)/L84,NA()))</f>
        <v>43739.2860644471</v>
      </c>
      <c r="N84" s="267" t="str">
        <f t="shared" ca="1" si="8"/>
        <v>-068 D 22 H</v>
      </c>
    </row>
    <row r="85" spans="1:14" ht="14.65" customHeight="1" x14ac:dyDescent="0.25">
      <c r="A85" s="30">
        <v>43685.415972222225</v>
      </c>
      <c r="B85" s="312">
        <v>176</v>
      </c>
      <c r="C85" s="312">
        <v>113846</v>
      </c>
      <c r="D85" s="325">
        <f t="shared" si="6"/>
        <v>6410644</v>
      </c>
      <c r="E85" s="316">
        <f>IF(ISBLANK(A85),"-",D85/PLAYER_EXP_MAX)</f>
        <v>0.56073913563354405</v>
      </c>
      <c r="F85" s="322">
        <f ca="1">IF(ISBLANK(A85),NA(),IFERROR(SLOPE(INDIRECT("D" &amp; MATCH(A85-$B$1,A:A,1)):D85, INDIRECT("A" &amp; MATCH(A85-$B$1,A:A,1)):A85),NA()))</f>
        <v>115716.93467294933</v>
      </c>
      <c r="G85" s="330">
        <f ca="1">IF(ISBLANK(A85),NA(),IFERROR(A85+(PLAYER_EXP_MAX-D85)/F85,NA()))</f>
        <v>43728.813639246444</v>
      </c>
      <c r="H85" s="267" t="str">
        <f ca="1">IF(ISBLANK(#REF!),NA(),IFERROR(TEXT(TRUNC(G85-NOW()),"000") &amp; " D " &amp; TEXT(TRUNC(ABS(G85-NOW()-TRUNC(G85-NOW()))*24),"00") &amp; " H", NA()))</f>
        <v>-079 D 09 H</v>
      </c>
      <c r="I85" s="322">
        <f ca="1">IF(ISBLANK(A85),NA(),IFERROR(SLOPE(INDIRECT("D" &amp; MATCH(A85-$C$1,A:A,1)):D85, INDIRECT("A" &amp; MATCH(A85-$C$1,A:A,1)):A85),NA()))</f>
        <v>122243.36376709287</v>
      </c>
      <c r="J85" s="330">
        <f ca="1">IF(ISBLANK(A85),NA(),IFERROR(A85+(PLAYER_EXP_MAX-D85)/I85,NA()))</f>
        <v>43726.496688960091</v>
      </c>
      <c r="K85" s="267" t="str">
        <f t="shared" ca="1" si="7"/>
        <v>-081 D 17 H</v>
      </c>
      <c r="L85" s="322">
        <f t="shared" si="9"/>
        <v>93556.371827610739</v>
      </c>
      <c r="M85" s="330">
        <f>IF(ISBLANK(A85),NA(),IFERROR(A85+(PLAYER_EXP_MAX-D85)/L85,NA()))</f>
        <v>43739.093182035933</v>
      </c>
      <c r="N85" s="267" t="str">
        <f t="shared" ca="1" si="8"/>
        <v>-069 D 03 H</v>
      </c>
    </row>
    <row r="86" spans="1:14" ht="14.65" customHeight="1" x14ac:dyDescent="0.25">
      <c r="A86" s="30">
        <v>43685.504166666666</v>
      </c>
      <c r="B86" s="312">
        <v>176</v>
      </c>
      <c r="C86" s="312">
        <v>104837</v>
      </c>
      <c r="D86" s="325">
        <f t="shared" si="6"/>
        <v>6419653</v>
      </c>
      <c r="E86" s="316">
        <f>IF(ISBLANK(A86),"-",D86/PLAYER_EXP_MAX)</f>
        <v>0.56152715301103728</v>
      </c>
      <c r="F86" s="322">
        <f ca="1">IF(ISBLANK(A86),NA(),IFERROR(SLOPE(INDIRECT("D" &amp; MATCH(A86-$B$1,A:A,1)):D86, INDIRECT("A" &amp; MATCH(A86-$B$1,A:A,1)):A86),NA()))</f>
        <v>114619.48086574778</v>
      </c>
      <c r="G86" s="330">
        <f ca="1">IF(ISBLANK(A86),NA(),IFERROR(A86+(PLAYER_EXP_MAX-D86)/F86,NA()))</f>
        <v>43729.238756652041</v>
      </c>
      <c r="H86" s="267" t="str">
        <f ca="1">IF(ISBLANK(#REF!),NA(),IFERROR(TEXT(TRUNC(G86-NOW()),"000") &amp; " D " &amp; TEXT(TRUNC(ABS(G86-NOW()-TRUNC(G86-NOW()))*24),"00") &amp; " H", NA()))</f>
        <v>-078 D 23 H</v>
      </c>
      <c r="I86" s="322">
        <f ca="1">IF(ISBLANK(A86),NA(),IFERROR(SLOPE(INDIRECT("D" &amp; MATCH(A86-$C$1,A:A,1)):D86, INDIRECT("A" &amp; MATCH(A86-$C$1,A:A,1)):A86),NA()))</f>
        <v>122682.66102653518</v>
      </c>
      <c r="J86" s="330">
        <f ca="1">IF(ISBLANK(A86),NA(),IFERROR(A86+(PLAYER_EXP_MAX-D86)/I86,NA()))</f>
        <v>43726.364349825846</v>
      </c>
      <c r="K86" s="267" t="str">
        <f t="shared" ca="1" si="7"/>
        <v>-081 D 20 H</v>
      </c>
      <c r="L86" s="322">
        <f t="shared" si="9"/>
        <v>93597.148301786758</v>
      </c>
      <c r="M86" s="330">
        <f>IF(ISBLANK(A86),NA(),IFERROR(A86+(PLAYER_EXP_MAX-D86)/L86,NA()))</f>
        <v>43739.061738568715</v>
      </c>
      <c r="N86" s="267" t="str">
        <f t="shared" ca="1" si="8"/>
        <v>-069 D 03 H</v>
      </c>
    </row>
    <row r="87" spans="1:14" ht="14.65" customHeight="1" x14ac:dyDescent="0.25">
      <c r="A87" s="30">
        <v>43685.577083333337</v>
      </c>
      <c r="B87" s="312">
        <v>176</v>
      </c>
      <c r="C87" s="312">
        <v>93325</v>
      </c>
      <c r="D87" s="325">
        <f t="shared" si="6"/>
        <v>6431165</v>
      </c>
      <c r="E87" s="316">
        <f>IF(ISBLANK(A87),"-",D87/PLAYER_EXP_MAX)</f>
        <v>0.56253410783950897</v>
      </c>
      <c r="F87" s="322">
        <f ca="1">IF(ISBLANK(A87),NA(),IFERROR(SLOPE(INDIRECT("D" &amp; MATCH(A87-$B$1,A:A,1)):D87, INDIRECT("A" &amp; MATCH(A87-$B$1,A:A,1)):A87),NA()))</f>
        <v>115660.56855085674</v>
      </c>
      <c r="G87" s="330">
        <f ca="1">IF(ISBLANK(A87),NA(),IFERROR(A87+(PLAYER_EXP_MAX-D87)/F87,NA()))</f>
        <v>43728.818475474698</v>
      </c>
      <c r="H87" s="267" t="str">
        <f ca="1">IF(ISBLANK(#REF!),NA(),IFERROR(TEXT(TRUNC(G87-NOW()),"000") &amp; " D " &amp; TEXT(TRUNC(ABS(G87-NOW()-TRUNC(G87-NOW()))*24),"00") &amp; " H", NA()))</f>
        <v>-079 D 09 H</v>
      </c>
      <c r="I87" s="322">
        <f ca="1">IF(ISBLANK(A87),NA(),IFERROR(SLOPE(INDIRECT("D" &amp; MATCH(A87-$C$1,A:A,1)):D87, INDIRECT("A" &amp; MATCH(A87-$C$1,A:A,1)):A87),NA()))</f>
        <v>124948.1997197192</v>
      </c>
      <c r="J87" s="330">
        <f ca="1">IF(ISBLANK(A87),NA(),IFERROR(A87+(PLAYER_EXP_MAX-D87)/I87,NA()))</f>
        <v>43725.604262686211</v>
      </c>
      <c r="K87" s="267" t="str">
        <f t="shared" ca="1" si="7"/>
        <v>-082 D 14 H</v>
      </c>
      <c r="L87" s="322">
        <f t="shared" si="9"/>
        <v>93848.360875393235</v>
      </c>
      <c r="M87" s="330">
        <f>IF(ISBLANK(A87),NA(),IFERROR(A87+(PLAYER_EXP_MAX-D87)/L87,NA()))</f>
        <v>43738.868626769457</v>
      </c>
      <c r="N87" s="267" t="str">
        <f t="shared" ca="1" si="8"/>
        <v>-069 D 08 H</v>
      </c>
    </row>
    <row r="88" spans="1:14" ht="14.65" customHeight="1" x14ac:dyDescent="0.25">
      <c r="A88" s="30">
        <v>43686.179166666669</v>
      </c>
      <c r="B88" s="312">
        <v>176</v>
      </c>
      <c r="C88" s="312">
        <v>36590</v>
      </c>
      <c r="D88" s="325">
        <f t="shared" si="6"/>
        <v>6487900</v>
      </c>
      <c r="E88" s="316">
        <f>IF(ISBLANK(A88),"-",D88/PLAYER_EXP_MAX)</f>
        <v>0.56749671921836098</v>
      </c>
      <c r="F88" s="322">
        <f ca="1">IF(ISBLANK(A88),NA(),IFERROR(SLOPE(INDIRECT("D" &amp; MATCH(A88-$B$1,A:A,1)):D88, INDIRECT("A" &amp; MATCH(A88-$B$1,A:A,1)):A88),NA()))</f>
        <v>110260.39361499237</v>
      </c>
      <c r="G88" s="330">
        <f ca="1">IF(ISBLANK(A88),NA(),IFERROR(A88+(PLAYER_EXP_MAX-D88)/F88,NA()))</f>
        <v>43731.023818838556</v>
      </c>
      <c r="H88" s="267" t="str">
        <f ca="1">IF(ISBLANK(#REF!),NA(),IFERROR(TEXT(TRUNC(G88-NOW()),"000") &amp; " D " &amp; TEXT(TRUNC(ABS(G88-NOW()-TRUNC(G88-NOW()))*24),"00") &amp; " H", NA()))</f>
        <v>-077 D 04 H</v>
      </c>
      <c r="I88" s="322">
        <f ca="1">IF(ISBLANK(A88),NA(),IFERROR(SLOPE(INDIRECT("D" &amp; MATCH(A88-$C$1,A:A,1)):D88, INDIRECT("A" &amp; MATCH(A88-$C$1,A:A,1)):A88),NA()))</f>
        <v>130289.97142259849</v>
      </c>
      <c r="J88" s="330">
        <f ca="1">IF(ISBLANK(A88),NA(),IFERROR(A88+(PLAYER_EXP_MAX-D88)/I88,NA()))</f>
        <v>43724.129815868684</v>
      </c>
      <c r="K88" s="267" t="str">
        <f t="shared" ca="1" si="7"/>
        <v>-084 D 02 H</v>
      </c>
      <c r="L88" s="322">
        <f t="shared" si="9"/>
        <v>93860.326663072934</v>
      </c>
      <c r="M88" s="330">
        <f>IF(ISBLANK(A88),NA(),IFERROR(A88+(PLAYER_EXP_MAX-D88)/L88,NA()))</f>
        <v>43738.859454236401</v>
      </c>
      <c r="N88" s="267" t="str">
        <f t="shared" ca="1" si="8"/>
        <v>-069 D 08 H</v>
      </c>
    </row>
    <row r="89" spans="1:14" ht="14.65" customHeight="1" x14ac:dyDescent="0.25">
      <c r="A89" s="30">
        <v>43686.44027777778</v>
      </c>
      <c r="B89" s="312">
        <v>177</v>
      </c>
      <c r="C89" s="312">
        <v>166208</v>
      </c>
      <c r="D89" s="325">
        <f t="shared" si="6"/>
        <v>6528282</v>
      </c>
      <c r="E89" s="316">
        <f>IF(ISBLANK(A89),"-",D89/PLAYER_EXP_MAX)</f>
        <v>0.57102893341948546</v>
      </c>
      <c r="F89" s="322">
        <f ca="1">IF(ISBLANK(A89),NA(),IFERROR(SLOPE(INDIRECT("D" &amp; MATCH(A89-$B$1,A:A,1)):D89, INDIRECT("A" &amp; MATCH(A89-$B$1,A:A,1)):A89),NA()))</f>
        <v>110253.80070139472</v>
      </c>
      <c r="G89" s="330">
        <f ca="1">IF(ISBLANK(A89),NA(),IFERROR(A89+(PLAYER_EXP_MAX-D89)/F89,NA()))</f>
        <v>43730.921347535026</v>
      </c>
      <c r="H89" s="267" t="str">
        <f ca="1">IF(ISBLANK(#REF!),NA(),IFERROR(TEXT(TRUNC(G89-NOW()),"000") &amp; " D " &amp; TEXT(TRUNC(ABS(G89-NOW()-TRUNC(G89-NOW()))*24),"00") &amp; " H", NA()))</f>
        <v>-077 D 07 H</v>
      </c>
      <c r="I89" s="322">
        <f ca="1">IF(ISBLANK(A89),NA(),IFERROR(SLOPE(INDIRECT("D" &amp; MATCH(A89-$C$1,A:A,1)):D89, INDIRECT("A" &amp; MATCH(A89-$C$1,A:A,1)):A89),NA()))</f>
        <v>130018.2425205912</v>
      </c>
      <c r="J89" s="330">
        <f ca="1">IF(ISBLANK(A89),NA(),IFERROR(A89+(PLAYER_EXP_MAX-D89)/I89,NA()))</f>
        <v>43724.159653958573</v>
      </c>
      <c r="K89" s="267" t="str">
        <f t="shared" ca="1" si="7"/>
        <v>-084 D 01 H</v>
      </c>
      <c r="L89" s="322">
        <f t="shared" si="9"/>
        <v>94673.481555275604</v>
      </c>
      <c r="M89" s="330">
        <f>IF(ISBLANK(A89),NA(),IFERROR(A89+(PLAYER_EXP_MAX-D89)/L89,NA()))</f>
        <v>43738.241552215295</v>
      </c>
      <c r="N89" s="267" t="str">
        <f t="shared" ca="1" si="8"/>
        <v>-069 D 23 H</v>
      </c>
    </row>
    <row r="90" spans="1:14" ht="14.65" customHeight="1" x14ac:dyDescent="0.25">
      <c r="A90" s="30">
        <v>43686.808333333334</v>
      </c>
      <c r="B90" s="312">
        <v>177</v>
      </c>
      <c r="C90" s="312">
        <v>123880</v>
      </c>
      <c r="D90" s="325">
        <f t="shared" si="6"/>
        <v>6570610</v>
      </c>
      <c r="E90" s="316">
        <f>IF(ISBLANK(A90),"-",D90/PLAYER_EXP_MAX)</f>
        <v>0.5747313642724694</v>
      </c>
      <c r="F90" s="322">
        <f ca="1">IF(ISBLANK(A90),NA(),IFERROR(SLOPE(INDIRECT("D" &amp; MATCH(A90-$B$1,A:A,1)):D90, INDIRECT("A" &amp; MATCH(A90-$B$1,A:A,1)):A90),NA()))</f>
        <v>114127.887393759</v>
      </c>
      <c r="G90" s="330">
        <f ca="1">IF(ISBLANK(A90),NA(),IFERROR(A90+(PLAYER_EXP_MAX-D90)/F90,NA()))</f>
        <v>43729.408604932381</v>
      </c>
      <c r="H90" s="267" t="str">
        <f ca="1">IF(ISBLANK(#REF!),NA(),IFERROR(TEXT(TRUNC(G90-NOW()),"000") &amp; " D " &amp; TEXT(TRUNC(ABS(G90-NOW()-TRUNC(G90-NOW()))*24),"00") &amp; " H", NA()))</f>
        <v>-078 D 19 H</v>
      </c>
      <c r="I90" s="322">
        <f ca="1">IF(ISBLANK(A90),NA(),IFERROR(SLOPE(INDIRECT("D" &amp; MATCH(A90-$C$1,A:A,1)):D90, INDIRECT("A" &amp; MATCH(A90-$C$1,A:A,1)):A90),NA()))</f>
        <v>129632.96373019749</v>
      </c>
      <c r="J90" s="330">
        <f ca="1">IF(ISBLANK(A90),NA(),IFERROR(A90+(PLAYER_EXP_MAX-D90)/I90,NA()))</f>
        <v>43724.313292412407</v>
      </c>
      <c r="K90" s="267" t="str">
        <f t="shared" ca="1" si="7"/>
        <v>-083 D 21 H</v>
      </c>
      <c r="L90" s="322">
        <f t="shared" si="9"/>
        <v>95049.703571818885</v>
      </c>
      <c r="M90" s="330">
        <f>IF(ISBLANK(A90),NA(),IFERROR(A90+(PLAYER_EXP_MAX-D90)/L90,NA()))</f>
        <v>43737.959245091057</v>
      </c>
      <c r="N90" s="267" t="str">
        <f t="shared" ca="1" si="8"/>
        <v>-070 D 06 H</v>
      </c>
    </row>
    <row r="91" spans="1:14" ht="14.65" customHeight="1" x14ac:dyDescent="0.25">
      <c r="A91" s="30">
        <v>43687.155555555561</v>
      </c>
      <c r="B91" s="312">
        <v>177</v>
      </c>
      <c r="C91" s="312">
        <v>80799</v>
      </c>
      <c r="D91" s="325">
        <f t="shared" si="6"/>
        <v>6613691</v>
      </c>
      <c r="E91" s="316">
        <f>IF(ISBLANK(A91),"-",D91/PLAYER_EXP_MAX)</f>
        <v>0.57849966004778142</v>
      </c>
      <c r="F91" s="322">
        <f ca="1">IF(ISBLANK(A91),NA(),IFERROR(SLOPE(INDIRECT("D" &amp; MATCH(A91-$B$1,A:A,1)):D91, INDIRECT("A" &amp; MATCH(A91-$B$1,A:A,1)):A91),NA()))</f>
        <v>117096.68070407392</v>
      </c>
      <c r="G91" s="330">
        <f ca="1">IF(ISBLANK(A91),NA(),IFERROR(A91+(PLAYER_EXP_MAX-D91)/F91,NA()))</f>
        <v>43728.307857832842</v>
      </c>
      <c r="H91" s="267" t="str">
        <f ca="1">IF(ISBLANK(#REF!),NA(),IFERROR(TEXT(TRUNC(G91-NOW()),"000") &amp; " D " &amp; TEXT(TRUNC(ABS(G91-NOW()-TRUNC(G91-NOW()))*24),"00") &amp; " H", NA()))</f>
        <v>-079 D 21 H</v>
      </c>
      <c r="I91" s="322">
        <f ca="1">IF(ISBLANK(A91),NA(),IFERROR(SLOPE(INDIRECT("D" &amp; MATCH(A91-$C$1,A:A,1)):D91, INDIRECT("A" &amp; MATCH(A91-$C$1,A:A,1)):A91),NA()))</f>
        <v>131136.92205863481</v>
      </c>
      <c r="J91" s="330">
        <f ca="1">IF(ISBLANK(A91),NA(),IFERROR(A91+(PLAYER_EXP_MAX-D91)/I91,NA()))</f>
        <v>43723.901865628672</v>
      </c>
      <c r="K91" s="267" t="str">
        <f t="shared" ca="1" si="7"/>
        <v>-084 D 07 H</v>
      </c>
      <c r="L91" s="322">
        <f t="shared" si="9"/>
        <v>95547.688823304314</v>
      </c>
      <c r="M91" s="330">
        <f>IF(ISBLANK(A91),NA(),IFERROR(A91+(PLAYER_EXP_MAX-D91)/L91,NA()))</f>
        <v>43737.588988947253</v>
      </c>
      <c r="N91" s="267" t="str">
        <f t="shared" ca="1" si="8"/>
        <v>-070 D 15 H</v>
      </c>
    </row>
    <row r="92" spans="1:14" ht="14.65" customHeight="1" x14ac:dyDescent="0.25">
      <c r="A92" s="30">
        <v>43687.426388888889</v>
      </c>
      <c r="B92" s="312">
        <v>177</v>
      </c>
      <c r="C92" s="312">
        <v>36772</v>
      </c>
      <c r="D92" s="325">
        <f t="shared" si="6"/>
        <v>6657718</v>
      </c>
      <c r="E92" s="316">
        <f>IF(ISBLANK(A92),"-",D92/PLAYER_EXP_MAX)</f>
        <v>0.582350702458581</v>
      </c>
      <c r="F92" s="322">
        <f ca="1">IF(ISBLANK(A92),NA(),IFERROR(SLOPE(INDIRECT("D" &amp; MATCH(A92-$B$1,A:A,1)):D92, INDIRECT("A" &amp; MATCH(A92-$B$1,A:A,1)):A92),NA()))</f>
        <v>132002.42027478406</v>
      </c>
      <c r="G92" s="330">
        <f ca="1">IF(ISBLANK(A92),NA(),IFERROR(A92+(PLAYER_EXP_MAX-D92)/F92,NA()))</f>
        <v>43723.598233238867</v>
      </c>
      <c r="H92" s="267" t="str">
        <f ca="1">IF(ISBLANK(#REF!),NA(),IFERROR(TEXT(TRUNC(G92-NOW()),"000") &amp; " D " &amp; TEXT(TRUNC(ABS(G92-NOW()-TRUNC(G92-NOW()))*24),"00") &amp; " H", NA()))</f>
        <v>-084 D 14 H</v>
      </c>
      <c r="I92" s="322">
        <f ca="1">IF(ISBLANK(A92),NA(),IFERROR(SLOPE(INDIRECT("D" &amp; MATCH(A92-$C$1,A:A,1)):D92, INDIRECT("A" &amp; MATCH(A92-$C$1,A:A,1)):A92),NA()))</f>
        <v>131090.82604314722</v>
      </c>
      <c r="J92" s="330">
        <f ca="1">IF(ISBLANK(A92),NA(),IFERROR(A92+(PLAYER_EXP_MAX-D92)/I92,NA()))</f>
        <v>43723.849769106419</v>
      </c>
      <c r="K92" s="267" t="str">
        <f t="shared" ca="1" si="7"/>
        <v>-084 D 08 H</v>
      </c>
      <c r="L92" s="322">
        <f t="shared" si="9"/>
        <v>96432.70055198211</v>
      </c>
      <c r="M92" s="330">
        <f>IF(ISBLANK(A92),NA(),IFERROR(A92+(PLAYER_EXP_MAX-D92)/L92,NA()))</f>
        <v>43736.940412375414</v>
      </c>
      <c r="N92" s="267" t="str">
        <f t="shared" ca="1" si="8"/>
        <v>-071 D 06 H</v>
      </c>
    </row>
    <row r="93" spans="1:14" ht="14.65" customHeight="1" x14ac:dyDescent="0.25">
      <c r="A93" s="30">
        <v>43687.495833333334</v>
      </c>
      <c r="B93" s="312">
        <v>177</v>
      </c>
      <c r="C93" s="312">
        <v>26912</v>
      </c>
      <c r="D93" s="325">
        <f t="shared" si="6"/>
        <v>6667578</v>
      </c>
      <c r="E93" s="316">
        <f>IF(ISBLANK(A93),"-",D93/PLAYER_EXP_MAX)</f>
        <v>0.58321315682000652</v>
      </c>
      <c r="F93" s="322">
        <f ca="1">IF(ISBLANK(A93),NA(),IFERROR(SLOPE(INDIRECT("D" &amp; MATCH(A93-$B$1,A:A,1)):D93, INDIRECT("A" &amp; MATCH(A93-$B$1,A:A,1)):A93),NA()))</f>
        <v>132658.6877548944</v>
      </c>
      <c r="G93" s="330">
        <f ca="1">IF(ISBLANK(A93),NA(),IFERROR(A93+(PLAYER_EXP_MAX-D93)/F93,NA()))</f>
        <v>43723.414408140918</v>
      </c>
      <c r="H93" s="267" t="str">
        <f ca="1">IF(ISBLANK(#REF!),NA(),IFERROR(TEXT(TRUNC(G93-NOW()),"000") &amp; " D " &amp; TEXT(TRUNC(ABS(G93-NOW()-TRUNC(G93-NOW()))*24),"00") &amp; " H", NA()))</f>
        <v>-084 D 19 H</v>
      </c>
      <c r="I93" s="322">
        <f ca="1">IF(ISBLANK(A93),NA(),IFERROR(SLOPE(INDIRECT("D" &amp; MATCH(A93-$C$1,A:A,1)):D93, INDIRECT("A" &amp; MATCH(A93-$C$1,A:A,1)):A93),NA()))</f>
        <v>130883.52420083396</v>
      </c>
      <c r="J93" s="330">
        <f ca="1">IF(ISBLANK(A93),NA(),IFERROR(A93+(PLAYER_EXP_MAX-D93)/I93,NA()))</f>
        <v>43723.901569113252</v>
      </c>
      <c r="K93" s="267" t="str">
        <f t="shared" ca="1" si="7"/>
        <v>-084 D 07 H</v>
      </c>
      <c r="L93" s="322">
        <f t="shared" si="9"/>
        <v>96586.429077671099</v>
      </c>
      <c r="M93" s="330">
        <f>IF(ISBLANK(A93),NA(),IFERROR(A93+(PLAYER_EXP_MAX-D93)/L93,NA()))</f>
        <v>43736.828964762884</v>
      </c>
      <c r="N93" s="267" t="str">
        <f t="shared" ca="1" si="8"/>
        <v>-071 D 09 H</v>
      </c>
    </row>
    <row r="94" spans="1:14" ht="14.65" customHeight="1" x14ac:dyDescent="0.25">
      <c r="A94" s="30">
        <v>43687.976388888892</v>
      </c>
      <c r="B94" s="312">
        <v>177</v>
      </c>
      <c r="C94" s="312">
        <v>5661</v>
      </c>
      <c r="D94" s="325">
        <f t="shared" si="6"/>
        <v>6688829</v>
      </c>
      <c r="E94" s="316">
        <f>IF(ISBLANK(A94),"-",D94/PLAYER_EXP_MAX)</f>
        <v>0.58507198213792289</v>
      </c>
      <c r="F94" s="322">
        <f ca="1">IF(ISBLANK(A94),NA(),IFERROR(SLOPE(INDIRECT("D" &amp; MATCH(A94-$B$1,A:A,1)):D94, INDIRECT("A" &amp; MATCH(A94-$B$1,A:A,1)):A94),NA()))</f>
        <v>105191.38574055371</v>
      </c>
      <c r="G94" s="330">
        <f ca="1">IF(ISBLANK(A94),NA(),IFERROR(A94+(PLAYER_EXP_MAX-D94)/F94,NA()))</f>
        <v>43733.071906612175</v>
      </c>
      <c r="H94" s="267" t="str">
        <f ca="1">IF(ISBLANK(#REF!),NA(),IFERROR(TEXT(TRUNC(G94-NOW()),"000") &amp; " D " &amp; TEXT(TRUNC(ABS(G94-NOW()-TRUNC(G94-NOW()))*24),"00") &amp; " H", NA()))</f>
        <v>-075 D 03 H</v>
      </c>
      <c r="I94" s="322">
        <f ca="1">IF(ISBLANK(A94),NA(),IFERROR(SLOPE(INDIRECT("D" &amp; MATCH(A94-$C$1,A:A,1)):D94, INDIRECT("A" &amp; MATCH(A94-$C$1,A:A,1)):A94),NA()))</f>
        <v>130207.50898797356</v>
      </c>
      <c r="J94" s="330">
        <f ca="1">IF(ISBLANK(A94),NA(),IFERROR(A94+(PLAYER_EXP_MAX-D94)/I94,NA()))</f>
        <v>43724.407928335961</v>
      </c>
      <c r="K94" s="267" t="str">
        <f t="shared" ca="1" si="7"/>
        <v>-083 D 19 H</v>
      </c>
      <c r="L94" s="322">
        <f t="shared" si="9"/>
        <v>95391.416416587337</v>
      </c>
      <c r="M94" s="330">
        <f>IF(ISBLANK(A94),NA(),IFERROR(A94+(PLAYER_EXP_MAX-D94)/L94,NA()))</f>
        <v>43737.70476255392</v>
      </c>
      <c r="N94" s="267" t="str">
        <f t="shared" ca="1" si="8"/>
        <v>-070 D 12 H</v>
      </c>
    </row>
    <row r="95" spans="1:14" ht="14.65" customHeight="1" x14ac:dyDescent="0.25">
      <c r="A95" s="30">
        <v>43688.018055555556</v>
      </c>
      <c r="B95" s="312">
        <v>178</v>
      </c>
      <c r="C95" s="312">
        <v>169427</v>
      </c>
      <c r="D95" s="325">
        <f t="shared" si="6"/>
        <v>6698063</v>
      </c>
      <c r="E95" s="316">
        <f>IF(ISBLANK(A95),"-",D95/PLAYER_EXP_MAX)</f>
        <v>0.58587968026909976</v>
      </c>
      <c r="F95" s="322">
        <f ca="1">IF(ISBLANK(A95),NA(),IFERROR(SLOPE(INDIRECT("D" &amp; MATCH(A95-$B$1,A:A,1)):D95, INDIRECT("A" &amp; MATCH(A95-$B$1,A:A,1)):A95),NA()))</f>
        <v>100511.6798993165</v>
      </c>
      <c r="G95" s="330">
        <f ca="1">IF(ISBLANK(A95),NA(),IFERROR(A95+(PLAYER_EXP_MAX-D95)/F95,NA()))</f>
        <v>43735.121297733407</v>
      </c>
      <c r="H95" s="267" t="str">
        <f ca="1">IF(ISBLANK(#REF!),NA(),IFERROR(TEXT(TRUNC(G95-NOW()),"000") &amp; " D " &amp; TEXT(TRUNC(ABS(G95-NOW()-TRUNC(G95-NOW()))*24),"00") &amp; " H", NA()))</f>
        <v>-073 D 02 H</v>
      </c>
      <c r="I95" s="322">
        <f ca="1">IF(ISBLANK(A95),NA(),IFERROR(SLOPE(INDIRECT("D" &amp; MATCH(A95-$C$1,A:A,1)):D95, INDIRECT("A" &amp; MATCH(A95-$C$1,A:A,1)):A95),NA()))</f>
        <v>129187.02396924738</v>
      </c>
      <c r="J95" s="330">
        <f ca="1">IF(ISBLANK(A95),NA(),IFERROR(A95+(PLAYER_EXP_MAX-D95)/I95,NA()))</f>
        <v>43724.66590031996</v>
      </c>
      <c r="K95" s="267" t="str">
        <f t="shared" ca="1" si="7"/>
        <v>-083 D 13 H</v>
      </c>
      <c r="L95" s="322">
        <f t="shared" si="9"/>
        <v>95640.68327684929</v>
      </c>
      <c r="M95" s="330">
        <f>IF(ISBLANK(A95),NA(),IFERROR(A95+(PLAYER_EXP_MAX-D95)/L95,NA()))</f>
        <v>43737.520274044473</v>
      </c>
      <c r="N95" s="267" t="str">
        <f t="shared" ca="1" si="8"/>
        <v>-070 D 16 H</v>
      </c>
    </row>
    <row r="96" spans="1:14" ht="14.65" customHeight="1" x14ac:dyDescent="0.25">
      <c r="A96" s="30">
        <v>43688.25</v>
      </c>
      <c r="B96" s="312">
        <v>178</v>
      </c>
      <c r="C96" s="312">
        <v>127528</v>
      </c>
      <c r="D96" s="325">
        <f t="shared" si="6"/>
        <v>6739962</v>
      </c>
      <c r="E96" s="316">
        <f>IF(ISBLANK(A96),"-",D96/PLAYER_EXP_MAX)</f>
        <v>0.58954458648506025</v>
      </c>
      <c r="F96" s="322">
        <f ca="1">IF(ISBLANK(A96),NA(),IFERROR(SLOPE(INDIRECT("D" &amp; MATCH(A96-$B$1,A:A,1)):D96, INDIRECT("A" &amp; MATCH(A96-$B$1,A:A,1)):A96),NA()))</f>
        <v>96782.131661400039</v>
      </c>
      <c r="G96" s="330">
        <f ca="1">IF(ISBLANK(A96),NA(),IFERROR(A96+(PLAYER_EXP_MAX-D96)/F96,NA()))</f>
        <v>43736.735468541003</v>
      </c>
      <c r="H96" s="267" t="str">
        <f ca="1">IF(ISBLANK(#REF!),NA(),IFERROR(TEXT(TRUNC(G96-NOW()),"000") &amp; " D " &amp; TEXT(TRUNC(ABS(G96-NOW()-TRUNC(G96-NOW()))*24),"00") &amp; " H", NA()))</f>
        <v>-071 D 11 H</v>
      </c>
      <c r="I96" s="322">
        <f ca="1">IF(ISBLANK(A96),NA(),IFERROR(SLOPE(INDIRECT("D" &amp; MATCH(A96-$C$1,A:A,1)):D96, INDIRECT("A" &amp; MATCH(A96-$C$1,A:A,1)):A96),NA()))</f>
        <v>128639.5508943906</v>
      </c>
      <c r="J96" s="330">
        <f ca="1">IF(ISBLANK(A96),NA(),IFERROR(A96+(PLAYER_EXP_MAX-D96)/I96,NA()))</f>
        <v>43724.728104652684</v>
      </c>
      <c r="K96" s="267" t="str">
        <f t="shared" ca="1" si="7"/>
        <v>-083 D 11 H</v>
      </c>
      <c r="L96" s="322">
        <f t="shared" si="9"/>
        <v>96564.945795507607</v>
      </c>
      <c r="M96" s="330">
        <f>IF(ISBLANK(A96),NA(),IFERROR(A96+(PLAYER_EXP_MAX-D96)/L96,NA()))</f>
        <v>43736.844518034908</v>
      </c>
      <c r="N96" s="267" t="str">
        <f t="shared" ca="1" si="8"/>
        <v>-071 D 08 H</v>
      </c>
    </row>
    <row r="97" spans="1:14" ht="14.65" customHeight="1" x14ac:dyDescent="0.25">
      <c r="A97" s="30">
        <v>43688.70694444445</v>
      </c>
      <c r="B97" s="312">
        <v>178</v>
      </c>
      <c r="C97" s="312">
        <v>50275</v>
      </c>
      <c r="D97" s="325">
        <f t="shared" si="6"/>
        <v>6817215</v>
      </c>
      <c r="E97" s="316">
        <f>IF(ISBLANK(A97),"-",D97/PLAYER_EXP_MAX)</f>
        <v>0.59630190765982805</v>
      </c>
      <c r="F97" s="322">
        <f ca="1">IF(ISBLANK(A97),NA(),IFERROR(SLOPE(INDIRECT("D" &amp; MATCH(A97-$B$1,A:A,1)):D97, INDIRECT("A" &amp; MATCH(A97-$B$1,A:A,1)):A97),NA()))</f>
        <v>127928.73769606929</v>
      </c>
      <c r="G97" s="330">
        <f ca="1">IF(ISBLANK(A97),NA(),IFERROR(A97+(PLAYER_EXP_MAX-D97)/F97,NA()))</f>
        <v>43724.783857912982</v>
      </c>
      <c r="H97" s="267" t="str">
        <f ca="1">IF(ISBLANK(#REF!),NA(),IFERROR(TEXT(TRUNC(G97-NOW()),"000") &amp; " D " &amp; TEXT(TRUNC(ABS(G97-NOW()-TRUNC(G97-NOW()))*24),"00") &amp; " H", NA()))</f>
        <v>-083 D 10 H</v>
      </c>
      <c r="I97" s="322">
        <f ca="1">IF(ISBLANK(A97),NA(),IFERROR(SLOPE(INDIRECT("D" &amp; MATCH(A97-$C$1,A:A,1)):D97, INDIRECT("A" &amp; MATCH(A97-$C$1,A:A,1)):A97),NA()))</f>
        <v>127889.46416532971</v>
      </c>
      <c r="J97" s="330">
        <f ca="1">IF(ISBLANK(A97),NA(),IFERROR(A97+(PLAYER_EXP_MAX-D97)/I97,NA()))</f>
        <v>43724.794936759703</v>
      </c>
      <c r="K97" s="267" t="str">
        <f t="shared" ca="1" si="7"/>
        <v>-083 D 10 H</v>
      </c>
      <c r="L97" s="322">
        <f t="shared" si="9"/>
        <v>98085.410677287204</v>
      </c>
      <c r="M97" s="330">
        <f>IF(ISBLANK(A97),NA(),IFERROR(A97+(PLAYER_EXP_MAX-D97)/L97,NA()))</f>
        <v>43735.760568098885</v>
      </c>
      <c r="N97" s="267" t="str">
        <f t="shared" ca="1" si="8"/>
        <v>-072 D 11 H</v>
      </c>
    </row>
    <row r="98" spans="1:14" ht="14.65" customHeight="1" x14ac:dyDescent="0.25">
      <c r="A98" s="30">
        <v>43688.764583333337</v>
      </c>
      <c r="B98" s="312">
        <v>178</v>
      </c>
      <c r="C98" s="312">
        <v>39943</v>
      </c>
      <c r="D98" s="325">
        <f t="shared" si="6"/>
        <v>6827547</v>
      </c>
      <c r="E98" s="316">
        <f>IF(ISBLANK(A98),"-",D98/PLAYER_EXP_MAX)</f>
        <v>0.59720564786898112</v>
      </c>
      <c r="F98" s="322">
        <f ca="1">IF(ISBLANK(A98),NA(),IFERROR(SLOPE(INDIRECT("D" &amp; MATCH(A98-$B$1,A:A,1)):D98, INDIRECT("A" &amp; MATCH(A98-$B$1,A:A,1)):A98),NA()))</f>
        <v>137092.5175265171</v>
      </c>
      <c r="G98" s="330">
        <f ca="1">IF(ISBLANK(A98),NA(),IFERROR(A98+(PLAYER_EXP_MAX-D98)/F98,NA()))</f>
        <v>43722.35461496369</v>
      </c>
      <c r="H98" s="267" t="str">
        <f ca="1">IF(ISBLANK(#REF!),NA(),IFERROR(TEXT(TRUNC(G98-NOW()),"000") &amp; " D " &amp; TEXT(TRUNC(ABS(G98-NOW()-TRUNC(G98-NOW()))*24),"00") &amp; " H", NA()))</f>
        <v>-085 D 20 H</v>
      </c>
      <c r="I98" s="322">
        <f ca="1">IF(ISBLANK(A98),NA(),IFERROR(SLOPE(INDIRECT("D" &amp; MATCH(A98-$C$1,A:A,1)):D98, INDIRECT("A" &amp; MATCH(A98-$C$1,A:A,1)):A98),NA()))</f>
        <v>127791.67816550874</v>
      </c>
      <c r="J98" s="330">
        <f ca="1">IF(ISBLANK(A98),NA(),IFERROR(A98+(PLAYER_EXP_MAX-D98)/I98,NA()))</f>
        <v>43724.799339790923</v>
      </c>
      <c r="K98" s="267" t="str">
        <f t="shared" ca="1" si="7"/>
        <v>-083 D 10 H</v>
      </c>
      <c r="L98" s="322">
        <f t="shared" si="9"/>
        <v>98299.568949077133</v>
      </c>
      <c r="M98" s="330">
        <f>IF(ISBLANK(A98),NA(),IFERROR(A98+(PLAYER_EXP_MAX-D98)/L98,NA()))</f>
        <v>43735.610587331437</v>
      </c>
      <c r="N98" s="267" t="str">
        <f t="shared" ca="1" si="8"/>
        <v>-072 D 14 H</v>
      </c>
    </row>
    <row r="99" spans="1:14" ht="14.65" customHeight="1" x14ac:dyDescent="0.25">
      <c r="A99" s="30">
        <v>43689.26666666667</v>
      </c>
      <c r="B99" s="312">
        <v>179</v>
      </c>
      <c r="C99" s="312">
        <v>147950</v>
      </c>
      <c r="D99" s="325">
        <f t="shared" si="6"/>
        <v>6895540</v>
      </c>
      <c r="E99" s="316">
        <f>IF(ISBLANK(A99),"-",D99/PLAYER_EXP_MAX)</f>
        <v>0.60315299669214639</v>
      </c>
      <c r="F99" s="322">
        <f ca="1">IF(ISBLANK(A99),NA(),IFERROR(SLOPE(INDIRECT("D" &amp; MATCH(A99-$B$1,A:A,1)):D99, INDIRECT("A" &amp; MATCH(A99-$B$1,A:A,1)):A99),NA()))</f>
        <v>152759.93635594673</v>
      </c>
      <c r="G99" s="330">
        <f ca="1">IF(ISBLANK(A99),NA(),IFERROR(A99+(PLAYER_EXP_MAX-D99)/F99,NA()))</f>
        <v>43718.966528477482</v>
      </c>
      <c r="H99" s="267" t="str">
        <f ca="1">IF(ISBLANK(#REF!),NA(),IFERROR(TEXT(TRUNC(G99-NOW()),"000") &amp; " D " &amp; TEXT(TRUNC(ABS(G99-NOW()-TRUNC(G99-NOW()))*24),"00") &amp; " H", NA()))</f>
        <v>-089 D 06 H</v>
      </c>
      <c r="I99" s="322">
        <f ca="1">IF(ISBLANK(A99),NA(),IFERROR(SLOPE(INDIRECT("D" &amp; MATCH(A99-$C$1,A:A,1)):D99, INDIRECT("A" &amp; MATCH(A99-$C$1,A:A,1)):A99),NA()))</f>
        <v>127249.63399049053</v>
      </c>
      <c r="J99" s="330">
        <f ca="1">IF(ISBLANK(A99),NA(),IFERROR(A99+(PLAYER_EXP_MAX-D99)/I99,NA()))</f>
        <v>43724.920592400864</v>
      </c>
      <c r="K99" s="267" t="str">
        <f t="shared" ca="1" si="7"/>
        <v>-083 D 07 H</v>
      </c>
      <c r="L99" s="322">
        <f t="shared" si="9"/>
        <v>99133.580684258981</v>
      </c>
      <c r="M99" s="330">
        <f>IF(ISBLANK(A99),NA(),IFERROR(A99+(PLAYER_EXP_MAX-D99)/L99,NA()))</f>
        <v>43735.032682265868</v>
      </c>
      <c r="N99" s="267" t="str">
        <f t="shared" ref="N99:N115" ca="1" si="10">IF(ISBLANK(D99),NA(),IFERROR(TEXT(TRUNC(M99-NOW()),"000") &amp; " D " &amp; TEXT(TRUNC(ABS(M99-NOW()-TRUNC(M99-NOW()))*24),"00") &amp; " H", NA()))</f>
        <v>-073 D 04 H</v>
      </c>
    </row>
    <row r="100" spans="1:14" ht="14.65" customHeight="1" x14ac:dyDescent="0.25">
      <c r="A100" s="30">
        <v>43689.381944444445</v>
      </c>
      <c r="B100" s="312">
        <v>179</v>
      </c>
      <c r="C100" s="312">
        <v>131406</v>
      </c>
      <c r="D100" s="325">
        <f t="shared" si="6"/>
        <v>6912084</v>
      </c>
      <c r="E100" s="316">
        <f>IF(ISBLANK(A100),"-",D100/PLAYER_EXP_MAX)</f>
        <v>0.60460010064300085</v>
      </c>
      <c r="F100" s="322">
        <f ca="1">IF(ISBLANK(A100),NA(),IFERROR(SLOPE(INDIRECT("D" &amp; MATCH(A100-$B$1,A:A,1)):D100, INDIRECT("A" &amp; MATCH(A100-$B$1,A:A,1)):A100),NA()))</f>
        <v>149760.758775936</v>
      </c>
      <c r="G100" s="330">
        <f ca="1">IF(ISBLANK(A100),NA(),IFERROR(A100+(PLAYER_EXP_MAX-D100)/F100,NA()))</f>
        <v>43719.566119771465</v>
      </c>
      <c r="H100" s="267" t="str">
        <f ca="1">IF(ISBLANK(#REF!),NA(),IFERROR(TEXT(TRUNC(G100-NOW()),"000") &amp; " D " &amp; TEXT(TRUNC(ABS(G100-NOW()-TRUNC(G100-NOW()))*24),"00") &amp; " H", NA()))</f>
        <v>-088 D 15 H</v>
      </c>
      <c r="I100" s="322">
        <f ca="1">IF(ISBLANK(A100),NA(),IFERROR(SLOPE(INDIRECT("D" &amp; MATCH(A100-$C$1,A:A,1)):D100, INDIRECT("A" &amp; MATCH(A100-$C$1,A:A,1)):A100),NA()))</f>
        <v>127286.40433505065</v>
      </c>
      <c r="J100" s="330">
        <f ca="1">IF(ISBLANK(A100),NA(),IFERROR(A100+(PLAYER_EXP_MAX-D100)/I100,NA()))</f>
        <v>43724.895595911112</v>
      </c>
      <c r="K100" s="267" t="str">
        <f t="shared" ca="1" si="7"/>
        <v>-083 D 07 H</v>
      </c>
      <c r="L100" s="322">
        <f t="shared" si="9"/>
        <v>99361.335517992673</v>
      </c>
      <c r="M100" s="330">
        <f>IF(ISBLANK(A100),NA(),IFERROR(A100+(PLAYER_EXP_MAX-D100)/L100,NA()))</f>
        <v>43734.876552346344</v>
      </c>
      <c r="N100" s="267" t="str">
        <f t="shared" ca="1" si="10"/>
        <v>-073 D 08 H</v>
      </c>
    </row>
    <row r="101" spans="1:14" ht="14.65" customHeight="1" x14ac:dyDescent="0.25">
      <c r="A101" s="30">
        <v>43689.458333333336</v>
      </c>
      <c r="B101" s="312">
        <v>179</v>
      </c>
      <c r="C101" s="312">
        <v>119981</v>
      </c>
      <c r="D101" s="325">
        <f t="shared" si="6"/>
        <v>6923509</v>
      </c>
      <c r="E101" s="316">
        <f>IF(ISBLANK(A101),"-",D101/PLAYER_EXP_MAX)</f>
        <v>0.60559944558004819</v>
      </c>
      <c r="F101" s="322">
        <f ca="1">IF(ISBLANK(A101),NA(),IFERROR(SLOPE(INDIRECT("D" &amp; MATCH(A101-$B$1,A:A,1)):D101, INDIRECT("A" &amp; MATCH(A101-$B$1,A:A,1)):A101),NA()))</f>
        <v>148694.06008254565</v>
      </c>
      <c r="G101" s="330">
        <f ca="1">IF(ISBLANK(A101),NA(),IFERROR(A101+(PLAYER_EXP_MAX-D101)/F101,NA()))</f>
        <v>43719.782207720091</v>
      </c>
      <c r="H101" s="267" t="str">
        <f ca="1">IF(ISBLANK(#REF!),NA(),IFERROR(TEXT(TRUNC(G101-NOW()),"000") &amp; " D " &amp; TEXT(TRUNC(ABS(G101-NOW()-TRUNC(G101-NOW()))*24),"00") &amp; " H", NA()))</f>
        <v>-088 D 10 H</v>
      </c>
      <c r="I101" s="322">
        <f ca="1">IF(ISBLANK(A101),NA(),IFERROR(SLOPE(INDIRECT("D" &amp; MATCH(A101-$C$1,A:A,1)):D101, INDIRECT("A" &amp; MATCH(A101-$C$1,A:A,1)):A101),NA()))</f>
        <v>127531.84591762052</v>
      </c>
      <c r="J101" s="330">
        <f ca="1">IF(ISBLANK(A101),NA(),IFERROR(A101+(PLAYER_EXP_MAX-D101)/I101,NA()))</f>
        <v>43724.814051487941</v>
      </c>
      <c r="K101" s="267" t="str">
        <f t="shared" ca="1" si="7"/>
        <v>-083 D 09 H</v>
      </c>
      <c r="L101" s="322">
        <f t="shared" si="9"/>
        <v>99531.476106857634</v>
      </c>
      <c r="M101" s="330">
        <f>IF(ISBLANK(A101),NA(),IFERROR(A101+(PLAYER_EXP_MAX-D101)/L101,NA()))</f>
        <v>43734.760384266039</v>
      </c>
      <c r="N101" s="267" t="str">
        <f t="shared" ca="1" si="10"/>
        <v>-073 D 11 H</v>
      </c>
    </row>
    <row r="102" spans="1:14" ht="14.65" customHeight="1" x14ac:dyDescent="0.25">
      <c r="A102" s="30">
        <v>43689.56527777778</v>
      </c>
      <c r="B102" s="312">
        <v>179</v>
      </c>
      <c r="C102" s="312">
        <v>100465</v>
      </c>
      <c r="D102" s="325">
        <f t="shared" si="6"/>
        <v>6943025</v>
      </c>
      <c r="E102" s="316">
        <f>IF(ISBLANK(A102),"-",D102/PLAYER_EXP_MAX)</f>
        <v>0.60730651041955952</v>
      </c>
      <c r="F102" s="322">
        <f ca="1">IF(ISBLANK(A102),NA(),IFERROR(SLOPE(INDIRECT("D" &amp; MATCH(A102-$B$1,A:A,1)):D102, INDIRECT("A" &amp; MATCH(A102-$B$1,A:A,1)):A102),NA()))</f>
        <v>149434.60540313675</v>
      </c>
      <c r="G102" s="330">
        <f ca="1">IF(ISBLANK(A102),NA(),IFERROR(A102+(PLAYER_EXP_MAX-D102)/F102,NA()))</f>
        <v>43719.608278780717</v>
      </c>
      <c r="H102" s="267" t="str">
        <f ca="1">IF(ISBLANK(#REF!),NA(),IFERROR(TEXT(TRUNC(G102-NOW()),"000") &amp; " D " &amp; TEXT(TRUNC(ABS(G102-NOW()-TRUNC(G102-NOW()))*24),"00") &amp; " H", NA()))</f>
        <v>-088 D 14 H</v>
      </c>
      <c r="I102" s="322">
        <f ca="1">IF(ISBLANK(A102),NA(),IFERROR(SLOPE(INDIRECT("D" &amp; MATCH(A102-$C$1,A:A,1)):D102, INDIRECT("A" &amp; MATCH(A102-$C$1,A:A,1)):A102),NA()))</f>
        <v>127760.23676475137</v>
      </c>
      <c r="J102" s="330">
        <f ca="1">IF(ISBLANK(A102),NA(),IFERROR(A102+(PLAYER_EXP_MAX-D102)/I102,NA()))</f>
        <v>43724.705037328058</v>
      </c>
      <c r="K102" s="267" t="str">
        <f t="shared" ca="1" si="7"/>
        <v>-083 D 12 H</v>
      </c>
      <c r="L102" s="322">
        <f t="shared" si="9"/>
        <v>99923.22099906081</v>
      </c>
      <c r="M102" s="330">
        <f>IF(ISBLANK(A102),NA(),IFERROR(A102+(PLAYER_EXP_MAX-D102)/L102,NA()))</f>
        <v>43734.494413919638</v>
      </c>
      <c r="N102" s="267" t="str">
        <f t="shared" ca="1" si="10"/>
        <v>-073 D 17 H</v>
      </c>
    </row>
    <row r="103" spans="1:14" ht="14.65" customHeight="1" x14ac:dyDescent="0.25">
      <c r="A103" s="30">
        <v>43689.613888888889</v>
      </c>
      <c r="B103" s="312">
        <v>179</v>
      </c>
      <c r="C103" s="312">
        <v>92577</v>
      </c>
      <c r="D103" s="325">
        <f t="shared" si="6"/>
        <v>6950913</v>
      </c>
      <c r="E103" s="316">
        <f>IF(ISBLANK(A103),"-",D103/PLAYER_EXP_MAX)</f>
        <v>0.60799647390870004</v>
      </c>
      <c r="F103" s="322">
        <f ca="1">IF(ISBLANK(A103),NA(),IFERROR(SLOPE(INDIRECT("D" &amp; MATCH(A103-$B$1,A:A,1)):D103, INDIRECT("A" &amp; MATCH(A103-$B$1,A:A,1)):A103),NA()))</f>
        <v>150016.52940733664</v>
      </c>
      <c r="G103" s="330">
        <f ca="1">IF(ISBLANK(A103),NA(),IFERROR(A103+(PLAYER_EXP_MAX-D103)/F103,NA()))</f>
        <v>43719.487770238535</v>
      </c>
      <c r="H103" s="267" t="str">
        <f ca="1">IF(ISBLANK(#REF!),NA(),IFERROR(TEXT(TRUNC(G103-NOW()),"000") &amp; " D " &amp; TEXT(TRUNC(ABS(G103-NOW()-TRUNC(G103-NOW()))*24),"00") &amp; " H", NA()))</f>
        <v>-088 D 17 H</v>
      </c>
      <c r="I103" s="322">
        <f ca="1">IF(ISBLANK(A103),NA(),IFERROR(SLOPE(INDIRECT("D" &amp; MATCH(A103-$C$1,A:A,1)):D103, INDIRECT("A" &amp; MATCH(A103-$C$1,A:A,1)):A103),NA()))</f>
        <v>128043.01588278852</v>
      </c>
      <c r="J103" s="330">
        <f ca="1">IF(ISBLANK(A103),NA(),IFERROR(A103+(PLAYER_EXP_MAX-D103)/I103,NA()))</f>
        <v>43724.61443904855</v>
      </c>
      <c r="K103" s="267" t="str">
        <f t="shared" ca="1" si="7"/>
        <v>-083 D 14 H</v>
      </c>
      <c r="L103" s="322">
        <f t="shared" si="9"/>
        <v>100056.75713719304</v>
      </c>
      <c r="M103" s="330">
        <f>IF(ISBLANK(A103),NA(),IFERROR(A103+(PLAYER_EXP_MAX-D103)/L103,NA()))</f>
        <v>43734.404227175139</v>
      </c>
      <c r="N103" s="267" t="str">
        <f t="shared" ca="1" si="10"/>
        <v>-073 D 19 H</v>
      </c>
    </row>
    <row r="104" spans="1:14" ht="14.65" customHeight="1" x14ac:dyDescent="0.25">
      <c r="A104" s="30">
        <v>43690.145138888889</v>
      </c>
      <c r="B104" s="312">
        <v>179</v>
      </c>
      <c r="C104" s="312">
        <v>78291</v>
      </c>
      <c r="D104" s="325">
        <f t="shared" si="6"/>
        <v>6965199</v>
      </c>
      <c r="E104" s="316">
        <f>IF(ISBLANK(A104),"-",D104/PLAYER_EXP_MAX)</f>
        <v>0.60924607056258706</v>
      </c>
      <c r="F104" s="322">
        <f ca="1">IF(ISBLANK(A104),NA(),IFERROR(SLOPE(INDIRECT("D" &amp; MATCH(A104-$B$1,A:A,1)):D104, INDIRECT("A" &amp; MATCH(A104-$B$1,A:A,1)):A104),NA()))</f>
        <v>104450.32604490203</v>
      </c>
      <c r="G104" s="330">
        <f ca="1">IF(ISBLANK(A104),NA(),IFERROR(A104+(PLAYER_EXP_MAX-D104)/F104,NA()))</f>
        <v>43732.914655932611</v>
      </c>
      <c r="H104" s="267" t="str">
        <f ca="1">IF(ISBLANK(#REF!),NA(),IFERROR(TEXT(TRUNC(G104-NOW()),"000") &amp; " D " &amp; TEXT(TRUNC(ABS(G104-NOW()-TRUNC(G104-NOW()))*24),"00") &amp; " H", NA()))</f>
        <v>-075 D 07 H</v>
      </c>
      <c r="I104" s="322">
        <f ca="1">IF(ISBLANK(A104),NA(),IFERROR(SLOPE(INDIRECT("D" &amp; MATCH(A104-$C$1,A:A,1)):D104, INDIRECT("A" &amp; MATCH(A104-$C$1,A:A,1)):A104),NA()))</f>
        <v>126163.4417878747</v>
      </c>
      <c r="J104" s="330">
        <f ca="1">IF(ISBLANK(A104),NA(),IFERROR(A104+(PLAYER_EXP_MAX-D104)/I104,NA()))</f>
        <v>43725.553890716626</v>
      </c>
      <c r="K104" s="267" t="str">
        <f t="shared" ca="1" si="7"/>
        <v>-082 D 15 H</v>
      </c>
      <c r="L104" s="322">
        <f t="shared" si="9"/>
        <v>98383.266160395724</v>
      </c>
      <c r="M104" s="330">
        <f>IF(ISBLANK(A104),NA(),IFERROR(A104+(PLAYER_EXP_MAX-D104)/L104,NA()))</f>
        <v>43735.552149393268</v>
      </c>
      <c r="N104" s="267" t="str">
        <f t="shared" ca="1" si="10"/>
        <v>-072 D 16 H</v>
      </c>
    </row>
    <row r="105" spans="1:14" ht="14.65" customHeight="1" x14ac:dyDescent="0.25">
      <c r="A105" s="30">
        <v>43690.409722222226</v>
      </c>
      <c r="B105" s="312">
        <v>179</v>
      </c>
      <c r="C105" s="312">
        <v>49127</v>
      </c>
      <c r="D105" s="325">
        <f t="shared" si="6"/>
        <v>6994363</v>
      </c>
      <c r="E105" s="316">
        <f>IF(ISBLANK(A105),"-",D105/PLAYER_EXP_MAX)</f>
        <v>0.61179704612005315</v>
      </c>
      <c r="F105" s="322">
        <f ca="1">IF(ISBLANK(A105),NA(),IFERROR(SLOPE(INDIRECT("D" &amp; MATCH(A105-$B$1,A:A,1)):D105, INDIRECT("A" &amp; MATCH(A105-$B$1,A:A,1)):A105),NA()))</f>
        <v>67452.378943727643</v>
      </c>
      <c r="G105" s="330">
        <f ca="1">IF(ISBLANK(A105),NA(),IFERROR(A105+(PLAYER_EXP_MAX-D105)/F105,NA()))</f>
        <v>43756.206156232394</v>
      </c>
      <c r="H105" s="267" t="str">
        <f ca="1">IF(ISBLANK(#REF!),NA(),IFERROR(TEXT(TRUNC(G105-NOW()),"000") &amp; " D " &amp; TEXT(TRUNC(ABS(G105-NOW()-TRUNC(G105-NOW()))*24),"00") &amp; " H", NA()))</f>
        <v>-052 D 00 H</v>
      </c>
      <c r="I105" s="322">
        <f ca="1">IF(ISBLANK(A105),NA(),IFERROR(SLOPE(INDIRECT("D" &amp; MATCH(A105-$C$1,A:A,1)):D105, INDIRECT("A" &amp; MATCH(A105-$C$1,A:A,1)):A105),NA()))</f>
        <v>123706.54314921932</v>
      </c>
      <c r="J105" s="330">
        <f ca="1">IF(ISBLANK(A105),NA(),IFERROR(A105+(PLAYER_EXP_MAX-D105)/I105,NA()))</f>
        <v>43726.28596520031</v>
      </c>
      <c r="K105" s="267" t="str">
        <f t="shared" ca="1" si="7"/>
        <v>-081 D 22 H</v>
      </c>
      <c r="L105" s="322">
        <f t="shared" si="9"/>
        <v>98516.654743253792</v>
      </c>
      <c r="M105" s="330">
        <f>IF(ISBLANK(A105),NA(),IFERROR(A105+(PLAYER_EXP_MAX-D105)/L105,NA()))</f>
        <v>43735.459221837962</v>
      </c>
      <c r="N105" s="267" t="str">
        <f t="shared" ca="1" si="10"/>
        <v>-072 D 18 H</v>
      </c>
    </row>
    <row r="106" spans="1:14" ht="14.65" customHeight="1" x14ac:dyDescent="0.25">
      <c r="A106" s="30">
        <v>43690.547222222223</v>
      </c>
      <c r="B106" s="312">
        <v>179</v>
      </c>
      <c r="C106" s="312">
        <v>25420</v>
      </c>
      <c r="D106" s="325">
        <f t="shared" si="6"/>
        <v>7018070</v>
      </c>
      <c r="E106" s="316">
        <f>IF(ISBLANK(A106),"-",D106/PLAYER_EXP_MAX)</f>
        <v>0.61387069779817849</v>
      </c>
      <c r="F106" s="322">
        <f ca="1">IF(ISBLANK(A106),NA(),IFERROR(SLOPE(INDIRECT("D" &amp; MATCH(A106-$B$1,A:A,1)):D106, INDIRECT("A" &amp; MATCH(A106-$B$1,A:A,1)):A106),NA()))</f>
        <v>71072.294190646076</v>
      </c>
      <c r="G106" s="330">
        <f ca="1">IF(ISBLANK(A106),NA(),IFERROR(A106+(PLAYER_EXP_MAX-D106)/F106,NA()))</f>
        <v>43752.658893869666</v>
      </c>
      <c r="H106" s="267" t="str">
        <f ca="1">IF(ISBLANK(#REF!),NA(),IFERROR(TEXT(TRUNC(G106-NOW()),"000") &amp; " D " &amp; TEXT(TRUNC(ABS(G106-NOW()-TRUNC(G106-NOW()))*24),"00") &amp; " H", NA()))</f>
        <v>-055 D 13 H</v>
      </c>
      <c r="I106" s="322">
        <f ca="1">IF(ISBLANK(A106),NA(),IFERROR(SLOPE(INDIRECT("D" &amp; MATCH(A106-$C$1,A:A,1)):D106, INDIRECT("A" &amp; MATCH(A106-$C$1,A:A,1)):A106),NA()))</f>
        <v>122782.40069116873</v>
      </c>
      <c r="J106" s="330">
        <f ca="1">IF(ISBLANK(A106),NA(),IFERROR(A106+(PLAYER_EXP_MAX-D106)/I106,NA()))</f>
        <v>43726.500412379362</v>
      </c>
      <c r="K106" s="267" t="str">
        <f t="shared" ca="1" si="7"/>
        <v>-081 D 17 H</v>
      </c>
      <c r="L106" s="322">
        <f t="shared" si="9"/>
        <v>98946.685084510231</v>
      </c>
      <c r="M106" s="330">
        <f>IF(ISBLANK(A106),NA(),IFERROR(A106+(PLAYER_EXP_MAX-D106)/L106,NA()))</f>
        <v>43735.161339372586</v>
      </c>
      <c r="N106" s="267" t="str">
        <f t="shared" ca="1" si="10"/>
        <v>-073 D 01 H</v>
      </c>
    </row>
    <row r="107" spans="1:14" ht="14.65" customHeight="1" x14ac:dyDescent="0.25">
      <c r="A107" s="30">
        <v>43690.630555555559</v>
      </c>
      <c r="B107" s="312">
        <v>179</v>
      </c>
      <c r="C107" s="312">
        <v>12788</v>
      </c>
      <c r="D107" s="325">
        <f t="shared" si="6"/>
        <v>7030702</v>
      </c>
      <c r="E107" s="316">
        <f>IF(ISBLANK(A107),"-",D107/PLAYER_EXP_MAX)</f>
        <v>0.61497561904498665</v>
      </c>
      <c r="F107" s="322">
        <f ca="1">IF(ISBLANK(A107),NA(),IFERROR(SLOPE(INDIRECT("D" &amp; MATCH(A107-$B$1,A:A,1)):D107, INDIRECT("A" &amp; MATCH(A107-$B$1,A:A,1)):A107),NA()))</f>
        <v>77054.819067857403</v>
      </c>
      <c r="G107" s="330">
        <f ca="1">IF(ISBLANK(A107),NA(),IFERROR(A107+(PLAYER_EXP_MAX-D107)/F107,NA()))</f>
        <v>43747.755950868261</v>
      </c>
      <c r="H107" s="267" t="str">
        <f ca="1">IF(ISBLANK(#REF!),NA(),IFERROR(TEXT(TRUNC(G107-NOW()),"000") &amp; " D " &amp; TEXT(TRUNC(ABS(G107-NOW()-TRUNC(G107-NOW()))*24),"00") &amp; " H", NA()))</f>
        <v>-060 D 11 H</v>
      </c>
      <c r="I107" s="322">
        <f ca="1">IF(ISBLANK(A107),NA(),IFERROR(SLOPE(INDIRECT("D" &amp; MATCH(A107-$C$1,A:A,1)):D107, INDIRECT("A" &amp; MATCH(A107-$C$1,A:A,1)):A107),NA()))</f>
        <v>122440.22467015345</v>
      </c>
      <c r="J107" s="330">
        <f ca="1">IF(ISBLANK(A107),NA(),IFERROR(A107+(PLAYER_EXP_MAX-D107)/I107,NA()))</f>
        <v>43726.581053129848</v>
      </c>
      <c r="K107" s="267" t="str">
        <f t="shared" ca="1" si="7"/>
        <v>-081 D 15 H</v>
      </c>
      <c r="L107" s="322">
        <f t="shared" si="9"/>
        <v>99131.67491580364</v>
      </c>
      <c r="M107" s="330">
        <f>IF(ISBLANK(A107),NA(),IFERROR(A107+(PLAYER_EXP_MAX-D107)/L107,NA()))</f>
        <v>43735.03399173011</v>
      </c>
      <c r="N107" s="267" t="str">
        <f t="shared" ca="1" si="10"/>
        <v>-073 D 04 H</v>
      </c>
    </row>
    <row r="108" spans="1:14" ht="14.65" customHeight="1" x14ac:dyDescent="0.25">
      <c r="A108" s="30">
        <v>43691.04791666667</v>
      </c>
      <c r="B108" s="312">
        <v>180</v>
      </c>
      <c r="C108" s="312">
        <v>144540</v>
      </c>
      <c r="D108" s="325">
        <f t="shared" si="6"/>
        <v>7077950</v>
      </c>
      <c r="E108" s="316">
        <f>IF(ISBLANK(A108),"-",D108/PLAYER_EXP_MAX)</f>
        <v>0.61910840237851972</v>
      </c>
      <c r="F108" s="322">
        <f ca="1">IF(ISBLANK(A108),NA(),IFERROR(SLOPE(INDIRECT("D" &amp; MATCH(A108-$B$1,A:A,1)):D108, INDIRECT("A" &amp; MATCH(A108-$B$1,A:A,1)):A108),NA()))</f>
        <v>91437.770573233953</v>
      </c>
      <c r="G108" s="330">
        <f ca="1">IF(ISBLANK(A108),NA(),IFERROR(A108+(PLAYER_EXP_MAX-D108)/F108,NA()))</f>
        <v>43738.670895362462</v>
      </c>
      <c r="H108" s="267" t="str">
        <f ca="1">IF(ISBLANK(#REF!),NA(),IFERROR(TEXT(TRUNC(G108-NOW()),"000") &amp; " D " &amp; TEXT(TRUNC(ABS(G108-NOW()-TRUNC(G108-NOW()))*24),"00") &amp; " H", NA()))</f>
        <v>-069 D 13 H</v>
      </c>
      <c r="I108" s="322">
        <f ca="1">IF(ISBLANK(A108),NA(),IFERROR(SLOPE(INDIRECT("D" &amp; MATCH(A108-$C$1,A:A,1)):D108, INDIRECT("A" &amp; MATCH(A108-$C$1,A:A,1)):A108),NA()))</f>
        <v>121672.94879639958</v>
      </c>
      <c r="J108" s="330">
        <f ca="1">IF(ISBLANK(A108),NA(),IFERROR(A108+(PLAYER_EXP_MAX-D108)/I108,NA()))</f>
        <v>43726.836800252342</v>
      </c>
      <c r="K108" s="267" t="str">
        <f t="shared" ca="1" si="7"/>
        <v>-081 D 09 H</v>
      </c>
      <c r="L108" s="322">
        <f t="shared" si="9"/>
        <v>99375.126921088435</v>
      </c>
      <c r="M108" s="330">
        <f>IF(ISBLANK(A108),NA(),IFERROR(A108+(PLAYER_EXP_MAX-D108)/L108,NA()))</f>
        <v>43734.867121078431</v>
      </c>
      <c r="N108" s="267" t="str">
        <f t="shared" ca="1" si="10"/>
        <v>-073 D 08 H</v>
      </c>
    </row>
    <row r="109" spans="1:14" ht="14.65" customHeight="1" x14ac:dyDescent="0.25">
      <c r="A109" s="30">
        <v>43691.166666666672</v>
      </c>
      <c r="B109" s="312">
        <v>180</v>
      </c>
      <c r="C109" s="312">
        <v>123938</v>
      </c>
      <c r="D109" s="325">
        <f t="shared" si="6"/>
        <v>7098552</v>
      </c>
      <c r="E109" s="316">
        <f>IF(ISBLANK(A109),"-",D109/PLAYER_EXP_MAX)</f>
        <v>0.62091045965581071</v>
      </c>
      <c r="F109" s="322">
        <f ca="1">IF(ISBLANK(A109),NA(),IFERROR(SLOPE(INDIRECT("D" &amp; MATCH(A109-$B$1,A:A,1)):D109, INDIRECT("A" &amp; MATCH(A109-$B$1,A:A,1)):A109),NA()))</f>
        <v>129532.7173700898</v>
      </c>
      <c r="G109" s="330">
        <f ca="1">IF(ISBLANK(A109),NA(),IFERROR(A109+(PLAYER_EXP_MAX-D109)/F109,NA()))</f>
        <v>43724.624908630496</v>
      </c>
      <c r="H109" s="267" t="str">
        <f ca="1">IF(ISBLANK(#REF!),NA(),IFERROR(TEXT(TRUNC(G109-NOW()),"000") &amp; " D " &amp; TEXT(TRUNC(ABS(G109-NOW()-TRUNC(G109-NOW()))*24),"00") &amp; " H", NA()))</f>
        <v>-083 D 14 H</v>
      </c>
      <c r="I109" s="322">
        <f ca="1">IF(ISBLANK(A109),NA(),IFERROR(SLOPE(INDIRECT("D" &amp; MATCH(A109-$C$1,A:A,1)):D109, INDIRECT("A" &amp; MATCH(A109-$C$1,A:A,1)):A109),NA()))</f>
        <v>121077.92992138737</v>
      </c>
      <c r="J109" s="330">
        <f ca="1">IF(ISBLANK(A109),NA(),IFERROR(A109+(PLAYER_EXP_MAX-D109)/I109,NA()))</f>
        <v>43726.961274344671</v>
      </c>
      <c r="K109" s="267" t="str">
        <f t="shared" ca="1" si="7"/>
        <v>-081 D 06 H</v>
      </c>
      <c r="L109" s="322">
        <f t="shared" si="9"/>
        <v>99738.094337999544</v>
      </c>
      <c r="M109" s="330">
        <f>IF(ISBLANK(A109),NA(),IFERROR(A109+(PLAYER_EXP_MAX-D109)/L109,NA()))</f>
        <v>43734.619842995795</v>
      </c>
      <c r="N109" s="267" t="str">
        <f t="shared" ca="1" si="10"/>
        <v>-073 D 14 H</v>
      </c>
    </row>
    <row r="110" spans="1:14" ht="14.65" customHeight="1" x14ac:dyDescent="0.25">
      <c r="A110" s="30">
        <v>43691.233333333337</v>
      </c>
      <c r="B110" s="312">
        <v>180</v>
      </c>
      <c r="C110" s="312">
        <v>112745</v>
      </c>
      <c r="D110" s="325">
        <f t="shared" si="6"/>
        <v>7109745</v>
      </c>
      <c r="E110" s="316">
        <f>IF(ISBLANK(A110),"-",D110/PLAYER_EXP_MAX)</f>
        <v>0.62188951154905991</v>
      </c>
      <c r="F110" s="322">
        <f ca="1">IF(ISBLANK(A110),NA(),IFERROR(SLOPE(INDIRECT("D" &amp; MATCH(A110-$B$1,A:A,1)):D110, INDIRECT("A" &amp; MATCH(A110-$B$1,A:A,1)):A110),NA()))</f>
        <v>131633.99751781696</v>
      </c>
      <c r="G110" s="330">
        <f ca="1">IF(ISBLANK(A110),NA(),IFERROR(A110+(PLAYER_EXP_MAX-D110)/F110,NA()))</f>
        <v>43724.072448467065</v>
      </c>
      <c r="H110" s="267" t="str">
        <f ca="1">IF(ISBLANK(#REF!),NA(),IFERROR(TEXT(TRUNC(G110-NOW()),"000") &amp; " D " &amp; TEXT(TRUNC(ABS(G110-NOW()-TRUNC(G110-NOW()))*24),"00") &amp; " H", NA()))</f>
        <v>-084 D 03 H</v>
      </c>
      <c r="I110" s="322">
        <f ca="1">IF(ISBLANK(A110),NA(),IFERROR(SLOPE(INDIRECT("D" &amp; MATCH(A110-$C$1,A:A,1)):D110, INDIRECT("A" &amp; MATCH(A110-$C$1,A:A,1)):A110),NA()))</f>
        <v>121000.63916190818</v>
      </c>
      <c r="J110" s="330">
        <f ca="1">IF(ISBLANK(A110),NA(),IFERROR(A110+(PLAYER_EXP_MAX-D110)/I110,NA()))</f>
        <v>43726.958301647064</v>
      </c>
      <c r="K110" s="267" t="str">
        <f t="shared" ca="1" si="7"/>
        <v>-081 D 06 H</v>
      </c>
      <c r="L110" s="322">
        <f t="shared" si="9"/>
        <v>99924.969582728416</v>
      </c>
      <c r="M110" s="330">
        <f>IF(ISBLANK(A110),NA(),IFERROR(A110+(PLAYER_EXP_MAX-D110)/L110,NA()))</f>
        <v>43734.493231415378</v>
      </c>
      <c r="N110" s="267" t="str">
        <f t="shared" ca="1" si="10"/>
        <v>-073 D 17 H</v>
      </c>
    </row>
    <row r="111" spans="1:14" ht="14.65" customHeight="1" x14ac:dyDescent="0.25">
      <c r="A111" s="30">
        <v>43691.299305555556</v>
      </c>
      <c r="B111" s="312">
        <v>180</v>
      </c>
      <c r="C111" s="312">
        <v>102987</v>
      </c>
      <c r="D111" s="325">
        <f t="shared" si="6"/>
        <v>7119503</v>
      </c>
      <c r="E111" s="316">
        <f>IF(ISBLANK(A111),"-",D111/PLAYER_EXP_MAX)</f>
        <v>0.62274304396881552</v>
      </c>
      <c r="F111" s="322">
        <f ca="1">IF(ISBLANK(A111),NA(),IFERROR(SLOPE(INDIRECT("D" &amp; MATCH(A111-$B$1,A:A,1)):D111, INDIRECT("A" &amp; MATCH(A111-$B$1,A:A,1)):A111),NA()))</f>
        <v>133060.35250265643</v>
      </c>
      <c r="G111" s="330">
        <f ca="1">IF(ISBLANK(A111),NA(),IFERROR(A111+(PLAYER_EXP_MAX-D111)/F111,NA()))</f>
        <v>43723.713063063929</v>
      </c>
      <c r="H111" s="267" t="str">
        <f ca="1">IF(ISBLANK(#REF!),NA(),IFERROR(TEXT(TRUNC(G111-NOW()),"000") &amp; " D " &amp; TEXT(TRUNC(ABS(G111-NOW()-TRUNC(G111-NOW()))*24),"00") &amp; " H", NA()))</f>
        <v>-084 D 12 H</v>
      </c>
      <c r="I111" s="322">
        <f ca="1">IF(ISBLANK(A111),NA(),IFERROR(SLOPE(INDIRECT("D" &amp; MATCH(A111-$C$1,A:A,1)):D111, INDIRECT("A" &amp; MATCH(A111-$C$1,A:A,1)):A111),NA()))</f>
        <v>120859.86912066284</v>
      </c>
      <c r="J111" s="330">
        <f ca="1">IF(ISBLANK(A111),NA(),IFERROR(A111+(PLAYER_EXP_MAX-D111)/I111,NA()))</f>
        <v>43726.985145953862</v>
      </c>
      <c r="K111" s="267" t="str">
        <f t="shared" ca="1" si="7"/>
        <v>-081 D 05 H</v>
      </c>
      <c r="L111" s="322">
        <f t="shared" si="9"/>
        <v>100054.81599636938</v>
      </c>
      <c r="M111" s="330">
        <f>IF(ISBLANK(A111),NA(),IFERROR(A111+(PLAYER_EXP_MAX-D111)/L111,NA()))</f>
        <v>43734.4055364456</v>
      </c>
      <c r="N111" s="267" t="str">
        <f t="shared" ca="1" si="10"/>
        <v>-073 D 19 H</v>
      </c>
    </row>
    <row r="112" spans="1:14" ht="14.65" customHeight="1" x14ac:dyDescent="0.25">
      <c r="A112" s="30">
        <v>43691.458333333336</v>
      </c>
      <c r="B112" s="312">
        <v>180</v>
      </c>
      <c r="C112" s="312">
        <v>74861</v>
      </c>
      <c r="D112" s="325">
        <f t="shared" si="6"/>
        <v>7147629</v>
      </c>
      <c r="E112" s="316">
        <f>IF(ISBLANK(A112),"-",D112/PLAYER_EXP_MAX)</f>
        <v>0.62520322564928776</v>
      </c>
      <c r="F112" s="322">
        <f ca="1">IF(ISBLANK(A112),NA(),IFERROR(SLOPE(INDIRECT("D" &amp; MATCH(A112-$B$1,A:A,1)):D112, INDIRECT("A" &amp; MATCH(A112-$B$1,A:A,1)):A112),NA()))</f>
        <v>138885.10331117013</v>
      </c>
      <c r="G112" s="330">
        <f ca="1">IF(ISBLANK(A112),NA(),IFERROR(A112+(PLAYER_EXP_MAX-D112)/F112,NA()))</f>
        <v>43722.310166235817</v>
      </c>
      <c r="H112" s="267" t="str">
        <f ca="1">IF(ISBLANK(#REF!),NA(),IFERROR(TEXT(TRUNC(G112-NOW()),"000") &amp; " D " &amp; TEXT(TRUNC(ABS(G112-NOW()-TRUNC(G112-NOW()))*24),"00") &amp; " H", NA()))</f>
        <v>-085 D 21 H</v>
      </c>
      <c r="I112" s="322">
        <f ca="1">IF(ISBLANK(A112),NA(),IFERROR(SLOPE(INDIRECT("D" &amp; MATCH(A112-$C$1,A:A,1)):D112, INDIRECT("A" &amp; MATCH(A112-$C$1,A:A,1)):A112),NA()))</f>
        <v>120993.24754661811</v>
      </c>
      <c r="J112" s="330">
        <f ca="1">IF(ISBLANK(A112),NA(),IFERROR(A112+(PLAYER_EXP_MAX-D112)/I112,NA()))</f>
        <v>43726.872375743835</v>
      </c>
      <c r="K112" s="267" t="str">
        <f t="shared" ca="1" si="7"/>
        <v>-081 D 08 H</v>
      </c>
      <c r="L112" s="322">
        <f t="shared" si="9"/>
        <v>100552.56303591932</v>
      </c>
      <c r="M112" s="330">
        <f>IF(ISBLANK(A112),NA(),IFERROR(A112+(PLAYER_EXP_MAX-D112)/L112,NA()))</f>
        <v>43734.07146889776</v>
      </c>
      <c r="N112" s="267" t="str">
        <f t="shared" ca="1" si="10"/>
        <v>-074 D 03 H</v>
      </c>
    </row>
    <row r="113" spans="1:14" ht="14.65" customHeight="1" x14ac:dyDescent="0.25">
      <c r="A113" s="30">
        <v>43691.592361111114</v>
      </c>
      <c r="B113" s="312">
        <v>180</v>
      </c>
      <c r="C113" s="312">
        <v>54345</v>
      </c>
      <c r="D113" s="325">
        <f t="shared" si="6"/>
        <v>7168145</v>
      </c>
      <c r="E113" s="316">
        <f>IF(ISBLANK(A113),"-",D113/PLAYER_EXP_MAX)</f>
        <v>0.62699776050517086</v>
      </c>
      <c r="F113" s="322">
        <f ca="1">IF(ISBLANK(A113),NA(),IFERROR(SLOPE(INDIRECT("D" &amp; MATCH(A113-$B$1,A:A,1)):D113, INDIRECT("A" &amp; MATCH(A113-$B$1,A:A,1)):A113),NA()))</f>
        <v>141327.88112919315</v>
      </c>
      <c r="G113" s="330">
        <f ca="1">IF(ISBLANK(A113),NA(),IFERROR(A113+(PLAYER_EXP_MAX-D113)/F113,NA()))</f>
        <v>43721.765770391212</v>
      </c>
      <c r="H113" s="267" t="str">
        <f ca="1">IF(ISBLANK(#REF!),NA(),IFERROR(TEXT(TRUNC(G113-NOW()),"000") &amp; " D " &amp; TEXT(TRUNC(ABS(G113-NOW()-TRUNC(G113-NOW()))*24),"00") &amp; " H", NA()))</f>
        <v>-086 D 10 H</v>
      </c>
      <c r="I113" s="322">
        <f ca="1">IF(ISBLANK(A113),NA(),IFERROR(SLOPE(INDIRECT("D" &amp; MATCH(A113-$C$1,A:A,1)):D113, INDIRECT("A" &amp; MATCH(A113-$C$1,A:A,1)):A113),NA()))</f>
        <v>121508.27650015183</v>
      </c>
      <c r="J113" s="330">
        <f ca="1">IF(ISBLANK(A113),NA(),IFERROR(A113+(PLAYER_EXP_MAX-D113)/I113,NA()))</f>
        <v>43726.687451938073</v>
      </c>
      <c r="K113" s="267" t="str">
        <f t="shared" ca="1" si="7"/>
        <v>-081 D 12 H</v>
      </c>
      <c r="L113" s="322">
        <f t="shared" si="9"/>
        <v>100837.8542077184</v>
      </c>
      <c r="M113" s="330">
        <f>IF(ISBLANK(A113),NA(),IFERROR(A113+(PLAYER_EXP_MAX-D113)/L113,NA()))</f>
        <v>43733.881479949516</v>
      </c>
      <c r="N113" s="267" t="str">
        <f t="shared" ca="1" si="10"/>
        <v>-074 D 08 H</v>
      </c>
    </row>
    <row r="114" spans="1:14" ht="14.65" customHeight="1" x14ac:dyDescent="0.25">
      <c r="A114" s="30">
        <v>43691.950000000004</v>
      </c>
      <c r="B114" s="312">
        <v>180</v>
      </c>
      <c r="C114" s="312">
        <v>37873</v>
      </c>
      <c r="D114" s="325">
        <f t="shared" si="6"/>
        <v>7184617</v>
      </c>
      <c r="E114" s="316">
        <f>IF(ISBLANK(A114),"-",D114/PLAYER_EXP_MAX)</f>
        <v>0.62843856661484654</v>
      </c>
      <c r="F114" s="322">
        <f ca="1">IF(ISBLANK(A114),NA(),IFERROR(SLOPE(INDIRECT("D" &amp; MATCH(A114-$B$1,A:A,1)):D114, INDIRECT("A" &amp; MATCH(A114-$B$1,A:A,1)):A114),NA()))</f>
        <v>125889.54293160973</v>
      </c>
      <c r="G114" s="330">
        <f ca="1">IF(ISBLANK(A114),NA(),IFERROR(A114+(PLAYER_EXP_MAX-D114)/F114,NA()))</f>
        <v>43725.692850288273</v>
      </c>
      <c r="H114" s="267" t="str">
        <f ca="1">IF(ISBLANK(#REF!),NA(),IFERROR(TEXT(TRUNC(G114-NOW()),"000") &amp; " D " &amp; TEXT(TRUNC(ABS(G114-NOW()-TRUNC(G114-NOW()))*24),"00") &amp; " H", NA()))</f>
        <v>-082 D 12 H</v>
      </c>
      <c r="I114" s="322">
        <f ca="1">IF(ISBLANK(A114),NA(),IFERROR(SLOPE(INDIRECT("D" &amp; MATCH(A114-$C$1,A:A,1)):D114, INDIRECT("A" &amp; MATCH(A114-$C$1,A:A,1)):A114),NA()))</f>
        <v>121142.55668832926</v>
      </c>
      <c r="J114" s="330">
        <f ca="1">IF(ISBLANK(A114),NA(),IFERROR(A114+(PLAYER_EXP_MAX-D114)/I114,NA()))</f>
        <v>43727.01506809931</v>
      </c>
      <c r="K114" s="267" t="str">
        <f t="shared" ca="1" si="7"/>
        <v>-081 D 04 H</v>
      </c>
      <c r="L114" s="322">
        <f t="shared" si="9"/>
        <v>100055.17103620475</v>
      </c>
      <c r="M114" s="330">
        <f>IF(ISBLANK(A114),NA(),IFERROR(A114+(PLAYER_EXP_MAX-D114)/L114,NA()))</f>
        <v>43734.405296972742</v>
      </c>
      <c r="N114" s="267" t="str">
        <f t="shared" ca="1" si="10"/>
        <v>-073 D 19 H</v>
      </c>
    </row>
    <row r="115" spans="1:14" ht="14.65" customHeight="1" x14ac:dyDescent="0.25">
      <c r="A115" s="30">
        <v>43692.168750000004</v>
      </c>
      <c r="B115" s="312">
        <v>180</v>
      </c>
      <c r="C115" s="312">
        <v>14099</v>
      </c>
      <c r="D115" s="325">
        <f t="shared" si="6"/>
        <v>7208391</v>
      </c>
      <c r="E115" s="316">
        <f>IF(ISBLANK(A115),"-",D115/PLAYER_EXP_MAX)</f>
        <v>0.63051807878406885</v>
      </c>
      <c r="F115" s="322">
        <f ca="1">IF(ISBLANK(A115),NA(),IFERROR(SLOPE(INDIRECT("D" &amp; MATCH(A115-$B$1,A:A,1)):D115, INDIRECT("A" &amp; MATCH(A115-$B$1,A:A,1)):A115),NA()))</f>
        <v>105568.36917345885</v>
      </c>
      <c r="G115" s="330">
        <f ca="1">IF(ISBLANK(A115),NA(),IFERROR(A115+(PLAYER_EXP_MAX-D115)/F115,NA()))</f>
        <v>43732.181663271964</v>
      </c>
      <c r="H115" s="267" t="str">
        <f ca="1">IF(ISBLANK(#REF!),NA(),IFERROR(TEXT(TRUNC(G115-NOW()),"000") &amp; " D " &amp; TEXT(TRUNC(ABS(G115-NOW()-TRUNC(G115-NOW()))*24),"00") &amp; " H", NA()))</f>
        <v>-076 D 00 H</v>
      </c>
      <c r="I115" s="322">
        <f ca="1">IF(ISBLANK(A115),NA(),IFERROR(SLOPE(INDIRECT("D" &amp; MATCH(A115-$C$1,A:A,1)):D115, INDIRECT("A" &amp; MATCH(A115-$C$1,A:A,1)):A115),NA()))</f>
        <v>120969.26200716723</v>
      </c>
      <c r="J115" s="330">
        <f ca="1">IF(ISBLANK(A115),NA(),IFERROR(A115+(PLAYER_EXP_MAX-D115)/I115,NA()))</f>
        <v>43727.087521346642</v>
      </c>
      <c r="K115" s="267" t="str">
        <f t="shared" ca="1" si="7"/>
        <v>-081 D 03 H</v>
      </c>
      <c r="L115" s="322">
        <f t="shared" si="9"/>
        <v>100129.90099009901</v>
      </c>
      <c r="M115" s="330">
        <f>IF(ISBLANK(A115),NA(),IFERROR(A115+(PLAYER_EXP_MAX-D115)/L115,NA()))</f>
        <v>43734.354929734844</v>
      </c>
      <c r="N115" s="267" t="str">
        <f t="shared" ca="1" si="10"/>
        <v>-073 D 20 H</v>
      </c>
    </row>
    <row r="116" spans="1:14" ht="14.65" customHeight="1" x14ac:dyDescent="0.25">
      <c r="A116" s="30">
        <v>43692.247222222228</v>
      </c>
      <c r="B116" s="312">
        <v>180</v>
      </c>
      <c r="C116" s="312">
        <v>7316</v>
      </c>
      <c r="D116" s="342">
        <f t="shared" si="6"/>
        <v>7215174</v>
      </c>
      <c r="E116" s="316">
        <f>IF(ISBLANK(A116),"-",D116/PLAYER_EXP_MAX)</f>
        <v>0.63111138790511845</v>
      </c>
      <c r="F116" s="322">
        <f ca="1">IF(ISBLANK(A116),NA(),IFERROR(SLOPE(INDIRECT("D" &amp; MATCH(A116-$B$1,A:A,1)):D116, INDIRECT("A" &amp; MATCH(A116-$B$1,A:A,1)):A116),NA()))</f>
        <v>97691.334551134511</v>
      </c>
      <c r="G116" s="330">
        <f ca="1">IF(ISBLANK(A116),NA(),IFERROR(A116+(PLAYER_EXP_MAX-D116)/F116,NA()))</f>
        <v>43735.417018390712</v>
      </c>
      <c r="H116" s="342" t="str">
        <f ca="1">IF(ISBLANK(#REF!),NA(),IFERROR(TEXT(TRUNC(G116-NOW()),"000") &amp; " D " &amp; TEXT(TRUNC(ABS(G116-NOW()-TRUNC(G116-NOW()))*24),"00") &amp; " H", NA()))</f>
        <v>-072 D 19 H</v>
      </c>
      <c r="I116" s="322">
        <f ca="1">IF(ISBLANK(A116),NA(),IFERROR(SLOPE(INDIRECT("D" &amp; MATCH(A116-$C$1,A:A,1)):D116, INDIRECT("A" &amp; MATCH(A116-$C$1,A:A,1)):A116),NA()))</f>
        <v>120575.35513070833</v>
      </c>
      <c r="J116" s="330">
        <f ca="1">IF(ISBLANK(A116),NA(),IFERROR(A116+(PLAYER_EXP_MAX-D116)/I116,NA()))</f>
        <v>43727.223814208446</v>
      </c>
      <c r="K116" s="342" t="str">
        <f t="shared" ca="1" si="7"/>
        <v>-080 D 23 H</v>
      </c>
      <c r="L116" s="322">
        <f t="shared" si="9"/>
        <v>100087.48169878642</v>
      </c>
      <c r="M116" s="330">
        <f>IF(ISBLANK(A116),NA(),IFERROR(A116+(PLAYER_EXP_MAX-D116)/L116,NA()))</f>
        <v>43734.383510681277</v>
      </c>
      <c r="N116" s="342" t="str">
        <f t="shared" ref="N116:N147" ca="1" si="11">IF(ISBLANK(D116),NA(),IFERROR(TEXT(TRUNC(M116-NOW()),"000") &amp; " D " &amp; TEXT(TRUNC(ABS(M116-NOW()-TRUNC(M116-NOW()))*24),"00") &amp; " H", NA()))</f>
        <v>-073 D 20 H</v>
      </c>
    </row>
    <row r="117" spans="1:14" ht="14.65" customHeight="1" x14ac:dyDescent="0.25">
      <c r="A117" s="30">
        <v>43692.295833333337</v>
      </c>
      <c r="B117" s="312">
        <v>181</v>
      </c>
      <c r="C117" s="312">
        <v>181969</v>
      </c>
      <c r="D117" s="342">
        <f t="shared" si="6"/>
        <v>7222521</v>
      </c>
      <c r="E117" s="316">
        <f>IF(ISBLANK(A117),"-",D117/PLAYER_EXP_MAX)</f>
        <v>0.63175403011540177</v>
      </c>
      <c r="F117" s="322">
        <f ca="1">IF(ISBLANK(A117),NA(),IFERROR(SLOPE(INDIRECT("D" &amp; MATCH(A117-$B$1,A:A,1)):D117, INDIRECT("A" &amp; MATCH(A117-$B$1,A:A,1)):A117),NA()))</f>
        <v>97791.019123142381</v>
      </c>
      <c r="G117" s="330">
        <f ca="1">IF(ISBLANK(A117),NA(),IFERROR(A117+(PLAYER_EXP_MAX-D117)/F117,NA()))</f>
        <v>43735.346494199228</v>
      </c>
      <c r="H117" s="342" t="str">
        <f ca="1">IF(ISBLANK(#REF!),NA(),IFERROR(TEXT(TRUNC(G117-NOW()),"000") &amp; " D " &amp; TEXT(TRUNC(ABS(G117-NOW()-TRUNC(G117-NOW()))*24),"00") &amp; " H", NA()))</f>
        <v>-072 D 20 H</v>
      </c>
      <c r="I117" s="322">
        <f ca="1">IF(ISBLANK(A117),NA(),IFERROR(SLOPE(INDIRECT("D" &amp; MATCH(A117-$C$1,A:A,1)):D117, INDIRECT("A" &amp; MATCH(A117-$C$1,A:A,1)):A117),NA()))</f>
        <v>120273.642190574</v>
      </c>
      <c r="J117" s="330">
        <f ca="1">IF(ISBLANK(A117),NA(),IFERROR(A117+(PLAYER_EXP_MAX-D117)/I117,NA()))</f>
        <v>43727.299080290213</v>
      </c>
      <c r="K117" s="342" t="str">
        <f t="shared" ca="1" si="7"/>
        <v>-080 D 22 H</v>
      </c>
      <c r="L117" s="322">
        <f t="shared" si="9"/>
        <v>100185.27214514599</v>
      </c>
      <c r="M117" s="330">
        <f>IF(ISBLANK(A117),NA(),IFERROR(A117+(PLAYER_EXP_MAX-D117)/L117,NA()))</f>
        <v>43734.317658596243</v>
      </c>
      <c r="N117" s="342" t="str">
        <f t="shared" ca="1" si="11"/>
        <v>-073 D 21 H</v>
      </c>
    </row>
    <row r="118" spans="1:14" ht="14.65" customHeight="1" x14ac:dyDescent="0.25">
      <c r="A118" s="30">
        <v>43693.11319444445</v>
      </c>
      <c r="B118" s="312">
        <v>181</v>
      </c>
      <c r="C118" s="312">
        <v>151591</v>
      </c>
      <c r="D118" s="342">
        <f t="shared" si="6"/>
        <v>7252899</v>
      </c>
      <c r="E118" s="316">
        <f>IF(ISBLANK(A118),"-",D118/PLAYER_EXP_MAX)</f>
        <v>0.63441119427274328</v>
      </c>
      <c r="F118" s="322">
        <f ca="1">IF(ISBLANK(A118),NA(),IFERROR(SLOPE(INDIRECT("D" &amp; MATCH(A118-$B$1,A:A,1)):D118, INDIRECT("A" &amp; MATCH(A118-$B$1,A:A,1)):A118),NA()))</f>
        <v>53008.313416373603</v>
      </c>
      <c r="G118" s="330">
        <f ca="1">IF(ISBLANK(A118),NA(),IFERROR(A118+(PLAYER_EXP_MAX-D118)/F118,NA()))</f>
        <v>43771.961015297944</v>
      </c>
      <c r="H118" s="342" t="str">
        <f ca="1">IF(ISBLANK(#REF!),NA(),IFERROR(TEXT(TRUNC(G118-NOW()),"000") &amp; " D " &amp; TEXT(TRUNC(ABS(G118-NOW()-TRUNC(G118-NOW()))*24),"00") &amp; " H", NA()))</f>
        <v>-036 D 06 H</v>
      </c>
      <c r="I118" s="322">
        <f ca="1">IF(ISBLANK(A118),NA(),IFERROR(SLOPE(INDIRECT("D" &amp; MATCH(A118-$C$1,A:A,1)):D118, INDIRECT("A" &amp; MATCH(A118-$C$1,A:A,1)):A118),NA()))</f>
        <v>117821.88800069971</v>
      </c>
      <c r="J118" s="330">
        <f ca="1">IF(ISBLANK(A118),NA(),IFERROR(A118+(PLAYER_EXP_MAX-D118)/I118,NA()))</f>
        <v>43728.586993675839</v>
      </c>
      <c r="K118" s="342" t="str">
        <f t="shared" ca="1" si="7"/>
        <v>-079 D 15 H</v>
      </c>
      <c r="L118" s="322">
        <f t="shared" si="9"/>
        <v>98218.841993634298</v>
      </c>
      <c r="M118" s="330">
        <f>IF(ISBLANK(A118),NA(),IFERROR(A118+(PLAYER_EXP_MAX-D118)/L118,NA()))</f>
        <v>43735.667045774433</v>
      </c>
      <c r="N118" s="342" t="str">
        <f t="shared" ca="1" si="11"/>
        <v>-072 D 13 H</v>
      </c>
    </row>
    <row r="119" spans="1:14" ht="14.65" customHeight="1" x14ac:dyDescent="0.25">
      <c r="A119" s="30">
        <v>43693.369444444448</v>
      </c>
      <c r="B119" s="312">
        <v>181</v>
      </c>
      <c r="C119" s="312">
        <v>92346</v>
      </c>
      <c r="D119" s="342">
        <f t="shared" si="6"/>
        <v>7312144</v>
      </c>
      <c r="E119" s="316">
        <f>IF(ISBLANK(A119),"-",D119/PLAYER_EXP_MAX)</f>
        <v>0.63959335539268836</v>
      </c>
      <c r="F119" s="322">
        <f ca="1">IF(ISBLANK(A119),NA(),IFERROR(SLOPE(INDIRECT("D" &amp; MATCH(A119-$B$1,A:A,1)):D119, INDIRECT("A" &amp; MATCH(A119-$B$1,A:A,1)):A119),NA()))</f>
        <v>72218.366410042247</v>
      </c>
      <c r="G119" s="330">
        <f ca="1">IF(ISBLANK(A119),NA(),IFERROR(A119+(PLAYER_EXP_MAX-D119)/F119,NA()))</f>
        <v>43750.423421221014</v>
      </c>
      <c r="H119" s="342" t="str">
        <f ca="1">IF(ISBLANK(#REF!),NA(),IFERROR(TEXT(TRUNC(G119-NOW()),"000") &amp; " D " &amp; TEXT(TRUNC(ABS(G119-NOW()-TRUNC(G119-NOW()))*24),"00") &amp; " H", NA()))</f>
        <v>-057 D 19 H</v>
      </c>
      <c r="I119" s="322">
        <f ca="1">IF(ISBLANK(A119),NA(),IFERROR(SLOPE(INDIRECT("D" &amp; MATCH(A119-$C$1,A:A,1)):D119, INDIRECT("A" &amp; MATCH(A119-$C$1,A:A,1)):A119),NA()))</f>
        <v>116422.00054958214</v>
      </c>
      <c r="J119" s="330">
        <f ca="1">IF(ISBLANK(A119),NA(),IFERROR(A119+(PLAYER_EXP_MAX-D119)/I119,NA()))</f>
        <v>43728.760908090058</v>
      </c>
      <c r="K119" s="342" t="str">
        <f t="shared" ca="1" si="7"/>
        <v>-079 D 11 H</v>
      </c>
      <c r="L119" s="322">
        <f t="shared" si="9"/>
        <v>99507.141694454898</v>
      </c>
      <c r="M119" s="330">
        <f>IF(ISBLANK(A119),NA(),IFERROR(A119+(PLAYER_EXP_MAX-D119)/L119,NA()))</f>
        <v>43734.77697489741</v>
      </c>
      <c r="N119" s="342" t="str">
        <f t="shared" ca="1" si="11"/>
        <v>-073 D 10 H</v>
      </c>
    </row>
    <row r="120" spans="1:14" ht="14.65" customHeight="1" x14ac:dyDescent="0.25">
      <c r="A120" s="30">
        <v>43694.386805555558</v>
      </c>
      <c r="B120" s="312">
        <v>182</v>
      </c>
      <c r="C120" s="312">
        <v>109517</v>
      </c>
      <c r="D120" s="342">
        <f t="shared" si="6"/>
        <v>7479973</v>
      </c>
      <c r="E120" s="316">
        <f>IF(ISBLANK(A120),"-",D120/PLAYER_EXP_MAX)</f>
        <v>0.65427336077034493</v>
      </c>
      <c r="F120" s="322">
        <f ca="1">IF(ISBLANK(A120),NA(),IFERROR(SLOPE(INDIRECT("D" &amp; MATCH(A120-$B$1,A:A,1)):D120, INDIRECT("A" &amp; MATCH(A120-$B$1,A:A,1)):A120),NA()))</f>
        <v>164965.02389104717</v>
      </c>
      <c r="G120" s="330">
        <f ca="1">IF(ISBLANK(A120),NA(),IFERROR(A120+(PLAYER_EXP_MAX-D120)/F120,NA()))</f>
        <v>43718.346526875699</v>
      </c>
      <c r="H120" s="342" t="str">
        <f ca="1">IF(ISBLANK(#REF!),NA(),IFERROR(TEXT(TRUNC(G120-NOW()),"000") &amp; " D " &amp; TEXT(TRUNC(ABS(G120-NOW()-TRUNC(G120-NOW()))*24),"00") &amp; " H", NA()))</f>
        <v>-089 D 20 H</v>
      </c>
      <c r="I120" s="322">
        <f ca="1">IF(ISBLANK(A120),NA(),IFERROR(SLOPE(INDIRECT("D" &amp; MATCH(A120-$C$1,A:A,1)):D120, INDIRECT("A" &amp; MATCH(A120-$C$1,A:A,1)):A120),NA()))</f>
        <v>114957.25979500465</v>
      </c>
      <c r="J120" s="330">
        <f ca="1">IF(ISBLANK(A120),NA(),IFERROR(A120+(PLAYER_EXP_MAX-D120)/I120,NA()))</f>
        <v>43728.769288289128</v>
      </c>
      <c r="K120" s="342" t="str">
        <f t="shared" ca="1" si="7"/>
        <v>-079 D 10 H</v>
      </c>
      <c r="L120" s="322">
        <f t="shared" si="9"/>
        <v>101931.56899429469</v>
      </c>
      <c r="M120" s="330">
        <f>IF(ISBLANK(A120),NA(),IFERROR(A120+(PLAYER_EXP_MAX-D120)/L120,NA()))</f>
        <v>43733.162977049804</v>
      </c>
      <c r="N120" s="342" t="str">
        <f t="shared" ca="1" si="11"/>
        <v>-075 D 01 H</v>
      </c>
    </row>
    <row r="121" spans="1:14" ht="14.65" customHeight="1" x14ac:dyDescent="0.25">
      <c r="A121" s="30">
        <v>43695.855555555558</v>
      </c>
      <c r="B121" s="312">
        <v>182</v>
      </c>
      <c r="C121" s="312">
        <v>46463</v>
      </c>
      <c r="D121" s="342">
        <f t="shared" si="6"/>
        <v>7543027</v>
      </c>
      <c r="E121" s="316">
        <f>IF(ISBLANK(A121),"-",D121/PLAYER_EXP_MAX)</f>
        <v>0.65978869518265004</v>
      </c>
      <c r="F121" s="322">
        <f ca="1">IF(ISBLANK(A121),NA(),IFERROR(SLOPE(INDIRECT("D" &amp; MATCH(A121-$B$1,A:A,1)):D121, INDIRECT("A" &amp; MATCH(A121-$B$1,A:A,1)):A121),NA()))</f>
        <v>42930.382978723406</v>
      </c>
      <c r="G121" s="330">
        <f ca="1">IF(ISBLANK(A121),NA(),IFERROR(A121+(PLAYER_EXP_MAX-D121)/F121,NA()))</f>
        <v>43786.454840493861</v>
      </c>
      <c r="H121" s="342" t="str">
        <f ca="1">IF(ISBLANK(#REF!),NA(),IFERROR(TEXT(TRUNC(G121-NOW()),"000") &amp; " D " &amp; TEXT(TRUNC(ABS(G121-NOW()-TRUNC(G121-NOW()))*24),"00") &amp; " H", NA()))</f>
        <v>-021 D 18 H</v>
      </c>
      <c r="I121" s="322">
        <f ca="1">IF(ISBLANK(A121),NA(),IFERROR(SLOPE(INDIRECT("D" &amp; MATCH(A121-$C$1,A:A,1)):D121, INDIRECT("A" &amp; MATCH(A121-$C$1,A:A,1)):A121),NA()))</f>
        <v>103273.57764374824</v>
      </c>
      <c r="J121" s="330">
        <f ca="1">IF(ISBLANK(A121),NA(),IFERROR(A121+(PLAYER_EXP_MAX-D121)/I121,NA()))</f>
        <v>43733.517289454394</v>
      </c>
      <c r="K121" s="342" t="str">
        <f t="shared" ca="1" si="7"/>
        <v>-074 D 16 H</v>
      </c>
      <c r="L121" s="322">
        <f t="shared" si="9"/>
        <v>98936.836497163895</v>
      </c>
      <c r="M121" s="330">
        <f>IF(ISBLANK(A121),NA(),IFERROR(A121+(PLAYER_EXP_MAX-D121)/L121,NA()))</f>
        <v>43735.168132525934</v>
      </c>
      <c r="N121" s="342" t="str">
        <f t="shared" ca="1" si="11"/>
        <v>-073 D 01 H</v>
      </c>
    </row>
    <row r="122" spans="1:14" ht="14.65" customHeight="1" x14ac:dyDescent="0.25">
      <c r="A122" s="30">
        <v>43696.416666666672</v>
      </c>
      <c r="B122" s="312">
        <v>182</v>
      </c>
      <c r="C122" s="312">
        <v>11000</v>
      </c>
      <c r="D122" s="342">
        <f t="shared" si="6"/>
        <v>7578490</v>
      </c>
      <c r="E122" s="316">
        <f>IF(ISBLANK(A122),"-",D122/PLAYER_EXP_MAX)</f>
        <v>0.66289064437324186</v>
      </c>
      <c r="F122" s="322">
        <f ca="1">IF(ISBLANK(A122),NA(),IFERROR(SLOPE(INDIRECT("D" &amp; MATCH(A122-$B$1,A:A,1)):D122, INDIRECT("A" &amp; MATCH(A122-$B$1,A:A,1)):A122),NA()))</f>
        <v>47400.745719527476</v>
      </c>
      <c r="G122" s="330">
        <f ca="1">IF(ISBLANK(A122),NA(),IFERROR(A122+(PLAYER_EXP_MAX-D122)/F122,NA()))</f>
        <v>43777.723383291013</v>
      </c>
      <c r="H122" s="342" t="str">
        <f ca="1">IF(ISBLANK(#REF!),NA(),IFERROR(TEXT(TRUNC(G122-NOW()),"000") &amp; " D " &amp; TEXT(TRUNC(ABS(G122-NOW()-TRUNC(G122-NOW()))*24),"00") &amp; " H", NA()))</f>
        <v>-030 D 11 H</v>
      </c>
      <c r="I122" s="322">
        <f ca="1">IF(ISBLANK(A122),NA(),IFERROR(SLOPE(INDIRECT("D" &amp; MATCH(A122-$C$1,A:A,1)):D122, INDIRECT("A" &amp; MATCH(A122-$C$1,A:A,1)):A122),NA()))</f>
        <v>98902.101491349924</v>
      </c>
      <c r="J122" s="330">
        <f ca="1">IF(ISBLANK(A122),NA(),IFERROR(A122+(PLAYER_EXP_MAX-D122)/I122,NA()))</f>
        <v>43735.384483749272</v>
      </c>
      <c r="K122" s="342" t="str">
        <f t="shared" ca="1" si="7"/>
        <v>-072 D 20 H</v>
      </c>
      <c r="L122" s="322">
        <f t="shared" si="9"/>
        <v>98257.074652163079</v>
      </c>
      <c r="M122" s="330">
        <f>IF(ISBLANK(A122),NA(),IFERROR(A122+(PLAYER_EXP_MAX-D122)/L122,NA()))</f>
        <v>43735.640295231264</v>
      </c>
      <c r="N122" s="342" t="str">
        <f t="shared" ca="1" si="11"/>
        <v>-072 D 13 H</v>
      </c>
    </row>
    <row r="123" spans="1:14" ht="14.65" customHeight="1" x14ac:dyDescent="0.25">
      <c r="A123" s="30">
        <v>43696.540972222225</v>
      </c>
      <c r="B123" s="312">
        <v>183</v>
      </c>
      <c r="C123" s="312">
        <v>183759</v>
      </c>
      <c r="D123" s="342">
        <f t="shared" si="6"/>
        <v>7593731</v>
      </c>
      <c r="E123" s="316">
        <f>IF(ISBLANK(A123),"-",D123/PLAYER_EXP_MAX)</f>
        <v>0.66422377489276396</v>
      </c>
      <c r="F123" s="322">
        <f ca="1">IF(ISBLANK(A123),NA(),IFERROR(SLOPE(INDIRECT("D" &amp; MATCH(A123-$B$1,A:A,1)):D123, INDIRECT("A" &amp; MATCH(A123-$B$1,A:A,1)):A123),NA()))</f>
        <v>50706.783967061579</v>
      </c>
      <c r="G123" s="330">
        <f ca="1">IF(ISBLANK(A123),NA(),IFERROR(A123+(PLAYER_EXP_MAX-D123)/F123,NA()))</f>
        <v>43772.245990361291</v>
      </c>
      <c r="H123" s="342" t="str">
        <f ca="1">IF(ISBLANK(#REF!),NA(),IFERROR(TEXT(TRUNC(G123-NOW()),"000") &amp; " D " &amp; TEXT(TRUNC(ABS(G123-NOW()-TRUNC(G123-NOW()))*24),"00") &amp; " H", NA()))</f>
        <v>-035 D 23 H</v>
      </c>
      <c r="I123" s="322">
        <f ca="1">IF(ISBLANK(A123),NA(),IFERROR(SLOPE(INDIRECT("D" &amp; MATCH(A123-$C$1,A:A,1)):D123, INDIRECT("A" &amp; MATCH(A123-$C$1,A:A,1)):A123),NA()))</f>
        <v>97057.631303445203</v>
      </c>
      <c r="J123" s="330">
        <f ca="1">IF(ISBLANK(A123),NA(),IFERROR(A123+(PLAYER_EXP_MAX-D123)/I123,NA()))</f>
        <v>43736.092298052528</v>
      </c>
      <c r="K123" s="342" t="str">
        <f t="shared" ca="1" si="7"/>
        <v>-072 D 03 H</v>
      </c>
      <c r="L123" s="322">
        <f t="shared" si="9"/>
        <v>98359.26481620995</v>
      </c>
      <c r="M123" s="330">
        <f>IF(ISBLANK(A123),NA(),IFERROR(A123+(PLAYER_EXP_MAX-D123)/L123,NA()))</f>
        <v>43735.568897117482</v>
      </c>
      <c r="N123" s="342" t="str">
        <f t="shared" ca="1" si="11"/>
        <v>-072 D 15 H</v>
      </c>
    </row>
    <row r="124" spans="1:14" ht="14.65" customHeight="1" x14ac:dyDescent="0.25">
      <c r="A124" s="30">
        <v>43697.338888888895</v>
      </c>
      <c r="B124" s="312">
        <v>183</v>
      </c>
      <c r="C124" s="312">
        <v>104328</v>
      </c>
      <c r="D124" s="342">
        <f t="shared" si="6"/>
        <v>7673162</v>
      </c>
      <c r="E124" s="316">
        <f>IF(ISBLANK(A124),"-",D124/PLAYER_EXP_MAX)</f>
        <v>0.67117160576318946</v>
      </c>
      <c r="F124" s="322">
        <f ca="1">IF(ISBLANK(A124),NA(),IFERROR(SLOPE(INDIRECT("D" &amp; MATCH(A124-$B$1,A:A,1)):D124, INDIRECT("A" &amp; MATCH(A124-$B$1,A:A,1)):A124),NA()))</f>
        <v>89195.518477038568</v>
      </c>
      <c r="G124" s="330">
        <f ca="1">IF(ISBLANK(A124),NA(),IFERROR(A124+(PLAYER_EXP_MAX-D124)/F124,NA()))</f>
        <v>43739.485927935122</v>
      </c>
      <c r="H124" s="342" t="str">
        <f ca="1">IF(ISBLANK(#REF!),NA(),IFERROR(TEXT(TRUNC(G124-NOW()),"000") &amp; " D " &amp; TEXT(TRUNC(ABS(G124-NOW()-TRUNC(G124-NOW()))*24),"00") &amp; " H", NA()))</f>
        <v>-068 D 17 H</v>
      </c>
      <c r="I124" s="322">
        <f ca="1">IF(ISBLANK(A124),NA(),IFERROR(SLOPE(INDIRECT("D" &amp; MATCH(A124-$C$1,A:A,1)):D124, INDIRECT("A" &amp; MATCH(A124-$C$1,A:A,1)):A124),NA()))</f>
        <v>95904.480523869992</v>
      </c>
      <c r="J124" s="330">
        <f ca="1">IF(ISBLANK(A124),NA(),IFERROR(A124+(PLAYER_EXP_MAX-D124)/I124,NA()))</f>
        <v>43736.5375475904</v>
      </c>
      <c r="K124" s="342" t="str">
        <f t="shared" ca="1" si="7"/>
        <v>-071 D 16 H</v>
      </c>
      <c r="L124" s="322">
        <f t="shared" si="9"/>
        <v>98390.444926373035</v>
      </c>
      <c r="M124" s="330">
        <f>IF(ISBLANK(A124),NA(),IFERROR(A124+(PLAYER_EXP_MAX-D124)/L124,NA()))</f>
        <v>43735.547141761548</v>
      </c>
      <c r="N124" s="342" t="str">
        <f t="shared" ca="1" si="11"/>
        <v>-072 D 16 H</v>
      </c>
    </row>
    <row r="125" spans="1:14" ht="14.65" customHeight="1" x14ac:dyDescent="0.25">
      <c r="A125" s="30">
        <v>43697.827083333337</v>
      </c>
      <c r="B125" s="312">
        <v>183</v>
      </c>
      <c r="C125" s="312">
        <v>32675</v>
      </c>
      <c r="D125" s="342">
        <f t="shared" si="6"/>
        <v>7744815</v>
      </c>
      <c r="E125" s="316">
        <f>IF(ISBLANK(A125),"-",D125/PLAYER_EXP_MAX)</f>
        <v>0.6774390948462754</v>
      </c>
      <c r="F125" s="322">
        <f ca="1">IF(ISBLANK(A125),NA(),IFERROR(SLOPE(INDIRECT("D" &amp; MATCH(A125-$B$1,A:A,1)):D125, INDIRECT("A" &amp; MATCH(A125-$B$1,A:A,1)):A125),NA()))</f>
        <v>115721.90723878205</v>
      </c>
      <c r="G125" s="330">
        <f ca="1">IF(ISBLANK(A125),NA(),IFERROR(A125+(PLAYER_EXP_MAX-D125)/F125,NA()))</f>
        <v>43729.693772087361</v>
      </c>
      <c r="H125" s="342" t="str">
        <f ca="1">IF(ISBLANK(#REF!),NA(),IFERROR(TEXT(TRUNC(G125-NOW()),"000") &amp; " D " &amp; TEXT(TRUNC(ABS(G125-NOW()-TRUNC(G125-NOW()))*24),"00") &amp; " H", NA()))</f>
        <v>-078 D 12 H</v>
      </c>
      <c r="I125" s="322">
        <f ca="1">IF(ISBLANK(A125),NA(),IFERROR(SLOPE(INDIRECT("D" &amp; MATCH(A125-$C$1,A:A,1)):D125, INDIRECT("A" &amp; MATCH(A125-$C$1,A:A,1)):A125),NA()))</f>
        <v>93833.201630096301</v>
      </c>
      <c r="J125" s="330">
        <f ca="1">IF(ISBLANK(A125),NA(),IFERROR(A125+(PLAYER_EXP_MAX-D125)/I125,NA()))</f>
        <v>43737.127394267387</v>
      </c>
      <c r="K125" s="342" t="str">
        <f t="shared" ca="1" si="7"/>
        <v>-071 D 02 H</v>
      </c>
      <c r="L125" s="322">
        <f t="shared" si="9"/>
        <v>99154.618495552917</v>
      </c>
      <c r="M125" s="330">
        <f>IF(ISBLANK(A125),NA(),IFERROR(A125+(PLAYER_EXP_MAX-D125)/L125,NA()))</f>
        <v>43735.018230412032</v>
      </c>
      <c r="N125" s="342" t="str">
        <f t="shared" ca="1" si="11"/>
        <v>-073 D 04 H</v>
      </c>
    </row>
    <row r="126" spans="1:14" ht="14.65" customHeight="1" x14ac:dyDescent="0.25">
      <c r="A126" s="30">
        <v>43698.55</v>
      </c>
      <c r="B126" s="312">
        <v>184</v>
      </c>
      <c r="C126" s="312">
        <v>169365</v>
      </c>
      <c r="D126" s="342">
        <f t="shared" si="6"/>
        <v>7799125</v>
      </c>
      <c r="E126" s="316">
        <f>IF(ISBLANK(A126),"-",D126/PLAYER_EXP_MAX)</f>
        <v>0.68218959143542579</v>
      </c>
      <c r="F126" s="322">
        <f ca="1">IF(ISBLANK(A126),NA(),IFERROR(SLOPE(INDIRECT("D" &amp; MATCH(A126-$B$1,A:A,1)):D126, INDIRECT("A" &amp; MATCH(A126-$B$1,A:A,1)):A126),NA()))</f>
        <v>101806.3861269942</v>
      </c>
      <c r="G126" s="330">
        <f ca="1">IF(ISBLANK(A126),NA(),IFERROR(A126+(PLAYER_EXP_MAX-D126)/F126,NA()))</f>
        <v>43734.238959585186</v>
      </c>
      <c r="H126" s="342" t="str">
        <f ca="1">IF(ISBLANK(#REF!),NA(),IFERROR(TEXT(TRUNC(G126-NOW()),"000") &amp; " D " &amp; TEXT(TRUNC(ABS(G126-NOW()-TRUNC(G126-NOW()))*24),"00") &amp; " H", NA()))</f>
        <v>-073 D 23 H</v>
      </c>
      <c r="I126" s="322">
        <f ca="1">IF(ISBLANK(A126),NA(),IFERROR(SLOPE(INDIRECT("D" &amp; MATCH(A126-$C$1,A:A,1)):D126, INDIRECT("A" &amp; MATCH(A126-$C$1,A:A,1)):A126),NA()))</f>
        <v>91645.166556435259</v>
      </c>
      <c r="J126" s="330">
        <f ca="1">IF(ISBLANK(A126),NA(),IFERROR(A126+(PLAYER_EXP_MAX-D126)/I126,NA()))</f>
        <v>43738.195997017887</v>
      </c>
      <c r="K126" s="342" t="str">
        <f t="shared" ca="1" si="7"/>
        <v>-070 D 00 H</v>
      </c>
      <c r="L126" s="322">
        <f t="shared" si="9"/>
        <v>98605.461371275043</v>
      </c>
      <c r="M126" s="330">
        <f>IF(ISBLANK(A126),NA(),IFERROR(A126+(PLAYER_EXP_MAX-D126)/L126,NA()))</f>
        <v>43735.397492516866</v>
      </c>
      <c r="N126" s="342" t="str">
        <f t="shared" ca="1" si="11"/>
        <v>-072 D 19 H</v>
      </c>
    </row>
    <row r="127" spans="1:14" ht="14.65" customHeight="1" x14ac:dyDescent="0.25">
      <c r="A127" s="30">
        <v>43698.892361111117</v>
      </c>
      <c r="B127" s="312">
        <v>184</v>
      </c>
      <c r="C127" s="312">
        <v>116937</v>
      </c>
      <c r="D127" s="342">
        <f t="shared" si="6"/>
        <v>7851553</v>
      </c>
      <c r="E127" s="316">
        <f>IF(ISBLANK(A127),"-",D127/PLAYER_EXP_MAX)</f>
        <v>0.68677546945376466</v>
      </c>
      <c r="F127" s="322">
        <f ca="1">IF(ISBLANK(A127),NA(),IFERROR(SLOPE(INDIRECT("D" &amp; MATCH(A127-$B$1,A:A,1)):D127, INDIRECT("A" &amp; MATCH(A127-$B$1,A:A,1)):A127),NA()))</f>
        <v>96310.733712873363</v>
      </c>
      <c r="G127" s="330">
        <f ca="1">IF(ISBLANK(A127),NA(),IFERROR(A127+(PLAYER_EXP_MAX-D127)/F127,NA()))</f>
        <v>43736.073429741286</v>
      </c>
      <c r="H127" s="342" t="str">
        <f ca="1">IF(ISBLANK(#REF!),NA(),IFERROR(TEXT(TRUNC(G127-NOW()),"000") &amp; " D " &amp; TEXT(TRUNC(ABS(G127-NOW()-TRUNC(G127-NOW()))*24),"00") &amp; " H", NA()))</f>
        <v>-072 D 03 H</v>
      </c>
      <c r="I127" s="322">
        <f ca="1">IF(ISBLANK(A127),NA(),IFERROR(SLOPE(INDIRECT("D" &amp; MATCH(A127-$C$1,A:A,1)):D127, INDIRECT("A" &amp; MATCH(A127-$C$1,A:A,1)):A127),NA()))</f>
        <v>92870.436150385241</v>
      </c>
      <c r="J127" s="330">
        <f ca="1">IF(ISBLANK(A127),NA(),IFERROR(A127+(PLAYER_EXP_MAX-D127)/I127,NA()))</f>
        <v>43737.450767299728</v>
      </c>
      <c r="K127" s="342" t="str">
        <f t="shared" ca="1" si="7"/>
        <v>-070 D 18 H</v>
      </c>
      <c r="L127" s="322">
        <f t="shared" si="9"/>
        <v>99189.359280652774</v>
      </c>
      <c r="M127" s="330">
        <f>IF(ISBLANK(A127),NA(),IFERROR(A127+(PLAYER_EXP_MAX-D127)/L127,NA()))</f>
        <v>43734.994378766736</v>
      </c>
      <c r="N127" s="342" t="str">
        <f t="shared" ca="1" si="11"/>
        <v>-073 D 05 H</v>
      </c>
    </row>
    <row r="128" spans="1:14" ht="14.65" customHeight="1" x14ac:dyDescent="0.25">
      <c r="A128" s="30">
        <v>43699.05069444445</v>
      </c>
      <c r="B128" s="312">
        <v>184</v>
      </c>
      <c r="C128" s="312">
        <v>96674</v>
      </c>
      <c r="D128" s="342">
        <f t="shared" si="6"/>
        <v>7871816</v>
      </c>
      <c r="E128" s="316">
        <f>IF(ISBLANK(A128),"-",D128/PLAYER_EXP_MAX)</f>
        <v>0.68854787439550569</v>
      </c>
      <c r="F128" s="322">
        <f ca="1">IF(ISBLANK(A128),NA(),IFERROR(SLOPE(INDIRECT("D" &amp; MATCH(A128-$B$1,A:A,1)):D128, INDIRECT("A" &amp; MATCH(A128-$B$1,A:A,1)):A128),NA()))</f>
        <v>103145.24923269781</v>
      </c>
      <c r="G128" s="330">
        <f ca="1">IF(ISBLANK(A128),NA(),IFERROR(A128+(PLAYER_EXP_MAX-D128)/F128,NA()))</f>
        <v>43733.571654221931</v>
      </c>
      <c r="H128" s="342" t="str">
        <f ca="1">IF(ISBLANK(#REF!),NA(),IFERROR(TEXT(TRUNC(G128-NOW()),"000") &amp; " D " &amp; TEXT(TRUNC(ABS(G128-NOW()-TRUNC(G128-NOW()))*24),"00") &amp; " H", NA()))</f>
        <v>-074 D 15 H</v>
      </c>
      <c r="I128" s="322">
        <f ca="1">IF(ISBLANK(A128),NA(),IFERROR(SLOPE(INDIRECT("D" &amp; MATCH(A128-$C$1,A:A,1)):D128, INDIRECT("A" &amp; MATCH(A128-$C$1,A:A,1)):A128),NA()))</f>
        <v>94343.022874737988</v>
      </c>
      <c r="J128" s="330">
        <f ca="1">IF(ISBLANK(A128),NA(),IFERROR(A128+(PLAYER_EXP_MAX-D128)/I128,NA()))</f>
        <v>43736.79246793763</v>
      </c>
      <c r="K128" s="342" t="str">
        <f t="shared" ca="1" si="7"/>
        <v>-071 D 10 H</v>
      </c>
      <c r="L128" s="322">
        <f t="shared" si="9"/>
        <v>99331.212448668346</v>
      </c>
      <c r="M128" s="330">
        <f>IF(ISBLANK(A128),NA(),IFERROR(A128+(PLAYER_EXP_MAX-D128)/L128,NA()))</f>
        <v>43734.897161151377</v>
      </c>
      <c r="N128" s="342" t="str">
        <f t="shared" ca="1" si="11"/>
        <v>-073 D 07 H</v>
      </c>
    </row>
    <row r="129" spans="1:14" ht="14.65" customHeight="1" x14ac:dyDescent="0.25">
      <c r="A129" s="30">
        <v>43699.563888888893</v>
      </c>
      <c r="B129" s="312">
        <v>184</v>
      </c>
      <c r="C129" s="312">
        <v>53751</v>
      </c>
      <c r="D129" s="342">
        <f t="shared" si="6"/>
        <v>7914739</v>
      </c>
      <c r="E129" s="316">
        <f>IF(ISBLANK(A129),"-",D129/PLAYER_EXP_MAX)</f>
        <v>0.69230234990823081</v>
      </c>
      <c r="F129" s="322">
        <f ca="1">IF(ISBLANK(A129),NA(),IFERROR(SLOPE(INDIRECT("D" &amp; MATCH(A129-$B$1,A:A,1)):D129, INDIRECT("A" &amp; MATCH(A129-$B$1,A:A,1)):A129),NA()))</f>
        <v>112038.75261188895</v>
      </c>
      <c r="G129" s="330">
        <f ca="1">IF(ISBLANK(A129),NA(),IFERROR(A129+(PLAYER_EXP_MAX-D129)/F129,NA()))</f>
        <v>43730.96150728425</v>
      </c>
      <c r="H129" s="342" t="str">
        <f ca="1">IF(ISBLANK(#REF!),NA(),IFERROR(TEXT(TRUNC(G129-NOW()),"000") &amp; " D " &amp; TEXT(TRUNC(ABS(G129-NOW()-TRUNC(G129-NOW()))*24),"00") &amp; " H", NA()))</f>
        <v>-077 D 06 H</v>
      </c>
      <c r="I129" s="322">
        <f ca="1">IF(ISBLANK(A129),NA(),IFERROR(SLOPE(INDIRECT("D" &amp; MATCH(A129-$C$1,A:A,1)):D129, INDIRECT("A" &amp; MATCH(A129-$C$1,A:A,1)):A129),NA()))</f>
        <v>95577.292658545775</v>
      </c>
      <c r="J129" s="330">
        <f ca="1">IF(ISBLANK(A129),NA(),IFERROR(A129+(PLAYER_EXP_MAX-D129)/I129,NA()))</f>
        <v>43736.369179163928</v>
      </c>
      <c r="K129" s="342" t="str">
        <f t="shared" ca="1" si="7"/>
        <v>-071 D 20 H</v>
      </c>
      <c r="L129" s="322">
        <f t="shared" si="9"/>
        <v>99084.522538236866</v>
      </c>
      <c r="M129" s="330">
        <f>IF(ISBLANK(A129),NA(),IFERROR(A129+(PLAYER_EXP_MAX-D129)/L129,NA()))</f>
        <v>43735.066406435391</v>
      </c>
      <c r="N129" s="342" t="str">
        <f t="shared" ca="1" si="11"/>
        <v>-073 D 03 H</v>
      </c>
    </row>
    <row r="130" spans="1:14" ht="14.65" customHeight="1" x14ac:dyDescent="0.25">
      <c r="A130" s="30">
        <v>43700.182638888888</v>
      </c>
      <c r="B130" s="312">
        <v>185</v>
      </c>
      <c r="C130" s="312">
        <v>166928</v>
      </c>
      <c r="D130" s="342">
        <f t="shared" si="6"/>
        <v>7995562</v>
      </c>
      <c r="E130" s="316">
        <f>IF(ISBLANK(A130),"-",D130/PLAYER_EXP_MAX)</f>
        <v>0.69937193904144579</v>
      </c>
      <c r="F130" s="322">
        <f ca="1">IF(ISBLANK(A130),NA(),IFERROR(SLOPE(INDIRECT("D" &amp; MATCH(A130-$B$1,A:A,1)):D130, INDIRECT("A" &amp; MATCH(A130-$B$1,A:A,1)):A130),NA()))</f>
        <v>110043.40181531686</v>
      </c>
      <c r="G130" s="330">
        <f ca="1">IF(ISBLANK(A130),NA(),IFERROR(A130+(PLAYER_EXP_MAX-D130)/F130,NA()))</f>
        <v>43731.415106654364</v>
      </c>
      <c r="H130" s="342" t="str">
        <f ca="1">IF(ISBLANK(#REF!),NA(),IFERROR(TEXT(TRUNC(G130-NOW()),"000") &amp; " D " &amp; TEXT(TRUNC(ABS(G130-NOW()-TRUNC(G130-NOW()))*24),"00") &amp; " H", NA()))</f>
        <v>-076 D 19 H</v>
      </c>
      <c r="I130" s="322">
        <f ca="1">IF(ISBLANK(A130),NA(),IFERROR(SLOPE(INDIRECT("D" &amp; MATCH(A130-$C$1,A:A,1)):D130, INDIRECT("A" &amp; MATCH(A130-$C$1,A:A,1)):A130),NA()))</f>
        <v>97970.350546807385</v>
      </c>
      <c r="J130" s="330">
        <f ca="1">IF(ISBLANK(A130),NA(),IFERROR(A130+(PLAYER_EXP_MAX-D130)/I130,NA()))</f>
        <v>43735.263936248928</v>
      </c>
      <c r="K130" s="342" t="str">
        <f t="shared" ca="1" si="7"/>
        <v>-072 D 22 H</v>
      </c>
      <c r="L130" s="322">
        <f t="shared" si="9"/>
        <v>99671.178288117168</v>
      </c>
      <c r="M130" s="330">
        <f>IF(ISBLANK(A130),NA(),IFERROR(A130+(PLAYER_EXP_MAX-D130)/L130,NA()))</f>
        <v>43734.665295350169</v>
      </c>
      <c r="N130" s="342" t="str">
        <f t="shared" ca="1" si="11"/>
        <v>-073 D 13 H</v>
      </c>
    </row>
    <row r="131" spans="1:14" ht="14.65" customHeight="1" x14ac:dyDescent="0.25">
      <c r="A131" s="30">
        <v>43700.598611111112</v>
      </c>
      <c r="B131" s="312">
        <v>185</v>
      </c>
      <c r="C131" s="312">
        <v>133297</v>
      </c>
      <c r="D131" s="342">
        <f t="shared" ref="D131:D194" si="12">IF(ISBLANK(A131),"-",INDEX(DATA_PLAYER_EXP, B131, 3) + INDEX(DATA_PLAYER_EXP, B131, 2) - C131)</f>
        <v>8029193</v>
      </c>
      <c r="E131" s="316">
        <f>IF(ISBLANK(A131),"-",D131/PLAYER_EXP_MAX)</f>
        <v>0.70231364316204459</v>
      </c>
      <c r="F131" s="322">
        <f ca="1">IF(ISBLANK(A131),NA(),IFERROR(SLOPE(INDIRECT("D" &amp; MATCH(A131-$B$1,A:A,1)):D131, INDIRECT("A" &amp; MATCH(A131-$B$1,A:A,1)):A131),NA()))</f>
        <v>112156.78916727155</v>
      </c>
      <c r="G131" s="330">
        <f ca="1">IF(ISBLANK(A131),NA(),IFERROR(A131+(PLAYER_EXP_MAX-D131)/F131,NA()))</f>
        <v>43730.942703744899</v>
      </c>
      <c r="H131" s="342" t="str">
        <f ca="1">IF(ISBLANK(#REF!),NA(),IFERROR(TEXT(TRUNC(G131-NOW()),"000") &amp; " D " &amp; TEXT(TRUNC(ABS(G131-NOW()-TRUNC(G131-NOW()))*24),"00") &amp; " H", NA()))</f>
        <v>-077 D 06 H</v>
      </c>
      <c r="I131" s="322">
        <f ca="1">IF(ISBLANK(A131),NA(),IFERROR(SLOPE(INDIRECT("D" &amp; MATCH(A131-$C$1,A:A,1)):D131, INDIRECT("A" &amp; MATCH(A131-$C$1,A:A,1)):A131),NA()))</f>
        <v>96588.08348155109</v>
      </c>
      <c r="J131" s="330">
        <f ca="1">IF(ISBLANK(A131),NA(),IFERROR(A131+(PLAYER_EXP_MAX-D131)/I131,NA()))</f>
        <v>43735.833765152136</v>
      </c>
      <c r="K131" s="342" t="str">
        <f t="shared" ref="K131:K194" ca="1" si="13">IF(ISBLANK(A131),NA(),IFERROR(TEXT(TRUNC(J131-NOW()),"000") &amp; " D " &amp; TEXT(TRUNC(ABS(J131-NOW()-TRUNC(J131-NOW()))*24),"00") &amp; " H", NA()))</f>
        <v>-072 D 09 H</v>
      </c>
      <c r="L131" s="322">
        <f t="shared" si="9"/>
        <v>99438.711726024034</v>
      </c>
      <c r="M131" s="330">
        <f>IF(ISBLANK(A131),NA(),IFERROR(A131+(PLAYER_EXP_MAX-D131)/L131,NA()))</f>
        <v>43734.8236723667</v>
      </c>
      <c r="N131" s="342" t="str">
        <f t="shared" ca="1" si="11"/>
        <v>-073 D 09 H</v>
      </c>
    </row>
    <row r="132" spans="1:14" ht="14.65" customHeight="1" x14ac:dyDescent="0.25">
      <c r="A132" s="30">
        <v>43700.984722222223</v>
      </c>
      <c r="B132" s="312">
        <v>185</v>
      </c>
      <c r="C132" s="312">
        <v>80385</v>
      </c>
      <c r="D132" s="342">
        <f t="shared" si="12"/>
        <v>8082105</v>
      </c>
      <c r="E132" s="316">
        <f>IF(ISBLANK(A132),"-",D132/PLAYER_EXP_MAX)</f>
        <v>0.70694185666830733</v>
      </c>
      <c r="F132" s="322">
        <f ca="1">IF(ISBLANK(A132),NA(),IFERROR(SLOPE(INDIRECT("D" &amp; MATCH(A132-$B$1,A:A,1)):D132, INDIRECT("A" &amp; MATCH(A132-$B$1,A:A,1)):A132),NA()))</f>
        <v>114939.77432679766</v>
      </c>
      <c r="G132" s="330">
        <f ca="1">IF(ISBLANK(A132),NA(),IFERROR(A132+(PLAYER_EXP_MAX-D132)/F132,NA()))</f>
        <v>43730.133761531055</v>
      </c>
      <c r="H132" s="342" t="str">
        <f ca="1">IF(ISBLANK(#REF!),NA(),IFERROR(TEXT(TRUNC(G132-NOW()),"000") &amp; " D " &amp; TEXT(TRUNC(ABS(G132-NOW()-TRUNC(G132-NOW()))*24),"00") &amp; " H", NA()))</f>
        <v>-078 D 02 H</v>
      </c>
      <c r="I132" s="322">
        <f ca="1">IF(ISBLANK(A132),NA(),IFERROR(SLOPE(INDIRECT("D" &amp; MATCH(A132-$C$1,A:A,1)):D132, INDIRECT("A" &amp; MATCH(A132-$C$1,A:A,1)):A132),NA()))</f>
        <v>98028.775363738256</v>
      </c>
      <c r="J132" s="330">
        <f ca="1">IF(ISBLANK(A132),NA(),IFERROR(A132+(PLAYER_EXP_MAX-D132)/I132,NA()))</f>
        <v>43735.162278634292</v>
      </c>
      <c r="K132" s="342" t="str">
        <f t="shared" ca="1" si="13"/>
        <v>-073 D 01 H</v>
      </c>
      <c r="L132" s="322">
        <f t="shared" si="9"/>
        <v>99864.873305482921</v>
      </c>
      <c r="M132" s="330">
        <f>IF(ISBLANK(A132),NA(),IFERROR(A132+(PLAYER_EXP_MAX-D132)/L132,NA()))</f>
        <v>43734.533896111941</v>
      </c>
      <c r="N132" s="342" t="str">
        <f t="shared" ca="1" si="11"/>
        <v>-073 D 16 H</v>
      </c>
    </row>
    <row r="133" spans="1:14" ht="14.65" customHeight="1" x14ac:dyDescent="0.25">
      <c r="A133" s="30">
        <v>43701.518750000003</v>
      </c>
      <c r="B133" s="312">
        <v>185</v>
      </c>
      <c r="C133" s="312">
        <v>34907</v>
      </c>
      <c r="D133" s="342">
        <f t="shared" si="12"/>
        <v>8127583</v>
      </c>
      <c r="E133" s="316">
        <f>IF(ISBLANK(A133),"-",D133/PLAYER_EXP_MAX)</f>
        <v>0.71091981807286231</v>
      </c>
      <c r="F133" s="322">
        <f ca="1">IF(ISBLANK(A133),NA(),IFERROR(SLOPE(INDIRECT("D" &amp; MATCH(A133-$B$1,A:A,1)):D133, INDIRECT("A" &amp; MATCH(A133-$B$1,A:A,1)):A133),NA()))</f>
        <v>101751.2557227895</v>
      </c>
      <c r="G133" s="330">
        <f ca="1">IF(ISBLANK(A133),NA(),IFERROR(A133+(PLAYER_EXP_MAX-D133)/F133,NA()))</f>
        <v>43733.998997801602</v>
      </c>
      <c r="H133" s="342" t="str">
        <f ca="1">IF(ISBLANK(#REF!),NA(),IFERROR(TEXT(TRUNC(G133-NOW()),"000") &amp; " D " &amp; TEXT(TRUNC(ABS(G133-NOW()-TRUNC(G133-NOW()))*24),"00") &amp; " H", NA()))</f>
        <v>-074 D 05 H</v>
      </c>
      <c r="I133" s="322">
        <f ca="1">IF(ISBLANK(A133),NA(),IFERROR(SLOPE(INDIRECT("D" &amp; MATCH(A133-$C$1,A:A,1)):D133, INDIRECT("A" &amp; MATCH(A133-$C$1,A:A,1)):A133),NA()))</f>
        <v>99082.53716394004</v>
      </c>
      <c r="J133" s="330">
        <f ca="1">IF(ISBLANK(A133),NA(),IFERROR(A133+(PLAYER_EXP_MAX-D133)/I133,NA()))</f>
        <v>43734.87383046723</v>
      </c>
      <c r="K133" s="342" t="str">
        <f t="shared" ca="1" si="13"/>
        <v>-073 D 08 H</v>
      </c>
      <c r="L133" s="322">
        <f t="shared" si="9"/>
        <v>99637.919075148704</v>
      </c>
      <c r="M133" s="330">
        <f>IF(ISBLANK(A133),NA(),IFERROR(A133+(PLAYER_EXP_MAX-D133)/L133,NA()))</f>
        <v>43734.687909198394</v>
      </c>
      <c r="N133" s="342" t="str">
        <f t="shared" ca="1" si="11"/>
        <v>-073 D 12 H</v>
      </c>
    </row>
    <row r="134" spans="1:14" ht="14.65" customHeight="1" x14ac:dyDescent="0.25">
      <c r="A134" s="30">
        <v>43701.775694444441</v>
      </c>
      <c r="B134" s="312">
        <v>186</v>
      </c>
      <c r="C134" s="312">
        <v>193737</v>
      </c>
      <c r="D134" s="342">
        <f t="shared" si="12"/>
        <v>8165753</v>
      </c>
      <c r="E134" s="316">
        <f>IF(ISBLANK(A134),"-",D134/PLAYER_EXP_MAX)</f>
        <v>0.71425854859777249</v>
      </c>
      <c r="F134" s="322">
        <f ca="1">IF(ISBLANK(A134),NA(),IFERROR(SLOPE(INDIRECT("D" &amp; MATCH(A134-$B$1,A:A,1)):D134, INDIRECT("A" &amp; MATCH(A134-$B$1,A:A,1)):A134),NA()))</f>
        <v>110765.48438080249</v>
      </c>
      <c r="G134" s="330">
        <f ca="1">IF(ISBLANK(A134),NA(),IFERROR(A134+(PLAYER_EXP_MAX-D134)/F134,NA()))</f>
        <v>43731.268058588939</v>
      </c>
      <c r="H134" s="342" t="str">
        <f ca="1">IF(ISBLANK(#REF!),NA(),IFERROR(TEXT(TRUNC(G134-NOW()),"000") &amp; " D " &amp; TEXT(TRUNC(ABS(G134-NOW()-TRUNC(G134-NOW()))*24),"00") &amp; " H", NA()))</f>
        <v>-076 D 22 H</v>
      </c>
      <c r="I134" s="322">
        <f ca="1">IF(ISBLANK(A134),NA(),IFERROR(SLOPE(INDIRECT("D" &amp; MATCH(A134-$C$1,A:A,1)):D134, INDIRECT("A" &amp; MATCH(A134-$C$1,A:A,1)):A134),NA()))</f>
        <v>100275.24666473205</v>
      </c>
      <c r="J134" s="330">
        <f ca="1">IF(ISBLANK(A134),NA(),IFERROR(A134+(PLAYER_EXP_MAX-D134)/I134,NA()))</f>
        <v>43734.353385436538</v>
      </c>
      <c r="K134" s="342" t="str">
        <f t="shared" ca="1" si="13"/>
        <v>-073 D 20 H</v>
      </c>
      <c r="L134" s="322">
        <f t="shared" si="9"/>
        <v>99998.495437724443</v>
      </c>
      <c r="M134" s="330">
        <f>IF(ISBLANK(A134),NA(),IFERROR(A134+(PLAYER_EXP_MAX-D134)/L134,NA()))</f>
        <v>43734.443545952614</v>
      </c>
      <c r="N134" s="342" t="str">
        <f t="shared" ca="1" si="11"/>
        <v>-073 D 18 H</v>
      </c>
    </row>
    <row r="135" spans="1:14" ht="14.65" customHeight="1" x14ac:dyDescent="0.25">
      <c r="A135" s="30">
        <v>43703.731249999997</v>
      </c>
      <c r="B135" s="312">
        <v>187</v>
      </c>
      <c r="C135" s="312">
        <v>168485</v>
      </c>
      <c r="D135" s="342">
        <f t="shared" si="12"/>
        <v>8391005</v>
      </c>
      <c r="E135" s="316">
        <f>IF(ISBLANK(A135),"-",D135/PLAYER_EXP_MAX)</f>
        <v>0.73396134472554486</v>
      </c>
      <c r="F135" s="322">
        <f ca="1">IF(ISBLANK(A135),NA(),IFERROR(SLOPE(INDIRECT("D" &amp; MATCH(A135-$B$1,A:A,1)):D135, INDIRECT("A" &amp; MATCH(A135-$B$1,A:A,1)):A135),NA()))</f>
        <v>115185.68181814373</v>
      </c>
      <c r="G135" s="330">
        <f ca="1">IF(ISBLANK(A135),NA(),IFERROR(A135+(PLAYER_EXP_MAX-D135)/F135,NA()))</f>
        <v>43730.13630271134</v>
      </c>
      <c r="H135" s="342" t="str">
        <f ca="1">IF(ISBLANK(#REF!),NA(),IFERROR(TEXT(TRUNC(G135-NOW()),"000") &amp; " D " &amp; TEXT(TRUNC(ABS(G135-NOW()-TRUNC(G135-NOW()))*24),"00") &amp; " H", NA()))</f>
        <v>-078 D 01 H</v>
      </c>
      <c r="I135" s="322">
        <f ca="1">IF(ISBLANK(A135),NA(),IFERROR(SLOPE(INDIRECT("D" &amp; MATCH(A135-$C$1,A:A,1)):D135, INDIRECT("A" &amp; MATCH(A135-$C$1,A:A,1)):A135),NA()))</f>
        <v>110108.18659100711</v>
      </c>
      <c r="J135" s="330">
        <f ca="1">IF(ISBLANK(A135),NA(),IFERROR(A135+(PLAYER_EXP_MAX-D135)/I135,NA()))</f>
        <v>43731.353937233034</v>
      </c>
      <c r="K135" s="342" t="str">
        <f t="shared" ca="1" si="13"/>
        <v>-076 D 20 H</v>
      </c>
      <c r="L135" s="322">
        <f t="shared" si="9"/>
        <v>100805.26994908614</v>
      </c>
      <c r="M135" s="330">
        <f>IF(ISBLANK(A135),NA(),IFERROR(A135+(PLAYER_EXP_MAX-D135)/L135,NA()))</f>
        <v>43733.903124957884</v>
      </c>
      <c r="N135" s="342" t="str">
        <f t="shared" ca="1" si="11"/>
        <v>-074 D 07 H</v>
      </c>
    </row>
    <row r="136" spans="1:14" ht="14.65" customHeight="1" x14ac:dyDescent="0.25">
      <c r="A136" s="30">
        <v>43704.039583333331</v>
      </c>
      <c r="B136" s="312">
        <v>187</v>
      </c>
      <c r="C136" s="312">
        <v>138373</v>
      </c>
      <c r="D136" s="342">
        <f t="shared" si="12"/>
        <v>8421117</v>
      </c>
      <c r="E136" s="316">
        <f>IF(ISBLANK(A136),"-",D136/PLAYER_EXP_MAX)</f>
        <v>0.73659524185853142</v>
      </c>
      <c r="F136" s="322">
        <f ca="1">IF(ISBLANK(A136),NA(),IFERROR(SLOPE(INDIRECT("D" &amp; MATCH(A136-$B$1,A:A,1)):D136, INDIRECT("A" &amp; MATCH(A136-$B$1,A:A,1)):A136),NA()))</f>
        <v>113648.91542288719</v>
      </c>
      <c r="G136" s="330">
        <f ca="1">IF(ISBLANK(A136),NA(),IFERROR(A136+(PLAYER_EXP_MAX-D136)/F136,NA()))</f>
        <v>43730.536730171865</v>
      </c>
      <c r="H136" s="342" t="str">
        <f ca="1">IF(ISBLANK(#REF!),NA(),IFERROR(TEXT(TRUNC(G136-NOW()),"000") &amp; " D " &amp; TEXT(TRUNC(ABS(G136-NOW()-TRUNC(G136-NOW()))*24),"00") &amp; " H", NA()))</f>
        <v>-077 D 16 H</v>
      </c>
      <c r="I136" s="322">
        <f ca="1">IF(ISBLANK(A136),NA(),IFERROR(SLOPE(INDIRECT("D" &amp; MATCH(A136-$C$1,A:A,1)):D136, INDIRECT("A" &amp; MATCH(A136-$C$1,A:A,1)):A136),NA()))</f>
        <v>110451.51288716085</v>
      </c>
      <c r="J136" s="330">
        <f ca="1">IF(ISBLANK(A136),NA(),IFERROR(A136+(PLAYER_EXP_MAX-D136)/I136,NA()))</f>
        <v>43731.303782087009</v>
      </c>
      <c r="K136" s="342" t="str">
        <f t="shared" ca="1" si="13"/>
        <v>-076 D 21 H</v>
      </c>
      <c r="L136" s="322">
        <f t="shared" si="9"/>
        <v>100779.1491750087</v>
      </c>
      <c r="M136" s="330">
        <f>IF(ISBLANK(A136),NA(),IFERROR(A136+(PLAYER_EXP_MAX-D136)/L136,NA()))</f>
        <v>43733.920486522649</v>
      </c>
      <c r="N136" s="342" t="str">
        <f t="shared" ca="1" si="11"/>
        <v>-074 D 07 H</v>
      </c>
    </row>
    <row r="137" spans="1:14" ht="14.65" customHeight="1" x14ac:dyDescent="0.25">
      <c r="A137" s="30">
        <v>43704.647222222222</v>
      </c>
      <c r="B137" s="312">
        <v>187</v>
      </c>
      <c r="C137" s="312">
        <v>81012</v>
      </c>
      <c r="D137" s="342">
        <f t="shared" si="12"/>
        <v>8478478</v>
      </c>
      <c r="E137" s="316">
        <f>IF(ISBLANK(A137),"-",D137/PLAYER_EXP_MAX)</f>
        <v>0.74161260946763208</v>
      </c>
      <c r="F137" s="322">
        <f ca="1">IF(ISBLANK(A137),NA(),IFERROR(SLOPE(INDIRECT("D" &amp; MATCH(A137-$B$1,A:A,1)):D137, INDIRECT("A" &amp; MATCH(A137-$B$1,A:A,1)):A137),NA()))</f>
        <v>110327.02332994599</v>
      </c>
      <c r="G137" s="330">
        <f ca="1">IF(ISBLANK(A137),NA(),IFERROR(A137+(PLAYER_EXP_MAX-D137)/F137,NA()))</f>
        <v>43731.422267091926</v>
      </c>
      <c r="H137" s="342" t="str">
        <f ca="1">IF(ISBLANK(#REF!),NA(),IFERROR(TEXT(TRUNC(G137-NOW()),"000") &amp; " D " &amp; TEXT(TRUNC(ABS(G137-NOW()-TRUNC(G137-NOW()))*24),"00") &amp; " H", NA()))</f>
        <v>-076 D 19 H</v>
      </c>
      <c r="I137" s="322">
        <f ca="1">IF(ISBLANK(A137),NA(),IFERROR(SLOPE(INDIRECT("D" &amp; MATCH(A137-$C$1,A:A,1)):D137, INDIRECT("A" &amp; MATCH(A137-$C$1,A:A,1)):A137),NA()))</f>
        <v>110382.96360954897</v>
      </c>
      <c r="J137" s="330">
        <f ca="1">IF(ISBLANK(A137),NA(),IFERROR(A137+(PLAYER_EXP_MAX-D137)/I137,NA()))</f>
        <v>43731.408697937346</v>
      </c>
      <c r="K137" s="342" t="str">
        <f t="shared" ca="1" si="13"/>
        <v>-076 D 19 H</v>
      </c>
      <c r="L137" s="322">
        <f t="shared" si="9"/>
        <v>100676.4063391684</v>
      </c>
      <c r="M137" s="330">
        <f>IF(ISBLANK(A137),NA(),IFERROR(A137+(PLAYER_EXP_MAX-D137)/L137,NA()))</f>
        <v>43733.988863500599</v>
      </c>
      <c r="N137" s="342" t="str">
        <f t="shared" ca="1" si="11"/>
        <v>-074 D 05 H</v>
      </c>
    </row>
    <row r="138" spans="1:14" ht="14.65" customHeight="1" x14ac:dyDescent="0.25">
      <c r="A138" s="30">
        <v>43706.906944444447</v>
      </c>
      <c r="B138" s="312">
        <v>188</v>
      </c>
      <c r="C138" s="344">
        <v>47030</v>
      </c>
      <c r="D138" s="342">
        <f t="shared" si="12"/>
        <v>8715460</v>
      </c>
      <c r="E138" s="316">
        <f>IF(ISBLANK(A138),"-",D138/PLAYER_EXP_MAX)</f>
        <v>0.76234142888744527</v>
      </c>
      <c r="F138" s="322">
        <f ca="1">IF(ISBLANK(A138),NA(),IFERROR(SLOPE(INDIRECT("D" &amp; MATCH(A138-$B$1,A:A,1)):D138, INDIRECT("A" &amp; MATCH(A138-$B$1,A:A,1)):A138),NA()))</f>
        <v>104872.18192981233</v>
      </c>
      <c r="G138" s="330">
        <f ca="1">IF(ISBLANK(A138),NA(),IFERROR(A138+(PLAYER_EXP_MAX-D138)/F138,NA()))</f>
        <v>43732.814949312873</v>
      </c>
      <c r="H138" s="342" t="str">
        <f ca="1">IF(ISBLANK(#REF!),NA(),IFERROR(TEXT(TRUNC(G138-NOW()),"000") &amp; " D " &amp; TEXT(TRUNC(ABS(G138-NOW()-TRUNC(G138-NOW()))*24),"00") &amp; " H", NA()))</f>
        <v>-075 D 09 H</v>
      </c>
      <c r="I138" s="322">
        <f ca="1">IF(ISBLANK(A138),NA(),IFERROR(SLOPE(INDIRECT("D" &amp; MATCH(A138-$C$1,A:A,1)):D138, INDIRECT("A" &amp; MATCH(A138-$C$1,A:A,1)):A138),NA()))</f>
        <v>109548.19827167204</v>
      </c>
      <c r="J138" s="330">
        <f ca="1">IF(ISBLANK(A138),NA(),IFERROR(A138+(PLAYER_EXP_MAX-D138)/I138,NA()))</f>
        <v>43731.709077595573</v>
      </c>
      <c r="K138" s="342" t="str">
        <f t="shared" ca="1" si="13"/>
        <v>-076 D 12 H</v>
      </c>
      <c r="L138" s="322">
        <f t="shared" ref="L138:L201" si="14">IFERROR(IF(OR(ISBLANK($A138),$A138-$A$3 &lt; $C$1),NA(),($D138-$D$3)/($A138-$A$3)),NA())</f>
        <v>100913.5085007781</v>
      </c>
      <c r="M138" s="330">
        <f>IF(ISBLANK(A138),NA(),IFERROR(A138+(PLAYER_EXP_MAX-D138)/L138,NA()))</f>
        <v>43733.831278365302</v>
      </c>
      <c r="N138" s="342" t="str">
        <f t="shared" ca="1" si="11"/>
        <v>-074 D 09 H</v>
      </c>
    </row>
    <row r="139" spans="1:14" ht="14.65" customHeight="1" x14ac:dyDescent="0.25">
      <c r="A139" s="30">
        <v>43707.510416666664</v>
      </c>
      <c r="B139" s="312">
        <v>189</v>
      </c>
      <c r="C139" s="312">
        <v>201162</v>
      </c>
      <c r="D139" s="342">
        <f t="shared" si="12"/>
        <v>8767328</v>
      </c>
      <c r="E139" s="316">
        <f>IF(ISBLANK(A139),"-",D139/PLAYER_EXP_MAX)</f>
        <v>0.76687832369661579</v>
      </c>
      <c r="F139" s="322">
        <f ca="1">IF(ISBLANK(A139),NA(),IFERROR(SLOPE(INDIRECT("D" &amp; MATCH(A139-$B$1,A:A,1)):D139, INDIRECT("A" &amp; MATCH(A139-$B$1,A:A,1)):A139),NA()))</f>
        <v>101975.90982349377</v>
      </c>
      <c r="G139" s="330">
        <f ca="1">IF(ISBLANK(A139),NA(),IFERROR(A139+(PLAYER_EXP_MAX-D139)/F139,NA()))</f>
        <v>43733.645618643415</v>
      </c>
      <c r="H139" s="342" t="str">
        <f ca="1">IF(ISBLANK(#REF!),NA(),IFERROR(TEXT(TRUNC(G139-NOW()),"000") &amp; " D " &amp; TEXT(TRUNC(ABS(G139-NOW()-TRUNC(G139-NOW()))*24),"00") &amp; " H", NA()))</f>
        <v>-074 D 13 H</v>
      </c>
      <c r="I139" s="322">
        <f ca="1">IF(ISBLANK(A139),NA(),IFERROR(SLOPE(INDIRECT("D" &amp; MATCH(A139-$C$1,A:A,1)):D139, INDIRECT("A" &amp; MATCH(A139-$C$1,A:A,1)):A139),NA()))</f>
        <v>107337.63270474457</v>
      </c>
      <c r="J139" s="330">
        <f ca="1">IF(ISBLANK(A139),NA(),IFERROR(A139+(PLAYER_EXP_MAX-D139)/I139,NA()))</f>
        <v>43732.340114628525</v>
      </c>
      <c r="K139" s="342" t="str">
        <f t="shared" ca="1" si="13"/>
        <v>-075 D 21 H</v>
      </c>
      <c r="L139" s="322">
        <f t="shared" si="14"/>
        <v>100691.03674811785</v>
      </c>
      <c r="M139" s="330">
        <f>IF(ISBLANK(A139),NA(),IFERROR(A139+(PLAYER_EXP_MAX-D139)/L139,NA()))</f>
        <v>43733.979118212235</v>
      </c>
      <c r="N139" s="342" t="str">
        <f t="shared" ca="1" si="11"/>
        <v>-074 D 05 H</v>
      </c>
    </row>
    <row r="140" spans="1:14" ht="14.65" customHeight="1" x14ac:dyDescent="0.25">
      <c r="A140" s="30">
        <v>43707.730555555558</v>
      </c>
      <c r="B140" s="312">
        <v>189</v>
      </c>
      <c r="C140" s="312">
        <v>172462</v>
      </c>
      <c r="D140" s="342">
        <f t="shared" si="12"/>
        <v>8796028</v>
      </c>
      <c r="E140" s="316">
        <f>IF(ISBLANK(A140),"-",D140/PLAYER_EXP_MAX)</f>
        <v>0.76938871316648549</v>
      </c>
      <c r="F140" s="322">
        <f ca="1">IF(ISBLANK(A140),NA(),IFERROR(SLOPE(INDIRECT("D" &amp; MATCH(A140-$B$1,A:A,1)):D140, INDIRECT("A" &amp; MATCH(A140-$B$1,A:A,1)):A140),NA()))</f>
        <v>102318.64696373147</v>
      </c>
      <c r="G140" s="330">
        <f ca="1">IF(ISBLANK(A140),NA(),IFERROR(A140+(PLAYER_EXP_MAX-D140)/F140,NA()))</f>
        <v>43733.497716070633</v>
      </c>
      <c r="H140" s="342" t="str">
        <f ca="1">IF(ISBLANK(#REF!),NA(),IFERROR(TEXT(TRUNC(G140-NOW()),"000") &amp; " D " &amp; TEXT(TRUNC(ABS(G140-NOW()-TRUNC(G140-NOW()))*24),"00") &amp; " H", NA()))</f>
        <v>-074 D 17 H</v>
      </c>
      <c r="I140" s="322">
        <f ca="1">IF(ISBLANK(A140),NA(),IFERROR(SLOPE(INDIRECT("D" &amp; MATCH(A140-$C$1,A:A,1)):D140, INDIRECT("A" &amp; MATCH(A140-$C$1,A:A,1)):A140),NA()))</f>
        <v>106896.76803992363</v>
      </c>
      <c r="J140" s="330">
        <f ca="1">IF(ISBLANK(A140),NA(),IFERROR(A140+(PLAYER_EXP_MAX-D140)/I140,NA()))</f>
        <v>43732.394173065637</v>
      </c>
      <c r="K140" s="342" t="str">
        <f t="shared" ca="1" si="13"/>
        <v>-075 D 19 H</v>
      </c>
      <c r="L140" s="322">
        <f t="shared" si="14"/>
        <v>100851.13716415677</v>
      </c>
      <c r="M140" s="330">
        <f>IF(ISBLANK(A140),NA(),IFERROR(A140+(PLAYER_EXP_MAX-D140)/L140,NA()))</f>
        <v>43733.872660385852</v>
      </c>
      <c r="N140" s="342" t="str">
        <f t="shared" ca="1" si="11"/>
        <v>-074 D 08 H</v>
      </c>
    </row>
    <row r="141" spans="1:14" ht="14.65" customHeight="1" x14ac:dyDescent="0.25">
      <c r="A141" s="30">
        <v>43708.020833333336</v>
      </c>
      <c r="B141" s="312">
        <v>189</v>
      </c>
      <c r="C141" s="312">
        <v>134519</v>
      </c>
      <c r="D141" s="342">
        <f t="shared" si="12"/>
        <v>8833971</v>
      </c>
      <c r="E141" s="316">
        <f>IF(ISBLANK(A141),"-",D141/PLAYER_EXP_MAX)</f>
        <v>0.77270758799767925</v>
      </c>
      <c r="F141" s="322">
        <f ca="1">IF(ISBLANK(A141),NA(),IFERROR(SLOPE(INDIRECT("D" &amp; MATCH(A141-$B$1,A:A,1)):D141, INDIRECT("A" &amp; MATCH(A141-$B$1,A:A,1)):A141),NA()))</f>
        <v>104992.46555009212</v>
      </c>
      <c r="G141" s="330">
        <f ca="1">IF(ISBLANK(A141),NA(),IFERROR(A141+(PLAYER_EXP_MAX-D141)/F141,NA()))</f>
        <v>43732.770399755893</v>
      </c>
      <c r="H141" s="342" t="str">
        <f ca="1">IF(ISBLANK(#REF!),NA(),IFERROR(TEXT(TRUNC(G141-NOW()),"000") &amp; " D " &amp; TEXT(TRUNC(ABS(G141-NOW()-TRUNC(G141-NOW()))*24),"00") &amp; " H", NA()))</f>
        <v>-075 D 10 H</v>
      </c>
      <c r="I141" s="322">
        <f ca="1">IF(ISBLANK(A141),NA(),IFERROR(SLOPE(INDIRECT("D" &amp; MATCH(A141-$C$1,A:A,1)):D141, INDIRECT("A" &amp; MATCH(A141-$C$1,A:A,1)):A141),NA()))</f>
        <v>106290.99374563659</v>
      </c>
      <c r="J141" s="330">
        <f ca="1">IF(ISBLANK(A141),NA(),IFERROR(A141+(PLAYER_EXP_MAX-D141)/I141,NA()))</f>
        <v>43732.468041026383</v>
      </c>
      <c r="K141" s="342" t="str">
        <f t="shared" ca="1" si="13"/>
        <v>-075 D 18 H</v>
      </c>
      <c r="L141" s="322">
        <f t="shared" si="14"/>
        <v>101062.03051346212</v>
      </c>
      <c r="M141" s="330">
        <f>IF(ISBLANK(A141),NA(),IFERROR(A141+(PLAYER_EXP_MAX-D141)/L141,NA()))</f>
        <v>43733.732942884249</v>
      </c>
      <c r="N141" s="342" t="str">
        <f t="shared" ca="1" si="11"/>
        <v>-074 D 11 H</v>
      </c>
    </row>
    <row r="142" spans="1:14" ht="14.65" customHeight="1" x14ac:dyDescent="0.25">
      <c r="A142" s="30">
        <v>43708.252083333333</v>
      </c>
      <c r="B142" s="312">
        <v>189</v>
      </c>
      <c r="C142" s="312">
        <v>109469</v>
      </c>
      <c r="D142" s="342">
        <f t="shared" si="12"/>
        <v>8859021</v>
      </c>
      <c r="E142" s="316">
        <f>IF(ISBLANK(A142),"-",D142/PLAYER_EXP_MAX)</f>
        <v>0.77489871190779192</v>
      </c>
      <c r="F142" s="322">
        <f ca="1">IF(ISBLANK(A142),NA(),IFERROR(SLOPE(INDIRECT("D" &amp; MATCH(A142-$B$1,A:A,1)):D142, INDIRECT("A" &amp; MATCH(A142-$B$1,A:A,1)):A142),NA()))</f>
        <v>108324.12315950931</v>
      </c>
      <c r="G142" s="330">
        <f ca="1">IF(ISBLANK(A142),NA(),IFERROR(A142+(PLAYER_EXP_MAX-D142)/F142,NA()))</f>
        <v>43732.009192321981</v>
      </c>
      <c r="H142" s="342" t="str">
        <f ca="1">IF(ISBLANK(#REF!),NA(),IFERROR(TEXT(TRUNC(G142-NOW()),"000") &amp; " D " &amp; TEXT(TRUNC(ABS(G142-NOW()-TRUNC(G142-NOW()))*24),"00") &amp; " H", NA()))</f>
        <v>-076 D 05 H</v>
      </c>
      <c r="I142" s="322">
        <f ca="1">IF(ISBLANK(A142),NA(),IFERROR(SLOPE(INDIRECT("D" &amp; MATCH(A142-$C$1,A:A,1)):D142, INDIRECT("A" &amp; MATCH(A142-$C$1,A:A,1)):A142),NA()))</f>
        <v>106380.27309813842</v>
      </c>
      <c r="J142" s="330">
        <f ca="1">IF(ISBLANK(A142),NA(),IFERROR(A142+(PLAYER_EXP_MAX-D142)/I142,NA()))</f>
        <v>43732.443297785525</v>
      </c>
      <c r="K142" s="342" t="str">
        <f t="shared" ca="1" si="13"/>
        <v>-075 D 18 H</v>
      </c>
      <c r="L142" s="322">
        <f t="shared" si="14"/>
        <v>101102.66129033445</v>
      </c>
      <c r="M142" s="330">
        <f>IF(ISBLANK(A142),NA(),IFERROR(A142+(PLAYER_EXP_MAX-D142)/L142,NA()))</f>
        <v>43733.706091834749</v>
      </c>
      <c r="N142" s="342" t="str">
        <f t="shared" ca="1" si="11"/>
        <v>-074 D 12 H</v>
      </c>
    </row>
    <row r="143" spans="1:14" ht="14.65" customHeight="1" x14ac:dyDescent="0.25">
      <c r="A143" s="30">
        <v>43708.755555555559</v>
      </c>
      <c r="B143" s="312">
        <v>189</v>
      </c>
      <c r="C143" s="312">
        <v>82912</v>
      </c>
      <c r="D143" s="342">
        <f t="shared" si="12"/>
        <v>8885578</v>
      </c>
      <c r="E143" s="316">
        <f>IF(ISBLANK(A143),"-",D143/PLAYER_EXP_MAX)</f>
        <v>0.77722165313257685</v>
      </c>
      <c r="F143" s="322">
        <f ca="1">IF(ISBLANK(A143),NA(),IFERROR(SLOPE(INDIRECT("D" &amp; MATCH(A143-$B$1,A:A,1)):D143, INDIRECT("A" &amp; MATCH(A143-$B$1,A:A,1)):A143),NA()))</f>
        <v>85521.383434978299</v>
      </c>
      <c r="G143" s="330">
        <f ca="1">IF(ISBLANK(A143),NA(),IFERROR(A143+(PLAYER_EXP_MAX-D143)/F143,NA()))</f>
        <v>43738.536540119923</v>
      </c>
      <c r="H143" s="342" t="str">
        <f ca="1">IF(ISBLANK(#REF!),NA(),IFERROR(TEXT(TRUNC(G143-NOW()),"000") &amp; " D " &amp; TEXT(TRUNC(ABS(G143-NOW()-TRUNC(G143-NOW()))*24),"00") &amp; " H", NA()))</f>
        <v>-069 D 16 H</v>
      </c>
      <c r="I143" s="322">
        <f ca="1">IF(ISBLANK(A143),NA(),IFERROR(SLOPE(INDIRECT("D" &amp; MATCH(A143-$C$1,A:A,1)):D143, INDIRECT("A" &amp; MATCH(A143-$C$1,A:A,1)):A143),NA()))</f>
        <v>105148.83294926383</v>
      </c>
      <c r="J143" s="330">
        <f ca="1">IF(ISBLANK(A143),NA(),IFERROR(A143+(PLAYER_EXP_MAX-D143)/I143,NA()))</f>
        <v>43732.977517212792</v>
      </c>
      <c r="K143" s="342" t="str">
        <f t="shared" ca="1" si="13"/>
        <v>-075 D 05 H</v>
      </c>
      <c r="L143" s="322">
        <f t="shared" si="14"/>
        <v>100520.74827786733</v>
      </c>
      <c r="M143" s="330">
        <f>IF(ISBLANK(A143),NA(),IFERROR(A143+(PLAYER_EXP_MAX-D143)/L143,NA()))</f>
        <v>43734.092722694026</v>
      </c>
      <c r="N143" s="342" t="str">
        <f t="shared" ca="1" si="11"/>
        <v>-074 D 03 H</v>
      </c>
    </row>
    <row r="144" spans="1:14" ht="14.65" customHeight="1" x14ac:dyDescent="0.25">
      <c r="A144" s="30">
        <v>43708.856944444444</v>
      </c>
      <c r="B144" s="312">
        <v>189</v>
      </c>
      <c r="C144" s="312">
        <v>68833</v>
      </c>
      <c r="D144" s="342">
        <f t="shared" si="12"/>
        <v>8899657</v>
      </c>
      <c r="E144" s="316">
        <f>IF(ISBLANK(A144),"-",D144/PLAYER_EXP_MAX)</f>
        <v>0.77845314349307482</v>
      </c>
      <c r="F144" s="322">
        <f ca="1">IF(ISBLANK(A144),NA(),IFERROR(SLOPE(INDIRECT("D" &amp; MATCH(A144-$B$1,A:A,1)):D144, INDIRECT("A" &amp; MATCH(A144-$B$1,A:A,1)):A144),NA()))</f>
        <v>84911.14416370925</v>
      </c>
      <c r="G144" s="330">
        <f ca="1">IF(ISBLANK(A144),NA(),IFERROR(A144+(PLAYER_EXP_MAX-D144)/F144,NA()))</f>
        <v>43738.686150315429</v>
      </c>
      <c r="H144" s="342" t="str">
        <f ca="1">IF(ISBLANK(#REF!),NA(),IFERROR(TEXT(TRUNC(G144-NOW()),"000") &amp; " D " &amp; TEXT(TRUNC(ABS(G144-NOW()-TRUNC(G144-NOW()))*24),"00") &amp; " H", NA()))</f>
        <v>-069 D 12 H</v>
      </c>
      <c r="I144" s="322">
        <f ca="1">IF(ISBLANK(A144),NA(),IFERROR(SLOPE(INDIRECT("D" &amp; MATCH(A144-$C$1,A:A,1)):D144, INDIRECT("A" &amp; MATCH(A144-$C$1,A:A,1)):A144),NA()))</f>
        <v>103079.0180576101</v>
      </c>
      <c r="J144" s="330">
        <f ca="1">IF(ISBLANK(A144),NA(),IFERROR(A144+(PLAYER_EXP_MAX-D144)/I144,NA()))</f>
        <v>43733.428695783638</v>
      </c>
      <c r="K144" s="342" t="str">
        <f t="shared" ca="1" si="13"/>
        <v>-074 D 18 H</v>
      </c>
      <c r="L144" s="322">
        <f t="shared" si="14"/>
        <v>100613.43975096829</v>
      </c>
      <c r="M144" s="330">
        <f>IF(ISBLANK(A144),NA(),IFERROR(A144+(PLAYER_EXP_MAX-D144)/L144,NA()))</f>
        <v>43734.030837775885</v>
      </c>
      <c r="N144" s="342" t="str">
        <f t="shared" ca="1" si="11"/>
        <v>-074 D 04 H</v>
      </c>
    </row>
    <row r="145" spans="1:14" ht="14.65" customHeight="1" x14ac:dyDescent="0.25">
      <c r="A145" s="30">
        <v>43709.65</v>
      </c>
      <c r="B145" s="312">
        <v>190</v>
      </c>
      <c r="C145" s="312">
        <v>202507</v>
      </c>
      <c r="D145" s="342">
        <f t="shared" si="12"/>
        <v>8974983</v>
      </c>
      <c r="E145" s="316">
        <f>IF(ISBLANK(A145),"-",D145/PLAYER_EXP_MAX)</f>
        <v>0.7850419099462943</v>
      </c>
      <c r="F145" s="322">
        <f ca="1">IF(ISBLANK(A145),NA(),IFERROR(SLOPE(INDIRECT("D" &amp; MATCH(A145-$B$1,A:A,1)):D145, INDIRECT("A" &amp; MATCH(A145-$B$1,A:A,1)):A145),NA()))</f>
        <v>85025.774901254466</v>
      </c>
      <c r="G145" s="330">
        <f ca="1">IF(ISBLANK(A145),NA(),IFERROR(A145+(PLAYER_EXP_MAX-D145)/F145,NA()))</f>
        <v>43738.553070896494</v>
      </c>
      <c r="H145" s="342" t="str">
        <f ca="1">IF(ISBLANK(#REF!),NA(),IFERROR(TEXT(TRUNC(G145-NOW()),"000") &amp; " D " &amp; TEXT(TRUNC(ABS(G145-NOW()-TRUNC(G145-NOW()))*24),"00") &amp; " H", NA()))</f>
        <v>-069 D 15 H</v>
      </c>
      <c r="I145" s="322">
        <f ca="1">IF(ISBLANK(A145),NA(),IFERROR(SLOPE(INDIRECT("D" &amp; MATCH(A145-$C$1,A:A,1)):D145, INDIRECT("A" &amp; MATCH(A145-$C$1,A:A,1)):A145),NA()))</f>
        <v>102310.72764816589</v>
      </c>
      <c r="J145" s="330">
        <f ca="1">IF(ISBLANK(A145),NA(),IFERROR(A145+(PLAYER_EXP_MAX-D145)/I145,NA()))</f>
        <v>43733.670022694503</v>
      </c>
      <c r="K145" s="342" t="str">
        <f t="shared" ca="1" si="13"/>
        <v>-074 D 13 H</v>
      </c>
      <c r="L145" s="322">
        <f t="shared" si="14"/>
        <v>100508.92496709767</v>
      </c>
      <c r="M145" s="330">
        <f>IF(ISBLANK(A145),NA(),IFERROR(A145+(PLAYER_EXP_MAX-D145)/L145,NA()))</f>
        <v>43734.100624666462</v>
      </c>
      <c r="N145" s="342" t="str">
        <f t="shared" ca="1" si="11"/>
        <v>-074 D 02 H</v>
      </c>
    </row>
    <row r="146" spans="1:14" ht="14.65" customHeight="1" x14ac:dyDescent="0.25">
      <c r="A146" s="30">
        <v>43709.729861111111</v>
      </c>
      <c r="B146" s="312">
        <v>190</v>
      </c>
      <c r="C146" s="312">
        <v>190166</v>
      </c>
      <c r="D146" s="342">
        <f t="shared" si="12"/>
        <v>8987324</v>
      </c>
      <c r="E146" s="316">
        <f>IF(ISBLANK(A146),"-",D146/PLAYER_EXP_MAX)</f>
        <v>0.78612137741833821</v>
      </c>
      <c r="F146" s="322">
        <f ca="1">IF(ISBLANK(A146),NA(),IFERROR(SLOPE(INDIRECT("D" &amp; MATCH(A146-$B$1,A:A,1)):D146, INDIRECT("A" &amp; MATCH(A146-$B$1,A:A,1)):A146),NA()))</f>
        <v>89387.787438649699</v>
      </c>
      <c r="G146" s="330">
        <f ca="1">IF(ISBLANK(A146),NA(),IFERROR(A146+(PLAYER_EXP_MAX-D146)/F146,NA()))</f>
        <v>43737.08443683185</v>
      </c>
      <c r="H146" s="342" t="str">
        <f ca="1">IF(ISBLANK(#REF!),NA(),IFERROR(TEXT(TRUNC(G146-NOW()),"000") &amp; " D " &amp; TEXT(TRUNC(ABS(G146-NOW()-TRUNC(G146-NOW()))*24),"00") &amp; " H", NA()))</f>
        <v>-071 D 03 H</v>
      </c>
      <c r="I146" s="322">
        <f ca="1">IF(ISBLANK(A146),NA(),IFERROR(SLOPE(INDIRECT("D" &amp; MATCH(A146-$C$1,A:A,1)):D146, INDIRECT("A" &amp; MATCH(A146-$C$1,A:A,1)):A146),NA()))</f>
        <v>101959.12859831368</v>
      </c>
      <c r="J146" s="330">
        <f ca="1">IF(ISBLANK(A146),NA(),IFERROR(A146+(PLAYER_EXP_MAX-D146)/I146,NA()))</f>
        <v>43733.711676507286</v>
      </c>
      <c r="K146" s="342" t="str">
        <f t="shared" ca="1" si="13"/>
        <v>-074 D 12 H</v>
      </c>
      <c r="L146" s="322">
        <f t="shared" si="14"/>
        <v>100609.69893590474</v>
      </c>
      <c r="M146" s="330">
        <f>IF(ISBLANK(A146),NA(),IFERROR(A146+(PLAYER_EXP_MAX-D146)/L146,NA()))</f>
        <v>43734.033333101004</v>
      </c>
      <c r="N146" s="342" t="str">
        <f t="shared" ca="1" si="11"/>
        <v>-074 D 04 H</v>
      </c>
    </row>
    <row r="147" spans="1:14" ht="14.65" customHeight="1" x14ac:dyDescent="0.25">
      <c r="A147" s="30">
        <v>43709.788888888892</v>
      </c>
      <c r="B147" s="312">
        <v>190</v>
      </c>
      <c r="C147" s="312">
        <v>180121</v>
      </c>
      <c r="D147" s="342">
        <f t="shared" si="12"/>
        <v>8997369</v>
      </c>
      <c r="E147" s="316">
        <f>IF(ISBLANK(A147),"-",D147/PLAYER_EXP_MAX)</f>
        <v>0.7870000137327926</v>
      </c>
      <c r="F147" s="322">
        <f ca="1">IF(ISBLANK(A147),NA(),IFERROR(SLOPE(INDIRECT("D" &amp; MATCH(A147-$B$1,A:A,1)):D147, INDIRECT("A" &amp; MATCH(A147-$B$1,A:A,1)):A147),NA()))</f>
        <v>103217.88274243085</v>
      </c>
      <c r="G147" s="330">
        <f ca="1">IF(ISBLANK(A147),NA(),IFERROR(A147+(PLAYER_EXP_MAX-D147)/F147,NA()))</f>
        <v>43733.380924835576</v>
      </c>
      <c r="H147" s="342" t="str">
        <f ca="1">IF(ISBLANK(#REF!),NA(),IFERROR(TEXT(TRUNC(G147-NOW()),"000") &amp; " D " &amp; TEXT(TRUNC(ABS(G147-NOW()-TRUNC(G147-NOW()))*24),"00") &amp; " H", NA()))</f>
        <v>-074 D 20 H</v>
      </c>
      <c r="I147" s="322">
        <f ca="1">IF(ISBLANK(A147),NA(),IFERROR(SLOPE(INDIRECT("D" &amp; MATCH(A147-$C$1,A:A,1)):D147, INDIRECT("A" &amp; MATCH(A147-$C$1,A:A,1)):A147),NA()))</f>
        <v>101840.10159999476</v>
      </c>
      <c r="J147" s="330">
        <f ca="1">IF(ISBLANK(A147),NA(),IFERROR(A147+(PLAYER_EXP_MAX-D147)/I147,NA()))</f>
        <v>43733.700098341185</v>
      </c>
      <c r="K147" s="342" t="str">
        <f t="shared" ca="1" si="13"/>
        <v>-074 D 12 H</v>
      </c>
      <c r="L147" s="322">
        <f t="shared" si="14"/>
        <v>100705.48199504621</v>
      </c>
      <c r="M147" s="330">
        <f>IF(ISBLANK(A147),NA(),IFERROR(A147+(PLAYER_EXP_MAX-D147)/L147,NA()))</f>
        <v>43733.969499038001</v>
      </c>
      <c r="N147" s="342" t="str">
        <f t="shared" ca="1" si="11"/>
        <v>-074 D 05 H</v>
      </c>
    </row>
    <row r="148" spans="1:14" ht="14.65" customHeight="1" x14ac:dyDescent="0.25">
      <c r="A148" s="30">
        <v>43709.885416666664</v>
      </c>
      <c r="B148" s="312">
        <v>190</v>
      </c>
      <c r="C148" s="312">
        <v>165366</v>
      </c>
      <c r="D148" s="343">
        <f t="shared" si="12"/>
        <v>9012124</v>
      </c>
      <c r="E148" s="316">
        <f>IF(ISBLANK(A148),"-",D148/PLAYER_EXP_MAX)</f>
        <v>0.78829063382435793</v>
      </c>
      <c r="F148" s="322">
        <f ca="1">IF(ISBLANK(A148),NA(),IFERROR(SLOPE(INDIRECT("D" &amp; MATCH(A148-$B$1,A:A,1)):D148, INDIRECT("A" &amp; MATCH(A148-$B$1,A:A,1)):A148),NA()))</f>
        <v>105292.10849968468</v>
      </c>
      <c r="G148" s="330">
        <f ca="1">IF(ISBLANK(A148),NA(),IFERROR(A148+(PLAYER_EXP_MAX-D148)/F148,NA()))</f>
        <v>43732.872561994911</v>
      </c>
      <c r="H148" s="343" t="str">
        <f ca="1">IF(ISBLANK(#REF!),NA(),IFERROR(TEXT(TRUNC(G148-NOW()),"000") &amp; " D " &amp; TEXT(TRUNC(ABS(G148-NOW()-TRUNC(G148-NOW()))*24),"00") &amp; " H", NA()))</f>
        <v>-075 D 08 H</v>
      </c>
      <c r="I148" s="322">
        <f ca="1">IF(ISBLANK(A148),NA(),IFERROR(SLOPE(INDIRECT("D" &amp; MATCH(A148-$C$1,A:A,1)):D148, INDIRECT("A" &amp; MATCH(A148-$C$1,A:A,1)):A148),NA()))</f>
        <v>101890.59788752173</v>
      </c>
      <c r="J148" s="330">
        <f ca="1">IF(ISBLANK(A148),NA(),IFERROR(A148+(PLAYER_EXP_MAX-D148)/I148,NA()))</f>
        <v>43733.639963702219</v>
      </c>
      <c r="K148" s="343" t="str">
        <f t="shared" ca="1" si="13"/>
        <v>-074 D 13 H</v>
      </c>
      <c r="L148" s="322">
        <f t="shared" si="14"/>
        <v>100822.64546161407</v>
      </c>
      <c r="M148" s="330">
        <f>IF(ISBLANK(A148),NA(),IFERROR(A148+(PLAYER_EXP_MAX-D148)/L148,NA()))</f>
        <v>43733.891581044896</v>
      </c>
      <c r="N148" s="343" t="str">
        <f t="shared" ref="N148:N211" ca="1" si="15">IF(ISBLANK(D148),NA(),IFERROR(TEXT(TRUNC(M148-NOW()),"000") &amp; " D " &amp; TEXT(TRUNC(ABS(M148-NOW()-TRUNC(M148-NOW()))*24),"00") &amp; " H", NA()))</f>
        <v>-074 D 07 H</v>
      </c>
    </row>
    <row r="149" spans="1:14" ht="14.65" customHeight="1" x14ac:dyDescent="0.25">
      <c r="A149" s="30">
        <v>43709.972916666666</v>
      </c>
      <c r="B149" s="312">
        <v>190</v>
      </c>
      <c r="C149" s="312">
        <v>153774</v>
      </c>
      <c r="D149" s="343">
        <f t="shared" si="12"/>
        <v>9023716</v>
      </c>
      <c r="E149" s="316">
        <f>IF(ISBLANK(A149),"-",D149/PLAYER_EXP_MAX)</f>
        <v>0.78930458625413946</v>
      </c>
      <c r="F149" s="322">
        <f ca="1">IF(ISBLANK(A149),NA(),IFERROR(SLOPE(INDIRECT("D" &amp; MATCH(A149-$B$1,A:A,1)):D149, INDIRECT("A" &amp; MATCH(A149-$B$1,A:A,1)):A149),NA()))</f>
        <v>108605.86180135183</v>
      </c>
      <c r="G149" s="330">
        <f ca="1">IF(ISBLANK(A149),NA(),IFERROR(A149+(PLAYER_EXP_MAX-D149)/F149,NA()))</f>
        <v>43732.151949732171</v>
      </c>
      <c r="H149" s="343" t="str">
        <f ca="1">IF(ISBLANK(#REF!),NA(),IFERROR(TEXT(TRUNC(G149-NOW()),"000") &amp; " D " &amp; TEXT(TRUNC(ABS(G149-NOW()-TRUNC(G149-NOW()))*24),"00") &amp; " H", NA()))</f>
        <v>-076 D 01 H</v>
      </c>
      <c r="I149" s="322">
        <f ca="1">IF(ISBLANK(A149),NA(),IFERROR(SLOPE(INDIRECT("D" &amp; MATCH(A149-$C$1,A:A,1)):D149, INDIRECT("A" &amp; MATCH(A149-$C$1,A:A,1)):A149),NA()))</f>
        <v>101998.33096929338</v>
      </c>
      <c r="J149" s="330">
        <f ca="1">IF(ISBLANK(A149),NA(),IFERROR(A149+(PLAYER_EXP_MAX-D149)/I149,NA()))</f>
        <v>43733.588724661851</v>
      </c>
      <c r="K149" s="343" t="str">
        <f t="shared" ca="1" si="13"/>
        <v>-074 D 15 H</v>
      </c>
      <c r="L149" s="322">
        <f t="shared" si="14"/>
        <v>100886.98345109157</v>
      </c>
      <c r="M149" s="330">
        <f>IF(ISBLANK(A149),NA(),IFERROR(A149+(PLAYER_EXP_MAX-D149)/L149,NA()))</f>
        <v>43733.848870903792</v>
      </c>
      <c r="N149" s="343" t="str">
        <f t="shared" ca="1" si="15"/>
        <v>-074 D 08 H</v>
      </c>
    </row>
    <row r="150" spans="1:14" ht="14.65" customHeight="1" x14ac:dyDescent="0.25">
      <c r="A150" s="30">
        <v>43710.634722222225</v>
      </c>
      <c r="B150" s="312">
        <v>190</v>
      </c>
      <c r="C150" s="312">
        <v>106981</v>
      </c>
      <c r="D150" s="343">
        <f t="shared" si="12"/>
        <v>9070509</v>
      </c>
      <c r="E150" s="316">
        <f>IF(ISBLANK(A150),"-",D150/PLAYER_EXP_MAX)</f>
        <v>0.79339757073022332</v>
      </c>
      <c r="F150" s="322">
        <f ca="1">IF(ISBLANK(A150),NA(),IFERROR(SLOPE(INDIRECT("D" &amp; MATCH(A150-$B$1,A:A,1)):D150, INDIRECT("A" &amp; MATCH(A150-$B$1,A:A,1)):A150),NA()))</f>
        <v>98728.638740137962</v>
      </c>
      <c r="G150" s="330">
        <f ca="1">IF(ISBLANK(A150),NA(),IFERROR(A150+(PLAYER_EXP_MAX-D150)/F150,NA()))</f>
        <v>43734.558682180963</v>
      </c>
      <c r="H150" s="343" t="str">
        <f ca="1">IF(ISBLANK(#REF!),NA(),IFERROR(TEXT(TRUNC(G150-NOW()),"000") &amp; " D " &amp; TEXT(TRUNC(ABS(G150-NOW()-TRUNC(G150-NOW()))*24),"00") &amp; " H", NA()))</f>
        <v>-073 D 15 H</v>
      </c>
      <c r="I150" s="322">
        <f ca="1">IF(ISBLANK(A150),NA(),IFERROR(SLOPE(INDIRECT("D" &amp; MATCH(A150-$C$1,A:A,1)):D150, INDIRECT("A" &amp; MATCH(A150-$C$1,A:A,1)):A150),NA()))</f>
        <v>101525.38617897917</v>
      </c>
      <c r="J150" s="330">
        <f ca="1">IF(ISBLANK(A150),NA(),IFERROR(A150+(PLAYER_EXP_MAX-D150)/I150,NA()))</f>
        <v>43733.899642346107</v>
      </c>
      <c r="K150" s="343" t="str">
        <f t="shared" ca="1" si="13"/>
        <v>-074 D 07 H</v>
      </c>
      <c r="L150" s="322">
        <f t="shared" si="14"/>
        <v>100430.06655970926</v>
      </c>
      <c r="M150" s="330">
        <f>IF(ISBLANK(A150),NA(),IFERROR(A150+(PLAYER_EXP_MAX-D150)/L150,NA()))</f>
        <v>43734.153376355505</v>
      </c>
      <c r="N150" s="343" t="str">
        <f t="shared" ca="1" si="15"/>
        <v>-074 D 01 H</v>
      </c>
    </row>
    <row r="151" spans="1:14" ht="14.65" customHeight="1" x14ac:dyDescent="0.25">
      <c r="A151" s="30">
        <v>43711.76666666667</v>
      </c>
      <c r="B151" s="312">
        <v>191</v>
      </c>
      <c r="C151" s="312">
        <v>177557</v>
      </c>
      <c r="D151" s="343">
        <f t="shared" si="12"/>
        <v>9211933</v>
      </c>
      <c r="E151" s="316">
        <f>IF(ISBLANK(A151),"-",D151/PLAYER_EXP_MAX)</f>
        <v>0.80576793032558347</v>
      </c>
      <c r="F151" s="322">
        <f ca="1">IF(ISBLANK(A151),NA(),IFERROR(SLOPE(INDIRECT("D" &amp; MATCH(A151-$B$1,A:A,1)):D151, INDIRECT("A" &amp; MATCH(A151-$B$1,A:A,1)):A151),NA()))</f>
        <v>124938.99386494145</v>
      </c>
      <c r="G151" s="330">
        <f ca="1">IF(ISBLANK(A151),NA(),IFERROR(A151+(PLAYER_EXP_MAX-D151)/F151,NA()))</f>
        <v>43729.539788822593</v>
      </c>
      <c r="H151" s="343" t="str">
        <f ca="1">IF(ISBLANK(#REF!),NA(),IFERROR(TEXT(TRUNC(G151-NOW()),"000") &amp; " D " &amp; TEXT(TRUNC(ABS(G151-NOW()-TRUNC(G151-NOW()))*24),"00") &amp; " H", NA()))</f>
        <v>-078 D 16 H</v>
      </c>
      <c r="I151" s="322">
        <f ca="1">IF(ISBLANK(A151),NA(),IFERROR(SLOPE(INDIRECT("D" &amp; MATCH(A151-$C$1,A:A,1)):D151, INDIRECT("A" &amp; MATCH(A151-$C$1,A:A,1)):A151),NA()))</f>
        <v>100464.14959290033</v>
      </c>
      <c r="J151" s="330">
        <f ca="1">IF(ISBLANK(A151),NA(),IFERROR(A151+(PLAYER_EXP_MAX-D151)/I151,NA()))</f>
        <v>43733.8696358253</v>
      </c>
      <c r="K151" s="343" t="str">
        <f t="shared" ca="1" si="13"/>
        <v>-074 D 08 H</v>
      </c>
      <c r="L151" s="322">
        <f t="shared" si="14"/>
        <v>101048.66260974809</v>
      </c>
      <c r="M151" s="330">
        <f>IF(ISBLANK(A151),NA(),IFERROR(A151+(PLAYER_EXP_MAX-D151)/L151,NA()))</f>
        <v>43733.741781850287</v>
      </c>
      <c r="N151" s="343" t="str">
        <f t="shared" ca="1" si="15"/>
        <v>-074 D 11 H</v>
      </c>
    </row>
    <row r="152" spans="1:14" ht="14.65" customHeight="1" x14ac:dyDescent="0.25">
      <c r="A152" s="30">
        <v>43711.905555555553</v>
      </c>
      <c r="B152" s="312">
        <v>191</v>
      </c>
      <c r="C152" s="312">
        <v>167223</v>
      </c>
      <c r="D152" s="343">
        <f t="shared" si="12"/>
        <v>9222267</v>
      </c>
      <c r="E152" s="316">
        <f>IF(ISBLANK(A152),"-",D152/PLAYER_EXP_MAX)</f>
        <v>0.80667184547476933</v>
      </c>
      <c r="F152" s="322">
        <f ca="1">IF(ISBLANK(A152),NA(),IFERROR(SLOPE(INDIRECT("D" &amp; MATCH(A152-$B$1,A:A,1)):D152, INDIRECT("A" &amp; MATCH(A152-$B$1,A:A,1)):A152),NA()))</f>
        <v>121545.41771173901</v>
      </c>
      <c r="G152" s="330">
        <f ca="1">IF(ISBLANK(A152),NA(),IFERROR(A152+(PLAYER_EXP_MAX-D152)/F152,NA()))</f>
        <v>43730.089885673551</v>
      </c>
      <c r="H152" s="343" t="str">
        <f ca="1">IF(ISBLANK(#REF!),NA(),IFERROR(TEXT(TRUNC(G152-NOW()),"000") &amp; " D " &amp; TEXT(TRUNC(ABS(G152-NOW()-TRUNC(G152-NOW()))*24),"00") &amp; " H", NA()))</f>
        <v>-078 D 03 H</v>
      </c>
      <c r="I152" s="322">
        <f ca="1">IF(ISBLANK(A152),NA(),IFERROR(SLOPE(INDIRECT("D" &amp; MATCH(A152-$C$1,A:A,1)):D152, INDIRECT("A" &amp; MATCH(A152-$C$1,A:A,1)):A152),NA()))</f>
        <v>101041.36195118733</v>
      </c>
      <c r="J152" s="330">
        <f ca="1">IF(ISBLANK(A152),NA(),IFERROR(A152+(PLAYER_EXP_MAX-D152)/I152,NA()))</f>
        <v>43733.779983585016</v>
      </c>
      <c r="K152" s="343" t="str">
        <f t="shared" ca="1" si="13"/>
        <v>-074 D 10 H</v>
      </c>
      <c r="L152" s="322">
        <f t="shared" si="14"/>
        <v>100966.40434696845</v>
      </c>
      <c r="M152" s="330">
        <f>IF(ISBLANK(A152),NA(),IFERROR(A152+(PLAYER_EXP_MAX-D152)/L152,NA()))</f>
        <v>43733.796223191937</v>
      </c>
      <c r="N152" s="343" t="str">
        <f t="shared" ca="1" si="15"/>
        <v>-074 D 10 H</v>
      </c>
    </row>
    <row r="153" spans="1:14" ht="14.65" customHeight="1" x14ac:dyDescent="0.25">
      <c r="A153" s="30">
        <v>43712.520833333336</v>
      </c>
      <c r="B153" s="312">
        <v>191</v>
      </c>
      <c r="C153" s="312">
        <v>114634</v>
      </c>
      <c r="D153" s="343">
        <f t="shared" si="12"/>
        <v>9274856</v>
      </c>
      <c r="E153" s="316">
        <f>IF(ISBLANK(A153),"-",D153/PLAYER_EXP_MAX)</f>
        <v>0.81127180616574401</v>
      </c>
      <c r="F153" s="322">
        <f ca="1">IF(ISBLANK(A153),NA(),IFERROR(SLOPE(INDIRECT("D" &amp; MATCH(A153-$B$1,A:A,1)):D153, INDIRECT("A" &amp; MATCH(A153-$B$1,A:A,1)):A153),NA()))</f>
        <v>110454.41089434452</v>
      </c>
      <c r="G153" s="330">
        <f ca="1">IF(ISBLANK(A153),NA(),IFERROR(A153+(PLAYER_EXP_MAX-D153)/F153,NA()))</f>
        <v>43732.054983056551</v>
      </c>
      <c r="H153" s="343" t="str">
        <f ca="1">IF(ISBLANK(#REF!),NA(),IFERROR(TEXT(TRUNC(G153-NOW()),"000") &amp; " D " &amp; TEXT(TRUNC(ABS(G153-NOW()-TRUNC(G153-NOW()))*24),"00") &amp; " H", NA()))</f>
        <v>-076 D 03 H</v>
      </c>
      <c r="I153" s="322">
        <f ca="1">IF(ISBLANK(A153),NA(),IFERROR(SLOPE(INDIRECT("D" &amp; MATCH(A153-$C$1,A:A,1)):D153, INDIRECT("A" &amp; MATCH(A153-$C$1,A:A,1)):A153),NA()))</f>
        <v>100946.69419309517</v>
      </c>
      <c r="J153" s="330">
        <f ca="1">IF(ISBLANK(A153),NA(),IFERROR(A153+(PLAYER_EXP_MAX-D153)/I153,NA()))</f>
        <v>43733.894817070461</v>
      </c>
      <c r="K153" s="343" t="str">
        <f t="shared" ca="1" si="13"/>
        <v>-074 D 07 H</v>
      </c>
      <c r="L153" s="322">
        <f t="shared" si="14"/>
        <v>100757.34843985992</v>
      </c>
      <c r="M153" s="330">
        <f>IF(ISBLANK(A153),NA(),IFERROR(A153+(PLAYER_EXP_MAX-D153)/L153,NA()))</f>
        <v>43733.934983600382</v>
      </c>
      <c r="N153" s="343" t="str">
        <f t="shared" ca="1" si="15"/>
        <v>-074 D 06 H</v>
      </c>
    </row>
    <row r="154" spans="1:14" ht="14.65" customHeight="1" x14ac:dyDescent="0.25">
      <c r="A154" s="30">
        <v>43712.629166666666</v>
      </c>
      <c r="B154" s="312">
        <v>191</v>
      </c>
      <c r="C154" s="312">
        <v>98269</v>
      </c>
      <c r="D154" s="343">
        <f t="shared" si="12"/>
        <v>9291221</v>
      </c>
      <c r="E154" s="316">
        <f>IF(ISBLANK(A154),"-",D154/PLAYER_EXP_MAX)</f>
        <v>0.81270325298366786</v>
      </c>
      <c r="F154" s="322">
        <f ca="1">IF(ISBLANK(A154),NA(),IFERROR(SLOPE(INDIRECT("D" &amp; MATCH(A154-$B$1,A:A,1)):D154, INDIRECT("A" &amp; MATCH(A154-$B$1,A:A,1)):A154),NA()))</f>
        <v>108844.19085054069</v>
      </c>
      <c r="G154" s="330">
        <f ca="1">IF(ISBLANK(A154),NA(),IFERROR(A154+(PLAYER_EXP_MAX-D154)/F154,NA()))</f>
        <v>43732.301948312313</v>
      </c>
      <c r="H154" s="343" t="str">
        <f ca="1">IF(ISBLANK(#REF!),NA(),IFERROR(TEXT(TRUNC(G154-NOW()),"000") &amp; " D " &amp; TEXT(TRUNC(ABS(G154-NOW()-TRUNC(G154-NOW()))*24),"00") &amp; " H", NA()))</f>
        <v>-075 D 22 H</v>
      </c>
      <c r="I154" s="322">
        <f ca="1">IF(ISBLANK(A154),NA(),IFERROR(SLOPE(INDIRECT("D" &amp; MATCH(A154-$C$1,A:A,1)):D154, INDIRECT("A" &amp; MATCH(A154-$C$1,A:A,1)):A154),NA()))</f>
        <v>101125.14343323221</v>
      </c>
      <c r="J154" s="330">
        <f ca="1">IF(ISBLANK(A154),NA(),IFERROR(A154+(PLAYER_EXP_MAX-D154)/I154,NA()))</f>
        <v>43733.80360387687</v>
      </c>
      <c r="K154" s="343" t="str">
        <f t="shared" ca="1" si="13"/>
        <v>-074 D 09 H</v>
      </c>
      <c r="L154" s="322">
        <f t="shared" si="14"/>
        <v>100876.56898045934</v>
      </c>
      <c r="M154" s="330">
        <f>IF(ISBLANK(A154),NA(),IFERROR(A154+(PLAYER_EXP_MAX-D154)/L154,NA()))</f>
        <v>43733.85578075199</v>
      </c>
      <c r="N154" s="343" t="str">
        <f t="shared" ca="1" si="15"/>
        <v>-074 D 08 H</v>
      </c>
    </row>
    <row r="155" spans="1:14" ht="14.65" customHeight="1" x14ac:dyDescent="0.25">
      <c r="A155" s="30">
        <v>43712.790972222225</v>
      </c>
      <c r="B155" s="312">
        <v>191</v>
      </c>
      <c r="C155" s="312">
        <v>66801</v>
      </c>
      <c r="D155" s="343">
        <f t="shared" si="12"/>
        <v>9322689</v>
      </c>
      <c r="E155" s="316">
        <f>IF(ISBLANK(A155),"-",D155/PLAYER_EXP_MAX)</f>
        <v>0.81545575945885451</v>
      </c>
      <c r="F155" s="322">
        <f ca="1">IF(ISBLANK(A155),NA(),IFERROR(SLOPE(INDIRECT("D" &amp; MATCH(A155-$B$1,A:A,1)):D155, INDIRECT("A" &amp; MATCH(A155-$B$1,A:A,1)):A155),NA()))</f>
        <v>100923.29986575861</v>
      </c>
      <c r="G155" s="330">
        <f ca="1">IF(ISBLANK(A155),NA(),IFERROR(A155+(PLAYER_EXP_MAX-D155)/F155,NA()))</f>
        <v>43733.695956530173</v>
      </c>
      <c r="H155" s="343" t="str">
        <f ca="1">IF(ISBLANK(#REF!),NA(),IFERROR(TEXT(TRUNC(G155-NOW()),"000") &amp; " D " &amp; TEXT(TRUNC(ABS(G155-NOW()-TRUNC(G155-NOW()))*24),"00") &amp; " H", NA()))</f>
        <v>-074 D 12 H</v>
      </c>
      <c r="I155" s="322">
        <f ca="1">IF(ISBLANK(A155),NA(),IFERROR(SLOPE(INDIRECT("D" &amp; MATCH(A155-$C$1,A:A,1)):D155, INDIRECT("A" &amp; MATCH(A155-$C$1,A:A,1)):A155),NA()))</f>
        <v>101824.1210481075</v>
      </c>
      <c r="J155" s="330">
        <f ca="1">IF(ISBLANK(A155),NA(),IFERROR(A155+(PLAYER_EXP_MAX-D155)/I155,NA()))</f>
        <v>43733.511013586525</v>
      </c>
      <c r="K155" s="343" t="str">
        <f t="shared" ca="1" si="13"/>
        <v>-074 D 17 H</v>
      </c>
      <c r="L155" s="322">
        <f t="shared" si="14"/>
        <v>101206.7385248919</v>
      </c>
      <c r="M155" s="330">
        <f>IF(ISBLANK(A155),NA(),IFERROR(A155+(PLAYER_EXP_MAX-D155)/L155,NA()))</f>
        <v>43733.63741022379</v>
      </c>
      <c r="N155" s="343" t="str">
        <f t="shared" ca="1" si="15"/>
        <v>-074 D 13 H</v>
      </c>
    </row>
    <row r="156" spans="1:14" ht="14.65" customHeight="1" x14ac:dyDescent="0.25">
      <c r="A156" s="30">
        <v>43712.988194444442</v>
      </c>
      <c r="B156" s="312">
        <v>191</v>
      </c>
      <c r="C156" s="312">
        <v>35854</v>
      </c>
      <c r="D156" s="343">
        <f t="shared" si="12"/>
        <v>9353636</v>
      </c>
      <c r="E156" s="316">
        <f>IF(ISBLANK(A156),"-",D156/PLAYER_EXP_MAX)</f>
        <v>0.81816269405551145</v>
      </c>
      <c r="F156" s="322">
        <f ca="1">IF(ISBLANK(A156),NA(),IFERROR(SLOPE(INDIRECT("D" &amp; MATCH(A156-$B$1,A:A,1)):D156, INDIRECT("A" &amp; MATCH(A156-$B$1,A:A,1)):A156),NA()))</f>
        <v>118768.04703146801</v>
      </c>
      <c r="G156" s="330">
        <f ca="1">IF(ISBLANK(A156),NA(),IFERROR(A156+(PLAYER_EXP_MAX-D156)/F156,NA()))</f>
        <v>43730.491664880807</v>
      </c>
      <c r="H156" s="343" t="str">
        <f ca="1">IF(ISBLANK(#REF!),NA(),IFERROR(TEXT(TRUNC(G156-NOW()),"000") &amp; " D " &amp; TEXT(TRUNC(ABS(G156-NOW()-TRUNC(G156-NOW()))*24),"00") &amp; " H", NA()))</f>
        <v>-077 D 17 H</v>
      </c>
      <c r="I156" s="322">
        <f ca="1">IF(ISBLANK(A156),NA(),IFERROR(SLOPE(INDIRECT("D" &amp; MATCH(A156-$C$1,A:A,1)):D156, INDIRECT("A" &amp; MATCH(A156-$C$1,A:A,1)):A156),NA()))</f>
        <v>102706.94843254179</v>
      </c>
      <c r="J156" s="330">
        <f ca="1">IF(ISBLANK(A156),NA(),IFERROR(A156+(PLAYER_EXP_MAX-D156)/I156,NA()))</f>
        <v>43733.228821117969</v>
      </c>
      <c r="K156" s="343" t="str">
        <f t="shared" ca="1" si="13"/>
        <v>-074 D 23 H</v>
      </c>
      <c r="L156" s="322">
        <f t="shared" si="14"/>
        <v>101445.22158578451</v>
      </c>
      <c r="M156" s="330">
        <f>IF(ISBLANK(A156),NA(),IFERROR(A156+(PLAYER_EXP_MAX-D156)/L156,NA()))</f>
        <v>43733.480564291967</v>
      </c>
      <c r="N156" s="343" t="str">
        <f t="shared" ca="1" si="15"/>
        <v>-074 D 17 H</v>
      </c>
    </row>
    <row r="157" spans="1:14" ht="14.65" customHeight="1" x14ac:dyDescent="0.25">
      <c r="A157" s="30">
        <v>43713.013888888891</v>
      </c>
      <c r="B157" s="312">
        <v>191</v>
      </c>
      <c r="C157" s="312">
        <v>31836</v>
      </c>
      <c r="D157" s="343">
        <f t="shared" si="12"/>
        <v>9357654</v>
      </c>
      <c r="E157" s="316">
        <f>IF(ISBLANK(A157),"-",D157/PLAYER_EXP_MAX)</f>
        <v>0.81851414858129323</v>
      </c>
      <c r="F157" s="322">
        <f ca="1">IF(ISBLANK(A157),NA(),IFERROR(SLOPE(INDIRECT("D" &amp; MATCH(A157-$B$1,A:A,1)):D157, INDIRECT("A" &amp; MATCH(A157-$B$1,A:A,1)):A157),NA()))</f>
        <v>123943.23507637085</v>
      </c>
      <c r="G157" s="330">
        <f ca="1">IF(ISBLANK(A157),NA(),IFERROR(A157+(PLAYER_EXP_MAX-D157)/F157,NA()))</f>
        <v>43729.754092569405</v>
      </c>
      <c r="H157" s="343" t="str">
        <f ca="1">IF(ISBLANK(#REF!),NA(),IFERROR(TEXT(TRUNC(G157-NOW()),"000") &amp; " D " &amp; TEXT(TRUNC(ABS(G157-NOW()-TRUNC(G157-NOW()))*24),"00") &amp; " H", NA()))</f>
        <v>-078 D 11 H</v>
      </c>
      <c r="I157" s="322">
        <f ca="1">IF(ISBLANK(A157),NA(),IFERROR(SLOPE(INDIRECT("D" &amp; MATCH(A157-$C$1,A:A,1)):D157, INDIRECT("A" &amp; MATCH(A157-$C$1,A:A,1)):A157),NA()))</f>
        <v>103390.96329312363</v>
      </c>
      <c r="J157" s="330">
        <f ca="1">IF(ISBLANK(A157),NA(),IFERROR(A157+(PLAYER_EXP_MAX-D157)/I157,NA()))</f>
        <v>43733.081745246098</v>
      </c>
      <c r="K157" s="343" t="str">
        <f t="shared" ca="1" si="13"/>
        <v>-075 D 03 H</v>
      </c>
      <c r="L157" s="322">
        <f t="shared" si="14"/>
        <v>101475.84133058743</v>
      </c>
      <c r="M157" s="330">
        <f>IF(ISBLANK(A157),NA(),IFERROR(A157+(PLAYER_EXP_MAX-D157)/L157,NA()))</f>
        <v>43733.460479651716</v>
      </c>
      <c r="N157" s="343" t="str">
        <f t="shared" ca="1" si="15"/>
        <v>-074 D 18 H</v>
      </c>
    </row>
    <row r="158" spans="1:14" ht="14.65" customHeight="1" x14ac:dyDescent="0.25">
      <c r="A158" s="30">
        <v>43713.513194444444</v>
      </c>
      <c r="B158" s="312">
        <v>192</v>
      </c>
      <c r="C158" s="312">
        <v>205633</v>
      </c>
      <c r="D158" s="343">
        <f t="shared" si="12"/>
        <v>9398857</v>
      </c>
      <c r="E158" s="316">
        <f>IF(ISBLANK(A158),"-",D158/PLAYER_EXP_MAX)</f>
        <v>0.82211817566585899</v>
      </c>
      <c r="F158" s="322">
        <f ca="1">IF(ISBLANK(A158),NA(),IFERROR(SLOPE(INDIRECT("D" &amp; MATCH(A158-$B$1,A:A,1)):D158, INDIRECT("A" &amp; MATCH(A158-$B$1,A:A,1)):A158),NA()))</f>
        <v>117463.27370709059</v>
      </c>
      <c r="G158" s="330">
        <f ca="1">IF(ISBLANK(A158),NA(),IFERROR(A158+(PLAYER_EXP_MAX-D158)/F158,NA()))</f>
        <v>43730.82611222563</v>
      </c>
      <c r="H158" s="343" t="str">
        <f ca="1">IF(ISBLANK(#REF!),NA(),IFERROR(TEXT(TRUNC(G158-NOW()),"000") &amp; " D " &amp; TEXT(TRUNC(ABS(G158-NOW()-TRUNC(G158-NOW()))*24),"00") &amp; " H", NA()))</f>
        <v>-077 D 09 H</v>
      </c>
      <c r="I158" s="322">
        <f ca="1">IF(ISBLANK(A158),NA(),IFERROR(SLOPE(INDIRECT("D" &amp; MATCH(A158-$C$1,A:A,1)):D158, INDIRECT("A" &amp; MATCH(A158-$C$1,A:A,1)):A158),NA()))</f>
        <v>103670.43780739108</v>
      </c>
      <c r="J158" s="330">
        <f ca="1">IF(ISBLANK(A158),NA(),IFERROR(A158+(PLAYER_EXP_MAX-D158)/I158,NA()))</f>
        <v>43733.1295097896</v>
      </c>
      <c r="K158" s="343" t="str">
        <f t="shared" ca="1" si="13"/>
        <v>-075 D 02 H</v>
      </c>
      <c r="L158" s="322">
        <f t="shared" si="14"/>
        <v>101272.71730059513</v>
      </c>
      <c r="M158" s="330">
        <f>IF(ISBLANK(A158),NA(),IFERROR(A158+(PLAYER_EXP_MAX-D158)/L158,NA()))</f>
        <v>43733.593943279928</v>
      </c>
      <c r="N158" s="343" t="str">
        <f t="shared" ca="1" si="15"/>
        <v>-074 D 15 H</v>
      </c>
    </row>
    <row r="159" spans="1:14" ht="14.65" customHeight="1" x14ac:dyDescent="0.25">
      <c r="A159" s="30">
        <v>43713.556944444441</v>
      </c>
      <c r="B159" s="312">
        <v>192</v>
      </c>
      <c r="C159" s="312">
        <v>198171</v>
      </c>
      <c r="D159" s="343">
        <f t="shared" si="12"/>
        <v>9406319</v>
      </c>
      <c r="E159" s="316">
        <f>IF(ISBLANK(A159),"-",D159/PLAYER_EXP_MAX)</f>
        <v>0.82277087692802509</v>
      </c>
      <c r="F159" s="322">
        <f ca="1">IF(ISBLANK(A159),NA(),IFERROR(SLOPE(INDIRECT("D" &amp; MATCH(A159-$B$1,A:A,1)):D159, INDIRECT("A" &amp; MATCH(A159-$B$1,A:A,1)):A159),NA()))</f>
        <v>121969.26490257519</v>
      </c>
      <c r="G159" s="330">
        <f ca="1">IF(ISBLANK(A159),NA(),IFERROR(A159+(PLAYER_EXP_MAX-D159)/F159,NA()))</f>
        <v>43730.16908031013</v>
      </c>
      <c r="H159" s="343" t="str">
        <f ca="1">IF(ISBLANK(#REF!),NA(),IFERROR(TEXT(TRUNC(G159-NOW()),"000") &amp; " D " &amp; TEXT(TRUNC(ABS(G159-NOW()-TRUNC(G159-NOW()))*24),"00") &amp; " H", NA()))</f>
        <v>-078 D 01 H</v>
      </c>
      <c r="I159" s="322">
        <f ca="1">IF(ISBLANK(A159),NA(),IFERROR(SLOPE(INDIRECT("D" &amp; MATCH(A159-$C$1,A:A,1)):D159, INDIRECT("A" &amp; MATCH(A159-$C$1,A:A,1)):A159),NA()))</f>
        <v>103956.15369223351</v>
      </c>
      <c r="J159" s="330">
        <f ca="1">IF(ISBLANK(A159),NA(),IFERROR(A159+(PLAYER_EXP_MAX-D159)/I159,NA()))</f>
        <v>43733.047565519155</v>
      </c>
      <c r="K159" s="343" t="str">
        <f t="shared" ca="1" si="13"/>
        <v>-075 D 04 H</v>
      </c>
      <c r="L159" s="322">
        <f t="shared" si="14"/>
        <v>101337.71378372454</v>
      </c>
      <c r="M159" s="330">
        <f>IF(ISBLANK(A159),NA(),IFERROR(A159+(PLAYER_EXP_MAX-D159)/L159,NA()))</f>
        <v>43733.551178815309</v>
      </c>
      <c r="N159" s="343" t="str">
        <f t="shared" ca="1" si="15"/>
        <v>-074 D 16 H</v>
      </c>
    </row>
    <row r="160" spans="1:14" ht="14.65" customHeight="1" x14ac:dyDescent="0.25">
      <c r="A160" s="30">
        <v>43713.772222222222</v>
      </c>
      <c r="B160" s="312">
        <v>192</v>
      </c>
      <c r="C160" s="312">
        <v>172223</v>
      </c>
      <c r="D160" s="343">
        <f t="shared" si="12"/>
        <v>9432267</v>
      </c>
      <c r="E160" s="316">
        <f>IF(ISBLANK(A160),"-",D160/PLAYER_EXP_MAX)</f>
        <v>0.82504054891283951</v>
      </c>
      <c r="F160" s="322">
        <f ca="1">IF(ISBLANK(A160),NA(),IFERROR(SLOPE(INDIRECT("D" &amp; MATCH(A160-$B$1,A:A,1)):D160, INDIRECT("A" &amp; MATCH(A160-$B$1,A:A,1)):A160),NA()))</f>
        <v>113260.12634497177</v>
      </c>
      <c r="G160" s="330">
        <f ca="1">IF(ISBLANK(A160),NA(),IFERROR(A160+(PLAYER_EXP_MAX-D160)/F160,NA()))</f>
        <v>43731.432647515299</v>
      </c>
      <c r="H160" s="343" t="str">
        <f ca="1">IF(ISBLANK(#REF!),NA(),IFERROR(TEXT(TRUNC(G160-NOW()),"000") &amp; " D " &amp; TEXT(TRUNC(ABS(G160-NOW()-TRUNC(G160-NOW()))*24),"00") &amp; " H", NA()))</f>
        <v>-076 D 18 H</v>
      </c>
      <c r="I160" s="322">
        <f ca="1">IF(ISBLANK(A160),NA(),IFERROR(SLOPE(INDIRECT("D" &amp; MATCH(A160-$C$1,A:A,1)):D160, INDIRECT("A" &amp; MATCH(A160-$C$1,A:A,1)):A160),NA()))</f>
        <v>104273.93268462858</v>
      </c>
      <c r="J160" s="330">
        <f ca="1">IF(ISBLANK(A160),NA(),IFERROR(A160+(PLAYER_EXP_MAX-D160)/I160,NA()))</f>
        <v>43732.954600296034</v>
      </c>
      <c r="K160" s="343" t="str">
        <f t="shared" ca="1" si="13"/>
        <v>-075 D 06 H</v>
      </c>
      <c r="L160" s="322">
        <f t="shared" si="14"/>
        <v>101425.90878774971</v>
      </c>
      <c r="M160" s="330">
        <f>IF(ISBLANK(A160),NA(),IFERROR(A160+(PLAYER_EXP_MAX-D160)/L160,NA()))</f>
        <v>43733.493238517833</v>
      </c>
      <c r="N160" s="343" t="str">
        <f t="shared" ca="1" si="15"/>
        <v>-074 D 17 H</v>
      </c>
    </row>
    <row r="161" spans="1:14" ht="14.65" customHeight="1" x14ac:dyDescent="0.25">
      <c r="A161" s="30">
        <v>43713.874305555553</v>
      </c>
      <c r="B161" s="312">
        <v>192</v>
      </c>
      <c r="C161" s="312">
        <v>154716</v>
      </c>
      <c r="D161" s="343">
        <f t="shared" si="12"/>
        <v>9449774</v>
      </c>
      <c r="E161" s="316">
        <f>IF(ISBLANK(A161),"-",D161/PLAYER_EXP_MAX)</f>
        <v>0.82657188648946001</v>
      </c>
      <c r="F161" s="322">
        <f ca="1">IF(ISBLANK(A161),NA(),IFERROR(SLOPE(INDIRECT("D" &amp; MATCH(A161-$B$1,A:A,1)):D161, INDIRECT("A" &amp; MATCH(A161-$B$1,A:A,1)):A161),NA()))</f>
        <v>107316.20245065942</v>
      </c>
      <c r="G161" s="330">
        <f ca="1">IF(ISBLANK(A161),NA(),IFERROR(A161+(PLAYER_EXP_MAX-D161)/F161,NA()))</f>
        <v>43732.349754320261</v>
      </c>
      <c r="H161" s="343" t="str">
        <f ca="1">IF(ISBLANK(#REF!),NA(),IFERROR(TEXT(TRUNC(G161-NOW()),"000") &amp; " D " &amp; TEXT(TRUNC(ABS(G161-NOW()-TRUNC(G161-NOW()))*24),"00") &amp; " H", NA()))</f>
        <v>-075 D 20 H</v>
      </c>
      <c r="I161" s="322">
        <f ca="1">IF(ISBLANK(A161),NA(),IFERROR(SLOPE(INDIRECT("D" &amp; MATCH(A161-$C$1,A:A,1)):D161, INDIRECT("A" &amp; MATCH(A161-$C$1,A:A,1)):A161),NA()))</f>
        <v>104678.55895177538</v>
      </c>
      <c r="J161" s="330">
        <f ca="1">IF(ISBLANK(A161),NA(),IFERROR(A161+(PLAYER_EXP_MAX-D161)/I161,NA()))</f>
        <v>43732.815290412953</v>
      </c>
      <c r="K161" s="343" t="str">
        <f t="shared" ca="1" si="13"/>
        <v>-075 D 09 H</v>
      </c>
      <c r="L161" s="322">
        <f t="shared" si="14"/>
        <v>101578.24656887379</v>
      </c>
      <c r="M161" s="330">
        <f>IF(ISBLANK(A161),NA(),IFERROR(A161+(PLAYER_EXP_MAX-D161)/L161,NA()))</f>
        <v>43733.393396177533</v>
      </c>
      <c r="N161" s="343" t="str">
        <f t="shared" ca="1" si="15"/>
        <v>-074 D 19 H</v>
      </c>
    </row>
    <row r="162" spans="1:14" ht="14.65" customHeight="1" x14ac:dyDescent="0.25">
      <c r="A162" s="30">
        <v>43714.000694444447</v>
      </c>
      <c r="B162" s="312">
        <v>192</v>
      </c>
      <c r="C162" s="312">
        <v>132617</v>
      </c>
      <c r="D162" s="343">
        <f t="shared" si="12"/>
        <v>9471873</v>
      </c>
      <c r="E162" s="316">
        <f>IF(ISBLANK(A162),"-",D162/PLAYER_EXP_MAX)</f>
        <v>0.82850488638125963</v>
      </c>
      <c r="F162" s="322">
        <f ca="1">IF(ISBLANK(A162),NA(),IFERROR(SLOPE(INDIRECT("D" &amp; MATCH(A162-$B$1,A:A,1)):D162, INDIRECT("A" &amp; MATCH(A162-$B$1,A:A,1)):A162),NA()))</f>
        <v>110299.58571450882</v>
      </c>
      <c r="G162" s="330">
        <f ca="1">IF(ISBLANK(A162),NA(),IFERROR(A162+(PLAYER_EXP_MAX-D162)/F162,NA()))</f>
        <v>43731.77606492566</v>
      </c>
      <c r="H162" s="343" t="str">
        <f ca="1">IF(ISBLANK(#REF!),NA(),IFERROR(TEXT(TRUNC(G162-NOW()),"000") &amp; " D " &amp; TEXT(TRUNC(ABS(G162-NOW()-TRUNC(G162-NOW()))*24),"00") &amp; " H", NA()))</f>
        <v>-076 D 10 H</v>
      </c>
      <c r="I162" s="322">
        <f ca="1">IF(ISBLANK(A162),NA(),IFERROR(SLOPE(INDIRECT("D" &amp; MATCH(A162-$C$1,A:A,1)):D162, INDIRECT("A" &amp; MATCH(A162-$C$1,A:A,1)):A162),NA()))</f>
        <v>105826.26092549592</v>
      </c>
      <c r="J162" s="330">
        <f ca="1">IF(ISBLANK(A162),NA(),IFERROR(A162+(PLAYER_EXP_MAX-D162)/I162,NA()))</f>
        <v>43732.527438022589</v>
      </c>
      <c r="K162" s="343" t="str">
        <f t="shared" ca="1" si="13"/>
        <v>-075 D 16 H</v>
      </c>
      <c r="L162" s="322">
        <f t="shared" si="14"/>
        <v>101774.93849376542</v>
      </c>
      <c r="M162" s="330">
        <f>IF(ISBLANK(A162),NA(),IFERROR(A162+(PLAYER_EXP_MAX-D162)/L162,NA()))</f>
        <v>43733.264926179843</v>
      </c>
      <c r="N162" s="343" t="str">
        <f t="shared" ca="1" si="15"/>
        <v>-074 D 22 H</v>
      </c>
    </row>
    <row r="163" spans="1:14" ht="14.65" customHeight="1" x14ac:dyDescent="0.25">
      <c r="A163" s="30">
        <v>43714.567361111112</v>
      </c>
      <c r="B163" s="312">
        <v>192</v>
      </c>
      <c r="C163" s="312">
        <v>74273</v>
      </c>
      <c r="D163" s="343">
        <f t="shared" si="12"/>
        <v>9530217</v>
      </c>
      <c r="E163" s="316">
        <f>IF(ISBLANK(A163),"-",D163/PLAYER_EXP_MAX)</f>
        <v>0.8336082370164537</v>
      </c>
      <c r="F163" s="322">
        <f ca="1">IF(ISBLANK(A163),NA(),IFERROR(SLOPE(INDIRECT("D" &amp; MATCH(A163-$B$1,A:A,1)):D163, INDIRECT("A" &amp; MATCH(A163-$B$1,A:A,1)):A163),NA()))</f>
        <v>123029.90770888126</v>
      </c>
      <c r="G163" s="330">
        <f ca="1">IF(ISBLANK(A163),NA(),IFERROR(A163+(PLAYER_EXP_MAX-D163)/F163,NA()))</f>
        <v>43730.029227542007</v>
      </c>
      <c r="H163" s="343" t="str">
        <f ca="1">IF(ISBLANK(#REF!),NA(),IFERROR(TEXT(TRUNC(G163-NOW()),"000") &amp; " D " &amp; TEXT(TRUNC(ABS(G163-NOW()-TRUNC(G163-NOW()))*24),"00") &amp; " H", NA()))</f>
        <v>-078 D 04 H</v>
      </c>
      <c r="I163" s="322">
        <f ca="1">IF(ISBLANK(A163),NA(),IFERROR(SLOPE(INDIRECT("D" &amp; MATCH(A163-$C$1,A:A,1)):D163, INDIRECT("A" &amp; MATCH(A163-$C$1,A:A,1)):A163),NA()))</f>
        <v>106891.67817661917</v>
      </c>
      <c r="J163" s="330">
        <f ca="1">IF(ISBLANK(A163),NA(),IFERROR(A163+(PLAYER_EXP_MAX-D163)/I163,NA()))</f>
        <v>43732.363620206765</v>
      </c>
      <c r="K163" s="343" t="str">
        <f t="shared" ca="1" si="13"/>
        <v>-075 D 20 H</v>
      </c>
      <c r="L163" s="322">
        <f t="shared" si="14"/>
        <v>101789.03197598814</v>
      </c>
      <c r="M163" s="330">
        <f>IF(ISBLANK(A163),NA(),IFERROR(A163+(PLAYER_EXP_MAX-D163)/L163,NA()))</f>
        <v>43733.255740036344</v>
      </c>
      <c r="N163" s="343" t="str">
        <f t="shared" ca="1" si="15"/>
        <v>-074 D 23 H</v>
      </c>
    </row>
    <row r="164" spans="1:14" ht="14.65" customHeight="1" x14ac:dyDescent="0.25">
      <c r="A164" s="30">
        <v>43714.884722222225</v>
      </c>
      <c r="B164" s="312">
        <v>192</v>
      </c>
      <c r="C164" s="312">
        <v>48606</v>
      </c>
      <c r="D164" s="343">
        <f t="shared" si="12"/>
        <v>9555884</v>
      </c>
      <c r="E164" s="316">
        <f>IF(ISBLANK(A164),"-",D164/PLAYER_EXP_MAX)</f>
        <v>0.83585332992666772</v>
      </c>
      <c r="F164" s="322">
        <f ca="1">IF(ISBLANK(A164),NA(),IFERROR(SLOPE(INDIRECT("D" &amp; MATCH(A164-$B$1,A:A,1)):D164, INDIRECT("A" &amp; MATCH(A164-$B$1,A:A,1)):A164),NA()))</f>
        <v>103373.39727241007</v>
      </c>
      <c r="G164" s="330">
        <f ca="1">IF(ISBLANK(A164),NA(),IFERROR(A164+(PLAYER_EXP_MAX-D164)/F164,NA()))</f>
        <v>43733.038377316436</v>
      </c>
      <c r="H164" s="343" t="str">
        <f ca="1">IF(ISBLANK(#REF!),NA(),IFERROR(TEXT(TRUNC(G164-NOW()),"000") &amp; " D " &amp; TEXT(TRUNC(ABS(G164-NOW()-TRUNC(G164-NOW()))*24),"00") &amp; " H", NA()))</f>
        <v>-075 D 04 H</v>
      </c>
      <c r="I164" s="322">
        <f ca="1">IF(ISBLANK(A164),NA(),IFERROR(SLOPE(INDIRECT("D" &amp; MATCH(A164-$C$1,A:A,1)):D164, INDIRECT("A" &amp; MATCH(A164-$C$1,A:A,1)):A164),NA()))</f>
        <v>107333.26807754493</v>
      </c>
      <c r="J164" s="330">
        <f ca="1">IF(ISBLANK(A164),NA(),IFERROR(A164+(PLAYER_EXP_MAX-D164)/I164,NA()))</f>
        <v>43732.368630367499</v>
      </c>
      <c r="K164" s="343" t="str">
        <f t="shared" ca="1" si="13"/>
        <v>-075 D 20 H</v>
      </c>
      <c r="L164" s="322">
        <f t="shared" si="14"/>
        <v>101650.66554704956</v>
      </c>
      <c r="M164" s="330">
        <f>IF(ISBLANK(A164),NA(),IFERROR(A164+(PLAYER_EXP_MAX-D164)/L164,NA()))</f>
        <v>43733.346037648946</v>
      </c>
      <c r="N164" s="343" t="str">
        <f t="shared" ca="1" si="15"/>
        <v>-074 D 20 H</v>
      </c>
    </row>
    <row r="165" spans="1:14" ht="14.65" customHeight="1" x14ac:dyDescent="0.25">
      <c r="A165" s="30">
        <v>43714.961805555555</v>
      </c>
      <c r="B165" s="312">
        <v>192</v>
      </c>
      <c r="C165" s="312">
        <v>36186</v>
      </c>
      <c r="D165" s="343">
        <f t="shared" si="12"/>
        <v>9568304</v>
      </c>
      <c r="E165" s="316">
        <f>IF(ISBLANK(A165),"-",D165/PLAYER_EXP_MAX)</f>
        <v>0.83693970753000502</v>
      </c>
      <c r="F165" s="322">
        <f ca="1">IF(ISBLANK(A165),NA(),IFERROR(SLOPE(INDIRECT("D" &amp; MATCH(A165-$B$1,A:A,1)):D165, INDIRECT("A" &amp; MATCH(A165-$B$1,A:A,1)):A165),NA()))</f>
        <v>103998.90878539009</v>
      </c>
      <c r="G165" s="330">
        <f ca="1">IF(ISBLANK(A165),NA(),IFERROR(A165+(PLAYER_EXP_MAX-D165)/F165,NA()))</f>
        <v>43732.886849402377</v>
      </c>
      <c r="H165" s="343" t="str">
        <f ca="1">IF(ISBLANK(#REF!),NA(),IFERROR(TEXT(TRUNC(G165-NOW()),"000") &amp; " D " &amp; TEXT(TRUNC(ABS(G165-NOW()-TRUNC(G165-NOW()))*24),"00") &amp; " H", NA()))</f>
        <v>-075 D 07 H</v>
      </c>
      <c r="I165" s="322">
        <f ca="1">IF(ISBLANK(A165),NA(),IFERROR(SLOPE(INDIRECT("D" &amp; MATCH(A165-$C$1,A:A,1)):D165, INDIRECT("A" &amp; MATCH(A165-$C$1,A:A,1)):A165),NA()))</f>
        <v>107586.3473858217</v>
      </c>
      <c r="J165" s="330">
        <f ca="1">IF(ISBLANK(A165),NA(),IFERROR(A165+(PLAYER_EXP_MAX-D165)/I165,NA()))</f>
        <v>43732.289143505921</v>
      </c>
      <c r="K165" s="343" t="str">
        <f t="shared" ca="1" si="13"/>
        <v>-075 D 22 H</v>
      </c>
      <c r="L165" s="322">
        <f t="shared" si="14"/>
        <v>101746.0888670573</v>
      </c>
      <c r="M165" s="330">
        <f>IF(ISBLANK(A165),NA(),IFERROR(A165+(PLAYER_EXP_MAX-D165)/L165,NA()))</f>
        <v>43733.283738327198</v>
      </c>
      <c r="N165" s="343" t="str">
        <f t="shared" ca="1" si="15"/>
        <v>-074 D 22 H</v>
      </c>
    </row>
    <row r="166" spans="1:14" ht="14.65" customHeight="1" x14ac:dyDescent="0.25">
      <c r="A166" s="30">
        <v>43715.133333333331</v>
      </c>
      <c r="B166" s="312">
        <v>192</v>
      </c>
      <c r="C166" s="312">
        <v>2685</v>
      </c>
      <c r="D166" s="343">
        <f t="shared" si="12"/>
        <v>9601805</v>
      </c>
      <c r="E166" s="316">
        <f>IF(ISBLANK(A166),"-",D166/PLAYER_EXP_MAX)</f>
        <v>0.83987004054847547</v>
      </c>
      <c r="F166" s="322">
        <f ca="1">IF(ISBLANK(A166),NA(),IFERROR(SLOPE(INDIRECT("D" &amp; MATCH(A166-$B$1,A:A,1)):D166, INDIRECT("A" &amp; MATCH(A166-$B$1,A:A,1)):A166),NA()))</f>
        <v>107702.78236862965</v>
      </c>
      <c r="G166" s="330">
        <f ca="1">IF(ISBLANK(A166),NA(),IFERROR(A166+(PLAYER_EXP_MAX-D166)/F166,NA()))</f>
        <v>43732.130888640066</v>
      </c>
      <c r="H166" s="343" t="str">
        <f ca="1">IF(ISBLANK(#REF!),NA(),IFERROR(TEXT(TRUNC(G166-NOW()),"000") &amp; " D " &amp; TEXT(TRUNC(ABS(G166-NOW()-TRUNC(G166-NOW()))*24),"00") &amp; " H", NA()))</f>
        <v>-076 D 02 H</v>
      </c>
      <c r="I166" s="322">
        <f ca="1">IF(ISBLANK(A166),NA(),IFERROR(SLOPE(INDIRECT("D" &amp; MATCH(A166-$C$1,A:A,1)):D166, INDIRECT("A" &amp; MATCH(A166-$C$1,A:A,1)):A166),NA()))</f>
        <v>108660.98635723708</v>
      </c>
      <c r="J166" s="330">
        <f ca="1">IF(ISBLANK(A166),NA(),IFERROR(A166+(PLAYER_EXP_MAX-D166)/I166,NA()))</f>
        <v>43731.980999283842</v>
      </c>
      <c r="K166" s="343" t="str">
        <f t="shared" ca="1" si="13"/>
        <v>-076 D 05 H</v>
      </c>
      <c r="L166" s="322">
        <f t="shared" si="14"/>
        <v>102078.94914230259</v>
      </c>
      <c r="M166" s="330">
        <f>IF(ISBLANK(A166),NA(),IFERROR(A166+(PLAYER_EXP_MAX-D166)/L166,NA()))</f>
        <v>43733.06733456847</v>
      </c>
      <c r="N166" s="343" t="str">
        <f t="shared" ca="1" si="15"/>
        <v>-075 D 03 H</v>
      </c>
    </row>
    <row r="167" spans="1:14" ht="14.65" customHeight="1" x14ac:dyDescent="0.25">
      <c r="A167" s="30">
        <v>43715.556250000001</v>
      </c>
      <c r="B167" s="312">
        <v>193</v>
      </c>
      <c r="C167" s="312">
        <v>181103</v>
      </c>
      <c r="D167" s="343">
        <f t="shared" si="12"/>
        <v>9641387</v>
      </c>
      <c r="E167" s="316">
        <f>IF(ISBLANK(A167),"-",D167/PLAYER_EXP_MAX)</f>
        <v>0.84333227873650263</v>
      </c>
      <c r="F167" s="322">
        <f ca="1">IF(ISBLANK(A167),NA(),IFERROR(SLOPE(INDIRECT("D" &amp; MATCH(A167-$B$1,A:A,1)):D167, INDIRECT("A" &amp; MATCH(A167-$B$1,A:A,1)):A167),NA()))</f>
        <v>110021.96844484042</v>
      </c>
      <c r="G167" s="330">
        <f ca="1">IF(ISBLANK(A167),NA(),IFERROR(A167+(PLAYER_EXP_MAX-D167)/F167,NA()))</f>
        <v>43731.835744225718</v>
      </c>
      <c r="H167" s="343" t="str">
        <f ca="1">IF(ISBLANK(#REF!),NA(),IFERROR(TEXT(TRUNC(G167-NOW()),"000") &amp; " D " &amp; TEXT(TRUNC(ABS(G167-NOW()-TRUNC(G167-NOW()))*24),"00") &amp; " H", NA()))</f>
        <v>-076 D 09 H</v>
      </c>
      <c r="I167" s="322">
        <f ca="1">IF(ISBLANK(A167),NA(),IFERROR(SLOPE(INDIRECT("D" &amp; MATCH(A167-$C$1,A:A,1)):D167, INDIRECT("A" &amp; MATCH(A167-$C$1,A:A,1)):A167),NA()))</f>
        <v>109871.32495585762</v>
      </c>
      <c r="J167" s="330">
        <f ca="1">IF(ISBLANK(A167),NA(),IFERROR(A167+(PLAYER_EXP_MAX-D167)/I167,NA()))</f>
        <v>43731.85806487954</v>
      </c>
      <c r="K167" s="343" t="str">
        <f t="shared" ca="1" si="13"/>
        <v>-076 D 08 H</v>
      </c>
      <c r="L167" s="322">
        <f t="shared" si="14"/>
        <v>102005.16062709426</v>
      </c>
      <c r="M167" s="330">
        <f>IF(ISBLANK(A167),NA(),IFERROR(A167+(PLAYER_EXP_MAX-D167)/L167,NA()))</f>
        <v>43733.115185145922</v>
      </c>
      <c r="N167" s="343" t="str">
        <f t="shared" ca="1" si="15"/>
        <v>-075 D 02 H</v>
      </c>
    </row>
    <row r="168" spans="1:14" ht="14.65" customHeight="1" x14ac:dyDescent="0.25">
      <c r="A168" s="30">
        <v>43715.693055555559</v>
      </c>
      <c r="B168" s="312">
        <v>193</v>
      </c>
      <c r="C168" s="312">
        <v>162276</v>
      </c>
      <c r="D168" s="343">
        <f t="shared" si="12"/>
        <v>9660214</v>
      </c>
      <c r="E168" s="316">
        <f>IF(ISBLANK(A168),"-",D168/PLAYER_EXP_MAX)</f>
        <v>0.84497907673473382</v>
      </c>
      <c r="F168" s="322">
        <f ca="1">IF(ISBLANK(A168),NA(),IFERROR(SLOPE(INDIRECT("D" &amp; MATCH(A168-$B$1,A:A,1)):D168, INDIRECT("A" &amp; MATCH(A168-$B$1,A:A,1)):A168),NA()))</f>
        <v>118492.58360101932</v>
      </c>
      <c r="G168" s="330">
        <f ca="1">IF(ISBLANK(A168),NA(),IFERROR(A168+(PLAYER_EXP_MAX-D168)/F168,NA()))</f>
        <v>43730.64989881224</v>
      </c>
      <c r="H168" s="343" t="str">
        <f ca="1">IF(ISBLANK(#REF!),NA(),IFERROR(TEXT(TRUNC(G168-NOW()),"000") &amp; " D " &amp; TEXT(TRUNC(ABS(G168-NOW()-TRUNC(G168-NOW()))*24),"00") &amp; " H", NA()))</f>
        <v>-077 D 13 H</v>
      </c>
      <c r="I168" s="322">
        <f ca="1">IF(ISBLANK(A168),NA(),IFERROR(SLOPE(INDIRECT("D" &amp; MATCH(A168-$C$1,A:A,1)):D168, INDIRECT("A" &amp; MATCH(A168-$C$1,A:A,1)):A168),NA()))</f>
        <v>110213.95907908249</v>
      </c>
      <c r="J168" s="330">
        <f ca="1">IF(ISBLANK(A168),NA(),IFERROR(A168+(PLAYER_EXP_MAX-D168)/I168,NA()))</f>
        <v>43731.773368927919</v>
      </c>
      <c r="K168" s="343" t="str">
        <f t="shared" ca="1" si="13"/>
        <v>-076 D 10 H</v>
      </c>
      <c r="L168" s="322">
        <f t="shared" si="14"/>
        <v>102105.05189720394</v>
      </c>
      <c r="M168" s="330">
        <f>IF(ISBLANK(A168),NA(),IFERROR(A168+(PLAYER_EXP_MAX-D168)/L168,NA()))</f>
        <v>43733.050423943016</v>
      </c>
      <c r="N168" s="343" t="str">
        <f t="shared" ca="1" si="15"/>
        <v>-075 D 04 H</v>
      </c>
    </row>
    <row r="169" spans="1:14" ht="14.65" customHeight="1" x14ac:dyDescent="0.25">
      <c r="A169" s="30">
        <v>43716.106944444444</v>
      </c>
      <c r="B169" s="312">
        <v>193</v>
      </c>
      <c r="C169" s="312">
        <v>118819</v>
      </c>
      <c r="D169" s="343">
        <f t="shared" si="12"/>
        <v>9703671</v>
      </c>
      <c r="E169" s="316">
        <f>IF(ISBLANK(A169),"-",D169/PLAYER_EXP_MAX)</f>
        <v>0.84878026123620154</v>
      </c>
      <c r="F169" s="322">
        <f ca="1">IF(ISBLANK(A169),NA(),IFERROR(SLOPE(INDIRECT("D" &amp; MATCH(A169-$B$1,A:A,1)):D169, INDIRECT("A" &amp; MATCH(A169-$B$1,A:A,1)):A169),NA()))</f>
        <v>114094.63909835786</v>
      </c>
      <c r="G169" s="330">
        <f ca="1">IF(ISBLANK(A169),NA(),IFERROR(A169+(PLAYER_EXP_MAX-D169)/F169,NA()))</f>
        <v>43731.259435513806</v>
      </c>
      <c r="H169" s="343" t="str">
        <f ca="1">IF(ISBLANK(#REF!),NA(),IFERROR(TEXT(TRUNC(G169-NOW()),"000") &amp; " D " &amp; TEXT(TRUNC(ABS(G169-NOW()-TRUNC(G169-NOW()))*24),"00") &amp; " H", NA()))</f>
        <v>-076 D 23 H</v>
      </c>
      <c r="I169" s="322">
        <f ca="1">IF(ISBLANK(A169),NA(),IFERROR(SLOPE(INDIRECT("D" &amp; MATCH(A169-$C$1,A:A,1)):D169, INDIRECT("A" &amp; MATCH(A169-$C$1,A:A,1)):A169),NA()))</f>
        <v>111780.83485619897</v>
      </c>
      <c r="J169" s="330">
        <f ca="1">IF(ISBLANK(A169),NA(),IFERROR(A169+(PLAYER_EXP_MAX-D169)/I169,NA()))</f>
        <v>43731.573084075841</v>
      </c>
      <c r="K169" s="343" t="str">
        <f t="shared" ca="1" si="13"/>
        <v>-076 D 15 H</v>
      </c>
      <c r="L169" s="322">
        <f t="shared" si="14"/>
        <v>102129.38402677835</v>
      </c>
      <c r="M169" s="330">
        <f>IF(ISBLANK(A169),NA(),IFERROR(A169+(PLAYER_EXP_MAX-D169)/L169,NA()))</f>
        <v>43733.034668198721</v>
      </c>
      <c r="N169" s="343" t="str">
        <f t="shared" ca="1" si="15"/>
        <v>-075 D 04 H</v>
      </c>
    </row>
    <row r="170" spans="1:14" ht="14.65" customHeight="1" x14ac:dyDescent="0.25">
      <c r="A170" s="30">
        <v>43716.180555555555</v>
      </c>
      <c r="B170" s="312">
        <v>193</v>
      </c>
      <c r="C170" s="312">
        <v>106399</v>
      </c>
      <c r="D170" s="343">
        <f t="shared" si="12"/>
        <v>9716091</v>
      </c>
      <c r="E170" s="316">
        <f>IF(ISBLANK(A170),"-",D170/PLAYER_EXP_MAX)</f>
        <v>0.84986663883953883</v>
      </c>
      <c r="F170" s="322">
        <f ca="1">IF(ISBLANK(A170),NA(),IFERROR(SLOPE(INDIRECT("D" &amp; MATCH(A170-$B$1,A:A,1)):D170, INDIRECT("A" &amp; MATCH(A170-$B$1,A:A,1)):A170),NA()))</f>
        <v>108643.96171312509</v>
      </c>
      <c r="G170" s="330">
        <f ca="1">IF(ISBLANK(A170),NA(),IFERROR(A170+(PLAYER_EXP_MAX-D170)/F170,NA()))</f>
        <v>43731.978930107951</v>
      </c>
      <c r="H170" s="343" t="str">
        <f ca="1">IF(ISBLANK(#REF!),NA(),IFERROR(TEXT(TRUNC(G170-NOW()),"000") &amp; " D " &amp; TEXT(TRUNC(ABS(G170-NOW()-TRUNC(G170-NOW()))*24),"00") &amp; " H", NA()))</f>
        <v>-076 D 05 H</v>
      </c>
      <c r="I170" s="322">
        <f ca="1">IF(ISBLANK(A170),NA(),IFERROR(SLOPE(INDIRECT("D" &amp; MATCH(A170-$C$1,A:A,1)):D170, INDIRECT("A" &amp; MATCH(A170-$C$1,A:A,1)):A170),NA()))</f>
        <v>112035.26551016321</v>
      </c>
      <c r="J170" s="330">
        <f ca="1">IF(ISBLANK(A170),NA(),IFERROR(A170+(PLAYER_EXP_MAX-D170)/I170,NA()))</f>
        <v>43731.500713830581</v>
      </c>
      <c r="K170" s="343" t="str">
        <f t="shared" ca="1" si="13"/>
        <v>-076 D 17 H</v>
      </c>
      <c r="L170" s="322">
        <f t="shared" si="14"/>
        <v>102228.89606271427</v>
      </c>
      <c r="M170" s="330">
        <f>IF(ISBLANK(A170),NA(),IFERROR(A170+(PLAYER_EXP_MAX-D170)/L170,NA()))</f>
        <v>43732.970309393328</v>
      </c>
      <c r="N170" s="343" t="str">
        <f t="shared" ca="1" si="15"/>
        <v>-075 D 05 H</v>
      </c>
    </row>
    <row r="171" spans="1:14" ht="14.65" customHeight="1" x14ac:dyDescent="0.25">
      <c r="A171" s="30">
        <v>43717.479166666664</v>
      </c>
      <c r="B171" s="312">
        <v>194</v>
      </c>
      <c r="C171" s="312">
        <v>197588</v>
      </c>
      <c r="D171" s="343">
        <f t="shared" si="12"/>
        <v>9845902</v>
      </c>
      <c r="E171" s="316">
        <f>IF(ISBLANK(A171),"-",D171/PLAYER_EXP_MAX)</f>
        <v>0.86122120913477374</v>
      </c>
      <c r="F171" s="322">
        <f ca="1">IF(ISBLANK(A171),NA(),IFERROR(SLOPE(INDIRECT("D" &amp; MATCH(A171-$B$1,A:A,1)):D171, INDIRECT("A" &amp; MATCH(A171-$B$1,A:A,1)):A171),NA()))</f>
        <v>99961.411764830322</v>
      </c>
      <c r="G171" s="330">
        <f ca="1">IF(ISBLANK(A171),NA(),IFERROR(A171+(PLAYER_EXP_MAX-D171)/F171,NA()))</f>
        <v>43733.351161389313</v>
      </c>
      <c r="H171" s="343" t="str">
        <f ca="1">IF(ISBLANK(#REF!),NA(),IFERROR(TEXT(TRUNC(G171-NOW()),"000") &amp; " D " &amp; TEXT(TRUNC(ABS(G171-NOW()-TRUNC(G171-NOW()))*24),"00") &amp; " H", NA()))</f>
        <v>-074 D 20 H</v>
      </c>
      <c r="I171" s="322">
        <f ca="1">IF(ISBLANK(A171),NA(),IFERROR(SLOPE(INDIRECT("D" &amp; MATCH(A171-$C$1,A:A,1)):D171, INDIRECT("A" &amp; MATCH(A171-$C$1,A:A,1)):A171),NA()))</f>
        <v>113487.95504087693</v>
      </c>
      <c r="J171" s="330">
        <f ca="1">IF(ISBLANK(A171),NA(),IFERROR(A171+(PLAYER_EXP_MAX-D171)/I171,NA()))</f>
        <v>43731.45939037788</v>
      </c>
      <c r="K171" s="343" t="str">
        <f t="shared" ca="1" si="13"/>
        <v>-076 D 18 H</v>
      </c>
      <c r="L171" s="322">
        <f t="shared" si="14"/>
        <v>102170.65721703955</v>
      </c>
      <c r="M171" s="330">
        <f>IF(ISBLANK(A171),NA(),IFERROR(A171+(PLAYER_EXP_MAX-D171)/L171,NA()))</f>
        <v>43733.00795979784</v>
      </c>
      <c r="N171" s="343" t="str">
        <f t="shared" ca="1" si="15"/>
        <v>-075 D 05 H</v>
      </c>
    </row>
    <row r="172" spans="1:14" ht="14.65" customHeight="1" x14ac:dyDescent="0.25">
      <c r="A172" s="30">
        <v>43717.622916666667</v>
      </c>
      <c r="B172" s="312">
        <v>194</v>
      </c>
      <c r="C172" s="312">
        <v>177547</v>
      </c>
      <c r="D172" s="343">
        <f t="shared" si="12"/>
        <v>9865943</v>
      </c>
      <c r="E172" s="316">
        <f>IF(ISBLANK(A172),"-",D172/PLAYER_EXP_MAX)</f>
        <v>0.86297419573288026</v>
      </c>
      <c r="F172" s="322">
        <f ca="1">IF(ISBLANK(A172),NA(),IFERROR(SLOPE(INDIRECT("D" &amp; MATCH(A172-$B$1,A:A,1)):D172, INDIRECT("A" &amp; MATCH(A172-$B$1,A:A,1)):A172),NA()))</f>
        <v>102336.53987851416</v>
      </c>
      <c r="G172" s="330">
        <f ca="1">IF(ISBLANK(A172),NA(),IFERROR(A172+(PLAYER_EXP_MAX-D172)/F172,NA()))</f>
        <v>43732.93070410857</v>
      </c>
      <c r="H172" s="343" t="str">
        <f ca="1">IF(ISBLANK(#REF!),NA(),IFERROR(TEXT(TRUNC(G172-NOW()),"000") &amp; " D " &amp; TEXT(TRUNC(ABS(G172-NOW()-TRUNC(G172-NOW()))*24),"00") &amp; " H", NA()))</f>
        <v>-075 D 06 H</v>
      </c>
      <c r="I172" s="322">
        <f ca="1">IF(ISBLANK(A172),NA(),IFERROR(SLOPE(INDIRECT("D" &amp; MATCH(A172-$C$1,A:A,1)):D172, INDIRECT("A" &amp; MATCH(A172-$C$1,A:A,1)):A172),NA()))</f>
        <v>113196.16235379501</v>
      </c>
      <c r="J172" s="330">
        <f ca="1">IF(ISBLANK(A172),NA(),IFERROR(A172+(PLAYER_EXP_MAX-D172)/I172,NA()))</f>
        <v>43731.462131419408</v>
      </c>
      <c r="K172" s="343" t="str">
        <f t="shared" ca="1" si="13"/>
        <v>-076 D 18 H</v>
      </c>
      <c r="L172" s="322">
        <f t="shared" si="14"/>
        <v>102276.2494864077</v>
      </c>
      <c r="M172" s="330">
        <f>IF(ISBLANK(A172),NA(),IFERROR(A172+(PLAYER_EXP_MAX-D172)/L172,NA()))</f>
        <v>43732.939727831203</v>
      </c>
      <c r="N172" s="343" t="str">
        <f t="shared" ca="1" si="15"/>
        <v>-075 D 06 H</v>
      </c>
    </row>
    <row r="173" spans="1:14" ht="14.65" customHeight="1" x14ac:dyDescent="0.25">
      <c r="A173" s="30">
        <v>43717.665277777778</v>
      </c>
      <c r="B173" s="312">
        <v>194</v>
      </c>
      <c r="C173" s="312">
        <v>170659</v>
      </c>
      <c r="D173" s="343">
        <f t="shared" si="12"/>
        <v>9872831</v>
      </c>
      <c r="E173" s="316">
        <f>IF(ISBLANK(A173),"-",D173/PLAYER_EXP_MAX)</f>
        <v>0.8635766892056489</v>
      </c>
      <c r="F173" s="322">
        <f ca="1">IF(ISBLANK(A173),NA(),IFERROR(SLOPE(INDIRECT("D" &amp; MATCH(A173-$B$1,A:A,1)):D173, INDIRECT("A" &amp; MATCH(A173-$B$1,A:A,1)):A173),NA()))</f>
        <v>103779.72616421609</v>
      </c>
      <c r="G173" s="330">
        <f ca="1">IF(ISBLANK(A173),NA(),IFERROR(A173+(PLAYER_EXP_MAX-D173)/F173,NA()))</f>
        <v>43732.693820034016</v>
      </c>
      <c r="H173" s="343" t="str">
        <f ca="1">IF(ISBLANK(#REF!),NA(),IFERROR(TEXT(TRUNC(G173-NOW()),"000") &amp; " D " &amp; TEXT(TRUNC(ABS(G173-NOW()-TRUNC(G173-NOW()))*24),"00") &amp; " H", NA()))</f>
        <v>-075 D 12 H</v>
      </c>
      <c r="I173" s="322">
        <f ca="1">IF(ISBLANK(A173),NA(),IFERROR(SLOPE(INDIRECT("D" &amp; MATCH(A173-$C$1,A:A,1)):D173, INDIRECT("A" &amp; MATCH(A173-$C$1,A:A,1)):A173),NA()))</f>
        <v>113987.46093599412</v>
      </c>
      <c r="J173" s="330">
        <f ca="1">IF(ISBLANK(A173),NA(),IFERROR(A173+(PLAYER_EXP_MAX-D173)/I173,NA()))</f>
        <v>43731.347993290459</v>
      </c>
      <c r="K173" s="343" t="str">
        <f t="shared" ca="1" si="13"/>
        <v>-076 D 20 H</v>
      </c>
      <c r="L173" s="322">
        <f t="shared" si="14"/>
        <v>102326.60691071632</v>
      </c>
      <c r="M173" s="330">
        <f>IF(ISBLANK(A173),NA(),IFERROR(A173+(PLAYER_EXP_MAX-D173)/L173,NA()))</f>
        <v>43732.907237294334</v>
      </c>
      <c r="N173" s="343" t="str">
        <f t="shared" ca="1" si="15"/>
        <v>-075 D 07 H</v>
      </c>
    </row>
    <row r="174" spans="1:14" ht="14.65" customHeight="1" x14ac:dyDescent="0.25">
      <c r="A174" s="30">
        <v>43717.717361111114</v>
      </c>
      <c r="B174" s="312">
        <v>194</v>
      </c>
      <c r="C174" s="312">
        <v>167330</v>
      </c>
      <c r="D174" s="343">
        <f t="shared" si="12"/>
        <v>9876160</v>
      </c>
      <c r="E174" s="316">
        <f>IF(ISBLANK(A174),"-",D174/PLAYER_EXP_MAX)</f>
        <v>0.86386787689015054</v>
      </c>
      <c r="F174" s="322">
        <f ca="1">IF(ISBLANK(A174),NA(),IFERROR(SLOPE(INDIRECT("D" &amp; MATCH(A174-$B$1,A:A,1)):D174, INDIRECT("A" &amp; MATCH(A174-$B$1,A:A,1)):A174),NA()))</f>
        <v>104032.87491937398</v>
      </c>
      <c r="G174" s="330">
        <f ca="1">IF(ISBLANK(A174),NA(),IFERROR(A174+(PLAYER_EXP_MAX-D174)/F174,NA()))</f>
        <v>43732.677334112013</v>
      </c>
      <c r="H174" s="343" t="str">
        <f ca="1">IF(ISBLANK(#REF!),NA(),IFERROR(TEXT(TRUNC(G174-NOW()),"000") &amp; " D " &amp; TEXT(TRUNC(ABS(G174-NOW()-TRUNC(G174-NOW()))*24),"00") &amp; " H", NA()))</f>
        <v>-075 D 13 H</v>
      </c>
      <c r="I174" s="322">
        <f ca="1">IF(ISBLANK(A174),NA(),IFERROR(SLOPE(INDIRECT("D" &amp; MATCH(A174-$C$1,A:A,1)):D174, INDIRECT("A" &amp; MATCH(A174-$C$1,A:A,1)):A174),NA()))</f>
        <v>113710.67578467427</v>
      </c>
      <c r="J174" s="330">
        <f ca="1">IF(ISBLANK(A174),NA(),IFERROR(A174+(PLAYER_EXP_MAX-D174)/I174,NA()))</f>
        <v>43731.404105906717</v>
      </c>
      <c r="K174" s="343" t="str">
        <f t="shared" ca="1" si="13"/>
        <v>-076 D 19 H</v>
      </c>
      <c r="L174" s="322">
        <f t="shared" si="14"/>
        <v>102287.22570061844</v>
      </c>
      <c r="M174" s="330">
        <f>IF(ISBLANK(A174),NA(),IFERROR(A174+(PLAYER_EXP_MAX-D174)/L174,NA()))</f>
        <v>43732.932643267217</v>
      </c>
      <c r="N174" s="343" t="str">
        <f t="shared" ca="1" si="15"/>
        <v>-075 D 06 H</v>
      </c>
    </row>
    <row r="175" spans="1:14" ht="14.65" customHeight="1" x14ac:dyDescent="0.25">
      <c r="A175" s="30">
        <v>43717.854166666664</v>
      </c>
      <c r="B175" s="312">
        <v>194</v>
      </c>
      <c r="C175" s="312">
        <v>145455</v>
      </c>
      <c r="D175" s="343">
        <f t="shared" si="12"/>
        <v>9898035</v>
      </c>
      <c r="E175" s="316">
        <f>IF(ISBLANK(A175),"-",D175/PLAYER_EXP_MAX)</f>
        <v>0.86578128349828287</v>
      </c>
      <c r="F175" s="322">
        <f ca="1">IF(ISBLANK(A175),NA(),IFERROR(SLOPE(INDIRECT("D" &amp; MATCH(A175-$B$1,A:A,1)):D175, INDIRECT("A" &amp; MATCH(A175-$B$1,A:A,1)):A175),NA()))</f>
        <v>105943.11391941649</v>
      </c>
      <c r="G175" s="330">
        <f ca="1">IF(ISBLANK(A175),NA(),IFERROR(A175+(PLAYER_EXP_MAX-D175)/F175,NA()))</f>
        <v>43732.337920666636</v>
      </c>
      <c r="H175" s="343" t="str">
        <f ca="1">IF(ISBLANK(#REF!),NA(),IFERROR(TEXT(TRUNC(G175-NOW()),"000") &amp; " D " &amp; TEXT(TRUNC(ABS(G175-NOW()-TRUNC(G175-NOW()))*24),"00") &amp; " H", NA()))</f>
        <v>-075 D 21 H</v>
      </c>
      <c r="I175" s="322">
        <f ca="1">IF(ISBLANK(A175),NA(),IFERROR(SLOPE(INDIRECT("D" &amp; MATCH(A175-$C$1,A:A,1)):D175, INDIRECT("A" &amp; MATCH(A175-$C$1,A:A,1)):A175),NA()))</f>
        <v>113698.43481100626</v>
      </c>
      <c r="J175" s="330">
        <f ca="1">IF(ISBLANK(A175),NA(),IFERROR(A175+(PLAYER_EXP_MAX-D175)/I175,NA()))</f>
        <v>43731.349990092473</v>
      </c>
      <c r="K175" s="343" t="str">
        <f t="shared" ca="1" si="13"/>
        <v>-076 D 20 H</v>
      </c>
      <c r="L175" s="322">
        <f t="shared" si="14"/>
        <v>102441.96163443633</v>
      </c>
      <c r="M175" s="330">
        <f>IF(ISBLANK(A175),NA(),IFERROR(A175+(PLAYER_EXP_MAX-D175)/L175,NA()))</f>
        <v>43732.83293098861</v>
      </c>
      <c r="N175" s="343" t="str">
        <f t="shared" ca="1" si="15"/>
        <v>-075 D 09 H</v>
      </c>
    </row>
    <row r="176" spans="1:14" ht="14.65" customHeight="1" x14ac:dyDescent="0.25">
      <c r="A176" s="30">
        <v>43717.909722222219</v>
      </c>
      <c r="B176" s="312">
        <v>194</v>
      </c>
      <c r="C176" s="312">
        <v>139475</v>
      </c>
      <c r="D176" s="343">
        <f t="shared" si="12"/>
        <v>9904015</v>
      </c>
      <c r="E176" s="316">
        <f>IF(ISBLANK(A176),"-",D176/PLAYER_EXP_MAX)</f>
        <v>0.86630435419618601</v>
      </c>
      <c r="F176" s="322">
        <f ca="1">IF(ISBLANK(A176),NA(),IFERROR(SLOPE(INDIRECT("D" &amp; MATCH(A176-$B$1,A:A,1)):D176, INDIRECT("A" &amp; MATCH(A176-$B$1,A:A,1)):A176),NA()))</f>
        <v>107187.73278608128</v>
      </c>
      <c r="G176" s="330">
        <f ca="1">IF(ISBLANK(A176),NA(),IFERROR(A176+(PLAYER_EXP_MAX-D176)/F176,NA()))</f>
        <v>43732.169506996754</v>
      </c>
      <c r="H176" s="343" t="str">
        <f ca="1">IF(ISBLANK(#REF!),NA(),IFERROR(TEXT(TRUNC(G176-NOW()),"000") &amp; " D " &amp; TEXT(TRUNC(ABS(G176-NOW()-TRUNC(G176-NOW()))*24),"00") &amp; " H", NA()))</f>
        <v>-076 D 01 H</v>
      </c>
      <c r="I176" s="322">
        <f ca="1">IF(ISBLANK(A176),NA(),IFERROR(SLOPE(INDIRECT("D" &amp; MATCH(A176-$C$1,A:A,1)):D176, INDIRECT("A" &amp; MATCH(A176-$C$1,A:A,1)):A176),NA()))</f>
        <v>113679.7812049863</v>
      </c>
      <c r="J176" s="330">
        <f ca="1">IF(ISBLANK(A176),NA(),IFERROR(A176+(PLAYER_EXP_MAX-D176)/I176,NA()))</f>
        <v>43731.355156263337</v>
      </c>
      <c r="K176" s="343" t="str">
        <f t="shared" ca="1" si="13"/>
        <v>-076 D 20 H</v>
      </c>
      <c r="L176" s="322">
        <f t="shared" si="14"/>
        <v>102447.62498809867</v>
      </c>
      <c r="M176" s="330">
        <f>IF(ISBLANK(A176),NA(),IFERROR(A176+(PLAYER_EXP_MAX-D176)/L176,NA()))</f>
        <v>43732.82928722119</v>
      </c>
      <c r="N176" s="343" t="str">
        <f t="shared" ca="1" si="15"/>
        <v>-075 D 09 H</v>
      </c>
    </row>
    <row r="177" spans="1:14" ht="14.65" customHeight="1" x14ac:dyDescent="0.25">
      <c r="A177" s="30">
        <v>43718.010416666664</v>
      </c>
      <c r="B177" s="312">
        <v>194</v>
      </c>
      <c r="C177" s="312">
        <v>131061</v>
      </c>
      <c r="D177" s="343">
        <f t="shared" si="12"/>
        <v>9912429</v>
      </c>
      <c r="E177" s="316">
        <f>IF(ISBLANK(A177),"-",D177/PLAYER_EXP_MAX)</f>
        <v>0.86704032691393795</v>
      </c>
      <c r="F177" s="322">
        <f ca="1">IF(ISBLANK(A177),NA(),IFERROR(SLOPE(INDIRECT("D" &amp; MATCH(A177-$B$1,A:A,1)):D177, INDIRECT("A" &amp; MATCH(A177-$B$1,A:A,1)):A177),NA()))</f>
        <v>107668.9912750595</v>
      </c>
      <c r="G177" s="330">
        <f ca="1">IF(ISBLANK(A177),NA(),IFERROR(A177+(PLAYER_EXP_MAX-D177)/F177,NA()))</f>
        <v>43732.128316184426</v>
      </c>
      <c r="H177" s="343" t="str">
        <f ca="1">IF(ISBLANK(#REF!),NA(),IFERROR(TEXT(TRUNC(G177-NOW()),"000") &amp; " D " &amp; TEXT(TRUNC(ABS(G177-NOW()-TRUNC(G177-NOW()))*24),"00") &amp; " H", NA()))</f>
        <v>-076 D 02 H</v>
      </c>
      <c r="I177" s="322">
        <f ca="1">IF(ISBLANK(A177),NA(),IFERROR(SLOPE(INDIRECT("D" &amp; MATCH(A177-$C$1,A:A,1)):D177, INDIRECT("A" &amp; MATCH(A177-$C$1,A:A,1)):A177),NA()))</f>
        <v>113588.46836797977</v>
      </c>
      <c r="J177" s="330">
        <f ca="1">IF(ISBLANK(A177),NA(),IFERROR(A177+(PLAYER_EXP_MAX-D177)/I177,NA()))</f>
        <v>43731.392584961031</v>
      </c>
      <c r="K177" s="343" t="str">
        <f t="shared" ca="1" si="13"/>
        <v>-076 D 19 H</v>
      </c>
      <c r="L177" s="322">
        <f t="shared" si="14"/>
        <v>102410.39960856034</v>
      </c>
      <c r="M177" s="330">
        <f>IF(ISBLANK(A177),NA(),IFERROR(A177+(PLAYER_EXP_MAX-D177)/L177,NA()))</f>
        <v>43732.853245186132</v>
      </c>
      <c r="N177" s="343" t="str">
        <f t="shared" ca="1" si="15"/>
        <v>-075 D 08 H</v>
      </c>
    </row>
    <row r="178" spans="1:14" ht="14.65" customHeight="1" x14ac:dyDescent="0.25">
      <c r="A178" s="30">
        <v>43718.691666666666</v>
      </c>
      <c r="B178" s="312">
        <v>194</v>
      </c>
      <c r="C178" s="312">
        <v>67457</v>
      </c>
      <c r="D178" s="343">
        <f t="shared" si="12"/>
        <v>9976033</v>
      </c>
      <c r="E178" s="316">
        <f>IF(ISBLANK(A178),"-",D178/PLAYER_EXP_MAX)</f>
        <v>0.87260376983524757</v>
      </c>
      <c r="F178" s="322">
        <f ca="1">IF(ISBLANK(A178),NA(),IFERROR(SLOPE(INDIRECT("D" &amp; MATCH(A178-$B$1,A:A,1)):D178, INDIRECT("A" &amp; MATCH(A178-$B$1,A:A,1)):A178),NA()))</f>
        <v>99811.344425350035</v>
      </c>
      <c r="G178" s="330">
        <f ca="1">IF(ISBLANK(A178),NA(),IFERROR(A178+(PLAYER_EXP_MAX-D178)/F178,NA()))</f>
        <v>43733.283755455624</v>
      </c>
      <c r="H178" s="343" t="str">
        <f ca="1">IF(ISBLANK(#REF!),NA(),IFERROR(TEXT(TRUNC(G178-NOW()),"000") &amp; " D " &amp; TEXT(TRUNC(ABS(G178-NOW()-TRUNC(G178-NOW()))*24),"00") &amp; " H", NA()))</f>
        <v>-074 D 22 H</v>
      </c>
      <c r="I178" s="322">
        <f ca="1">IF(ISBLANK(A178),NA(),IFERROR(SLOPE(INDIRECT("D" &amp; MATCH(A178-$C$1,A:A,1)):D178, INDIRECT("A" &amp; MATCH(A178-$C$1,A:A,1)):A178),NA()))</f>
        <v>113139.18760841308</v>
      </c>
      <c r="J178" s="330">
        <f ca="1">IF(ISBLANK(A178),NA(),IFERROR(A178+(PLAYER_EXP_MAX-D178)/I178,NA()))</f>
        <v>43731.564801349596</v>
      </c>
      <c r="K178" s="343" t="str">
        <f t="shared" ca="1" si="13"/>
        <v>-076 D 15 H</v>
      </c>
      <c r="L178" s="322">
        <f t="shared" si="14"/>
        <v>102291.35889904881</v>
      </c>
      <c r="M178" s="330">
        <f>IF(ISBLANK(A178),NA(),IFERROR(A178+(PLAYER_EXP_MAX-D178)/L178,NA()))</f>
        <v>43732.929975900952</v>
      </c>
      <c r="N178" s="343" t="str">
        <f t="shared" ca="1" si="15"/>
        <v>-075 D 06 H</v>
      </c>
    </row>
    <row r="179" spans="1:14" ht="14.65" customHeight="1" x14ac:dyDescent="0.25">
      <c r="A179" s="30">
        <v>43718.944444444445</v>
      </c>
      <c r="B179" s="312">
        <v>194</v>
      </c>
      <c r="C179" s="312">
        <v>23374</v>
      </c>
      <c r="D179" s="343">
        <f t="shared" si="12"/>
        <v>10020116</v>
      </c>
      <c r="E179" s="316">
        <f>IF(ISBLANK(A179),"-",D179/PLAYER_EXP_MAX)</f>
        <v>0.87645971056696403</v>
      </c>
      <c r="F179" s="322">
        <f ca="1">IF(ISBLANK(A179),NA(),IFERROR(SLOPE(INDIRECT("D" &amp; MATCH(A179-$B$1,A:A,1)):D179, INDIRECT("A" &amp; MATCH(A179-$B$1,A:A,1)):A179),NA()))</f>
        <v>107464.97264299449</v>
      </c>
      <c r="G179" s="330">
        <f ca="1">IF(ISBLANK(A179),NA(),IFERROR(A179+(PLAYER_EXP_MAX-D179)/F179,NA()))</f>
        <v>43732.087080275116</v>
      </c>
      <c r="H179" s="343" t="str">
        <f ca="1">IF(ISBLANK(#REF!),NA(),IFERROR(TEXT(TRUNC(G179-NOW()),"000") &amp; " D " &amp; TEXT(TRUNC(ABS(G179-NOW()-TRUNC(G179-NOW()))*24),"00") &amp; " H", NA()))</f>
        <v>-076 D 03 H</v>
      </c>
      <c r="I179" s="322">
        <f ca="1">IF(ISBLANK(A179),NA(),IFERROR(SLOPE(INDIRECT("D" &amp; MATCH(A179-$C$1,A:A,1)):D179, INDIRECT("A" &amp; MATCH(A179-$C$1,A:A,1)):A179),NA()))</f>
        <v>112969.38442706455</v>
      </c>
      <c r="J179" s="330">
        <f ca="1">IF(ISBLANK(A179),NA(),IFERROR(A179+(PLAYER_EXP_MAX-D179)/I179,NA()))</f>
        <v>43731.446707842297</v>
      </c>
      <c r="K179" s="343" t="str">
        <f t="shared" ca="1" si="13"/>
        <v>-076 D 18 H</v>
      </c>
      <c r="L179" s="322">
        <f t="shared" si="14"/>
        <v>102641.68613266048</v>
      </c>
      <c r="M179" s="330">
        <f>IF(ISBLANK(A179),NA(),IFERROR(A179+(PLAYER_EXP_MAX-D179)/L179,NA()))</f>
        <v>43732.704672410444</v>
      </c>
      <c r="N179" s="343" t="str">
        <f t="shared" ca="1" si="15"/>
        <v>-075 D 12 H</v>
      </c>
    </row>
    <row r="180" spans="1:14" ht="14.65" customHeight="1" x14ac:dyDescent="0.25">
      <c r="A180" s="30">
        <v>43719.072916666664</v>
      </c>
      <c r="B180" s="312">
        <v>195</v>
      </c>
      <c r="C180" s="312">
        <v>221633</v>
      </c>
      <c r="D180" s="343">
        <f t="shared" si="12"/>
        <v>10045857</v>
      </c>
      <c r="E180" s="316">
        <f>IF(ISBLANK(A180),"-",D180/PLAYER_EXP_MAX)</f>
        <v>0.87871127625838963</v>
      </c>
      <c r="F180" s="322">
        <f ca="1">IF(ISBLANK(A180),NA(),IFERROR(SLOPE(INDIRECT("D" &amp; MATCH(A180-$B$1,A:A,1)):D180, INDIRECT("A" &amp; MATCH(A180-$B$1,A:A,1)):A180),NA()))</f>
        <v>121415.90989026883</v>
      </c>
      <c r="G180" s="330">
        <f ca="1">IF(ISBLANK(A180),NA(),IFERROR(A180+(PLAYER_EXP_MAX-D180)/F180,NA()))</f>
        <v>43730.493429853552</v>
      </c>
      <c r="H180" s="343" t="str">
        <f ca="1">IF(ISBLANK(#REF!),NA(),IFERROR(TEXT(TRUNC(G180-NOW()),"000") &amp; " D " &amp; TEXT(TRUNC(ABS(G180-NOW()-TRUNC(G180-NOW()))*24),"00") &amp; " H", NA()))</f>
        <v>-077 D 17 H</v>
      </c>
      <c r="I180" s="322">
        <f ca="1">IF(ISBLANK(A180),NA(),IFERROR(SLOPE(INDIRECT("D" &amp; MATCH(A180-$C$1,A:A,1)):D180, INDIRECT("A" &amp; MATCH(A180-$C$1,A:A,1)):A180),NA()))</f>
        <v>113293.37751378736</v>
      </c>
      <c r="J180" s="330">
        <f ca="1">IF(ISBLANK(A180),NA(),IFERROR(A180+(PLAYER_EXP_MAX-D180)/I180,NA()))</f>
        <v>43731.312219884821</v>
      </c>
      <c r="K180" s="343" t="str">
        <f t="shared" ca="1" si="13"/>
        <v>-076 D 21 H</v>
      </c>
      <c r="L180" s="322">
        <f t="shared" si="14"/>
        <v>102882.40313175422</v>
      </c>
      <c r="M180" s="330">
        <f>IF(ISBLANK(A180),NA(),IFERROR(A180+(PLAYER_EXP_MAX-D180)/L180,NA()))</f>
        <v>43732.550751143608</v>
      </c>
      <c r="N180" s="343" t="str">
        <f t="shared" ca="1" si="15"/>
        <v>-075 D 16 H</v>
      </c>
    </row>
    <row r="181" spans="1:14" ht="14.65" customHeight="1" x14ac:dyDescent="0.25">
      <c r="A181" s="30">
        <v>43719.487500000003</v>
      </c>
      <c r="B181" s="312">
        <v>195</v>
      </c>
      <c r="C181" s="312">
        <v>184036</v>
      </c>
      <c r="D181" s="343">
        <f t="shared" si="12"/>
        <v>10083454</v>
      </c>
      <c r="E181" s="316">
        <f>IF(ISBLANK(A181),"-",D181/PLAYER_EXP_MAX)</f>
        <v>0.8819998864639188</v>
      </c>
      <c r="F181" s="322">
        <f ca="1">IF(ISBLANK(A181),NA(),IFERROR(SLOPE(INDIRECT("D" &amp; MATCH(A181-$B$1,A:A,1)):D181, INDIRECT("A" &amp; MATCH(A181-$B$1,A:A,1)):A181),NA()))</f>
        <v>119677.0912976617</v>
      </c>
      <c r="G181" s="330">
        <f ca="1">IF(ISBLANK(A181),NA(),IFERROR(A181+(PLAYER_EXP_MAX-D181)/F181,NA()))</f>
        <v>43730.759791007185</v>
      </c>
      <c r="H181" s="343" t="str">
        <f ca="1">IF(ISBLANK(#REF!),NA(),IFERROR(TEXT(TRUNC(G181-NOW()),"000") &amp; " D " &amp; TEXT(TRUNC(ABS(G181-NOW()-TRUNC(G181-NOW()))*24),"00") &amp; " H", NA()))</f>
        <v>-077 D 11 H</v>
      </c>
      <c r="I181" s="322">
        <f ca="1">IF(ISBLANK(A181),NA(),IFERROR(SLOPE(INDIRECT("D" &amp; MATCH(A181-$C$1,A:A,1)):D181, INDIRECT("A" &amp; MATCH(A181-$C$1,A:A,1)):A181),NA()))</f>
        <v>113330.73365147822</v>
      </c>
      <c r="J181" s="330">
        <f ca="1">IF(ISBLANK(A181),NA(),IFERROR(A181+(PLAYER_EXP_MAX-D181)/I181,NA()))</f>
        <v>43731.391023047414</v>
      </c>
      <c r="K181" s="343" t="str">
        <f t="shared" ca="1" si="13"/>
        <v>-076 D 19 H</v>
      </c>
      <c r="L181" s="322">
        <f t="shared" si="14"/>
        <v>102786.2180477974</v>
      </c>
      <c r="M181" s="330">
        <f>IF(ISBLANK(A181),NA(),IFERROR(A181+(PLAYER_EXP_MAX-D181)/L181,NA()))</f>
        <v>43732.612168127911</v>
      </c>
      <c r="N181" s="343" t="str">
        <f t="shared" ca="1" si="15"/>
        <v>-075 D 14 H</v>
      </c>
    </row>
    <row r="182" spans="1:14" ht="14.65" customHeight="1" x14ac:dyDescent="0.25">
      <c r="A182" s="30">
        <v>43719.552777777775</v>
      </c>
      <c r="B182" s="312">
        <v>195</v>
      </c>
      <c r="C182" s="312">
        <v>173242</v>
      </c>
      <c r="D182" s="343">
        <f t="shared" si="12"/>
        <v>10094248</v>
      </c>
      <c r="E182" s="316">
        <f>IF(ISBLANK(A182),"-",D182/PLAYER_EXP_MAX)</f>
        <v>0.88294403782063557</v>
      </c>
      <c r="F182" s="322">
        <f ca="1">IF(ISBLANK(A182),NA(),IFERROR(SLOPE(INDIRECT("D" &amp; MATCH(A182-$B$1,A:A,1)):D182, INDIRECT("A" &amp; MATCH(A182-$B$1,A:A,1)):A182),NA()))</f>
        <v>120239.43760274562</v>
      </c>
      <c r="G182" s="330">
        <f ca="1">IF(ISBLANK(A182),NA(),IFERROR(A182+(PLAYER_EXP_MAX-D182)/F182,NA()))</f>
        <v>43730.682578670734</v>
      </c>
      <c r="H182" s="343" t="str">
        <f ca="1">IF(ISBLANK(#REF!),NA(),IFERROR(TEXT(TRUNC(G182-NOW()),"000") &amp; " D " &amp; TEXT(TRUNC(ABS(G182-NOW()-TRUNC(G182-NOW()))*24),"00") &amp; " H", NA()))</f>
        <v>-077 D 12 H</v>
      </c>
      <c r="I182" s="322">
        <f ca="1">IF(ISBLANK(A182),NA(),IFERROR(SLOPE(INDIRECT("D" &amp; MATCH(A182-$C$1,A:A,1)):D182, INDIRECT("A" &amp; MATCH(A182-$C$1,A:A,1)):A182),NA()))</f>
        <v>113426.82564916005</v>
      </c>
      <c r="J182" s="330">
        <f ca="1">IF(ISBLANK(A182),NA(),IFERROR(A182+(PLAYER_EXP_MAX-D182)/I182,NA()))</f>
        <v>43731.351053823506</v>
      </c>
      <c r="K182" s="343" t="str">
        <f t="shared" ca="1" si="13"/>
        <v>-076 D 20 H</v>
      </c>
      <c r="L182" s="322">
        <f t="shared" si="14"/>
        <v>102863.81697519599</v>
      </c>
      <c r="M182" s="330">
        <f>IF(ISBLANK(A182),NA(),IFERROR(A182+(PLAYER_EXP_MAX-D182)/L182,NA()))</f>
        <v>43732.562609994311</v>
      </c>
      <c r="N182" s="343" t="str">
        <f t="shared" ca="1" si="15"/>
        <v>-075 D 15 H</v>
      </c>
    </row>
    <row r="183" spans="1:14" ht="14.65" customHeight="1" x14ac:dyDescent="0.25">
      <c r="A183" s="30">
        <v>43719.76458333333</v>
      </c>
      <c r="B183" s="312">
        <v>195</v>
      </c>
      <c r="C183" s="312">
        <v>140237</v>
      </c>
      <c r="D183" s="343">
        <f t="shared" si="12"/>
        <v>10127253</v>
      </c>
      <c r="E183" s="316">
        <f>IF(ISBLANK(A183),"-",D183/PLAYER_EXP_MAX)</f>
        <v>0.88583098571098562</v>
      </c>
      <c r="F183" s="322">
        <f ca="1">IF(ISBLANK(A183),NA(),IFERROR(SLOPE(INDIRECT("D" &amp; MATCH(A183-$B$1,A:A,1)):D183, INDIRECT("A" &amp; MATCH(A183-$B$1,A:A,1)):A183),NA()))</f>
        <v>132049.59384464062</v>
      </c>
      <c r="G183" s="330">
        <f ca="1">IF(ISBLANK(A183),NA(),IFERROR(A183+(PLAYER_EXP_MAX-D183)/F183,NA()))</f>
        <v>43729.649021157013</v>
      </c>
      <c r="H183" s="343" t="str">
        <f ca="1">IF(ISBLANK(#REF!),NA(),IFERROR(TEXT(TRUNC(G183-NOW()),"000") &amp; " D " &amp; TEXT(TRUNC(ABS(G183-NOW()-TRUNC(G183-NOW()))*24),"00") &amp; " H", NA()))</f>
        <v>-078 D 13 H</v>
      </c>
      <c r="I183" s="322">
        <f ca="1">IF(ISBLANK(A183),NA(),IFERROR(SLOPE(INDIRECT("D" &amp; MATCH(A183-$C$1,A:A,1)):D183, INDIRECT("A" &amp; MATCH(A183-$C$1,A:A,1)):A183),NA()))</f>
        <v>113331.10947640812</v>
      </c>
      <c r="J183" s="330">
        <f ca="1">IF(ISBLANK(A183),NA(),IFERROR(A183+(PLAYER_EXP_MAX-D183)/I183,NA()))</f>
        <v>43731.281597558554</v>
      </c>
      <c r="K183" s="343" t="str">
        <f t="shared" ca="1" si="13"/>
        <v>-076 D 22 H</v>
      </c>
      <c r="L183" s="322">
        <f t="shared" si="14"/>
        <v>103076.09240717432</v>
      </c>
      <c r="M183" s="330">
        <f>IF(ISBLANK(A183),NA(),IFERROR(A183+(PLAYER_EXP_MAX-D183)/L183,NA()))</f>
        <v>43732.427422693247</v>
      </c>
      <c r="N183" s="343" t="str">
        <f t="shared" ca="1" si="15"/>
        <v>-075 D 19 H</v>
      </c>
    </row>
    <row r="184" spans="1:14" ht="14.65" customHeight="1" x14ac:dyDescent="0.25">
      <c r="A184" s="30">
        <v>43719.807638888888</v>
      </c>
      <c r="B184" s="312">
        <v>195</v>
      </c>
      <c r="C184" s="312">
        <v>131340</v>
      </c>
      <c r="D184" s="343">
        <f t="shared" si="12"/>
        <v>10136150</v>
      </c>
      <c r="E184" s="316">
        <f>IF(ISBLANK(A184),"-",D184/PLAYER_EXP_MAX)</f>
        <v>0.8866092064466452</v>
      </c>
      <c r="F184" s="322">
        <f ca="1">IF(ISBLANK(A184),NA(),IFERROR(SLOPE(INDIRECT("D" &amp; MATCH(A184-$B$1,A:A,1)):D184, INDIRECT("A" &amp; MATCH(A184-$B$1,A:A,1)):A184),NA()))</f>
        <v>134183.65039486423</v>
      </c>
      <c r="G184" s="330">
        <f ca="1">IF(ISBLANK(A184),NA(),IFERROR(A184+(PLAYER_EXP_MAX-D184)/F184,NA()))</f>
        <v>43729.468569979857</v>
      </c>
      <c r="H184" s="343" t="str">
        <f ca="1">IF(ISBLANK(#REF!),NA(),IFERROR(TEXT(TRUNC(G184-NOW()),"000") &amp; " D " &amp; TEXT(TRUNC(ABS(G184-NOW()-TRUNC(G184-NOW()))*24),"00") &amp; " H", NA()))</f>
        <v>-078 D 18 H</v>
      </c>
      <c r="I184" s="322">
        <f ca="1">IF(ISBLANK(A184),NA(),IFERROR(SLOPE(INDIRECT("D" &amp; MATCH(A184-$C$1,A:A,1)):D184, INDIRECT("A" &amp; MATCH(A184-$C$1,A:A,1)):A184),NA()))</f>
        <v>113342.78412574706</v>
      </c>
      <c r="J184" s="330">
        <f ca="1">IF(ISBLANK(A184),NA(),IFERROR(A184+(PLAYER_EXP_MAX-D184)/I184,NA()))</f>
        <v>43731.24497043142</v>
      </c>
      <c r="K184" s="343" t="str">
        <f t="shared" ca="1" si="13"/>
        <v>-076 D 23 H</v>
      </c>
      <c r="L184" s="322">
        <f t="shared" si="14"/>
        <v>103160.40126051524</v>
      </c>
      <c r="M184" s="330">
        <f>IF(ISBLANK(A184),NA(),IFERROR(A184+(PLAYER_EXP_MAX-D184)/L184,NA()))</f>
        <v>43732.373885085683</v>
      </c>
      <c r="N184" s="343" t="str">
        <f t="shared" ca="1" si="15"/>
        <v>-075 D 20 H</v>
      </c>
    </row>
    <row r="185" spans="1:14" ht="14.65" customHeight="1" x14ac:dyDescent="0.25">
      <c r="A185" s="30">
        <v>43719.957638888889</v>
      </c>
      <c r="B185" s="312">
        <v>195</v>
      </c>
      <c r="C185" s="312">
        <v>101474</v>
      </c>
      <c r="D185" s="343">
        <f t="shared" si="12"/>
        <v>10166016</v>
      </c>
      <c r="E185" s="316">
        <f>IF(ISBLANK(A185),"-",D185/PLAYER_EXP_MAX)</f>
        <v>0.88922158595560419</v>
      </c>
      <c r="F185" s="322">
        <f ca="1">IF(ISBLANK(A185),NA(),IFERROR(SLOPE(INDIRECT("D" &amp; MATCH(A185-$B$1,A:A,1)):D185, INDIRECT("A" &amp; MATCH(A185-$B$1,A:A,1)):A185),NA()))</f>
        <v>134129.82411337161</v>
      </c>
      <c r="G185" s="330">
        <f ca="1">IF(ISBLANK(A185),NA(),IFERROR(A185+(PLAYER_EXP_MAX-D185)/F185,NA()))</f>
        <v>43729.399782039167</v>
      </c>
      <c r="H185" s="343" t="str">
        <f ca="1">IF(ISBLANK(#REF!),NA(),IFERROR(TEXT(TRUNC(G185-NOW()),"000") &amp; " D " &amp; TEXT(TRUNC(ABS(G185-NOW()-TRUNC(G185-NOW()))*24),"00") &amp; " H", NA()))</f>
        <v>-078 D 19 H</v>
      </c>
      <c r="I185" s="322">
        <f ca="1">IF(ISBLANK(A185),NA(),IFERROR(SLOPE(INDIRECT("D" &amp; MATCH(A185-$C$1,A:A,1)):D185, INDIRECT("A" &amp; MATCH(A185-$C$1,A:A,1)):A185),NA()))</f>
        <v>113927.90939521228</v>
      </c>
      <c r="J185" s="330">
        <f ca="1">IF(ISBLANK(A185),NA(),IFERROR(A185+(PLAYER_EXP_MAX-D185)/I185,NA()))</f>
        <v>43731.074080915459</v>
      </c>
      <c r="K185" s="343" t="str">
        <f t="shared" ca="1" si="13"/>
        <v>-077 D 03 H</v>
      </c>
      <c r="L185" s="322">
        <f t="shared" si="14"/>
        <v>103431.74819315788</v>
      </c>
      <c r="M185" s="330">
        <f>IF(ISBLANK(A185),NA(),IFERROR(A185+(PLAYER_EXP_MAX-D185)/L185,NA()))</f>
        <v>43732.202167499534</v>
      </c>
      <c r="N185" s="343" t="str">
        <f t="shared" ca="1" si="15"/>
        <v>-076 D 00 H</v>
      </c>
    </row>
    <row r="186" spans="1:14" ht="14.65" customHeight="1" x14ac:dyDescent="0.25">
      <c r="A186" s="30">
        <v>43720.080555555556</v>
      </c>
      <c r="B186" s="312">
        <v>195</v>
      </c>
      <c r="C186" s="312">
        <v>83558</v>
      </c>
      <c r="D186" s="343">
        <f t="shared" si="12"/>
        <v>10183932</v>
      </c>
      <c r="E186" s="316">
        <f>IF(ISBLANK(A186),"-",D186/PLAYER_EXP_MAX)</f>
        <v>0.89078869876892075</v>
      </c>
      <c r="F186" s="322">
        <f ca="1">IF(ISBLANK(A186),NA(),IFERROR(SLOPE(INDIRECT("D" &amp; MATCH(A186-$B$1,A:A,1)):D186, INDIRECT("A" &amp; MATCH(A186-$B$1,A:A,1)):A186),NA()))</f>
        <v>141178.59854999126</v>
      </c>
      <c r="G186" s="330">
        <f ca="1">IF(ISBLANK(A186),NA(),IFERROR(A186+(PLAYER_EXP_MAX-D186)/F186,NA()))</f>
        <v>43728.924367668893</v>
      </c>
      <c r="H186" s="343" t="str">
        <f ca="1">IF(ISBLANK(#REF!),NA(),IFERROR(TEXT(TRUNC(G186-NOW()),"000") &amp; " D " &amp; TEXT(TRUNC(ABS(G186-NOW()-TRUNC(G186-NOW()))*24),"00") &amp; " H", NA()))</f>
        <v>-079 D 07 H</v>
      </c>
      <c r="I186" s="322">
        <f ca="1">IF(ISBLANK(A186),NA(),IFERROR(SLOPE(INDIRECT("D" &amp; MATCH(A186-$C$1,A:A,1)):D186, INDIRECT("A" &amp; MATCH(A186-$C$1,A:A,1)):A186),NA()))</f>
        <v>114684.23505656316</v>
      </c>
      <c r="J186" s="330">
        <f ca="1">IF(ISBLANK(A186),NA(),IFERROR(A186+(PLAYER_EXP_MAX-D186)/I186,NA()))</f>
        <v>43730.967466030954</v>
      </c>
      <c r="K186" s="343" t="str">
        <f t="shared" ca="1" si="13"/>
        <v>-077 D 06 H</v>
      </c>
      <c r="L186" s="322">
        <f t="shared" si="14"/>
        <v>103529.61007407357</v>
      </c>
      <c r="M186" s="330">
        <f>IF(ISBLANK(A186),NA(),IFERROR(A186+(PLAYER_EXP_MAX-D186)/L186,NA()))</f>
        <v>43732.140458023139</v>
      </c>
      <c r="N186" s="343" t="str">
        <f t="shared" ca="1" si="15"/>
        <v>-076 D 01 H</v>
      </c>
    </row>
    <row r="187" spans="1:14" ht="14.65" customHeight="1" x14ac:dyDescent="0.25">
      <c r="A187" s="30">
        <v>43720.570833333331</v>
      </c>
      <c r="B187" s="312">
        <v>195</v>
      </c>
      <c r="C187" s="312">
        <v>63886</v>
      </c>
      <c r="D187" s="343">
        <f t="shared" si="12"/>
        <v>10203604</v>
      </c>
      <c r="E187" s="316">
        <f>IF(ISBLANK(A187),"-",D187/PLAYER_EXP_MAX)</f>
        <v>0.89250940893098607</v>
      </c>
      <c r="F187" s="322">
        <f ca="1">IF(ISBLANK(A187),NA(),IFERROR(SLOPE(INDIRECT("D" &amp; MATCH(A187-$B$1,A:A,1)):D187, INDIRECT("A" &amp; MATCH(A187-$B$1,A:A,1)):A187),NA()))</f>
        <v>107524.22498034974</v>
      </c>
      <c r="G187" s="330">
        <f ca="1">IF(ISBLANK(A187),NA(),IFERROR(A187+(PLAYER_EXP_MAX-D187)/F187,NA()))</f>
        <v>43731.999746215282</v>
      </c>
      <c r="H187" s="343" t="str">
        <f ca="1">IF(ISBLANK(#REF!),NA(),IFERROR(TEXT(TRUNC(G187-NOW()),"000") &amp; " D " &amp; TEXT(TRUNC(ABS(G187-NOW()-TRUNC(G187-NOW()))*24),"00") &amp; " H", NA()))</f>
        <v>-076 D 05 H</v>
      </c>
      <c r="I187" s="322">
        <f ca="1">IF(ISBLANK(A187),NA(),IFERROR(SLOPE(INDIRECT("D" &amp; MATCH(A187-$C$1,A:A,1)):D187, INDIRECT("A" &amp; MATCH(A187-$C$1,A:A,1)):A187),NA()))</f>
        <v>114570.45409291967</v>
      </c>
      <c r="J187" s="330">
        <f ca="1">IF(ISBLANK(A187),NA(),IFERROR(A187+(PLAYER_EXP_MAX-D187)/I187,NA()))</f>
        <v>43731.296853490356</v>
      </c>
      <c r="K187" s="343" t="str">
        <f t="shared" ca="1" si="13"/>
        <v>-076 D 22 H</v>
      </c>
      <c r="L187" s="322">
        <f t="shared" si="14"/>
        <v>102950.20541297369</v>
      </c>
      <c r="M187" s="330">
        <f>IF(ISBLANK(A187),NA(),IFERROR(A187+(PLAYER_EXP_MAX-D187)/L187,NA()))</f>
        <v>43732.507526369256</v>
      </c>
      <c r="N187" s="343" t="str">
        <f t="shared" ca="1" si="15"/>
        <v>-075 D 17 H</v>
      </c>
    </row>
    <row r="188" spans="1:14" ht="14.65" customHeight="1" x14ac:dyDescent="0.25">
      <c r="A188" s="30">
        <v>43720.854861111111</v>
      </c>
      <c r="B188" s="312">
        <v>195</v>
      </c>
      <c r="C188" s="312">
        <v>30307</v>
      </c>
      <c r="D188" s="343">
        <f t="shared" si="12"/>
        <v>10237183</v>
      </c>
      <c r="E188" s="316">
        <f>IF(ISBLANK(A188),"-",D188/PLAYER_EXP_MAX)</f>
        <v>0.89544656461073346</v>
      </c>
      <c r="F188" s="322">
        <f ca="1">IF(ISBLANK(A188),NA(),IFERROR(SLOPE(INDIRECT("D" &amp; MATCH(A188-$B$1,A:A,1)):D188, INDIRECT("A" &amp; MATCH(A188-$B$1,A:A,1)):A188),NA()))</f>
        <v>83312.719193898476</v>
      </c>
      <c r="G188" s="330">
        <f ca="1">IF(ISBLANK(A188),NA(),IFERROR(A188+(PLAYER_EXP_MAX-D188)/F188,NA()))</f>
        <v>43735.202082178497</v>
      </c>
      <c r="H188" s="343" t="str">
        <f ca="1">IF(ISBLANK(#REF!),NA(),IFERROR(TEXT(TRUNC(G188-NOW()),"000") &amp; " D " &amp; TEXT(TRUNC(ABS(G188-NOW()-TRUNC(G188-NOW()))*24),"00") &amp; " H", NA()))</f>
        <v>-073 D 00 H</v>
      </c>
      <c r="I188" s="322">
        <f ca="1">IF(ISBLANK(A188),NA(),IFERROR(SLOPE(INDIRECT("D" &amp; MATCH(A188-$C$1,A:A,1)):D188, INDIRECT("A" &amp; MATCH(A188-$C$1,A:A,1)):A188),NA()))</f>
        <v>114254.77078471302</v>
      </c>
      <c r="J188" s="330">
        <f ca="1">IF(ISBLANK(A188),NA(),IFERROR(A188+(PLAYER_EXP_MAX-D188)/I188,NA()))</f>
        <v>43731.316621191589</v>
      </c>
      <c r="K188" s="343" t="str">
        <f t="shared" ca="1" si="13"/>
        <v>-076 D 21 H</v>
      </c>
      <c r="L188" s="322">
        <f t="shared" si="14"/>
        <v>103030.63913066735</v>
      </c>
      <c r="M188" s="330">
        <f>IF(ISBLANK(A188),NA(),IFERROR(A188+(PLAYER_EXP_MAX-D188)/L188,NA()))</f>
        <v>43732.456322677164</v>
      </c>
      <c r="N188" s="343" t="str">
        <f t="shared" ca="1" si="15"/>
        <v>-075 D 18 H</v>
      </c>
    </row>
    <row r="189" spans="1:14" ht="14.65" customHeight="1" x14ac:dyDescent="0.25">
      <c r="A189" s="30">
        <v>43721.038888888892</v>
      </c>
      <c r="B189" s="312">
        <v>195</v>
      </c>
      <c r="C189" s="312">
        <v>4017</v>
      </c>
      <c r="D189" s="343">
        <f t="shared" si="12"/>
        <v>10263473</v>
      </c>
      <c r="E189" s="316">
        <f>IF(ISBLANK(A189),"-",D189/PLAYER_EXP_MAX)</f>
        <v>0.8977461513411471</v>
      </c>
      <c r="F189" s="322">
        <f ca="1">IF(ISBLANK(A189),NA(),IFERROR(SLOPE(INDIRECT("D" &amp; MATCH(A189-$B$1,A:A,1)):D189, INDIRECT("A" &amp; MATCH(A189-$B$1,A:A,1)):A189),NA()))</f>
        <v>81661.911314090772</v>
      </c>
      <c r="G189" s="330">
        <f ca="1">IF(ISBLANK(A189),NA(),IFERROR(A189+(PLAYER_EXP_MAX-D189)/F189,NA()))</f>
        <v>43735.35420408527</v>
      </c>
      <c r="H189" s="343" t="str">
        <f ca="1">IF(ISBLANK(#REF!),NA(),IFERROR(TEXT(TRUNC(G189-NOW()),"000") &amp; " D " &amp; TEXT(TRUNC(ABS(G189-NOW()-TRUNC(G189-NOW()))*24),"00") &amp; " H", NA()))</f>
        <v>-072 D 20 H</v>
      </c>
      <c r="I189" s="322">
        <f ca="1">IF(ISBLANK(A189),NA(),IFERROR(SLOPE(INDIRECT("D" &amp; MATCH(A189-$C$1,A:A,1)):D189, INDIRECT("A" &amp; MATCH(A189-$C$1,A:A,1)):A189),NA()))</f>
        <v>114180.69488331501</v>
      </c>
      <c r="J189" s="330">
        <f ca="1">IF(ISBLANK(A189),NA(),IFERROR(A189+(PLAYER_EXP_MAX-D189)/I189,NA()))</f>
        <v>43731.277187063504</v>
      </c>
      <c r="K189" s="343" t="str">
        <f t="shared" ca="1" si="13"/>
        <v>-076 D 22 H</v>
      </c>
      <c r="L189" s="322">
        <f t="shared" si="14"/>
        <v>103166.06931595334</v>
      </c>
      <c r="M189" s="330">
        <f>IF(ISBLANK(A189),NA(),IFERROR(A189+(PLAYER_EXP_MAX-D189)/L189,NA()))</f>
        <v>43732.370288909762</v>
      </c>
      <c r="N189" s="343" t="str">
        <f t="shared" ca="1" si="15"/>
        <v>-075 D 20 H</v>
      </c>
    </row>
    <row r="190" spans="1:14" ht="14.65" customHeight="1" x14ac:dyDescent="0.25">
      <c r="A190" s="30">
        <v>43721.0625</v>
      </c>
      <c r="B190" s="312">
        <v>196</v>
      </c>
      <c r="C190" s="312">
        <v>226999</v>
      </c>
      <c r="D190" s="343">
        <f t="shared" si="12"/>
        <v>10267491</v>
      </c>
      <c r="E190" s="316">
        <f>IF(ISBLANK(A190),"-",D190/PLAYER_EXP_MAX)</f>
        <v>0.89809760586692888</v>
      </c>
      <c r="F190" s="322">
        <f ca="1">IF(ISBLANK(A190),NA(),IFERROR(SLOPE(INDIRECT("D" &amp; MATCH(A190-$B$1,A:A,1)):D190, INDIRECT("A" &amp; MATCH(A190-$B$1,A:A,1)):A190),NA()))</f>
        <v>86026.030121230331</v>
      </c>
      <c r="G190" s="330">
        <f ca="1">IF(ISBLANK(A190),NA(),IFERROR(A190+(PLAYER_EXP_MAX-D190)/F190,NA()))</f>
        <v>43734.604889418159</v>
      </c>
      <c r="H190" s="343" t="str">
        <f ca="1">IF(ISBLANK(#REF!),NA(),IFERROR(TEXT(TRUNC(G190-NOW()),"000") &amp; " D " &amp; TEXT(TRUNC(ABS(G190-NOW()-TRUNC(G190-NOW()))*24),"00") &amp; " H", NA()))</f>
        <v>-073 D 14 H</v>
      </c>
      <c r="I190" s="322">
        <f ca="1">IF(ISBLANK(A190),NA(),IFERROR(SLOPE(INDIRECT("D" &amp; MATCH(A190-$C$1,A:A,1)):D190, INDIRECT("A" &amp; MATCH(A190-$C$1,A:A,1)):A190),NA()))</f>
        <v>114167.6580507858</v>
      </c>
      <c r="J190" s="330">
        <f ca="1">IF(ISBLANK(A190),NA(),IFERROR(A190+(PLAYER_EXP_MAX-D190)/I190,NA()))</f>
        <v>43731.266773433388</v>
      </c>
      <c r="K190" s="343" t="str">
        <f t="shared" ca="1" si="13"/>
        <v>-076 D 22 H</v>
      </c>
      <c r="L190" s="322">
        <f t="shared" si="14"/>
        <v>103195.29031514164</v>
      </c>
      <c r="M190" s="330">
        <f>IF(ISBLANK(A190),NA(),IFERROR(A190+(PLAYER_EXP_MAX-D190)/L190,NA()))</f>
        <v>43732.351755511976</v>
      </c>
      <c r="N190" s="343" t="str">
        <f t="shared" ca="1" si="15"/>
        <v>-075 D 20 H</v>
      </c>
    </row>
    <row r="191" spans="1:14" ht="14.65" customHeight="1" x14ac:dyDescent="0.25">
      <c r="A191" s="30">
        <v>43721.089583333334</v>
      </c>
      <c r="B191" s="312">
        <v>196</v>
      </c>
      <c r="C191" s="312">
        <v>222120</v>
      </c>
      <c r="D191" s="343">
        <f t="shared" si="12"/>
        <v>10272370</v>
      </c>
      <c r="E191" s="316">
        <f>IF(ISBLANK(A191),"-",D191/PLAYER_EXP_MAX)</f>
        <v>0.89852437207680669</v>
      </c>
      <c r="F191" s="322">
        <f ca="1">IF(ISBLANK(A191),NA(),IFERROR(SLOPE(INDIRECT("D" &amp; MATCH(A191-$B$1,A:A,1)):D191, INDIRECT("A" &amp; MATCH(A191-$B$1,A:A,1)):A191),NA()))</f>
        <v>90267.603067304386</v>
      </c>
      <c r="G191" s="330">
        <f ca="1">IF(ISBLANK(A191),NA(),IFERROR(A191+(PLAYER_EXP_MAX-D191)/F191,NA()))</f>
        <v>43733.941580734165</v>
      </c>
      <c r="H191" s="343" t="str">
        <f ca="1">IF(ISBLANK(#REF!),NA(),IFERROR(TEXT(TRUNC(G191-NOW()),"000") &amp; " D " &amp; TEXT(TRUNC(ABS(G191-NOW()-TRUNC(G191-NOW()))*24),"00") &amp; " H", NA()))</f>
        <v>-074 D 06 H</v>
      </c>
      <c r="I191" s="322">
        <f ca="1">IF(ISBLANK(A191),NA(),IFERROR(SLOPE(INDIRECT("D" &amp; MATCH(A191-$C$1,A:A,1)):D191, INDIRECT("A" &amp; MATCH(A191-$C$1,A:A,1)):A191),NA()))</f>
        <v>114196.48411174414</v>
      </c>
      <c r="J191" s="330">
        <f ca="1">IF(ISBLANK(A191),NA(),IFERROR(A191+(PLAYER_EXP_MAX-D191)/I191,NA()))</f>
        <v>43731.248556343962</v>
      </c>
      <c r="K191" s="343" t="str">
        <f t="shared" ca="1" si="13"/>
        <v>-076 D 23 H</v>
      </c>
      <c r="L191" s="322">
        <f t="shared" si="14"/>
        <v>103233.76355665596</v>
      </c>
      <c r="M191" s="330">
        <f>IF(ISBLANK(A191),NA(),IFERROR(A191+(PLAYER_EXP_MAX-D191)/L191,NA()))</f>
        <v>43732.327369887178</v>
      </c>
      <c r="N191" s="343" t="str">
        <f t="shared" ca="1" si="15"/>
        <v>-075 D 21 H</v>
      </c>
    </row>
    <row r="192" spans="1:14" ht="14.65" customHeight="1" x14ac:dyDescent="0.25">
      <c r="A192" s="30">
        <v>43721.568055555559</v>
      </c>
      <c r="B192" s="312">
        <v>196</v>
      </c>
      <c r="C192" s="312">
        <v>194337</v>
      </c>
      <c r="D192" s="343">
        <f t="shared" si="12"/>
        <v>10300153</v>
      </c>
      <c r="E192" s="316">
        <f>IF(ISBLANK(A192),"-",D192/PLAYER_EXP_MAX)</f>
        <v>0.90095455154166337</v>
      </c>
      <c r="F192" s="322">
        <f ca="1">IF(ISBLANK(A192),NA(),IFERROR(SLOPE(INDIRECT("D" &amp; MATCH(A192-$B$1,A:A,1)):D192, INDIRECT("A" &amp; MATCH(A192-$B$1,A:A,1)):A192),NA()))</f>
        <v>85779.970400216334</v>
      </c>
      <c r="G192" s="330">
        <f ca="1">IF(ISBLANK(A192),NA(),IFERROR(A192+(PLAYER_EXP_MAX-D192)/F192,NA()))</f>
        <v>43734.768526419757</v>
      </c>
      <c r="H192" s="343" t="str">
        <f ca="1">IF(ISBLANK(#REF!),NA(),IFERROR(TEXT(TRUNC(G192-NOW()),"000") &amp; " D " &amp; TEXT(TRUNC(ABS(G192-NOW()-TRUNC(G192-NOW()))*24),"00") &amp; " H", NA()))</f>
        <v>-073 D 10 H</v>
      </c>
      <c r="I192" s="322">
        <f ca="1">IF(ISBLANK(A192),NA(),IFERROR(SLOPE(INDIRECT("D" &amp; MATCH(A192-$C$1,A:A,1)):D192, INDIRECT("A" &amp; MATCH(A192-$C$1,A:A,1)):A192),NA()))</f>
        <v>113893.20268416879</v>
      </c>
      <c r="J192" s="330">
        <f ca="1">IF(ISBLANK(A192),NA(),IFERROR(A192+(PLAYER_EXP_MAX-D192)/I192,NA()))</f>
        <v>43731.510141415944</v>
      </c>
      <c r="K192" s="343" t="str">
        <f t="shared" ca="1" si="13"/>
        <v>-076 D 17 H</v>
      </c>
      <c r="L192" s="322">
        <f t="shared" si="14"/>
        <v>102838.30586441477</v>
      </c>
      <c r="M192" s="330">
        <f>IF(ISBLANK(A192),NA(),IFERROR(A192+(PLAYER_EXP_MAX-D192)/L192,NA()))</f>
        <v>43732.578894274477</v>
      </c>
      <c r="N192" s="343" t="str">
        <f t="shared" ca="1" si="15"/>
        <v>-075 D 15 H</v>
      </c>
    </row>
    <row r="193" spans="1:14" ht="14.65" customHeight="1" x14ac:dyDescent="0.25">
      <c r="A193" s="30">
        <v>43721.752083333333</v>
      </c>
      <c r="B193" s="312">
        <v>196</v>
      </c>
      <c r="C193" s="312">
        <v>170229</v>
      </c>
      <c r="D193" s="343">
        <f t="shared" si="12"/>
        <v>10324261</v>
      </c>
      <c r="E193" s="316">
        <f>IF(ISBLANK(A193),"-",D193/PLAYER_EXP_MAX)</f>
        <v>0.90306327869635383</v>
      </c>
      <c r="F193" s="322">
        <f ca="1">IF(ISBLANK(A193),NA(),IFERROR(SLOPE(INDIRECT("D" &amp; MATCH(A193-$B$1,A:A,1)):D193, INDIRECT("A" &amp; MATCH(A193-$B$1,A:A,1)):A193),NA()))</f>
        <v>95625.594573456357</v>
      </c>
      <c r="G193" s="330">
        <f ca="1">IF(ISBLANK(A193),NA(),IFERROR(A193+(PLAYER_EXP_MAX-D193)/F193,NA()))</f>
        <v>43733.341323692497</v>
      </c>
      <c r="H193" s="343" t="str">
        <f ca="1">IF(ISBLANK(#REF!),NA(),IFERROR(TEXT(TRUNC(G193-NOW()),"000") &amp; " D " &amp; TEXT(TRUNC(ABS(G193-NOW()-TRUNC(G193-NOW()))*24),"00") &amp; " H", NA()))</f>
        <v>-074 D 21 H</v>
      </c>
      <c r="I193" s="322">
        <f ca="1">IF(ISBLANK(A193),NA(),IFERROR(SLOPE(INDIRECT("D" &amp; MATCH(A193-$C$1,A:A,1)):D193, INDIRECT("A" &amp; MATCH(A193-$C$1,A:A,1)):A193),NA()))</f>
        <v>113420.82893201619</v>
      </c>
      <c r="J193" s="330">
        <f ca="1">IF(ISBLANK(A193),NA(),IFERROR(A193+(PLAYER_EXP_MAX-D193)/I193,NA()))</f>
        <v>43731.523022326066</v>
      </c>
      <c r="K193" s="343" t="str">
        <f t="shared" ca="1" si="13"/>
        <v>-076 D 16 H</v>
      </c>
      <c r="L193" s="322">
        <f t="shared" si="14"/>
        <v>102932.82674772947</v>
      </c>
      <c r="M193" s="330">
        <f>IF(ISBLANK(A193),NA(),IFERROR(A193+(PLAYER_EXP_MAX-D193)/L193,NA()))</f>
        <v>43732.518600051233</v>
      </c>
      <c r="N193" s="343" t="str">
        <f t="shared" ca="1" si="15"/>
        <v>-075 D 16 H</v>
      </c>
    </row>
    <row r="194" spans="1:14" ht="14.65" customHeight="1" x14ac:dyDescent="0.25">
      <c r="A194" s="30">
        <v>43722.067361111112</v>
      </c>
      <c r="B194" s="312">
        <v>196</v>
      </c>
      <c r="C194" s="312">
        <v>147038</v>
      </c>
      <c r="D194" s="343">
        <f t="shared" si="12"/>
        <v>10347452</v>
      </c>
      <c r="E194" s="316">
        <f>IF(ISBLANK(A194),"-",D194/PLAYER_EXP_MAX)</f>
        <v>0.90509179584603139</v>
      </c>
      <c r="F194" s="322">
        <f ca="1">IF(ISBLANK(A194),NA(),IFERROR(SLOPE(INDIRECT("D" &amp; MATCH(A194-$B$1,A:A,1)):D194, INDIRECT("A" &amp; MATCH(A194-$B$1,A:A,1)):A194),NA()))</f>
        <v>78064.880757255407</v>
      </c>
      <c r="G194" s="330">
        <f ca="1">IF(ISBLANK(A194),NA(),IFERROR(A194+(PLAYER_EXP_MAX-D194)/F194,NA()))</f>
        <v>43735.966530487596</v>
      </c>
      <c r="H194" s="343" t="str">
        <f ca="1">IF(ISBLANK(#REF!),NA(),IFERROR(TEXT(TRUNC(G194-NOW()),"000") &amp; " D " &amp; TEXT(TRUNC(ABS(G194-NOW()-TRUNC(G194-NOW()))*24),"00") &amp; " H", NA()))</f>
        <v>-072 D 06 H</v>
      </c>
      <c r="I194" s="322">
        <f ca="1">IF(ISBLANK(A194),NA(),IFERROR(SLOPE(INDIRECT("D" &amp; MATCH(A194-$C$1,A:A,1)):D194, INDIRECT("A" &amp; MATCH(A194-$C$1,A:A,1)):A194),NA()))</f>
        <v>112478.51757826672</v>
      </c>
      <c r="J194" s="330">
        <f ca="1">IF(ISBLANK(A194),NA(),IFERROR(A194+(PLAYER_EXP_MAX-D194)/I194,NA()))</f>
        <v>43731.713976512539</v>
      </c>
      <c r="K194" s="343" t="str">
        <f t="shared" ca="1" si="13"/>
        <v>-076 D 12 H</v>
      </c>
      <c r="L194" s="322">
        <f t="shared" si="14"/>
        <v>102764.89082530102</v>
      </c>
      <c r="M194" s="330">
        <f>IF(ISBLANK(A194),NA(),IFERROR(A194+(PLAYER_EXP_MAX-D194)/L194,NA()))</f>
        <v>43732.625801754468</v>
      </c>
      <c r="N194" s="343" t="str">
        <f t="shared" ca="1" si="15"/>
        <v>-075 D 14 H</v>
      </c>
    </row>
    <row r="195" spans="1:14" ht="14.65" customHeight="1" x14ac:dyDescent="0.25">
      <c r="A195" s="30">
        <v>43722.120833333334</v>
      </c>
      <c r="B195" s="312">
        <v>196</v>
      </c>
      <c r="C195" s="312">
        <v>136964</v>
      </c>
      <c r="D195" s="343">
        <f t="shared" ref="D195:D258" si="16">IF(ISBLANK(A195),"-",INDEX(DATA_PLAYER_EXP, B195, 3) + INDEX(DATA_PLAYER_EXP, B195, 2) - C195)</f>
        <v>10357526</v>
      </c>
      <c r="E195" s="316">
        <f>IF(ISBLANK(A195),"-",D195/PLAYER_EXP_MAX)</f>
        <v>0.90597296879096056</v>
      </c>
      <c r="F195" s="322">
        <f ca="1">IF(ISBLANK(A195),NA(),IFERROR(SLOPE(INDIRECT("D" &amp; MATCH(A195-$B$1,A:A,1)):D195, INDIRECT("A" &amp; MATCH(A195-$B$1,A:A,1)):A195),NA()))</f>
        <v>82173.706367794715</v>
      </c>
      <c r="G195" s="330">
        <f ca="1">IF(ISBLANK(A195),NA(),IFERROR(A195+(PLAYER_EXP_MAX-D195)/F195,NA()))</f>
        <v>43735.202426552321</v>
      </c>
      <c r="H195" s="343" t="str">
        <f ca="1">IF(ISBLANK(#REF!),NA(),IFERROR(TEXT(TRUNC(G195-NOW()),"000") &amp; " D " &amp; TEXT(TRUNC(ABS(G195-NOW()-TRUNC(G195-NOW()))*24),"00") &amp; " H", NA()))</f>
        <v>-073 D 00 H</v>
      </c>
      <c r="I195" s="322">
        <f ca="1">IF(ISBLANK(A195),NA(),IFERROR(SLOPE(INDIRECT("D" &amp; MATCH(A195-$C$1,A:A,1)):D195, INDIRECT("A" &amp; MATCH(A195-$C$1,A:A,1)):A195),NA()))</f>
        <v>111943.33844797999</v>
      </c>
      <c r="J195" s="330">
        <f ca="1">IF(ISBLANK(A195),NA(),IFERROR(A195+(PLAYER_EXP_MAX-D195)/I195,NA()))</f>
        <v>43731.723575353572</v>
      </c>
      <c r="K195" s="343" t="str">
        <f t="shared" ref="K195:K258" ca="1" si="17">IF(ISBLANK(A195),NA(),IFERROR(TEXT(TRUNC(J195-NOW()),"000") &amp; " D " &amp; TEXT(TRUNC(ABS(J195-NOW()-TRUNC(J195-NOW()))*24),"00") &amp; " H", NA()))</f>
        <v>-076 D 11 H</v>
      </c>
      <c r="L195" s="322">
        <f t="shared" si="14"/>
        <v>102847.83937804912</v>
      </c>
      <c r="M195" s="330">
        <f>IF(ISBLANK(A195),NA(),IFERROR(A195+(PLAYER_EXP_MAX-D195)/L195,NA()))</f>
        <v>43732.57280788623</v>
      </c>
      <c r="N195" s="343" t="str">
        <f t="shared" ca="1" si="15"/>
        <v>-075 D 15 H</v>
      </c>
    </row>
    <row r="196" spans="1:14" ht="14.65" customHeight="1" x14ac:dyDescent="0.25">
      <c r="A196" s="30">
        <v>43722.193055555559</v>
      </c>
      <c r="B196" s="312">
        <v>196</v>
      </c>
      <c r="C196" s="312">
        <v>124910</v>
      </c>
      <c r="D196" s="343">
        <f t="shared" si="16"/>
        <v>10369580</v>
      </c>
      <c r="E196" s="316">
        <f>IF(ISBLANK(A196),"-",D196/PLAYER_EXP_MAX)</f>
        <v>0.90702733236830579</v>
      </c>
      <c r="F196" s="322">
        <f ca="1">IF(ISBLANK(A196),NA(),IFERROR(SLOPE(INDIRECT("D" &amp; MATCH(A196-$B$1,A:A,1)):D196, INDIRECT("A" &amp; MATCH(A196-$B$1,A:A,1)):A196),NA()))</f>
        <v>86750.751439739615</v>
      </c>
      <c r="G196" s="330">
        <f ca="1">IF(ISBLANK(A196),NA(),IFERROR(A196+(PLAYER_EXP_MAX-D196)/F196,NA()))</f>
        <v>43734.445502737399</v>
      </c>
      <c r="H196" s="343" t="str">
        <f ca="1">IF(ISBLANK(#REF!),NA(),IFERROR(TEXT(TRUNC(G196-NOW()),"000") &amp; " D " &amp; TEXT(TRUNC(ABS(G196-NOW()-TRUNC(G196-NOW()))*24),"00") &amp; " H", NA()))</f>
        <v>-073 D 18 H</v>
      </c>
      <c r="I196" s="322">
        <f ca="1">IF(ISBLANK(A196),NA(),IFERROR(SLOPE(INDIRECT("D" &amp; MATCH(A196-$C$1,A:A,1)):D196, INDIRECT("A" &amp; MATCH(A196-$C$1,A:A,1)):A196),NA()))</f>
        <v>111308.23020926639</v>
      </c>
      <c r="J196" s="330">
        <f ca="1">IF(ISBLANK(A196),NA(),IFERROR(A196+(PLAYER_EXP_MAX-D196)/I196,NA()))</f>
        <v>43731.742295517433</v>
      </c>
      <c r="K196" s="343" t="str">
        <f t="shared" ca="1" si="17"/>
        <v>-076 D 11 H</v>
      </c>
      <c r="L196" s="322">
        <f t="shared" si="14"/>
        <v>102931.53288523298</v>
      </c>
      <c r="M196" s="330">
        <f>IF(ISBLANK(A196),NA(),IFERROR(A196+(PLAYER_EXP_MAX-D196)/L196,NA()))</f>
        <v>43732.519424649712</v>
      </c>
      <c r="N196" s="343" t="str">
        <f t="shared" ca="1" si="15"/>
        <v>-075 D 16 H</v>
      </c>
    </row>
    <row r="197" spans="1:14" ht="14.65" customHeight="1" x14ac:dyDescent="0.25">
      <c r="A197" s="30">
        <v>43722.263194444444</v>
      </c>
      <c r="B197" s="312">
        <v>196</v>
      </c>
      <c r="C197" s="312">
        <v>113717</v>
      </c>
      <c r="D197" s="343">
        <f t="shared" si="16"/>
        <v>10380773</v>
      </c>
      <c r="E197" s="316">
        <f>IF(ISBLANK(A197),"-",D197/PLAYER_EXP_MAX)</f>
        <v>0.90800638426155489</v>
      </c>
      <c r="F197" s="322">
        <f ca="1">IF(ISBLANK(A197),NA(),IFERROR(SLOPE(INDIRECT("D" &amp; MATCH(A197-$B$1,A:A,1)):D197, INDIRECT("A" &amp; MATCH(A197-$B$1,A:A,1)):A197),NA()))</f>
        <v>91162.01783982513</v>
      </c>
      <c r="G197" s="330">
        <f ca="1">IF(ISBLANK(A197),NA(),IFERROR(A197+(PLAYER_EXP_MAX-D197)/F197,NA()))</f>
        <v>43733.799972862929</v>
      </c>
      <c r="H197" s="343" t="str">
        <f ca="1">IF(ISBLANK(#REF!),NA(),IFERROR(TEXT(TRUNC(G197-NOW()),"000") &amp; " D " &amp; TEXT(TRUNC(ABS(G197-NOW()-TRUNC(G197-NOW()))*24),"00") &amp; " H", NA()))</f>
        <v>-074 D 10 H</v>
      </c>
      <c r="I197" s="322">
        <f ca="1">IF(ISBLANK(A197),NA(),IFERROR(SLOPE(INDIRECT("D" &amp; MATCH(A197-$C$1,A:A,1)):D197, INDIRECT("A" &amp; MATCH(A197-$C$1,A:A,1)):A197),NA()))</f>
        <v>111077.97752107146</v>
      </c>
      <c r="J197" s="330">
        <f ca="1">IF(ISBLANK(A197),NA(),IFERROR(A197+(PLAYER_EXP_MAX-D197)/I197,NA()))</f>
        <v>43731.731461903677</v>
      </c>
      <c r="K197" s="343" t="str">
        <f t="shared" ca="1" si="17"/>
        <v>-076 D 11 H</v>
      </c>
      <c r="L197" s="322">
        <f t="shared" si="14"/>
        <v>103003.32864887502</v>
      </c>
      <c r="M197" s="330">
        <f>IF(ISBLANK(A197),NA(),IFERROR(A197+(PLAYER_EXP_MAX-D197)/L197,NA()))</f>
        <v>43732.473699423223</v>
      </c>
      <c r="N197" s="343" t="str">
        <f t="shared" ca="1" si="15"/>
        <v>-075 D 17 H</v>
      </c>
    </row>
    <row r="198" spans="1:14" ht="14.65" customHeight="1" x14ac:dyDescent="0.25">
      <c r="A198" s="30">
        <v>43722.3125</v>
      </c>
      <c r="B198" s="312">
        <v>196</v>
      </c>
      <c r="C198" s="312">
        <v>107116</v>
      </c>
      <c r="D198" s="343">
        <f t="shared" si="16"/>
        <v>10387374</v>
      </c>
      <c r="E198" s="316">
        <f>IF(ISBLANK(A198),"-",D198/PLAYER_EXP_MAX)</f>
        <v>0.90858377383962496</v>
      </c>
      <c r="F198" s="322">
        <f ca="1">IF(ISBLANK(A198),NA(),IFERROR(SLOPE(INDIRECT("D" &amp; MATCH(A198-$B$1,A:A,1)):D198, INDIRECT("A" &amp; MATCH(A198-$B$1,A:A,1)):A198),NA()))</f>
        <v>94467.972144116691</v>
      </c>
      <c r="G198" s="330">
        <f ca="1">IF(ISBLANK(A198),NA(),IFERROR(A198+(PLAYER_EXP_MAX-D198)/F198,NA()))</f>
        <v>43733.375667508306</v>
      </c>
      <c r="H198" s="343" t="str">
        <f ca="1">IF(ISBLANK(#REF!),NA(),IFERROR(TEXT(TRUNC(G198-NOW()),"000") &amp; " D " &amp; TEXT(TRUNC(ABS(G198-NOW()-TRUNC(G198-NOW()))*24),"00") &amp; " H", NA()))</f>
        <v>-074 D 20 H</v>
      </c>
      <c r="I198" s="322">
        <f ca="1">IF(ISBLANK(A198),NA(),IFERROR(SLOPE(INDIRECT("D" &amp; MATCH(A198-$C$1,A:A,1)):D198, INDIRECT("A" &amp; MATCH(A198-$C$1,A:A,1)):A198),NA()))</f>
        <v>110908.44571860252</v>
      </c>
      <c r="J198" s="330">
        <f ca="1">IF(ISBLANK(A198),NA(),IFERROR(A198+(PLAYER_EXP_MAX-D198)/I198,NA()))</f>
        <v>43731.735722850419</v>
      </c>
      <c r="K198" s="343" t="str">
        <f t="shared" ca="1" si="17"/>
        <v>-076 D 11 H</v>
      </c>
      <c r="L198" s="322">
        <f t="shared" si="14"/>
        <v>103030.811237738</v>
      </c>
      <c r="M198" s="330">
        <f>IF(ISBLANK(A198),NA(),IFERROR(A198+(PLAYER_EXP_MAX-D198)/L198,NA()))</f>
        <v>43732.456213200399</v>
      </c>
      <c r="N198" s="343" t="str">
        <f t="shared" ca="1" si="15"/>
        <v>-075 D 18 H</v>
      </c>
    </row>
    <row r="199" spans="1:14" ht="14.65" customHeight="1" x14ac:dyDescent="0.25">
      <c r="A199" s="30">
        <v>43722.539583333331</v>
      </c>
      <c r="B199" s="312">
        <v>196</v>
      </c>
      <c r="C199" s="312">
        <v>75766</v>
      </c>
      <c r="D199" s="343">
        <f t="shared" si="16"/>
        <v>10418724</v>
      </c>
      <c r="E199" s="316">
        <f>IF(ISBLANK(A199),"-",D199/PLAYER_EXP_MAX)</f>
        <v>0.9113259588528797</v>
      </c>
      <c r="F199" s="322">
        <f ca="1">IF(ISBLANK(A199),NA(),IFERROR(SLOPE(INDIRECT("D" &amp; MATCH(A199-$B$1,A:A,1)):D199, INDIRECT("A" &amp; MATCH(A199-$B$1,A:A,1)):A199),NA()))</f>
        <v>100636.01551074433</v>
      </c>
      <c r="G199" s="330">
        <f ca="1">IF(ISBLANK(A199),NA(),IFERROR(A199+(PLAYER_EXP_MAX-D199)/F199,NA()))</f>
        <v>43732.613163799084</v>
      </c>
      <c r="H199" s="343" t="str">
        <f ca="1">IF(ISBLANK(#REF!),NA(),IFERROR(TEXT(TRUNC(G199-NOW()),"000") &amp; " D " &amp; TEXT(TRUNC(ABS(G199-NOW()-TRUNC(G199-NOW()))*24),"00") &amp; " H", NA()))</f>
        <v>-075 D 14 H</v>
      </c>
      <c r="I199" s="322">
        <f ca="1">IF(ISBLANK(A199),NA(),IFERROR(SLOPE(INDIRECT("D" &amp; MATCH(A199-$C$1,A:A,1)):D199, INDIRECT("A" &amp; MATCH(A199-$C$1,A:A,1)):A199),NA()))</f>
        <v>110878.53414105282</v>
      </c>
      <c r="J199" s="330">
        <f ca="1">IF(ISBLANK(A199),NA(),IFERROR(A199+(PLAYER_EXP_MAX-D199)/I199,NA()))</f>
        <v>43731.682606442839</v>
      </c>
      <c r="K199" s="343" t="str">
        <f t="shared" ca="1" si="17"/>
        <v>-076 D 12 H</v>
      </c>
      <c r="L199" s="322">
        <f t="shared" si="14"/>
        <v>103173.80477939593</v>
      </c>
      <c r="M199" s="330">
        <f>IF(ISBLANK(A199),NA(),IFERROR(A199+(PLAYER_EXP_MAX-D199)/L199,NA()))</f>
        <v>43732.365381675918</v>
      </c>
      <c r="N199" s="343" t="str">
        <f t="shared" ca="1" si="15"/>
        <v>-075 D 20 H</v>
      </c>
    </row>
    <row r="200" spans="1:14" ht="14.65" customHeight="1" x14ac:dyDescent="0.25">
      <c r="A200" s="30">
        <v>43722.578472222223</v>
      </c>
      <c r="B200" s="312">
        <v>196</v>
      </c>
      <c r="C200" s="312">
        <v>69165</v>
      </c>
      <c r="D200" s="343">
        <f t="shared" si="16"/>
        <v>10425325</v>
      </c>
      <c r="E200" s="316">
        <f>IF(ISBLANK(A200),"-",D200/PLAYER_EXP_MAX)</f>
        <v>0.91190334843094978</v>
      </c>
      <c r="F200" s="322">
        <f ca="1">IF(ISBLANK(A200),NA(),IFERROR(SLOPE(INDIRECT("D" &amp; MATCH(A200-$B$1,A:A,1)):D200, INDIRECT("A" &amp; MATCH(A200-$B$1,A:A,1)):A200),NA()))</f>
        <v>122468.49445035482</v>
      </c>
      <c r="G200" s="330">
        <f ca="1">IF(ISBLANK(A200),NA(),IFERROR(A200+(PLAYER_EXP_MAX-D200)/F200,NA()))</f>
        <v>43730.802334240943</v>
      </c>
      <c r="H200" s="343" t="str">
        <f ca="1">IF(ISBLANK(#REF!),NA(),IFERROR(TEXT(TRUNC(G200-NOW()),"000") &amp; " D " &amp; TEXT(TRUNC(ABS(G200-NOW()-TRUNC(G200-NOW()))*24),"00") &amp; " H", NA()))</f>
        <v>-077 D 10 H</v>
      </c>
      <c r="I200" s="322">
        <f ca="1">IF(ISBLANK(A200),NA(),IFERROR(SLOPE(INDIRECT("D" &amp; MATCH(A200-$C$1,A:A,1)):D200, INDIRECT("A" &amp; MATCH(A200-$C$1,A:A,1)):A200),NA()))</f>
        <v>110982.62348709709</v>
      </c>
      <c r="J200" s="330">
        <f ca="1">IF(ISBLANK(A200),NA(),IFERROR(A200+(PLAYER_EXP_MAX-D200)/I200,NA()))</f>
        <v>43731.653442414448</v>
      </c>
      <c r="K200" s="343" t="str">
        <f t="shared" ca="1" si="17"/>
        <v>-076 D 13 H</v>
      </c>
      <c r="L200" s="322">
        <f t="shared" si="14"/>
        <v>103220.3139114221</v>
      </c>
      <c r="M200" s="330">
        <f>IF(ISBLANK(A200),NA(),IFERROR(A200+(PLAYER_EXP_MAX-D200)/L200,NA()))</f>
        <v>43732.335892654643</v>
      </c>
      <c r="N200" s="343" t="str">
        <f t="shared" ca="1" si="15"/>
        <v>-075 D 21 H</v>
      </c>
    </row>
    <row r="201" spans="1:14" ht="14.65" customHeight="1" x14ac:dyDescent="0.25">
      <c r="A201" s="30">
        <v>43722.943749999999</v>
      </c>
      <c r="B201" s="312">
        <v>196</v>
      </c>
      <c r="C201" s="312">
        <v>55271</v>
      </c>
      <c r="D201" s="343">
        <f t="shared" si="16"/>
        <v>10439219</v>
      </c>
      <c r="E201" s="316">
        <f>IF(ISBLANK(A201),"-",D201/PLAYER_EXP_MAX)</f>
        <v>0.91311865683841897</v>
      </c>
      <c r="F201" s="322">
        <f ca="1">IF(ISBLANK(A201),NA(),IFERROR(SLOPE(INDIRECT("D" &amp; MATCH(A201-$B$1,A:A,1)):D201, INDIRECT("A" &amp; MATCH(A201-$B$1,A:A,1)):A201),NA()))</f>
        <v>108734.59146231085</v>
      </c>
      <c r="G201" s="330">
        <f ca="1">IF(ISBLANK(A201),NA(),IFERROR(A201+(PLAYER_EXP_MAX-D201)/F201,NA()))</f>
        <v>43732.078561531838</v>
      </c>
      <c r="H201" s="343" t="str">
        <f ca="1">IF(ISBLANK(#REF!),NA(),IFERROR(TEXT(TRUNC(G201-NOW()),"000") &amp; " D " &amp; TEXT(TRUNC(ABS(G201-NOW()-TRUNC(G201-NOW()))*24),"00") &amp; " H", NA()))</f>
        <v>-076 D 03 H</v>
      </c>
      <c r="I201" s="322">
        <f ca="1">IF(ISBLANK(A201),NA(),IFERROR(SLOPE(INDIRECT("D" &amp; MATCH(A201-$C$1,A:A,1)):D201, INDIRECT("A" &amp; MATCH(A201-$C$1,A:A,1)):A201),NA()))</f>
        <v>110300.70215555071</v>
      </c>
      <c r="J201" s="330">
        <f ca="1">IF(ISBLANK(A201),NA(),IFERROR(A201+(PLAYER_EXP_MAX-D201)/I201,NA()))</f>
        <v>43731.948860399018</v>
      </c>
      <c r="K201" s="343" t="str">
        <f t="shared" ca="1" si="17"/>
        <v>-076 D 06 H</v>
      </c>
      <c r="L201" s="322">
        <f t="shared" si="14"/>
        <v>102795.32351629806</v>
      </c>
      <c r="M201" s="330">
        <f>IF(ISBLANK(A201),NA(),IFERROR(A201+(PLAYER_EXP_MAX-D201)/L201,NA()))</f>
        <v>43732.606349095207</v>
      </c>
      <c r="N201" s="343" t="str">
        <f t="shared" ca="1" si="15"/>
        <v>-075 D 14 H</v>
      </c>
    </row>
    <row r="202" spans="1:14" ht="14.65" customHeight="1" x14ac:dyDescent="0.25">
      <c r="A202" s="30">
        <v>43723.011111111111</v>
      </c>
      <c r="B202" s="312">
        <v>196</v>
      </c>
      <c r="C202" s="312">
        <v>43331</v>
      </c>
      <c r="D202" s="343">
        <f t="shared" si="16"/>
        <v>10451159</v>
      </c>
      <c r="E202" s="316">
        <f>IF(ISBLANK(A202),"-",D202/PLAYER_EXP_MAX)</f>
        <v>0.91416304883389787</v>
      </c>
      <c r="F202" s="322">
        <f ca="1">IF(ISBLANK(A202),NA(),IFERROR(SLOPE(INDIRECT("D" &amp; MATCH(A202-$B$1,A:A,1)):D202, INDIRECT("A" &amp; MATCH(A202-$B$1,A:A,1)):A202),NA()))</f>
        <v>104797.51572958818</v>
      </c>
      <c r="G202" s="330">
        <f ca="1">IF(ISBLANK(A202),NA(),IFERROR(A202+(PLAYER_EXP_MAX-D202)/F202,NA()))</f>
        <v>43732.375168962753</v>
      </c>
      <c r="H202" s="343" t="str">
        <f ca="1">IF(ISBLANK(#REF!),NA(),IFERROR(TEXT(TRUNC(G202-NOW()),"000") &amp; " D " &amp; TEXT(TRUNC(ABS(G202-NOW()-TRUNC(G202-NOW()))*24),"00") &amp; " H", NA()))</f>
        <v>-075 D 20 H</v>
      </c>
      <c r="I202" s="322">
        <f ca="1">IF(ISBLANK(A202),NA(),IFERROR(SLOPE(INDIRECT("D" &amp; MATCH(A202-$C$1,A:A,1)):D202, INDIRECT("A" &amp; MATCH(A202-$C$1,A:A,1)):A202),NA()))</f>
        <v>109923.41650797433</v>
      </c>
      <c r="J202" s="330">
        <f ca="1">IF(ISBLANK(A202),NA(),IFERROR(A202+(PLAYER_EXP_MAX-D202)/I202,NA()))</f>
        <v>43731.938508304309</v>
      </c>
      <c r="K202" s="343" t="str">
        <f t="shared" ca="1" si="17"/>
        <v>-076 D 06 H</v>
      </c>
      <c r="L202" s="322">
        <f t="shared" ref="L202:L265" si="18">IFERROR(IF(OR(ISBLANK($A202),$A202-$A$3 &lt; $C$1),NA(),($D202-$D$3)/($A202-$A$3)),NA())</f>
        <v>102884.7401978467</v>
      </c>
      <c r="M202" s="330">
        <f>IF(ISBLANK(A202),NA(),IFERROR(A202+(PLAYER_EXP_MAX-D202)/L202,NA()))</f>
        <v>43732.549260287684</v>
      </c>
      <c r="N202" s="343" t="str">
        <f t="shared" ca="1" si="15"/>
        <v>-075 D 16 H</v>
      </c>
    </row>
    <row r="203" spans="1:14" ht="14.65" customHeight="1" x14ac:dyDescent="0.25">
      <c r="A203" s="30">
        <v>43723.50277777778</v>
      </c>
      <c r="B203" s="312">
        <v>197</v>
      </c>
      <c r="C203" s="312">
        <v>191084</v>
      </c>
      <c r="D203" s="343">
        <f t="shared" si="16"/>
        <v>10533406</v>
      </c>
      <c r="E203" s="316">
        <f>IF(ISBLANK(A203),"-",D203/PLAYER_EXP_MAX)</f>
        <v>0.92135719527042625</v>
      </c>
      <c r="F203" s="322">
        <f ca="1">IF(ISBLANK(A203),NA(),IFERROR(SLOPE(INDIRECT("D" &amp; MATCH(A203-$B$1,A:A,1)):D203, INDIRECT("A" &amp; MATCH(A203-$B$1,A:A,1)):A203),NA()))</f>
        <v>111916.51574125873</v>
      </c>
      <c r="G203" s="330">
        <f ca="1">IF(ISBLANK(A203),NA(),IFERROR(A203+(PLAYER_EXP_MAX-D203)/F203,NA()))</f>
        <v>43731.536292706696</v>
      </c>
      <c r="H203" s="343" t="str">
        <f ca="1">IF(ISBLANK(#REF!),NA(),IFERROR(TEXT(TRUNC(G203-NOW()),"000") &amp; " D " &amp; TEXT(TRUNC(ABS(G203-NOW()-TRUNC(G203-NOW()))*24),"00") &amp; " H", NA()))</f>
        <v>-076 D 16 H</v>
      </c>
      <c r="I203" s="322">
        <f ca="1">IF(ISBLANK(A203),NA(),IFERROR(SLOPE(INDIRECT("D" &amp; MATCH(A203-$C$1,A:A,1)):D203, INDIRECT("A" &amp; MATCH(A203-$C$1,A:A,1)):A203),NA()))</f>
        <v>109897.57902488613</v>
      </c>
      <c r="J203" s="330">
        <f ca="1">IF(ISBLANK(A203),NA(),IFERROR(A203+(PLAYER_EXP_MAX-D203)/I203,NA()))</f>
        <v>43731.68387701561</v>
      </c>
      <c r="K203" s="343" t="str">
        <f t="shared" ca="1" si="17"/>
        <v>-076 D 12 H</v>
      </c>
      <c r="L203" s="322">
        <f t="shared" si="18"/>
        <v>103444.29744358054</v>
      </c>
      <c r="M203" s="330">
        <f>IF(ISBLANK(A203),NA(),IFERROR(A203+(PLAYER_EXP_MAX-D203)/L203,NA()))</f>
        <v>43732.194247701394</v>
      </c>
      <c r="N203" s="343" t="str">
        <f t="shared" ca="1" si="15"/>
        <v>-076 D 00 H</v>
      </c>
    </row>
    <row r="204" spans="1:14" ht="14.65" customHeight="1" x14ac:dyDescent="0.25">
      <c r="A204" s="30">
        <v>43723.890972222223</v>
      </c>
      <c r="B204" s="312">
        <v>197</v>
      </c>
      <c r="C204" s="312">
        <v>156811</v>
      </c>
      <c r="D204" s="343">
        <f t="shared" si="16"/>
        <v>10567679</v>
      </c>
      <c r="E204" s="316">
        <f>IF(ISBLANK(A204),"-",D204/PLAYER_EXP_MAX)</f>
        <v>0.92435505514153571</v>
      </c>
      <c r="F204" s="322">
        <f ca="1">IF(ISBLANK(A204),NA(),IFERROR(SLOPE(INDIRECT("D" &amp; MATCH(A204-$B$1,A:A,1)):D204, INDIRECT("A" &amp; MATCH(A204-$B$1,A:A,1)):A204),NA()))</f>
        <v>120185.10848813795</v>
      </c>
      <c r="G204" s="330">
        <f ca="1">IF(ISBLANK(A204),NA(),IFERROR(A204+(PLAYER_EXP_MAX-D204)/F204,NA()))</f>
        <v>43731.086622422808</v>
      </c>
      <c r="H204" s="343" t="str">
        <f ca="1">IF(ISBLANK(#REF!),NA(),IFERROR(TEXT(TRUNC(G204-NOW()),"000") &amp; " D " &amp; TEXT(TRUNC(ABS(G204-NOW()-TRUNC(G204-NOW()))*24),"00") &amp; " H", NA()))</f>
        <v>-077 D 03 H</v>
      </c>
      <c r="I204" s="322">
        <f ca="1">IF(ISBLANK(A204),NA(),IFERROR(SLOPE(INDIRECT("D" &amp; MATCH(A204-$C$1,A:A,1)):D204, INDIRECT("A" &amp; MATCH(A204-$C$1,A:A,1)):A204),NA()))</f>
        <v>109954.07957603979</v>
      </c>
      <c r="J204" s="330">
        <f ca="1">IF(ISBLANK(A204),NA(),IFERROR(A204+(PLAYER_EXP_MAX-D204)/I204,NA()))</f>
        <v>43731.756164703802</v>
      </c>
      <c r="K204" s="343" t="str">
        <f t="shared" ca="1" si="17"/>
        <v>-076 D 11 H</v>
      </c>
      <c r="L204" s="322">
        <f t="shared" si="18"/>
        <v>103341.02779132717</v>
      </c>
      <c r="M204" s="330">
        <f>IF(ISBLANK(A204),NA(),IFERROR(A204+(PLAYER_EXP_MAX-D204)/L204,NA()))</f>
        <v>43732.25947811464</v>
      </c>
      <c r="N204" s="343" t="str">
        <f t="shared" ca="1" si="15"/>
        <v>-075 D 23 H</v>
      </c>
    </row>
    <row r="205" spans="1:14" ht="14.65" customHeight="1" x14ac:dyDescent="0.25">
      <c r="A205" s="30">
        <v>43723.92291666667</v>
      </c>
      <c r="B205" s="312">
        <v>197</v>
      </c>
      <c r="C205" s="312">
        <v>146691</v>
      </c>
      <c r="D205" s="343">
        <f t="shared" si="16"/>
        <v>10577799</v>
      </c>
      <c r="E205" s="316">
        <f>IF(ISBLANK(A205),"-",D205/PLAYER_EXP_MAX)</f>
        <v>0.92524025170721791</v>
      </c>
      <c r="F205" s="322">
        <f ca="1">IF(ISBLANK(A205),NA(),IFERROR(SLOPE(INDIRECT("D" &amp; MATCH(A205-$B$1,A:A,1)):D205, INDIRECT("A" &amp; MATCH(A205-$B$1,A:A,1)):A205),NA()))</f>
        <v>122549.39301141319</v>
      </c>
      <c r="G205" s="330">
        <f ca="1">IF(ISBLANK(A205),NA(),IFERROR(A205+(PLAYER_EXP_MAX-D205)/F205,NA()))</f>
        <v>43730.897165816321</v>
      </c>
      <c r="H205" s="343" t="str">
        <f ca="1">IF(ISBLANK(#REF!),NA(),IFERROR(TEXT(TRUNC(G205-NOW()),"000") &amp; " D " &amp; TEXT(TRUNC(ABS(G205-NOW()-TRUNC(G205-NOW()))*24),"00") &amp; " H", NA()))</f>
        <v>-077 D 07 H</v>
      </c>
      <c r="I205" s="322">
        <f ca="1">IF(ISBLANK(A205),NA(),IFERROR(SLOPE(INDIRECT("D" &amp; MATCH(A205-$C$1,A:A,1)):D205, INDIRECT("A" &amp; MATCH(A205-$C$1,A:A,1)):A205),NA()))</f>
        <v>110147.16940251329</v>
      </c>
      <c r="J205" s="330">
        <f ca="1">IF(ISBLANK(A205),NA(),IFERROR(A205+(PLAYER_EXP_MAX-D205)/I205,NA()))</f>
        <v>43731.682444257225</v>
      </c>
      <c r="K205" s="343" t="str">
        <f t="shared" ca="1" si="17"/>
        <v>-076 D 12 H</v>
      </c>
      <c r="L205" s="322">
        <f t="shared" si="18"/>
        <v>103460.64761348031</v>
      </c>
      <c r="M205" s="330">
        <f>IF(ISBLANK(A205),NA(),IFERROR(A205+(PLAYER_EXP_MAX-D205)/L205,NA()))</f>
        <v>43732.183932035463</v>
      </c>
      <c r="N205" s="343" t="str">
        <f t="shared" ca="1" si="15"/>
        <v>-076 D 00 H</v>
      </c>
    </row>
    <row r="206" spans="1:14" ht="14.65" customHeight="1" x14ac:dyDescent="0.25">
      <c r="A206" s="30">
        <v>43723.981944444444</v>
      </c>
      <c r="B206" s="312">
        <v>197</v>
      </c>
      <c r="C206" s="312">
        <v>133811</v>
      </c>
      <c r="D206" s="343">
        <f t="shared" si="16"/>
        <v>10590679</v>
      </c>
      <c r="E206" s="316">
        <f>IF(ISBLANK(A206),"-",D206/PLAYER_EXP_MAX)</f>
        <v>0.92636686551808622</v>
      </c>
      <c r="F206" s="322">
        <f ca="1">IF(ISBLANK(A206),NA(),IFERROR(SLOPE(INDIRECT("D" &amp; MATCH(A206-$B$1,A:A,1)):D206, INDIRECT("A" &amp; MATCH(A206-$B$1,A:A,1)):A206),NA()))</f>
        <v>139862.59421793639</v>
      </c>
      <c r="G206" s="330">
        <f ca="1">IF(ISBLANK(A206),NA(),IFERROR(A206+(PLAYER_EXP_MAX-D206)/F206,NA()))</f>
        <v>43730.000780321949</v>
      </c>
      <c r="H206" s="343" t="str">
        <f ca="1">IF(ISBLANK(#REF!),NA(),IFERROR(TEXT(TRUNC(G206-NOW()),"000") &amp; " D " &amp; TEXT(TRUNC(ABS(G206-NOW()-TRUNC(G206-NOW()))*24),"00") &amp; " H", NA()))</f>
        <v>-078 D 05 H</v>
      </c>
      <c r="I206" s="322">
        <f ca="1">IF(ISBLANK(A206),NA(),IFERROR(SLOPE(INDIRECT("D" &amp; MATCH(A206-$C$1,A:A,1)):D206, INDIRECT("A" &amp; MATCH(A206-$C$1,A:A,1)):A206),NA()))</f>
        <v>110437.01367796565</v>
      </c>
      <c r="J206" s="330">
        <f ca="1">IF(ISBLANK(A206),NA(),IFERROR(A206+(PLAYER_EXP_MAX-D206)/I206,NA()))</f>
        <v>43731.604479425827</v>
      </c>
      <c r="K206" s="343" t="str">
        <f t="shared" ca="1" si="17"/>
        <v>-076 D 14 H</v>
      </c>
      <c r="L206" s="322">
        <f t="shared" si="18"/>
        <v>103579.33966972226</v>
      </c>
      <c r="M206" s="330">
        <f>IF(ISBLANK(A206),NA(),IFERROR(A206+(PLAYER_EXP_MAX-D206)/L206,NA()))</f>
        <v>43732.109144354043</v>
      </c>
      <c r="N206" s="343" t="str">
        <f t="shared" ca="1" si="15"/>
        <v>-076 D 02 H</v>
      </c>
    </row>
    <row r="207" spans="1:14" ht="14.65" customHeight="1" x14ac:dyDescent="0.25">
      <c r="A207" s="30">
        <v>43724.022222222222</v>
      </c>
      <c r="B207" s="312">
        <v>197</v>
      </c>
      <c r="C207" s="312">
        <v>122271</v>
      </c>
      <c r="D207" s="343">
        <f t="shared" si="16"/>
        <v>10602219</v>
      </c>
      <c r="E207" s="316">
        <f>IF(ISBLANK(A207),"-",D207/PLAYER_EXP_MAX)</f>
        <v>0.92737626950701635</v>
      </c>
      <c r="F207" s="322">
        <f ca="1">IF(ISBLANK(A207),NA(),IFERROR(SLOPE(INDIRECT("D" &amp; MATCH(A207-$B$1,A:A,1)):D207, INDIRECT("A" &amp; MATCH(A207-$B$1,A:A,1)):A207),NA()))</f>
        <v>139385.65059187124</v>
      </c>
      <c r="G207" s="330">
        <f ca="1">IF(ISBLANK(A207),NA(),IFERROR(A207+(PLAYER_EXP_MAX-D207)/F207,NA()))</f>
        <v>43729.978861205316</v>
      </c>
      <c r="H207" s="343" t="str">
        <f ca="1">IF(ISBLANK(#REF!),NA(),IFERROR(TEXT(TRUNC(G207-NOW()),"000") &amp; " D " &amp; TEXT(TRUNC(ABS(G207-NOW()-TRUNC(G207-NOW()))*24),"00") &amp; " H", NA()))</f>
        <v>-078 D 05 H</v>
      </c>
      <c r="I207" s="322">
        <f ca="1">IF(ISBLANK(A207),NA(),IFERROR(SLOPE(INDIRECT("D" &amp; MATCH(A207-$C$1,A:A,1)):D207, INDIRECT("A" &amp; MATCH(A207-$C$1,A:A,1)):A207),NA()))</f>
        <v>110812.22753358643</v>
      </c>
      <c r="J207" s="330">
        <f ca="1">IF(ISBLANK(A207),NA(),IFERROR(A207+(PLAYER_EXP_MAX-D207)/I207,NA()))</f>
        <v>43731.514806916886</v>
      </c>
      <c r="K207" s="343" t="str">
        <f t="shared" ca="1" si="17"/>
        <v>-076 D 16 H</v>
      </c>
      <c r="L207" s="322">
        <f t="shared" si="18"/>
        <v>103708.36955332912</v>
      </c>
      <c r="M207" s="330">
        <f>IF(ISBLANK(A207),NA(),IFERROR(A207+(PLAYER_EXP_MAX-D207)/L207,NA()))</f>
        <v>43732.028037023629</v>
      </c>
      <c r="N207" s="343" t="str">
        <f t="shared" ca="1" si="15"/>
        <v>-076 D 04 H</v>
      </c>
    </row>
    <row r="208" spans="1:14" ht="14.65" customHeight="1" x14ac:dyDescent="0.25">
      <c r="A208" s="30">
        <v>43724.1</v>
      </c>
      <c r="B208" s="312">
        <v>197</v>
      </c>
      <c r="C208" s="312">
        <v>108366</v>
      </c>
      <c r="D208" s="343">
        <f t="shared" si="16"/>
        <v>10616124</v>
      </c>
      <c r="E208" s="316">
        <f>IF(ISBLANK(A208),"-",D208/PLAYER_EXP_MAX)</f>
        <v>0.92859254008466574</v>
      </c>
      <c r="F208" s="322">
        <f ca="1">IF(ISBLANK(A208),NA(),IFERROR(SLOPE(INDIRECT("D" &amp; MATCH(A208-$B$1,A:A,1)):D208, INDIRECT("A" &amp; MATCH(A208-$B$1,A:A,1)):A208),NA()))</f>
        <v>142836.17837821491</v>
      </c>
      <c r="G208" s="330">
        <f ca="1">IF(ISBLANK(A208),NA(),IFERROR(A208+(PLAYER_EXP_MAX-D208)/F208,NA()))</f>
        <v>43729.815393741759</v>
      </c>
      <c r="H208" s="343" t="str">
        <f ca="1">IF(ISBLANK(#REF!),NA(),IFERROR(TEXT(TRUNC(G208-NOW()),"000") &amp; " D " &amp; TEXT(TRUNC(ABS(G208-NOW()-TRUNC(G208-NOW()))*24),"00") &amp; " H", NA()))</f>
        <v>-078 D 09 H</v>
      </c>
      <c r="I208" s="322">
        <f ca="1">IF(ISBLANK(A208),NA(),IFERROR(SLOPE(INDIRECT("D" &amp; MATCH(A208-$C$1,A:A,1)):D208, INDIRECT("A" &amp; MATCH(A208-$C$1,A:A,1)):A208),NA()))</f>
        <v>111225.56606840655</v>
      </c>
      <c r="J208" s="330">
        <f ca="1">IF(ISBLANK(A208),NA(),IFERROR(A208+(PLAYER_EXP_MAX-D208)/I208,NA()))</f>
        <v>43731.439724389427</v>
      </c>
      <c r="K208" s="343" t="str">
        <f t="shared" ca="1" si="17"/>
        <v>-076 D 18 H</v>
      </c>
      <c r="L208" s="322">
        <f t="shared" si="18"/>
        <v>103810.47983387219</v>
      </c>
      <c r="M208" s="330">
        <f>IF(ISBLANK(A208),NA(),IFERROR(A208+(PLAYER_EXP_MAX-D208)/L208,NA()))</f>
        <v>43731.96399409102</v>
      </c>
      <c r="N208" s="343" t="str">
        <f t="shared" ca="1" si="15"/>
        <v>-076 D 06 H</v>
      </c>
    </row>
    <row r="209" spans="1:14" ht="14.65" customHeight="1" x14ac:dyDescent="0.25">
      <c r="A209" s="30">
        <v>43724.223611111112</v>
      </c>
      <c r="B209" s="312">
        <v>197</v>
      </c>
      <c r="C209" s="312">
        <v>82158</v>
      </c>
      <c r="D209" s="343">
        <f t="shared" si="16"/>
        <v>10642332</v>
      </c>
      <c r="E209" s="316">
        <f>IF(ISBLANK(A209),"-",D209/PLAYER_EXP_MAX)</f>
        <v>0.93088495427373685</v>
      </c>
      <c r="F209" s="322">
        <f ca="1">IF(ISBLANK(A209),NA(),IFERROR(SLOPE(INDIRECT("D" &amp; MATCH(A209-$B$1,A:A,1)):D209, INDIRECT("A" &amp; MATCH(A209-$B$1,A:A,1)):A209),NA()))</f>
        <v>148531.16941758888</v>
      </c>
      <c r="G209" s="330">
        <f ca="1">IF(ISBLANK(A209),NA(),IFERROR(A209+(PLAYER_EXP_MAX-D209)/F209,NA()))</f>
        <v>43729.543417068999</v>
      </c>
      <c r="H209" s="343" t="str">
        <f ca="1">IF(ISBLANK(#REF!),NA(),IFERROR(TEXT(TRUNC(G209-NOW()),"000") &amp; " D " &amp; TEXT(TRUNC(ABS(G209-NOW()-TRUNC(G209-NOW()))*24),"00") &amp; " H", NA()))</f>
        <v>-078 D 16 H</v>
      </c>
      <c r="I209" s="322">
        <f ca="1">IF(ISBLANK(A209),NA(),IFERROR(SLOPE(INDIRECT("D" &amp; MATCH(A209-$C$1,A:A,1)):D209, INDIRECT("A" &amp; MATCH(A209-$C$1,A:A,1)):A209),NA()))</f>
        <v>111795.64864231167</v>
      </c>
      <c r="J209" s="330">
        <f ca="1">IF(ISBLANK(A209),NA(),IFERROR(A209+(PLAYER_EXP_MAX-D209)/I209,NA()))</f>
        <v>43731.291480116714</v>
      </c>
      <c r="K209" s="343" t="str">
        <f t="shared" ca="1" si="17"/>
        <v>-076 D 22 H</v>
      </c>
      <c r="L209" s="322">
        <f t="shared" si="18"/>
        <v>104043.89583005683</v>
      </c>
      <c r="M209" s="330">
        <f>IF(ISBLANK(A209),NA(),IFERROR(A209+(PLAYER_EXP_MAX-D209)/L209,NA()))</f>
        <v>43731.818069139583</v>
      </c>
      <c r="N209" s="343" t="str">
        <f t="shared" ca="1" si="15"/>
        <v>-076 D 09 H</v>
      </c>
    </row>
    <row r="210" spans="1:14" ht="14.65" customHeight="1" x14ac:dyDescent="0.25">
      <c r="A210" s="30">
        <v>43724.406944444447</v>
      </c>
      <c r="B210" s="312">
        <v>197</v>
      </c>
      <c r="C210" s="312">
        <v>52718</v>
      </c>
      <c r="D210" s="343">
        <f t="shared" si="16"/>
        <v>10671772</v>
      </c>
      <c r="E210" s="316">
        <f>IF(ISBLANK(A210),"-",D210/PLAYER_EXP_MAX)</f>
        <v>0.93346007155572164</v>
      </c>
      <c r="F210" s="322">
        <f ca="1">IF(ISBLANK(A210),NA(),IFERROR(SLOPE(INDIRECT("D" &amp; MATCH(A210-$B$1,A:A,1)):D210, INDIRECT("A" &amp; MATCH(A210-$B$1,A:A,1)):A210),NA()))</f>
        <v>153632.83838021476</v>
      </c>
      <c r="G210" s="330">
        <f ca="1">IF(ISBLANK(A210),NA(),IFERROR(A210+(PLAYER_EXP_MAX-D210)/F210,NA()))</f>
        <v>43729.358470485495</v>
      </c>
      <c r="H210" s="343" t="str">
        <f ca="1">IF(ISBLANK(#REF!),NA(),IFERROR(TEXT(TRUNC(G210-NOW()),"000") &amp; " D " &amp; TEXT(TRUNC(ABS(G210-NOW()-TRUNC(G210-NOW()))*24),"00") &amp; " H", NA()))</f>
        <v>-078 D 20 H</v>
      </c>
      <c r="I210" s="322">
        <f ca="1">IF(ISBLANK(A210),NA(),IFERROR(SLOPE(INDIRECT("D" &amp; MATCH(A210-$C$1,A:A,1)):D210, INDIRECT("A" &amp; MATCH(A210-$C$1,A:A,1)):A210),NA()))</f>
        <v>112448.4623547846</v>
      </c>
      <c r="J210" s="330">
        <f ca="1">IF(ISBLANK(A210),NA(),IFERROR(A210+(PLAYER_EXP_MAX-D210)/I210,NA()))</f>
        <v>43731.171972476579</v>
      </c>
      <c r="K210" s="343" t="str">
        <f t="shared" ca="1" si="17"/>
        <v>-077 D 01 H</v>
      </c>
      <c r="L210" s="322">
        <f t="shared" si="18"/>
        <v>104224.19868814027</v>
      </c>
      <c r="M210" s="330">
        <f>IF(ISBLANK(A210),NA(),IFERROR(A210+(PLAYER_EXP_MAX-D210)/L210,NA()))</f>
        <v>43731.705796434435</v>
      </c>
      <c r="N210" s="343" t="str">
        <f t="shared" ca="1" si="15"/>
        <v>-076 D 12 H</v>
      </c>
    </row>
    <row r="211" spans="1:14" ht="14.65" customHeight="1" x14ac:dyDescent="0.25">
      <c r="A211" s="30">
        <v>43724.586805555555</v>
      </c>
      <c r="B211" s="312">
        <v>197</v>
      </c>
      <c r="C211" s="312">
        <v>17068</v>
      </c>
      <c r="D211" s="343">
        <f t="shared" si="16"/>
        <v>10707422</v>
      </c>
      <c r="E211" s="316">
        <f>IF(ISBLANK(A211),"-",D211/PLAYER_EXP_MAX)</f>
        <v>0.9365783776393749</v>
      </c>
      <c r="F211" s="322">
        <f ca="1">IF(ISBLANK(A211),NA(),IFERROR(SLOPE(INDIRECT("D" &amp; MATCH(A211-$B$1,A:A,1)):D211, INDIRECT("A" &amp; MATCH(A211-$B$1,A:A,1)):A211),NA()))</f>
        <v>169657.62968049746</v>
      </c>
      <c r="G211" s="330">
        <f ca="1">IF(ISBLANK(A211),NA(),IFERROR(A211+(PLAYER_EXP_MAX-D211)/F211,NA()))</f>
        <v>43728.860512558094</v>
      </c>
      <c r="H211" s="343" t="str">
        <f ca="1">IF(ISBLANK(#REF!),NA(),IFERROR(TEXT(TRUNC(G211-NOW()),"000") &amp; " D " &amp; TEXT(TRUNC(ABS(G211-NOW()-TRUNC(G211-NOW()))*24),"00") &amp; " H", NA()))</f>
        <v>-079 D 08 H</v>
      </c>
      <c r="I211" s="322">
        <f ca="1">IF(ISBLANK(A211),NA(),IFERROR(SLOPE(INDIRECT("D" &amp; MATCH(A211-$C$1,A:A,1)):D211, INDIRECT("A" &amp; MATCH(A211-$C$1,A:A,1)):A211),NA()))</f>
        <v>113487.47249227289</v>
      </c>
      <c r="J211" s="330">
        <f ca="1">IF(ISBLANK(A211),NA(),IFERROR(A211+(PLAYER_EXP_MAX-D211)/I211,NA()))</f>
        <v>43730.975766240612</v>
      </c>
      <c r="K211" s="343" t="str">
        <f t="shared" ca="1" si="17"/>
        <v>-077 D 05 H</v>
      </c>
      <c r="L211" s="322">
        <f t="shared" si="18"/>
        <v>104517.32665399169</v>
      </c>
      <c r="M211" s="330">
        <f>IF(ISBLANK(A211),NA(),IFERROR(A211+(PLAYER_EXP_MAX-D211)/L211,NA()))</f>
        <v>43731.524095507491</v>
      </c>
      <c r="N211" s="343" t="str">
        <f t="shared" ca="1" si="15"/>
        <v>-076 D 16 H</v>
      </c>
    </row>
    <row r="212" spans="1:14" ht="14.65" customHeight="1" x14ac:dyDescent="0.25">
      <c r="A212" s="30">
        <v>43724.727777777778</v>
      </c>
      <c r="B212" s="312">
        <v>198</v>
      </c>
      <c r="C212" s="312">
        <v>228277</v>
      </c>
      <c r="D212" s="343">
        <f t="shared" si="16"/>
        <v>10729213</v>
      </c>
      <c r="E212" s="316">
        <f>IF(ISBLANK(A212),"-",D212/PLAYER_EXP_MAX)</f>
        <v>0.93848443676613202</v>
      </c>
      <c r="F212" s="322">
        <f ca="1">IF(ISBLANK(A212),NA(),IFERROR(SLOPE(INDIRECT("D" &amp; MATCH(A212-$B$1,A:A,1)):D212, INDIRECT("A" &amp; MATCH(A212-$B$1,A:A,1)):A212),NA()))</f>
        <v>172471.54372576214</v>
      </c>
      <c r="G212" s="330">
        <f ca="1">IF(ISBLANK(A212),NA(),IFERROR(A212+(PLAYER_EXP_MAX-D212)/F212,NA()))</f>
        <v>43728.805412759226</v>
      </c>
      <c r="H212" s="343" t="str">
        <f ca="1">IF(ISBLANK(#REF!),NA(),IFERROR(TEXT(TRUNC(G212-NOW()),"000") &amp; " D " &amp; TEXT(TRUNC(ABS(G212-NOW()-TRUNC(G212-NOW()))*24),"00") &amp; " H", NA()))</f>
        <v>-079 D 09 H</v>
      </c>
      <c r="I212" s="322">
        <f ca="1">IF(ISBLANK(A212),NA(),IFERROR(SLOPE(INDIRECT("D" &amp; MATCH(A212-$C$1,A:A,1)):D212, INDIRECT("A" &amp; MATCH(A212-$C$1,A:A,1)):A212),NA()))</f>
        <v>114190.09343774243</v>
      </c>
      <c r="J212" s="330">
        <f ca="1">IF(ISBLANK(A212),NA(),IFERROR(A212+(PLAYER_EXP_MAX-D212)/I212,NA()))</f>
        <v>43730.886595752505</v>
      </c>
      <c r="K212" s="343" t="str">
        <f t="shared" ca="1" si="17"/>
        <v>-077 D 07 H</v>
      </c>
      <c r="L212" s="322">
        <f t="shared" si="18"/>
        <v>104639.40032435113</v>
      </c>
      <c r="M212" s="330">
        <f>IF(ISBLANK(A212),NA(),IFERROR(A212+(PLAYER_EXP_MAX-D212)/L212,NA()))</f>
        <v>43731.448726080424</v>
      </c>
      <c r="N212" s="343" t="str">
        <f t="shared" ref="N212:N275" ca="1" si="19">IF(ISBLANK(D212),NA(),IFERROR(TEXT(TRUNC(M212-NOW()),"000") &amp; " D " &amp; TEXT(TRUNC(ABS(M212-NOW()-TRUNC(M212-NOW()))*24),"00") &amp; " H", NA()))</f>
        <v>-076 D 18 H</v>
      </c>
    </row>
    <row r="213" spans="1:14" ht="14.65" customHeight="1" x14ac:dyDescent="0.25">
      <c r="A213" s="30">
        <v>43724.779861111114</v>
      </c>
      <c r="B213" s="312">
        <v>198</v>
      </c>
      <c r="C213" s="312">
        <v>218617</v>
      </c>
      <c r="D213" s="343">
        <f t="shared" si="16"/>
        <v>10738873</v>
      </c>
      <c r="E213" s="316">
        <f>IF(ISBLANK(A213),"-",D213/PLAYER_EXP_MAX)</f>
        <v>0.93932939712428321</v>
      </c>
      <c r="F213" s="322">
        <f ca="1">IF(ISBLANK(A213),NA(),IFERROR(SLOPE(INDIRECT("D" &amp; MATCH(A213-$B$1,A:A,1)):D213, INDIRECT("A" &amp; MATCH(A213-$B$1,A:A,1)):A213),NA()))</f>
        <v>173999.73412951216</v>
      </c>
      <c r="G213" s="330">
        <f ca="1">IF(ISBLANK(A213),NA(),IFERROR(A213+(PLAYER_EXP_MAX-D213)/F213,NA()))</f>
        <v>43728.76616605273</v>
      </c>
      <c r="H213" s="343" t="str">
        <f ca="1">IF(ISBLANK(#REF!),NA(),IFERROR(TEXT(TRUNC(G213-NOW()),"000") &amp; " D " &amp; TEXT(TRUNC(ABS(G213-NOW()-TRUNC(G213-NOW()))*24),"00") &amp; " H", NA()))</f>
        <v>-079 D 10 H</v>
      </c>
      <c r="I213" s="322">
        <f ca="1">IF(ISBLANK(A213),NA(),IFERROR(SLOPE(INDIRECT("D" &amp; MATCH(A213-$C$1,A:A,1)):D213, INDIRECT("A" &amp; MATCH(A213-$C$1,A:A,1)):A213),NA()))</f>
        <v>115116.37877716843</v>
      </c>
      <c r="J213" s="330">
        <f ca="1">IF(ISBLANK(A213),NA(),IFERROR(A213+(PLAYER_EXP_MAX-D213)/I213,NA()))</f>
        <v>43730.805207003403</v>
      </c>
      <c r="K213" s="343" t="str">
        <f t="shared" ca="1" si="17"/>
        <v>-077 D 09 H</v>
      </c>
      <c r="L213" s="322">
        <f t="shared" si="18"/>
        <v>104712.16130581185</v>
      </c>
      <c r="M213" s="330">
        <f>IF(ISBLANK(A213),NA(),IFERROR(A213+(PLAYER_EXP_MAX-D213)/L213,NA()))</f>
        <v>43731.403886356609</v>
      </c>
      <c r="N213" s="343" t="str">
        <f t="shared" ca="1" si="19"/>
        <v>-076 D 19 H</v>
      </c>
    </row>
    <row r="214" spans="1:14" ht="14.65" customHeight="1" x14ac:dyDescent="0.25">
      <c r="A214" s="30">
        <v>43724.943749999999</v>
      </c>
      <c r="B214" s="312">
        <v>198</v>
      </c>
      <c r="C214" s="312">
        <v>173307</v>
      </c>
      <c r="D214" s="343">
        <f t="shared" si="16"/>
        <v>10784183</v>
      </c>
      <c r="E214" s="316">
        <f>IF(ISBLANK(A214),"-",D214/PLAYER_EXP_MAX)</f>
        <v>0.94329266356608787</v>
      </c>
      <c r="F214" s="322">
        <f ca="1">IF(ISBLANK(A214),NA(),IFERROR(SLOPE(INDIRECT("D" &amp; MATCH(A214-$B$1,A:A,1)):D214, INDIRECT("A" &amp; MATCH(A214-$B$1,A:A,1)):A214),NA()))</f>
        <v>191447.41240245791</v>
      </c>
      <c r="G214" s="330">
        <f ca="1">IF(ISBLANK(A214),NA(),IFERROR(A214+(PLAYER_EXP_MAX-D214)/F214,NA()))</f>
        <v>43728.330089840609</v>
      </c>
      <c r="H214" s="343" t="str">
        <f ca="1">IF(ISBLANK(#REF!),NA(),IFERROR(TEXT(TRUNC(G214-NOW()),"000") &amp; " D " &amp; TEXT(TRUNC(ABS(G214-NOW()-TRUNC(G214-NOW()))*24),"00") &amp; " H", NA()))</f>
        <v>-079 D 21 H</v>
      </c>
      <c r="I214" s="322">
        <f ca="1">IF(ISBLANK(A214),NA(),IFERROR(SLOPE(INDIRECT("D" &amp; MATCH(A214-$C$1,A:A,1)):D214, INDIRECT("A" &amp; MATCH(A214-$C$1,A:A,1)):A214),NA()))</f>
        <v>116639.63646352169</v>
      </c>
      <c r="J214" s="330">
        <f ca="1">IF(ISBLANK(A214),NA(),IFERROR(A214+(PLAYER_EXP_MAX-D214)/I214,NA()))</f>
        <v>43730.501946335797</v>
      </c>
      <c r="K214" s="343" t="str">
        <f t="shared" ca="1" si="17"/>
        <v>-077 D 17 H</v>
      </c>
      <c r="L214" s="322">
        <f t="shared" si="18"/>
        <v>105197.277035771</v>
      </c>
      <c r="M214" s="330">
        <f>IF(ISBLANK(A214),NA(),IFERROR(A214+(PLAYER_EXP_MAX-D214)/L214,NA()))</f>
        <v>43731.106514077816</v>
      </c>
      <c r="N214" s="343" t="str">
        <f t="shared" ca="1" si="19"/>
        <v>-077 D 02 H</v>
      </c>
    </row>
    <row r="215" spans="1:14" ht="14.65" customHeight="1" x14ac:dyDescent="0.25">
      <c r="A215" s="30">
        <v>43725.067361111112</v>
      </c>
      <c r="B215" s="312">
        <v>198</v>
      </c>
      <c r="C215" s="312">
        <v>157897</v>
      </c>
      <c r="D215" s="343">
        <f t="shared" si="16"/>
        <v>10799593</v>
      </c>
      <c r="E215" s="316">
        <f>IF(ISBLANK(A215),"-",D215/PLAYER_EXP_MAX)</f>
        <v>0.94464057651837674</v>
      </c>
      <c r="F215" s="322">
        <f ca="1">IF(ISBLANK(A215),NA(),IFERROR(SLOPE(INDIRECT("D" &amp; MATCH(A215-$B$1,A:A,1)):D215, INDIRECT("A" &amp; MATCH(A215-$B$1,A:A,1)):A215),NA()))</f>
        <v>189315.27744474786</v>
      </c>
      <c r="G215" s="330">
        <f ca="1">IF(ISBLANK(A215),NA(),IFERROR(A215+(PLAYER_EXP_MAX-D215)/F215,NA()))</f>
        <v>43728.410440489293</v>
      </c>
      <c r="H215" s="343" t="str">
        <f ca="1">IF(ISBLANK(#REF!),NA(),IFERROR(TEXT(TRUNC(G215-NOW()),"000") &amp; " D " &amp; TEXT(TRUNC(ABS(G215-NOW()-TRUNC(G215-NOW()))*24),"00") &amp; " H", NA()))</f>
        <v>-079 D 19 H</v>
      </c>
      <c r="I215" s="322">
        <f ca="1">IF(ISBLANK(A215),NA(),IFERROR(SLOPE(INDIRECT("D" &amp; MATCH(A215-$C$1,A:A,1)):D215, INDIRECT("A" &amp; MATCH(A215-$C$1,A:A,1)):A215),NA()))</f>
        <v>118222.01727908876</v>
      </c>
      <c r="J215" s="330">
        <f ca="1">IF(ISBLANK(A215),NA(),IFERROR(A215+(PLAYER_EXP_MAX-D215)/I215,NA()))</f>
        <v>43730.420814000565</v>
      </c>
      <c r="K215" s="343" t="str">
        <f t="shared" ca="1" si="17"/>
        <v>-077 D 19 H</v>
      </c>
      <c r="L215" s="322">
        <f t="shared" si="18"/>
        <v>105238.66147563075</v>
      </c>
      <c r="M215" s="330">
        <f>IF(ISBLANK(A215),NA(),IFERROR(A215+(PLAYER_EXP_MAX-D215)/L215,NA()))</f>
        <v>43731.081272644435</v>
      </c>
      <c r="N215" s="343" t="str">
        <f t="shared" ca="1" si="19"/>
        <v>-077 D 03 H</v>
      </c>
    </row>
    <row r="216" spans="1:14" ht="14.65" customHeight="1" x14ac:dyDescent="0.25">
      <c r="A216" s="30">
        <v>43725.54791666667</v>
      </c>
      <c r="B216" s="312">
        <v>198</v>
      </c>
      <c r="C216" s="312">
        <v>25187</v>
      </c>
      <c r="D216" s="343">
        <f t="shared" si="16"/>
        <v>10932303</v>
      </c>
      <c r="E216" s="316">
        <f>IF(ISBLANK(A216),"-",D216/PLAYER_EXP_MAX)</f>
        <v>0.95624872239107339</v>
      </c>
      <c r="F216" s="322">
        <f ca="1">IF(ISBLANK(A216),NA(),IFERROR(SLOPE(INDIRECT("D" &amp; MATCH(A216-$B$1,A:A,1)):D216, INDIRECT("A" &amp; MATCH(A216-$B$1,A:A,1)):A216),NA()))</f>
        <v>228124.44590318797</v>
      </c>
      <c r="G216" s="330">
        <f ca="1">IF(ISBLANK(A216),NA(),IFERROR(A216+(PLAYER_EXP_MAX-D216)/F216,NA()))</f>
        <v>43727.740518156701</v>
      </c>
      <c r="H216" s="343" t="str">
        <f ca="1">IF(ISBLANK(#REF!),NA(),IFERROR(TEXT(TRUNC(G216-NOW()),"000") &amp; " D " &amp; TEXT(TRUNC(ABS(G216-NOW()-TRUNC(G216-NOW()))*24),"00") &amp; " H", NA()))</f>
        <v>-080 D 11 H</v>
      </c>
      <c r="I216" s="322">
        <f ca="1">IF(ISBLANK(A216),NA(),IFERROR(SLOPE(INDIRECT("D" &amp; MATCH(A216-$C$1,A:A,1)):D216, INDIRECT("A" &amp; MATCH(A216-$C$1,A:A,1)):A216),NA()))</f>
        <v>121050.53251015395</v>
      </c>
      <c r="J216" s="330">
        <f ca="1">IF(ISBLANK(A216),NA(),IFERROR(A216+(PLAYER_EXP_MAX-D216)/I216,NA()))</f>
        <v>43729.679959621193</v>
      </c>
      <c r="K216" s="343" t="str">
        <f t="shared" ca="1" si="17"/>
        <v>-078 D 12 H</v>
      </c>
      <c r="L216" s="322">
        <f t="shared" si="18"/>
        <v>106639.61907469439</v>
      </c>
      <c r="M216" s="330">
        <f>IF(ISBLANK(A216),NA(),IFERROR(A216+(PLAYER_EXP_MAX-D216)/L216,NA()))</f>
        <v>43730.238349775304</v>
      </c>
      <c r="N216" s="343" t="str">
        <f t="shared" ca="1" si="19"/>
        <v>-077 D 23 H</v>
      </c>
    </row>
    <row r="217" spans="1:14" ht="14.65" customHeight="1" x14ac:dyDescent="0.25">
      <c r="A217" s="30">
        <v>43725.661805555559</v>
      </c>
      <c r="B217" s="312">
        <v>199</v>
      </c>
      <c r="C217" s="312">
        <v>231925</v>
      </c>
      <c r="D217" s="343">
        <f t="shared" si="16"/>
        <v>10961565</v>
      </c>
      <c r="E217" s="316">
        <f>IF(ISBLANK(A217),"-",D217/PLAYER_EXP_MAX)</f>
        <v>0.9588082700101439</v>
      </c>
      <c r="F217" s="322">
        <f ca="1">IF(ISBLANK(A217),NA(),IFERROR(SLOPE(INDIRECT("D" &amp; MATCH(A217-$B$1,A:A,1)):D217, INDIRECT("A" &amp; MATCH(A217-$B$1,A:A,1)):A217),NA()))</f>
        <v>242793.9027617914</v>
      </c>
      <c r="G217" s="330">
        <f ca="1">IF(ISBLANK(A217),NA(),IFERROR(A217+(PLAYER_EXP_MAX-D217)/F217,NA()))</f>
        <v>43727.601409452705</v>
      </c>
      <c r="H217" s="343" t="str">
        <f ca="1">IF(ISBLANK(#REF!),NA(),IFERROR(TEXT(TRUNC(G217-NOW()),"000") &amp; " D " &amp; TEXT(TRUNC(ABS(G217-NOW()-TRUNC(G217-NOW()))*24),"00") &amp; " H", NA()))</f>
        <v>-080 D 14 H</v>
      </c>
      <c r="I217" s="322">
        <f ca="1">IF(ISBLANK(A217),NA(),IFERROR(SLOPE(INDIRECT("D" &amp; MATCH(A217-$C$1,A:A,1)):D217, INDIRECT("A" &amp; MATCH(A217-$C$1,A:A,1)):A217),NA()))</f>
        <v>123753.54868078146</v>
      </c>
      <c r="J217" s="330">
        <f ca="1">IF(ISBLANK(A217),NA(),IFERROR(A217+(PLAYER_EXP_MAX-D217)/I217,NA()))</f>
        <v>43729.467142897556</v>
      </c>
      <c r="K217" s="343" t="str">
        <f t="shared" ca="1" si="17"/>
        <v>-078 D 18 H</v>
      </c>
      <c r="L217" s="322">
        <f t="shared" si="18"/>
        <v>106931.00555621379</v>
      </c>
      <c r="M217" s="330">
        <f>IF(ISBLANK(A217),NA(),IFERROR(A217+(PLAYER_EXP_MAX-D217)/L217,NA()))</f>
        <v>43730.065804167098</v>
      </c>
      <c r="N217" s="343" t="str">
        <f t="shared" ca="1" si="19"/>
        <v>-078 D 03 H</v>
      </c>
    </row>
    <row r="218" spans="1:14" ht="14.65" customHeight="1" x14ac:dyDescent="0.25">
      <c r="A218" s="30">
        <v>43725.761111111111</v>
      </c>
      <c r="B218" s="312">
        <v>199</v>
      </c>
      <c r="C218" s="312">
        <v>210076</v>
      </c>
      <c r="D218" s="343">
        <f t="shared" si="16"/>
        <v>10983414</v>
      </c>
      <c r="E218" s="316">
        <f>IF(ISBLANK(A218),"-",D218/PLAYER_EXP_MAX)</f>
        <v>0.96071940239785059</v>
      </c>
      <c r="F218" s="322">
        <f ca="1">IF(ISBLANK(A218),NA(),IFERROR(SLOPE(INDIRECT("D" &amp; MATCH(A218-$B$1,A:A,1)):D218, INDIRECT("A" &amp; MATCH(A218-$B$1,A:A,1)):A218),NA()))</f>
        <v>249882.56588919068</v>
      </c>
      <c r="G218" s="330">
        <f ca="1">IF(ISBLANK(A218),NA(),IFERROR(A218+(PLAYER_EXP_MAX-D218)/F218,NA()))</f>
        <v>43727.558255295226</v>
      </c>
      <c r="H218" s="343" t="str">
        <f ca="1">IF(ISBLANK(#REF!),NA(),IFERROR(TEXT(TRUNC(G218-NOW()),"000") &amp; " D " &amp; TEXT(TRUNC(ABS(G218-NOW()-TRUNC(G218-NOW()))*24),"00") &amp; " H", NA()))</f>
        <v>-080 D 15 H</v>
      </c>
      <c r="I218" s="322">
        <f ca="1">IF(ISBLANK(A218),NA(),IFERROR(SLOPE(INDIRECT("D" &amp; MATCH(A218-$C$1,A:A,1)):D218, INDIRECT("A" &amp; MATCH(A218-$C$1,A:A,1)):A218),NA()))</f>
        <v>127089.66090060755</v>
      </c>
      <c r="J218" s="330">
        <f ca="1">IF(ISBLANK(A218),NA(),IFERROR(A218+(PLAYER_EXP_MAX-D218)/I218,NA()))</f>
        <v>43729.294640092288</v>
      </c>
      <c r="K218" s="343" t="str">
        <f t="shared" ca="1" si="17"/>
        <v>-078 D 22 H</v>
      </c>
      <c r="L218" s="322">
        <f t="shared" si="18"/>
        <v>107121.85712769168</v>
      </c>
      <c r="M218" s="330">
        <f>IF(ISBLANK(A218),NA(),IFERROR(A218+(PLAYER_EXP_MAX-D218)/L218,NA()))</f>
        <v>43729.953299447283</v>
      </c>
      <c r="N218" s="343" t="str">
        <f t="shared" ca="1" si="19"/>
        <v>-078 D 06 H</v>
      </c>
    </row>
    <row r="219" spans="1:14" ht="14.65" customHeight="1" x14ac:dyDescent="0.25">
      <c r="A219" s="30">
        <v>43725.850694444445</v>
      </c>
      <c r="B219" s="312">
        <v>199</v>
      </c>
      <c r="C219" s="312">
        <v>187305</v>
      </c>
      <c r="D219" s="343">
        <f t="shared" si="16"/>
        <v>11006185</v>
      </c>
      <c r="E219" s="316">
        <f>IF(ISBLANK(A219),"-",D219/PLAYER_EXP_MAX)</f>
        <v>0.96271118214065199</v>
      </c>
      <c r="F219" s="322">
        <f ca="1">IF(ISBLANK(A219),NA(),IFERROR(SLOPE(INDIRECT("D" &amp; MATCH(A219-$B$1,A:A,1)):D219, INDIRECT("A" &amp; MATCH(A219-$B$1,A:A,1)):A219),NA()))</f>
        <v>251732.46666555232</v>
      </c>
      <c r="G219" s="330">
        <f ca="1">IF(ISBLANK(A219),NA(),IFERROR(A219+(PLAYER_EXP_MAX-D219)/F219,NA()))</f>
        <v>43727.544174851035</v>
      </c>
      <c r="H219" s="343" t="str">
        <f ca="1">IF(ISBLANK(#REF!),NA(),IFERROR(TEXT(TRUNC(G219-NOW()),"000") &amp; " D " &amp; TEXT(TRUNC(ABS(G219-NOW()-TRUNC(G219-NOW()))*24),"00") &amp; " H", NA()))</f>
        <v>-080 D 16 H</v>
      </c>
      <c r="I219" s="322">
        <f ca="1">IF(ISBLANK(A219),NA(),IFERROR(SLOPE(INDIRECT("D" &amp; MATCH(A219-$C$1,A:A,1)):D219, INDIRECT("A" &amp; MATCH(A219-$C$1,A:A,1)):A219),NA()))</f>
        <v>129551.2832668109</v>
      </c>
      <c r="J219" s="330">
        <f ca="1">IF(ISBLANK(A219),NA(),IFERROR(A219+(PLAYER_EXP_MAX-D219)/I219,NA()))</f>
        <v>43729.14131410679</v>
      </c>
      <c r="K219" s="343" t="str">
        <f t="shared" ca="1" si="17"/>
        <v>-079 D 01 H</v>
      </c>
      <c r="L219" s="322">
        <f t="shared" si="18"/>
        <v>107345.41443756393</v>
      </c>
      <c r="M219" s="330">
        <f>IF(ISBLANK(A219),NA(),IFERROR(A219+(PLAYER_EXP_MAX-D219)/L219,NA()))</f>
        <v>43729.822023841545</v>
      </c>
      <c r="N219" s="343" t="str">
        <f t="shared" ca="1" si="19"/>
        <v>-078 D 09 H</v>
      </c>
    </row>
    <row r="220" spans="1:14" ht="14.65" customHeight="1" x14ac:dyDescent="0.25">
      <c r="A220" s="30">
        <v>43726.001388888886</v>
      </c>
      <c r="B220" s="312">
        <v>199</v>
      </c>
      <c r="C220" s="312">
        <v>147515</v>
      </c>
      <c r="D220" s="343">
        <f t="shared" si="16"/>
        <v>11045975</v>
      </c>
      <c r="E220" s="316">
        <f>IF(ISBLANK(A220),"-",D220/PLAYER_EXP_MAX)</f>
        <v>0.96619161409208443</v>
      </c>
      <c r="F220" s="322">
        <f ca="1">IF(ISBLANK(A220),NA(),IFERROR(SLOPE(INDIRECT("D" &amp; MATCH(A220-$B$1,A:A,1)):D220, INDIRECT("A" &amp; MATCH(A220-$B$1,A:A,1)):A220),NA()))</f>
        <v>253663.05691944851</v>
      </c>
      <c r="G220" s="330">
        <f ca="1">IF(ISBLANK(A220),NA(),IFERROR(A220+(PLAYER_EXP_MAX-D220)/F220,NA()))</f>
        <v>43727.525118850564</v>
      </c>
      <c r="H220" s="343" t="str">
        <f ca="1">IF(ISBLANK(#REF!),NA(),IFERROR(TEXT(TRUNC(G220-NOW()),"000") &amp; " D " &amp; TEXT(TRUNC(ABS(G220-NOW()-TRUNC(G220-NOW()))*24),"00") &amp; " H", NA()))</f>
        <v>-080 D 16 H</v>
      </c>
      <c r="I220" s="322">
        <f ca="1">IF(ISBLANK(A220),NA(),IFERROR(SLOPE(INDIRECT("D" &amp; MATCH(A220-$C$1,A:A,1)):D220, INDIRECT("A" &amp; MATCH(A220-$C$1,A:A,1)):A220),NA()))</f>
        <v>132667.12081434729</v>
      </c>
      <c r="J220" s="330">
        <f ca="1">IF(ISBLANK(A220),NA(),IFERROR(A220+(PLAYER_EXP_MAX-D220)/I220,NA()))</f>
        <v>43728.914801026178</v>
      </c>
      <c r="K220" s="343" t="str">
        <f t="shared" ca="1" si="17"/>
        <v>-079 D 07 H</v>
      </c>
      <c r="L220" s="322">
        <f t="shared" si="18"/>
        <v>107745.08586138887</v>
      </c>
      <c r="M220" s="330">
        <f>IF(ISBLANK(A220),NA(),IFERROR(A220+(PLAYER_EXP_MAX-D220)/L220,NA()))</f>
        <v>43729.588689385331</v>
      </c>
      <c r="N220" s="343" t="str">
        <f t="shared" ca="1" si="19"/>
        <v>-078 D 15 H</v>
      </c>
    </row>
    <row r="221" spans="1:14" ht="14.65" customHeight="1" x14ac:dyDescent="0.25">
      <c r="A221" s="30">
        <v>43726.027083333334</v>
      </c>
      <c r="B221" s="312">
        <v>199</v>
      </c>
      <c r="C221" s="312">
        <v>140845</v>
      </c>
      <c r="D221" s="343">
        <f t="shared" si="16"/>
        <v>11052645</v>
      </c>
      <c r="E221" s="316">
        <f>IF(ISBLANK(A221),"-",D221/PLAYER_EXP_MAX)</f>
        <v>0.96677503910128404</v>
      </c>
      <c r="F221" s="322">
        <f ca="1">IF(ISBLANK(A221),NA(),IFERROR(SLOPE(INDIRECT("D" &amp; MATCH(A221-$B$1,A:A,1)):D221, INDIRECT("A" &amp; MATCH(A221-$B$1,A:A,1)):A221),NA()))</f>
        <v>253877.0357764565</v>
      </c>
      <c r="G221" s="330">
        <f ca="1">IF(ISBLANK(A221),NA(),IFERROR(A221+(PLAYER_EXP_MAX-D221)/F221,NA()))</f>
        <v>43727.52325646628</v>
      </c>
      <c r="H221" s="343" t="str">
        <f ca="1">IF(ISBLANK(#REF!),NA(),IFERROR(TEXT(TRUNC(G221-NOW()),"000") &amp; " D " &amp; TEXT(TRUNC(ABS(G221-NOW()-TRUNC(G221-NOW()))*24),"00") &amp; " H", NA()))</f>
        <v>-080 D 16 H</v>
      </c>
      <c r="I221" s="322">
        <f ca="1">IF(ISBLANK(A221),NA(),IFERROR(SLOPE(INDIRECT("D" &amp; MATCH(A221-$C$1,A:A,1)):D221, INDIRECT("A" &amp; MATCH(A221-$C$1,A:A,1)):A221),NA()))</f>
        <v>134953.17836966383</v>
      </c>
      <c r="J221" s="330">
        <f ca="1">IF(ISBLANK(A221),NA(),IFERROR(A221+(PLAYER_EXP_MAX-D221)/I221,NA()))</f>
        <v>43728.841718783857</v>
      </c>
      <c r="K221" s="343" t="str">
        <f t="shared" ca="1" si="17"/>
        <v>-079 D 09 H</v>
      </c>
      <c r="L221" s="322">
        <f t="shared" si="18"/>
        <v>107811.09262653939</v>
      </c>
      <c r="M221" s="330">
        <f>IF(ISBLANK(A221),NA(),IFERROR(A221+(PLAYER_EXP_MAX-D221)/L221,NA()))</f>
        <v>43729.550320049944</v>
      </c>
      <c r="N221" s="343" t="str">
        <f t="shared" ca="1" si="19"/>
        <v>-078 D 16 H</v>
      </c>
    </row>
    <row r="222" spans="1:14" ht="14.65" customHeight="1" x14ac:dyDescent="0.25">
      <c r="A222" s="30">
        <v>43726.652083333334</v>
      </c>
      <c r="B222" s="312">
        <v>199</v>
      </c>
      <c r="C222" s="312">
        <v>37326</v>
      </c>
      <c r="D222" s="343">
        <f t="shared" si="16"/>
        <v>11156164</v>
      </c>
      <c r="E222" s="316">
        <f>IF(ISBLANK(A222),"-",D222/PLAYER_EXP_MAX)</f>
        <v>0.97582984772607262</v>
      </c>
      <c r="F222" s="322">
        <f ca="1">IF(ISBLANK(A222),NA(),IFERROR(SLOPE(INDIRECT("D" &amp; MATCH(A222-$B$1,A:A,1)):D222, INDIRECT("A" &amp; MATCH(A222-$B$1,A:A,1)):A222),NA()))</f>
        <v>202622.63429036801</v>
      </c>
      <c r="G222" s="330">
        <f ca="1">IF(ISBLANK(A222),NA(),IFERROR(A222+(PLAYER_EXP_MAX-D222)/F222,NA()))</f>
        <v>43728.015825350449</v>
      </c>
      <c r="H222" s="343" t="str">
        <f ca="1">IF(ISBLANK(#REF!),NA(),IFERROR(TEXT(TRUNC(G222-NOW()),"000") &amp; " D " &amp; TEXT(TRUNC(ABS(G222-NOW()-TRUNC(G222-NOW()))*24),"00") &amp; " H", NA()))</f>
        <v>-080 D 04 H</v>
      </c>
      <c r="I222" s="322">
        <f ca="1">IF(ISBLANK(A222),NA(),IFERROR(SLOPE(INDIRECT("D" &amp; MATCH(A222-$C$1,A:A,1)):D222, INDIRECT("A" &amp; MATCH(A222-$C$1,A:A,1)):A222),NA()))</f>
        <v>141367.69236663714</v>
      </c>
      <c r="J222" s="330">
        <f ca="1">IF(ISBLANK(A222),NA(),IFERROR(A222+(PLAYER_EXP_MAX-D222)/I222,NA()))</f>
        <v>43728.606737861352</v>
      </c>
      <c r="K222" s="343" t="str">
        <f t="shared" ca="1" si="17"/>
        <v>-079 D 14 H</v>
      </c>
      <c r="L222" s="322">
        <f t="shared" si="18"/>
        <v>108416.06584822045</v>
      </c>
      <c r="M222" s="330">
        <f>IF(ISBLANK(A222),NA(),IFERROR(A222+(PLAYER_EXP_MAX-D222)/L222,NA()))</f>
        <v>43729.200829202666</v>
      </c>
      <c r="N222" s="343" t="str">
        <f t="shared" ca="1" si="19"/>
        <v>-079 D 00 H</v>
      </c>
    </row>
    <row r="223" spans="1:14" ht="14.65" customHeight="1" x14ac:dyDescent="0.25">
      <c r="D223" s="343" t="str">
        <f t="shared" si="16"/>
        <v>-</v>
      </c>
      <c r="E223" s="316" t="str">
        <f>IF(ISBLANK(A223),"-",D223/PLAYER_EXP_MAX)</f>
        <v>-</v>
      </c>
      <c r="F223" s="322" t="e">
        <f ca="1">IF(ISBLANK(A223),NA(),IFERROR(SLOPE(INDIRECT("D" &amp; MATCH(A223-$B$1,A:A,1)):D223, INDIRECT("A" &amp; MATCH(A223-$B$1,A:A,1)):A223),NA()))</f>
        <v>#N/A</v>
      </c>
      <c r="G223" s="330" t="e">
        <f>IF(ISBLANK(A223),NA(),IFERROR(A223+(PLAYER_EXP_MAX-D223)/F223,NA()))</f>
        <v>#N/A</v>
      </c>
      <c r="H223" s="343" t="e">
        <f ca="1">IF(ISBLANK(#REF!),NA(),IFERROR(TEXT(TRUNC(G223-NOW()),"000") &amp; " D " &amp; TEXT(TRUNC(ABS(G223-NOW()-TRUNC(G223-NOW()))*24),"00") &amp; " H", NA()))</f>
        <v>#N/A</v>
      </c>
      <c r="I223" s="322" t="e">
        <f ca="1">IF(ISBLANK(A223),NA(),IFERROR(SLOPE(INDIRECT("D" &amp; MATCH(A223-$C$1,A:A,1)):D223, INDIRECT("A" &amp; MATCH(A223-$C$1,A:A,1)):A223),NA()))</f>
        <v>#N/A</v>
      </c>
      <c r="J223" s="330" t="e">
        <f>IF(ISBLANK(A223),NA(),IFERROR(A223+(PLAYER_EXP_MAX-D223)/I223,NA()))</f>
        <v>#N/A</v>
      </c>
      <c r="K223" s="343" t="e">
        <f t="shared" ca="1" si="17"/>
        <v>#N/A</v>
      </c>
      <c r="L223" s="322" t="e">
        <f t="shared" si="18"/>
        <v>#N/A</v>
      </c>
      <c r="M223" s="330" t="e">
        <f>IF(ISBLANK(A223),NA(),IFERROR(A223+(PLAYER_EXP_MAX-D223)/L223,NA()))</f>
        <v>#N/A</v>
      </c>
      <c r="N223" s="343" t="e">
        <f t="shared" ca="1" si="19"/>
        <v>#N/A</v>
      </c>
    </row>
    <row r="224" spans="1:14" ht="14.65" customHeight="1" x14ac:dyDescent="0.25">
      <c r="D224" s="343" t="str">
        <f t="shared" si="16"/>
        <v>-</v>
      </c>
      <c r="E224" s="316" t="str">
        <f>IF(ISBLANK(A224),"-",D224/PLAYER_EXP_MAX)</f>
        <v>-</v>
      </c>
      <c r="F224" s="322" t="e">
        <f ca="1">IF(ISBLANK(A224),NA(),IFERROR(SLOPE(INDIRECT("D" &amp; MATCH(A224-$B$1,A:A,1)):D224, INDIRECT("A" &amp; MATCH(A224-$B$1,A:A,1)):A224),NA()))</f>
        <v>#N/A</v>
      </c>
      <c r="G224" s="330" t="e">
        <f>IF(ISBLANK(A224),NA(),IFERROR(A224+(PLAYER_EXP_MAX-D224)/F224,NA()))</f>
        <v>#N/A</v>
      </c>
      <c r="H224" s="343" t="e">
        <f ca="1">IF(ISBLANK(#REF!),NA(),IFERROR(TEXT(TRUNC(G224-NOW()),"000") &amp; " D " &amp; TEXT(TRUNC(ABS(G224-NOW()-TRUNC(G224-NOW()))*24),"00") &amp; " H", NA()))</f>
        <v>#N/A</v>
      </c>
      <c r="I224" s="322" t="e">
        <f ca="1">IF(ISBLANK(A224),NA(),IFERROR(SLOPE(INDIRECT("D" &amp; MATCH(A224-$C$1,A:A,1)):D224, INDIRECT("A" &amp; MATCH(A224-$C$1,A:A,1)):A224),NA()))</f>
        <v>#N/A</v>
      </c>
      <c r="J224" s="330" t="e">
        <f>IF(ISBLANK(A224),NA(),IFERROR(A224+(PLAYER_EXP_MAX-D224)/I224,NA()))</f>
        <v>#N/A</v>
      </c>
      <c r="K224" s="343" t="e">
        <f t="shared" ca="1" si="17"/>
        <v>#N/A</v>
      </c>
      <c r="L224" s="322" t="e">
        <f t="shared" si="18"/>
        <v>#N/A</v>
      </c>
      <c r="M224" s="330" t="e">
        <f>IF(ISBLANK(A224),NA(),IFERROR(A224+(PLAYER_EXP_MAX-D224)/L224,NA()))</f>
        <v>#N/A</v>
      </c>
      <c r="N224" s="343" t="e">
        <f t="shared" ca="1" si="19"/>
        <v>#N/A</v>
      </c>
    </row>
    <row r="225" spans="4:14" ht="14.65" customHeight="1" x14ac:dyDescent="0.25">
      <c r="D225" s="343" t="str">
        <f t="shared" si="16"/>
        <v>-</v>
      </c>
      <c r="E225" s="316" t="str">
        <f>IF(ISBLANK(A225),"-",D225/PLAYER_EXP_MAX)</f>
        <v>-</v>
      </c>
      <c r="F225" s="322" t="e">
        <f ca="1">IF(ISBLANK(A225),NA(),IFERROR(SLOPE(INDIRECT("D" &amp; MATCH(A225-$B$1,A:A,1)):D225, INDIRECT("A" &amp; MATCH(A225-$B$1,A:A,1)):A225),NA()))</f>
        <v>#N/A</v>
      </c>
      <c r="G225" s="330" t="e">
        <f>IF(ISBLANK(A225),NA(),IFERROR(A225+(PLAYER_EXP_MAX-D225)/F225,NA()))</f>
        <v>#N/A</v>
      </c>
      <c r="H225" s="343" t="e">
        <f ca="1">IF(ISBLANK(#REF!),NA(),IFERROR(TEXT(TRUNC(G225-NOW()),"000") &amp; " D " &amp; TEXT(TRUNC(ABS(G225-NOW()-TRUNC(G225-NOW()))*24),"00") &amp; " H", NA()))</f>
        <v>#N/A</v>
      </c>
      <c r="I225" s="322" t="e">
        <f ca="1">IF(ISBLANK(A225),NA(),IFERROR(SLOPE(INDIRECT("D" &amp; MATCH(A225-$C$1,A:A,1)):D225, INDIRECT("A" &amp; MATCH(A225-$C$1,A:A,1)):A225),NA()))</f>
        <v>#N/A</v>
      </c>
      <c r="J225" s="330" t="e">
        <f>IF(ISBLANK(A225),NA(),IFERROR(A225+(PLAYER_EXP_MAX-D225)/I225,NA()))</f>
        <v>#N/A</v>
      </c>
      <c r="K225" s="343" t="e">
        <f t="shared" ca="1" si="17"/>
        <v>#N/A</v>
      </c>
      <c r="L225" s="322" t="e">
        <f t="shared" si="18"/>
        <v>#N/A</v>
      </c>
      <c r="M225" s="330" t="e">
        <f>IF(ISBLANK(A225),NA(),IFERROR(A225+(PLAYER_EXP_MAX-D225)/L225,NA()))</f>
        <v>#N/A</v>
      </c>
      <c r="N225" s="343" t="e">
        <f t="shared" ca="1" si="19"/>
        <v>#N/A</v>
      </c>
    </row>
    <row r="226" spans="4:14" ht="14.65" customHeight="1" x14ac:dyDescent="0.25">
      <c r="D226" s="343" t="str">
        <f t="shared" si="16"/>
        <v>-</v>
      </c>
      <c r="E226" s="316" t="str">
        <f>IF(ISBLANK(A226),"-",D226/PLAYER_EXP_MAX)</f>
        <v>-</v>
      </c>
      <c r="F226" s="322" t="e">
        <f ca="1">IF(ISBLANK(A226),NA(),IFERROR(SLOPE(INDIRECT("D" &amp; MATCH(A226-$B$1,A:A,1)):D226, INDIRECT("A" &amp; MATCH(A226-$B$1,A:A,1)):A226),NA()))</f>
        <v>#N/A</v>
      </c>
      <c r="G226" s="330" t="e">
        <f>IF(ISBLANK(A226),NA(),IFERROR(A226+(PLAYER_EXP_MAX-D226)/F226,NA()))</f>
        <v>#N/A</v>
      </c>
      <c r="H226" s="343" t="e">
        <f ca="1">IF(ISBLANK(#REF!),NA(),IFERROR(TEXT(TRUNC(G226-NOW()),"000") &amp; " D " &amp; TEXT(TRUNC(ABS(G226-NOW()-TRUNC(G226-NOW()))*24),"00") &amp; " H", NA()))</f>
        <v>#N/A</v>
      </c>
      <c r="I226" s="322" t="e">
        <f ca="1">IF(ISBLANK(A226),NA(),IFERROR(SLOPE(INDIRECT("D" &amp; MATCH(A226-$C$1,A:A,1)):D226, INDIRECT("A" &amp; MATCH(A226-$C$1,A:A,1)):A226),NA()))</f>
        <v>#N/A</v>
      </c>
      <c r="J226" s="330" t="e">
        <f>IF(ISBLANK(A226),NA(),IFERROR(A226+(PLAYER_EXP_MAX-D226)/I226,NA()))</f>
        <v>#N/A</v>
      </c>
      <c r="K226" s="343" t="e">
        <f t="shared" ca="1" si="17"/>
        <v>#N/A</v>
      </c>
      <c r="L226" s="322" t="e">
        <f t="shared" si="18"/>
        <v>#N/A</v>
      </c>
      <c r="M226" s="330" t="e">
        <f>IF(ISBLANK(A226),NA(),IFERROR(A226+(PLAYER_EXP_MAX-D226)/L226,NA()))</f>
        <v>#N/A</v>
      </c>
      <c r="N226" s="343" t="e">
        <f t="shared" ca="1" si="19"/>
        <v>#N/A</v>
      </c>
    </row>
    <row r="227" spans="4:14" ht="14.65" customHeight="1" x14ac:dyDescent="0.25">
      <c r="D227" s="343" t="str">
        <f t="shared" si="16"/>
        <v>-</v>
      </c>
      <c r="E227" s="316" t="str">
        <f>IF(ISBLANK(A227),"-",D227/PLAYER_EXP_MAX)</f>
        <v>-</v>
      </c>
      <c r="F227" s="322" t="e">
        <f ca="1">IF(ISBLANK(A227),NA(),IFERROR(SLOPE(INDIRECT("D" &amp; MATCH(A227-$B$1,A:A,1)):D227, INDIRECT("A" &amp; MATCH(A227-$B$1,A:A,1)):A227),NA()))</f>
        <v>#N/A</v>
      </c>
      <c r="G227" s="330" t="e">
        <f>IF(ISBLANK(A227),NA(),IFERROR(A227+(PLAYER_EXP_MAX-D227)/F227,NA()))</f>
        <v>#N/A</v>
      </c>
      <c r="H227" s="343" t="e">
        <f ca="1">IF(ISBLANK(#REF!),NA(),IFERROR(TEXT(TRUNC(G227-NOW()),"000") &amp; " D " &amp; TEXT(TRUNC(ABS(G227-NOW()-TRUNC(G227-NOW()))*24),"00") &amp; " H", NA()))</f>
        <v>#N/A</v>
      </c>
      <c r="I227" s="322" t="e">
        <f ca="1">IF(ISBLANK(A227),NA(),IFERROR(SLOPE(INDIRECT("D" &amp; MATCH(A227-$C$1,A:A,1)):D227, INDIRECT("A" &amp; MATCH(A227-$C$1,A:A,1)):A227),NA()))</f>
        <v>#N/A</v>
      </c>
      <c r="J227" s="330" t="e">
        <f>IF(ISBLANK(A227),NA(),IFERROR(A227+(PLAYER_EXP_MAX-D227)/I227,NA()))</f>
        <v>#N/A</v>
      </c>
      <c r="K227" s="343" t="e">
        <f t="shared" ca="1" si="17"/>
        <v>#N/A</v>
      </c>
      <c r="L227" s="322" t="e">
        <f t="shared" si="18"/>
        <v>#N/A</v>
      </c>
      <c r="M227" s="330" t="e">
        <f>IF(ISBLANK(A227),NA(),IFERROR(A227+(PLAYER_EXP_MAX-D227)/L227,NA()))</f>
        <v>#N/A</v>
      </c>
      <c r="N227" s="343" t="e">
        <f t="shared" ca="1" si="19"/>
        <v>#N/A</v>
      </c>
    </row>
    <row r="228" spans="4:14" ht="14.65" customHeight="1" x14ac:dyDescent="0.25">
      <c r="D228" s="343" t="str">
        <f t="shared" si="16"/>
        <v>-</v>
      </c>
      <c r="E228" s="316" t="str">
        <f>IF(ISBLANK(A228),"-",D228/PLAYER_EXP_MAX)</f>
        <v>-</v>
      </c>
      <c r="F228" s="322" t="e">
        <f ca="1">IF(ISBLANK(A228),NA(),IFERROR(SLOPE(INDIRECT("D" &amp; MATCH(A228-$B$1,A:A,1)):D228, INDIRECT("A" &amp; MATCH(A228-$B$1,A:A,1)):A228),NA()))</f>
        <v>#N/A</v>
      </c>
      <c r="G228" s="330" t="e">
        <f>IF(ISBLANK(A228),NA(),IFERROR(A228+(PLAYER_EXP_MAX-D228)/F228,NA()))</f>
        <v>#N/A</v>
      </c>
      <c r="H228" s="343" t="e">
        <f ca="1">IF(ISBLANK(#REF!),NA(),IFERROR(TEXT(TRUNC(G228-NOW()),"000") &amp; " D " &amp; TEXT(TRUNC(ABS(G228-NOW()-TRUNC(G228-NOW()))*24),"00") &amp; " H", NA()))</f>
        <v>#N/A</v>
      </c>
      <c r="I228" s="322" t="e">
        <f ca="1">IF(ISBLANK(A228),NA(),IFERROR(SLOPE(INDIRECT("D" &amp; MATCH(A228-$C$1,A:A,1)):D228, INDIRECT("A" &amp; MATCH(A228-$C$1,A:A,1)):A228),NA()))</f>
        <v>#N/A</v>
      </c>
      <c r="J228" s="330" t="e">
        <f>IF(ISBLANK(A228),NA(),IFERROR(A228+(PLAYER_EXP_MAX-D228)/I228,NA()))</f>
        <v>#N/A</v>
      </c>
      <c r="K228" s="343" t="e">
        <f t="shared" ca="1" si="17"/>
        <v>#N/A</v>
      </c>
      <c r="L228" s="322" t="e">
        <f t="shared" si="18"/>
        <v>#N/A</v>
      </c>
      <c r="M228" s="330" t="e">
        <f>IF(ISBLANK(A228),NA(),IFERROR(A228+(PLAYER_EXP_MAX-D228)/L228,NA()))</f>
        <v>#N/A</v>
      </c>
      <c r="N228" s="343" t="e">
        <f t="shared" ca="1" si="19"/>
        <v>#N/A</v>
      </c>
    </row>
    <row r="229" spans="4:14" ht="14.65" customHeight="1" x14ac:dyDescent="0.25">
      <c r="D229" s="343" t="str">
        <f t="shared" si="16"/>
        <v>-</v>
      </c>
      <c r="E229" s="316" t="str">
        <f>IF(ISBLANK(A229),"-",D229/PLAYER_EXP_MAX)</f>
        <v>-</v>
      </c>
      <c r="F229" s="322" t="e">
        <f ca="1">IF(ISBLANK(A229),NA(),IFERROR(SLOPE(INDIRECT("D" &amp; MATCH(A229-$B$1,A:A,1)):D229, INDIRECT("A" &amp; MATCH(A229-$B$1,A:A,1)):A229),NA()))</f>
        <v>#N/A</v>
      </c>
      <c r="G229" s="330" t="e">
        <f>IF(ISBLANK(A229),NA(),IFERROR(A229+(PLAYER_EXP_MAX-D229)/F229,NA()))</f>
        <v>#N/A</v>
      </c>
      <c r="H229" s="343" t="e">
        <f ca="1">IF(ISBLANK(#REF!),NA(),IFERROR(TEXT(TRUNC(G229-NOW()),"000") &amp; " D " &amp; TEXT(TRUNC(ABS(G229-NOW()-TRUNC(G229-NOW()))*24),"00") &amp; " H", NA()))</f>
        <v>#N/A</v>
      </c>
      <c r="I229" s="322" t="e">
        <f ca="1">IF(ISBLANK(A229),NA(),IFERROR(SLOPE(INDIRECT("D" &amp; MATCH(A229-$C$1,A:A,1)):D229, INDIRECT("A" &amp; MATCH(A229-$C$1,A:A,1)):A229),NA()))</f>
        <v>#N/A</v>
      </c>
      <c r="J229" s="330" t="e">
        <f>IF(ISBLANK(A229),NA(),IFERROR(A229+(PLAYER_EXP_MAX-D229)/I229,NA()))</f>
        <v>#N/A</v>
      </c>
      <c r="K229" s="343" t="e">
        <f t="shared" ca="1" si="17"/>
        <v>#N/A</v>
      </c>
      <c r="L229" s="322" t="e">
        <f t="shared" si="18"/>
        <v>#N/A</v>
      </c>
      <c r="M229" s="330" t="e">
        <f>IF(ISBLANK(A229),NA(),IFERROR(A229+(PLAYER_EXP_MAX-D229)/L229,NA()))</f>
        <v>#N/A</v>
      </c>
      <c r="N229" s="343" t="e">
        <f t="shared" ca="1" si="19"/>
        <v>#N/A</v>
      </c>
    </row>
    <row r="230" spans="4:14" ht="14.65" customHeight="1" x14ac:dyDescent="0.25">
      <c r="D230" s="343" t="str">
        <f t="shared" si="16"/>
        <v>-</v>
      </c>
      <c r="E230" s="316" t="str">
        <f>IF(ISBLANK(A230),"-",D230/PLAYER_EXP_MAX)</f>
        <v>-</v>
      </c>
      <c r="F230" s="322" t="e">
        <f ca="1">IF(ISBLANK(A230),NA(),IFERROR(SLOPE(INDIRECT("D" &amp; MATCH(A230-$B$1,A:A,1)):D230, INDIRECT("A" &amp; MATCH(A230-$B$1,A:A,1)):A230),NA()))</f>
        <v>#N/A</v>
      </c>
      <c r="G230" s="330" t="e">
        <f>IF(ISBLANK(A230),NA(),IFERROR(A230+(PLAYER_EXP_MAX-D230)/F230,NA()))</f>
        <v>#N/A</v>
      </c>
      <c r="H230" s="343" t="e">
        <f ca="1">IF(ISBLANK(#REF!),NA(),IFERROR(TEXT(TRUNC(G230-NOW()),"000") &amp; " D " &amp; TEXT(TRUNC(ABS(G230-NOW()-TRUNC(G230-NOW()))*24),"00") &amp; " H", NA()))</f>
        <v>#N/A</v>
      </c>
      <c r="I230" s="322" t="e">
        <f ca="1">IF(ISBLANK(A230),NA(),IFERROR(SLOPE(INDIRECT("D" &amp; MATCH(A230-$C$1,A:A,1)):D230, INDIRECT("A" &amp; MATCH(A230-$C$1,A:A,1)):A230),NA()))</f>
        <v>#N/A</v>
      </c>
      <c r="J230" s="330" t="e">
        <f>IF(ISBLANK(A230),NA(),IFERROR(A230+(PLAYER_EXP_MAX-D230)/I230,NA()))</f>
        <v>#N/A</v>
      </c>
      <c r="K230" s="343" t="e">
        <f t="shared" ca="1" si="17"/>
        <v>#N/A</v>
      </c>
      <c r="L230" s="322" t="e">
        <f t="shared" si="18"/>
        <v>#N/A</v>
      </c>
      <c r="M230" s="330" t="e">
        <f>IF(ISBLANK(A230),NA(),IFERROR(A230+(PLAYER_EXP_MAX-D230)/L230,NA()))</f>
        <v>#N/A</v>
      </c>
      <c r="N230" s="343" t="e">
        <f t="shared" ca="1" si="19"/>
        <v>#N/A</v>
      </c>
    </row>
    <row r="231" spans="4:14" ht="14.65" customHeight="1" x14ac:dyDescent="0.25">
      <c r="D231" s="343" t="str">
        <f t="shared" si="16"/>
        <v>-</v>
      </c>
      <c r="E231" s="316" t="str">
        <f>IF(ISBLANK(A231),"-",D231/PLAYER_EXP_MAX)</f>
        <v>-</v>
      </c>
      <c r="F231" s="322" t="e">
        <f ca="1">IF(ISBLANK(A231),NA(),IFERROR(SLOPE(INDIRECT("D" &amp; MATCH(A231-$B$1,A:A,1)):D231, INDIRECT("A" &amp; MATCH(A231-$B$1,A:A,1)):A231),NA()))</f>
        <v>#N/A</v>
      </c>
      <c r="G231" s="330" t="e">
        <f>IF(ISBLANK(A231),NA(),IFERROR(A231+(PLAYER_EXP_MAX-D231)/F231,NA()))</f>
        <v>#N/A</v>
      </c>
      <c r="H231" s="343" t="e">
        <f ca="1">IF(ISBLANK(#REF!),NA(),IFERROR(TEXT(TRUNC(G231-NOW()),"000") &amp; " D " &amp; TEXT(TRUNC(ABS(G231-NOW()-TRUNC(G231-NOW()))*24),"00") &amp; " H", NA()))</f>
        <v>#N/A</v>
      </c>
      <c r="I231" s="322" t="e">
        <f ca="1">IF(ISBLANK(A231),NA(),IFERROR(SLOPE(INDIRECT("D" &amp; MATCH(A231-$C$1,A:A,1)):D231, INDIRECT("A" &amp; MATCH(A231-$C$1,A:A,1)):A231),NA()))</f>
        <v>#N/A</v>
      </c>
      <c r="J231" s="330" t="e">
        <f>IF(ISBLANK(A231),NA(),IFERROR(A231+(PLAYER_EXP_MAX-D231)/I231,NA()))</f>
        <v>#N/A</v>
      </c>
      <c r="K231" s="343" t="e">
        <f t="shared" ca="1" si="17"/>
        <v>#N/A</v>
      </c>
      <c r="L231" s="322" t="e">
        <f t="shared" si="18"/>
        <v>#N/A</v>
      </c>
      <c r="M231" s="330" t="e">
        <f>IF(ISBLANK(A231),NA(),IFERROR(A231+(PLAYER_EXP_MAX-D231)/L231,NA()))</f>
        <v>#N/A</v>
      </c>
      <c r="N231" s="343" t="e">
        <f t="shared" ca="1" si="19"/>
        <v>#N/A</v>
      </c>
    </row>
    <row r="232" spans="4:14" ht="14.65" customHeight="1" x14ac:dyDescent="0.25">
      <c r="D232" s="343" t="str">
        <f t="shared" si="16"/>
        <v>-</v>
      </c>
      <c r="E232" s="316" t="str">
        <f>IF(ISBLANK(A232),"-",D232/PLAYER_EXP_MAX)</f>
        <v>-</v>
      </c>
      <c r="F232" s="322" t="e">
        <f ca="1">IF(ISBLANK(A232),NA(),IFERROR(SLOPE(INDIRECT("D" &amp; MATCH(A232-$B$1,A:A,1)):D232, INDIRECT("A" &amp; MATCH(A232-$B$1,A:A,1)):A232),NA()))</f>
        <v>#N/A</v>
      </c>
      <c r="G232" s="330" t="e">
        <f>IF(ISBLANK(A232),NA(),IFERROR(A232+(PLAYER_EXP_MAX-D232)/F232,NA()))</f>
        <v>#N/A</v>
      </c>
      <c r="H232" s="343" t="e">
        <f ca="1">IF(ISBLANK(#REF!),NA(),IFERROR(TEXT(TRUNC(G232-NOW()),"000") &amp; " D " &amp; TEXT(TRUNC(ABS(G232-NOW()-TRUNC(G232-NOW()))*24),"00") &amp; " H", NA()))</f>
        <v>#N/A</v>
      </c>
      <c r="I232" s="322" t="e">
        <f ca="1">IF(ISBLANK(A232),NA(),IFERROR(SLOPE(INDIRECT("D" &amp; MATCH(A232-$C$1,A:A,1)):D232, INDIRECT("A" &amp; MATCH(A232-$C$1,A:A,1)):A232),NA()))</f>
        <v>#N/A</v>
      </c>
      <c r="J232" s="330" t="e">
        <f>IF(ISBLANK(A232),NA(),IFERROR(A232+(PLAYER_EXP_MAX-D232)/I232,NA()))</f>
        <v>#N/A</v>
      </c>
      <c r="K232" s="343" t="e">
        <f t="shared" ca="1" si="17"/>
        <v>#N/A</v>
      </c>
      <c r="L232" s="322" t="e">
        <f t="shared" si="18"/>
        <v>#N/A</v>
      </c>
      <c r="M232" s="330" t="e">
        <f>IF(ISBLANK(A232),NA(),IFERROR(A232+(PLAYER_EXP_MAX-D232)/L232,NA()))</f>
        <v>#N/A</v>
      </c>
      <c r="N232" s="343" t="e">
        <f t="shared" ca="1" si="19"/>
        <v>#N/A</v>
      </c>
    </row>
    <row r="233" spans="4:14" ht="14.65" customHeight="1" x14ac:dyDescent="0.25">
      <c r="D233" s="343" t="str">
        <f t="shared" si="16"/>
        <v>-</v>
      </c>
      <c r="E233" s="316" t="str">
        <f>IF(ISBLANK(A233),"-",D233/PLAYER_EXP_MAX)</f>
        <v>-</v>
      </c>
      <c r="F233" s="322" t="e">
        <f ca="1">IF(ISBLANK(A233),NA(),IFERROR(SLOPE(INDIRECT("D" &amp; MATCH(A233-$B$1,A:A,1)):D233, INDIRECT("A" &amp; MATCH(A233-$B$1,A:A,1)):A233),NA()))</f>
        <v>#N/A</v>
      </c>
      <c r="G233" s="330" t="e">
        <f>IF(ISBLANK(A233),NA(),IFERROR(A233+(PLAYER_EXP_MAX-D233)/F233,NA()))</f>
        <v>#N/A</v>
      </c>
      <c r="H233" s="343" t="e">
        <f ca="1">IF(ISBLANK(#REF!),NA(),IFERROR(TEXT(TRUNC(G233-NOW()),"000") &amp; " D " &amp; TEXT(TRUNC(ABS(G233-NOW()-TRUNC(G233-NOW()))*24),"00") &amp; " H", NA()))</f>
        <v>#N/A</v>
      </c>
      <c r="I233" s="322" t="e">
        <f ca="1">IF(ISBLANK(A233),NA(),IFERROR(SLOPE(INDIRECT("D" &amp; MATCH(A233-$C$1,A:A,1)):D233, INDIRECT("A" &amp; MATCH(A233-$C$1,A:A,1)):A233),NA()))</f>
        <v>#N/A</v>
      </c>
      <c r="J233" s="330" t="e">
        <f>IF(ISBLANK(A233),NA(),IFERROR(A233+(PLAYER_EXP_MAX-D233)/I233,NA()))</f>
        <v>#N/A</v>
      </c>
      <c r="K233" s="343" t="e">
        <f t="shared" ca="1" si="17"/>
        <v>#N/A</v>
      </c>
      <c r="L233" s="322" t="e">
        <f t="shared" si="18"/>
        <v>#N/A</v>
      </c>
      <c r="M233" s="330" t="e">
        <f>IF(ISBLANK(A233),NA(),IFERROR(A233+(PLAYER_EXP_MAX-D233)/L233,NA()))</f>
        <v>#N/A</v>
      </c>
      <c r="N233" s="343" t="e">
        <f t="shared" ca="1" si="19"/>
        <v>#N/A</v>
      </c>
    </row>
    <row r="234" spans="4:14" ht="14.65" customHeight="1" x14ac:dyDescent="0.25">
      <c r="D234" s="343" t="str">
        <f t="shared" si="16"/>
        <v>-</v>
      </c>
      <c r="E234" s="316" t="str">
        <f>IF(ISBLANK(A234),"-",D234/PLAYER_EXP_MAX)</f>
        <v>-</v>
      </c>
      <c r="F234" s="322" t="e">
        <f ca="1">IF(ISBLANK(A234),NA(),IFERROR(SLOPE(INDIRECT("D" &amp; MATCH(A234-$B$1,A:A,1)):D234, INDIRECT("A" &amp; MATCH(A234-$B$1,A:A,1)):A234),NA()))</f>
        <v>#N/A</v>
      </c>
      <c r="G234" s="330" t="e">
        <f>IF(ISBLANK(A234),NA(),IFERROR(A234+(PLAYER_EXP_MAX-D234)/F234,NA()))</f>
        <v>#N/A</v>
      </c>
      <c r="H234" s="343" t="e">
        <f ca="1">IF(ISBLANK(#REF!),NA(),IFERROR(TEXT(TRUNC(G234-NOW()),"000") &amp; " D " &amp; TEXT(TRUNC(ABS(G234-NOW()-TRUNC(G234-NOW()))*24),"00") &amp; " H", NA()))</f>
        <v>#N/A</v>
      </c>
      <c r="I234" s="322" t="e">
        <f ca="1">IF(ISBLANK(A234),NA(),IFERROR(SLOPE(INDIRECT("D" &amp; MATCH(A234-$C$1,A:A,1)):D234, INDIRECT("A" &amp; MATCH(A234-$C$1,A:A,1)):A234),NA()))</f>
        <v>#N/A</v>
      </c>
      <c r="J234" s="330" t="e">
        <f>IF(ISBLANK(A234),NA(),IFERROR(A234+(PLAYER_EXP_MAX-D234)/I234,NA()))</f>
        <v>#N/A</v>
      </c>
      <c r="K234" s="343" t="e">
        <f t="shared" ca="1" si="17"/>
        <v>#N/A</v>
      </c>
      <c r="L234" s="322" t="e">
        <f t="shared" si="18"/>
        <v>#N/A</v>
      </c>
      <c r="M234" s="330" t="e">
        <f>IF(ISBLANK(A234),NA(),IFERROR(A234+(PLAYER_EXP_MAX-D234)/L234,NA()))</f>
        <v>#N/A</v>
      </c>
      <c r="N234" s="343" t="e">
        <f t="shared" ca="1" si="19"/>
        <v>#N/A</v>
      </c>
    </row>
    <row r="235" spans="4:14" ht="14.65" customHeight="1" x14ac:dyDescent="0.25">
      <c r="D235" s="343" t="str">
        <f t="shared" si="16"/>
        <v>-</v>
      </c>
      <c r="E235" s="316" t="str">
        <f>IF(ISBLANK(A235),"-",D235/PLAYER_EXP_MAX)</f>
        <v>-</v>
      </c>
      <c r="F235" s="322" t="e">
        <f ca="1">IF(ISBLANK(A235),NA(),IFERROR(SLOPE(INDIRECT("D" &amp; MATCH(A235-$B$1,A:A,1)):D235, INDIRECT("A" &amp; MATCH(A235-$B$1,A:A,1)):A235),NA()))</f>
        <v>#N/A</v>
      </c>
      <c r="G235" s="330" t="e">
        <f>IF(ISBLANK(A235),NA(),IFERROR(A235+(PLAYER_EXP_MAX-D235)/F235,NA()))</f>
        <v>#N/A</v>
      </c>
      <c r="H235" s="343" t="e">
        <f ca="1">IF(ISBLANK(#REF!),NA(),IFERROR(TEXT(TRUNC(G235-NOW()),"000") &amp; " D " &amp; TEXT(TRUNC(ABS(G235-NOW()-TRUNC(G235-NOW()))*24),"00") &amp; " H", NA()))</f>
        <v>#N/A</v>
      </c>
      <c r="I235" s="322" t="e">
        <f ca="1">IF(ISBLANK(A235),NA(),IFERROR(SLOPE(INDIRECT("D" &amp; MATCH(A235-$C$1,A:A,1)):D235, INDIRECT("A" &amp; MATCH(A235-$C$1,A:A,1)):A235),NA()))</f>
        <v>#N/A</v>
      </c>
      <c r="J235" s="330" t="e">
        <f>IF(ISBLANK(A235),NA(),IFERROR(A235+(PLAYER_EXP_MAX-D235)/I235,NA()))</f>
        <v>#N/A</v>
      </c>
      <c r="K235" s="343" t="e">
        <f t="shared" ca="1" si="17"/>
        <v>#N/A</v>
      </c>
      <c r="L235" s="322" t="e">
        <f t="shared" si="18"/>
        <v>#N/A</v>
      </c>
      <c r="M235" s="330" t="e">
        <f>IF(ISBLANK(A235),NA(),IFERROR(A235+(PLAYER_EXP_MAX-D235)/L235,NA()))</f>
        <v>#N/A</v>
      </c>
      <c r="N235" s="343" t="e">
        <f t="shared" ca="1" si="19"/>
        <v>#N/A</v>
      </c>
    </row>
    <row r="236" spans="4:14" ht="14.65" customHeight="1" x14ac:dyDescent="0.25">
      <c r="D236" s="343" t="str">
        <f t="shared" si="16"/>
        <v>-</v>
      </c>
      <c r="E236" s="316" t="str">
        <f>IF(ISBLANK(A236),"-",D236/PLAYER_EXP_MAX)</f>
        <v>-</v>
      </c>
      <c r="F236" s="322" t="e">
        <f ca="1">IF(ISBLANK(A236),NA(),IFERROR(SLOPE(INDIRECT("D" &amp; MATCH(A236-$B$1,A:A,1)):D236, INDIRECT("A" &amp; MATCH(A236-$B$1,A:A,1)):A236),NA()))</f>
        <v>#N/A</v>
      </c>
      <c r="G236" s="330" t="e">
        <f>IF(ISBLANK(A236),NA(),IFERROR(A236+(PLAYER_EXP_MAX-D236)/F236,NA()))</f>
        <v>#N/A</v>
      </c>
      <c r="H236" s="343" t="e">
        <f ca="1">IF(ISBLANK(#REF!),NA(),IFERROR(TEXT(TRUNC(G236-NOW()),"000") &amp; " D " &amp; TEXT(TRUNC(ABS(G236-NOW()-TRUNC(G236-NOW()))*24),"00") &amp; " H", NA()))</f>
        <v>#N/A</v>
      </c>
      <c r="I236" s="322" t="e">
        <f ca="1">IF(ISBLANK(A236),NA(),IFERROR(SLOPE(INDIRECT("D" &amp; MATCH(A236-$C$1,A:A,1)):D236, INDIRECT("A" &amp; MATCH(A236-$C$1,A:A,1)):A236),NA()))</f>
        <v>#N/A</v>
      </c>
      <c r="J236" s="330" t="e">
        <f>IF(ISBLANK(A236),NA(),IFERROR(A236+(PLAYER_EXP_MAX-D236)/I236,NA()))</f>
        <v>#N/A</v>
      </c>
      <c r="K236" s="343" t="e">
        <f t="shared" ca="1" si="17"/>
        <v>#N/A</v>
      </c>
      <c r="L236" s="322" t="e">
        <f t="shared" si="18"/>
        <v>#N/A</v>
      </c>
      <c r="M236" s="330" t="e">
        <f>IF(ISBLANK(A236),NA(),IFERROR(A236+(PLAYER_EXP_MAX-D236)/L236,NA()))</f>
        <v>#N/A</v>
      </c>
      <c r="N236" s="343" t="e">
        <f t="shared" ca="1" si="19"/>
        <v>#N/A</v>
      </c>
    </row>
    <row r="237" spans="4:14" ht="14.65" customHeight="1" x14ac:dyDescent="0.25">
      <c r="D237" s="343" t="str">
        <f t="shared" si="16"/>
        <v>-</v>
      </c>
      <c r="E237" s="316" t="str">
        <f>IF(ISBLANK(A237),"-",D237/PLAYER_EXP_MAX)</f>
        <v>-</v>
      </c>
      <c r="F237" s="322" t="e">
        <f ca="1">IF(ISBLANK(A237),NA(),IFERROR(SLOPE(INDIRECT("D" &amp; MATCH(A237-$B$1,A:A,1)):D237, INDIRECT("A" &amp; MATCH(A237-$B$1,A:A,1)):A237),NA()))</f>
        <v>#N/A</v>
      </c>
      <c r="G237" s="330" t="e">
        <f>IF(ISBLANK(A237),NA(),IFERROR(A237+(PLAYER_EXP_MAX-D237)/F237,NA()))</f>
        <v>#N/A</v>
      </c>
      <c r="H237" s="343" t="e">
        <f ca="1">IF(ISBLANK(#REF!),NA(),IFERROR(TEXT(TRUNC(G237-NOW()),"000") &amp; " D " &amp; TEXT(TRUNC(ABS(G237-NOW()-TRUNC(G237-NOW()))*24),"00") &amp; " H", NA()))</f>
        <v>#N/A</v>
      </c>
      <c r="I237" s="322" t="e">
        <f ca="1">IF(ISBLANK(A237),NA(),IFERROR(SLOPE(INDIRECT("D" &amp; MATCH(A237-$C$1,A:A,1)):D237, INDIRECT("A" &amp; MATCH(A237-$C$1,A:A,1)):A237),NA()))</f>
        <v>#N/A</v>
      </c>
      <c r="J237" s="330" t="e">
        <f>IF(ISBLANK(A237),NA(),IFERROR(A237+(PLAYER_EXP_MAX-D237)/I237,NA()))</f>
        <v>#N/A</v>
      </c>
      <c r="K237" s="343" t="e">
        <f t="shared" ca="1" si="17"/>
        <v>#N/A</v>
      </c>
      <c r="L237" s="322" t="e">
        <f t="shared" si="18"/>
        <v>#N/A</v>
      </c>
      <c r="M237" s="330" t="e">
        <f>IF(ISBLANK(A237),NA(),IFERROR(A237+(PLAYER_EXP_MAX-D237)/L237,NA()))</f>
        <v>#N/A</v>
      </c>
      <c r="N237" s="343" t="e">
        <f t="shared" ca="1" si="19"/>
        <v>#N/A</v>
      </c>
    </row>
    <row r="238" spans="4:14" ht="14.65" customHeight="1" x14ac:dyDescent="0.25">
      <c r="D238" s="343" t="str">
        <f t="shared" si="16"/>
        <v>-</v>
      </c>
      <c r="E238" s="316" t="str">
        <f>IF(ISBLANK(A238),"-",D238/PLAYER_EXP_MAX)</f>
        <v>-</v>
      </c>
      <c r="F238" s="322" t="e">
        <f ca="1">IF(ISBLANK(A238),NA(),IFERROR(SLOPE(INDIRECT("D" &amp; MATCH(A238-$B$1,A:A,1)):D238, INDIRECT("A" &amp; MATCH(A238-$B$1,A:A,1)):A238),NA()))</f>
        <v>#N/A</v>
      </c>
      <c r="G238" s="330" t="e">
        <f>IF(ISBLANK(A238),NA(),IFERROR(A238+(PLAYER_EXP_MAX-D238)/F238,NA()))</f>
        <v>#N/A</v>
      </c>
      <c r="H238" s="343" t="e">
        <f ca="1">IF(ISBLANK(#REF!),NA(),IFERROR(TEXT(TRUNC(G238-NOW()),"000") &amp; " D " &amp; TEXT(TRUNC(ABS(G238-NOW()-TRUNC(G238-NOW()))*24),"00") &amp; " H", NA()))</f>
        <v>#N/A</v>
      </c>
      <c r="I238" s="322" t="e">
        <f ca="1">IF(ISBLANK(A238),NA(),IFERROR(SLOPE(INDIRECT("D" &amp; MATCH(A238-$C$1,A:A,1)):D238, INDIRECT("A" &amp; MATCH(A238-$C$1,A:A,1)):A238),NA()))</f>
        <v>#N/A</v>
      </c>
      <c r="J238" s="330" t="e">
        <f>IF(ISBLANK(A238),NA(),IFERROR(A238+(PLAYER_EXP_MAX-D238)/I238,NA()))</f>
        <v>#N/A</v>
      </c>
      <c r="K238" s="343" t="e">
        <f t="shared" ca="1" si="17"/>
        <v>#N/A</v>
      </c>
      <c r="L238" s="322" t="e">
        <f t="shared" si="18"/>
        <v>#N/A</v>
      </c>
      <c r="M238" s="330" t="e">
        <f>IF(ISBLANK(A238),NA(),IFERROR(A238+(PLAYER_EXP_MAX-D238)/L238,NA()))</f>
        <v>#N/A</v>
      </c>
      <c r="N238" s="343" t="e">
        <f t="shared" ca="1" si="19"/>
        <v>#N/A</v>
      </c>
    </row>
    <row r="239" spans="4:14" ht="14.65" customHeight="1" x14ac:dyDescent="0.25">
      <c r="D239" s="343" t="str">
        <f t="shared" si="16"/>
        <v>-</v>
      </c>
      <c r="E239" s="316" t="str">
        <f>IF(ISBLANK(A239),"-",D239/PLAYER_EXP_MAX)</f>
        <v>-</v>
      </c>
      <c r="F239" s="322" t="e">
        <f ca="1">IF(ISBLANK(A239),NA(),IFERROR(SLOPE(INDIRECT("D" &amp; MATCH(A239-$B$1,A:A,1)):D239, INDIRECT("A" &amp; MATCH(A239-$B$1,A:A,1)):A239),NA()))</f>
        <v>#N/A</v>
      </c>
      <c r="G239" s="330" t="e">
        <f>IF(ISBLANK(A239),NA(),IFERROR(A239+(PLAYER_EXP_MAX-D239)/F239,NA()))</f>
        <v>#N/A</v>
      </c>
      <c r="H239" s="343" t="e">
        <f ca="1">IF(ISBLANK(#REF!),NA(),IFERROR(TEXT(TRUNC(G239-NOW()),"000") &amp; " D " &amp; TEXT(TRUNC(ABS(G239-NOW()-TRUNC(G239-NOW()))*24),"00") &amp; " H", NA()))</f>
        <v>#N/A</v>
      </c>
      <c r="I239" s="322" t="e">
        <f ca="1">IF(ISBLANK(A239),NA(),IFERROR(SLOPE(INDIRECT("D" &amp; MATCH(A239-$C$1,A:A,1)):D239, INDIRECT("A" &amp; MATCH(A239-$C$1,A:A,1)):A239),NA()))</f>
        <v>#N/A</v>
      </c>
      <c r="J239" s="330" t="e">
        <f>IF(ISBLANK(A239),NA(),IFERROR(A239+(PLAYER_EXP_MAX-D239)/I239,NA()))</f>
        <v>#N/A</v>
      </c>
      <c r="K239" s="343" t="e">
        <f t="shared" ca="1" si="17"/>
        <v>#N/A</v>
      </c>
      <c r="L239" s="322" t="e">
        <f t="shared" si="18"/>
        <v>#N/A</v>
      </c>
      <c r="M239" s="330" t="e">
        <f>IF(ISBLANK(A239),NA(),IFERROR(A239+(PLAYER_EXP_MAX-D239)/L239,NA()))</f>
        <v>#N/A</v>
      </c>
      <c r="N239" s="343" t="e">
        <f t="shared" ca="1" si="19"/>
        <v>#N/A</v>
      </c>
    </row>
    <row r="240" spans="4:14" ht="14.65" customHeight="1" x14ac:dyDescent="0.25">
      <c r="D240" s="343" t="str">
        <f t="shared" si="16"/>
        <v>-</v>
      </c>
      <c r="E240" s="316" t="str">
        <f>IF(ISBLANK(A240),"-",D240/PLAYER_EXP_MAX)</f>
        <v>-</v>
      </c>
      <c r="F240" s="322" t="e">
        <f ca="1">IF(ISBLANK(A240),NA(),IFERROR(SLOPE(INDIRECT("D" &amp; MATCH(A240-$B$1,A:A,1)):D240, INDIRECT("A" &amp; MATCH(A240-$B$1,A:A,1)):A240),NA()))</f>
        <v>#N/A</v>
      </c>
      <c r="G240" s="330" t="e">
        <f>IF(ISBLANK(A240),NA(),IFERROR(A240+(PLAYER_EXP_MAX-D240)/F240,NA()))</f>
        <v>#N/A</v>
      </c>
      <c r="H240" s="343" t="e">
        <f ca="1">IF(ISBLANK(#REF!),NA(),IFERROR(TEXT(TRUNC(G240-NOW()),"000") &amp; " D " &amp; TEXT(TRUNC(ABS(G240-NOW()-TRUNC(G240-NOW()))*24),"00") &amp; " H", NA()))</f>
        <v>#N/A</v>
      </c>
      <c r="I240" s="322" t="e">
        <f ca="1">IF(ISBLANK(A240),NA(),IFERROR(SLOPE(INDIRECT("D" &amp; MATCH(A240-$C$1,A:A,1)):D240, INDIRECT("A" &amp; MATCH(A240-$C$1,A:A,1)):A240),NA()))</f>
        <v>#N/A</v>
      </c>
      <c r="J240" s="330" t="e">
        <f>IF(ISBLANK(A240),NA(),IFERROR(A240+(PLAYER_EXP_MAX-D240)/I240,NA()))</f>
        <v>#N/A</v>
      </c>
      <c r="K240" s="343" t="e">
        <f t="shared" ca="1" si="17"/>
        <v>#N/A</v>
      </c>
      <c r="L240" s="322" t="e">
        <f t="shared" si="18"/>
        <v>#N/A</v>
      </c>
      <c r="M240" s="330" t="e">
        <f>IF(ISBLANK(A240),NA(),IFERROR(A240+(PLAYER_EXP_MAX-D240)/L240,NA()))</f>
        <v>#N/A</v>
      </c>
      <c r="N240" s="343" t="e">
        <f t="shared" ca="1" si="19"/>
        <v>#N/A</v>
      </c>
    </row>
    <row r="241" spans="4:14" ht="14.65" customHeight="1" x14ac:dyDescent="0.25">
      <c r="D241" s="343" t="str">
        <f t="shared" si="16"/>
        <v>-</v>
      </c>
      <c r="E241" s="316" t="str">
        <f>IF(ISBLANK(A241),"-",D241/PLAYER_EXP_MAX)</f>
        <v>-</v>
      </c>
      <c r="F241" s="322" t="e">
        <f ca="1">IF(ISBLANK(A241),NA(),IFERROR(SLOPE(INDIRECT("D" &amp; MATCH(A241-$B$1,A:A,1)):D241, INDIRECT("A" &amp; MATCH(A241-$B$1,A:A,1)):A241),NA()))</f>
        <v>#N/A</v>
      </c>
      <c r="G241" s="330" t="e">
        <f>IF(ISBLANK(A241),NA(),IFERROR(A241+(PLAYER_EXP_MAX-D241)/F241,NA()))</f>
        <v>#N/A</v>
      </c>
      <c r="H241" s="343" t="e">
        <f ca="1">IF(ISBLANK(#REF!),NA(),IFERROR(TEXT(TRUNC(G241-NOW()),"000") &amp; " D " &amp; TEXT(TRUNC(ABS(G241-NOW()-TRUNC(G241-NOW()))*24),"00") &amp; " H", NA()))</f>
        <v>#N/A</v>
      </c>
      <c r="I241" s="322" t="e">
        <f ca="1">IF(ISBLANK(A241),NA(),IFERROR(SLOPE(INDIRECT("D" &amp; MATCH(A241-$C$1,A:A,1)):D241, INDIRECT("A" &amp; MATCH(A241-$C$1,A:A,1)):A241),NA()))</f>
        <v>#N/A</v>
      </c>
      <c r="J241" s="330" t="e">
        <f>IF(ISBLANK(A241),NA(),IFERROR(A241+(PLAYER_EXP_MAX-D241)/I241,NA()))</f>
        <v>#N/A</v>
      </c>
      <c r="K241" s="343" t="e">
        <f t="shared" ca="1" si="17"/>
        <v>#N/A</v>
      </c>
      <c r="L241" s="322" t="e">
        <f t="shared" si="18"/>
        <v>#N/A</v>
      </c>
      <c r="M241" s="330" t="e">
        <f>IF(ISBLANK(A241),NA(),IFERROR(A241+(PLAYER_EXP_MAX-D241)/L241,NA()))</f>
        <v>#N/A</v>
      </c>
      <c r="N241" s="343" t="e">
        <f t="shared" ca="1" si="19"/>
        <v>#N/A</v>
      </c>
    </row>
    <row r="242" spans="4:14" ht="14.65" customHeight="1" x14ac:dyDescent="0.25">
      <c r="D242" s="343" t="str">
        <f t="shared" si="16"/>
        <v>-</v>
      </c>
      <c r="E242" s="316" t="str">
        <f>IF(ISBLANK(A242),"-",D242/PLAYER_EXP_MAX)</f>
        <v>-</v>
      </c>
      <c r="F242" s="322" t="e">
        <f ca="1">IF(ISBLANK(A242),NA(),IFERROR(SLOPE(INDIRECT("D" &amp; MATCH(A242-$B$1,A:A,1)):D242, INDIRECT("A" &amp; MATCH(A242-$B$1,A:A,1)):A242),NA()))</f>
        <v>#N/A</v>
      </c>
      <c r="G242" s="330" t="e">
        <f>IF(ISBLANK(A242),NA(),IFERROR(A242+(PLAYER_EXP_MAX-D242)/F242,NA()))</f>
        <v>#N/A</v>
      </c>
      <c r="H242" s="343" t="e">
        <f ca="1">IF(ISBLANK(#REF!),NA(),IFERROR(TEXT(TRUNC(G242-NOW()),"000") &amp; " D " &amp; TEXT(TRUNC(ABS(G242-NOW()-TRUNC(G242-NOW()))*24),"00") &amp; " H", NA()))</f>
        <v>#N/A</v>
      </c>
      <c r="I242" s="322" t="e">
        <f ca="1">IF(ISBLANK(A242),NA(),IFERROR(SLOPE(INDIRECT("D" &amp; MATCH(A242-$C$1,A:A,1)):D242, INDIRECT("A" &amp; MATCH(A242-$C$1,A:A,1)):A242),NA()))</f>
        <v>#N/A</v>
      </c>
      <c r="J242" s="330" t="e">
        <f>IF(ISBLANK(A242),NA(),IFERROR(A242+(PLAYER_EXP_MAX-D242)/I242,NA()))</f>
        <v>#N/A</v>
      </c>
      <c r="K242" s="343" t="e">
        <f t="shared" ca="1" si="17"/>
        <v>#N/A</v>
      </c>
      <c r="L242" s="322" t="e">
        <f t="shared" si="18"/>
        <v>#N/A</v>
      </c>
      <c r="M242" s="330" t="e">
        <f>IF(ISBLANK(A242),NA(),IFERROR(A242+(PLAYER_EXP_MAX-D242)/L242,NA()))</f>
        <v>#N/A</v>
      </c>
      <c r="N242" s="343" t="e">
        <f t="shared" ca="1" si="19"/>
        <v>#N/A</v>
      </c>
    </row>
    <row r="243" spans="4:14" ht="14.65" customHeight="1" x14ac:dyDescent="0.25">
      <c r="D243" s="343" t="str">
        <f t="shared" si="16"/>
        <v>-</v>
      </c>
      <c r="E243" s="316" t="str">
        <f>IF(ISBLANK(A243),"-",D243/PLAYER_EXP_MAX)</f>
        <v>-</v>
      </c>
      <c r="F243" s="322" t="e">
        <f ca="1">IF(ISBLANK(A243),NA(),IFERROR(SLOPE(INDIRECT("D" &amp; MATCH(A243-$B$1,A:A,1)):D243, INDIRECT("A" &amp; MATCH(A243-$B$1,A:A,1)):A243),NA()))</f>
        <v>#N/A</v>
      </c>
      <c r="G243" s="330" t="e">
        <f>IF(ISBLANK(A243),NA(),IFERROR(A243+(PLAYER_EXP_MAX-D243)/F243,NA()))</f>
        <v>#N/A</v>
      </c>
      <c r="H243" s="343" t="e">
        <f ca="1">IF(ISBLANK(#REF!),NA(),IFERROR(TEXT(TRUNC(G243-NOW()),"000") &amp; " D " &amp; TEXT(TRUNC(ABS(G243-NOW()-TRUNC(G243-NOW()))*24),"00") &amp; " H", NA()))</f>
        <v>#N/A</v>
      </c>
      <c r="I243" s="322" t="e">
        <f ca="1">IF(ISBLANK(A243),NA(),IFERROR(SLOPE(INDIRECT("D" &amp; MATCH(A243-$C$1,A:A,1)):D243, INDIRECT("A" &amp; MATCH(A243-$C$1,A:A,1)):A243),NA()))</f>
        <v>#N/A</v>
      </c>
      <c r="J243" s="330" t="e">
        <f>IF(ISBLANK(A243),NA(),IFERROR(A243+(PLAYER_EXP_MAX-D243)/I243,NA()))</f>
        <v>#N/A</v>
      </c>
      <c r="K243" s="343" t="e">
        <f t="shared" ca="1" si="17"/>
        <v>#N/A</v>
      </c>
      <c r="L243" s="322" t="e">
        <f t="shared" si="18"/>
        <v>#N/A</v>
      </c>
      <c r="M243" s="330" t="e">
        <f>IF(ISBLANK(A243),NA(),IFERROR(A243+(PLAYER_EXP_MAX-D243)/L243,NA()))</f>
        <v>#N/A</v>
      </c>
      <c r="N243" s="343" t="e">
        <f t="shared" ca="1" si="19"/>
        <v>#N/A</v>
      </c>
    </row>
    <row r="244" spans="4:14" ht="14.65" customHeight="1" x14ac:dyDescent="0.25">
      <c r="D244" s="343" t="str">
        <f t="shared" si="16"/>
        <v>-</v>
      </c>
      <c r="E244" s="316" t="str">
        <f>IF(ISBLANK(A244),"-",D244/PLAYER_EXP_MAX)</f>
        <v>-</v>
      </c>
      <c r="F244" s="322" t="e">
        <f ca="1">IF(ISBLANK(A244),NA(),IFERROR(SLOPE(INDIRECT("D" &amp; MATCH(A244-$B$1,A:A,1)):D244, INDIRECT("A" &amp; MATCH(A244-$B$1,A:A,1)):A244),NA()))</f>
        <v>#N/A</v>
      </c>
      <c r="G244" s="330" t="e">
        <f>IF(ISBLANK(A244),NA(),IFERROR(A244+(PLAYER_EXP_MAX-D244)/F244,NA()))</f>
        <v>#N/A</v>
      </c>
      <c r="H244" s="343" t="e">
        <f ca="1">IF(ISBLANK(#REF!),NA(),IFERROR(TEXT(TRUNC(G244-NOW()),"000") &amp; " D " &amp; TEXT(TRUNC(ABS(G244-NOW()-TRUNC(G244-NOW()))*24),"00") &amp; " H", NA()))</f>
        <v>#N/A</v>
      </c>
      <c r="I244" s="322" t="e">
        <f ca="1">IF(ISBLANK(A244),NA(),IFERROR(SLOPE(INDIRECT("D" &amp; MATCH(A244-$C$1,A:A,1)):D244, INDIRECT("A" &amp; MATCH(A244-$C$1,A:A,1)):A244),NA()))</f>
        <v>#N/A</v>
      </c>
      <c r="J244" s="330" t="e">
        <f>IF(ISBLANK(A244),NA(),IFERROR(A244+(PLAYER_EXP_MAX-D244)/I244,NA()))</f>
        <v>#N/A</v>
      </c>
      <c r="K244" s="343" t="e">
        <f t="shared" ca="1" si="17"/>
        <v>#N/A</v>
      </c>
      <c r="L244" s="322" t="e">
        <f t="shared" si="18"/>
        <v>#N/A</v>
      </c>
      <c r="M244" s="330" t="e">
        <f>IF(ISBLANK(A244),NA(),IFERROR(A244+(PLAYER_EXP_MAX-D244)/L244,NA()))</f>
        <v>#N/A</v>
      </c>
      <c r="N244" s="343" t="e">
        <f t="shared" ca="1" si="19"/>
        <v>#N/A</v>
      </c>
    </row>
    <row r="245" spans="4:14" ht="14.65" customHeight="1" x14ac:dyDescent="0.25">
      <c r="D245" s="343" t="str">
        <f t="shared" si="16"/>
        <v>-</v>
      </c>
      <c r="E245" s="316" t="str">
        <f>IF(ISBLANK(A245),"-",D245/PLAYER_EXP_MAX)</f>
        <v>-</v>
      </c>
      <c r="F245" s="322" t="e">
        <f ca="1">IF(ISBLANK(A245),NA(),IFERROR(SLOPE(INDIRECT("D" &amp; MATCH(A245-$B$1,A:A,1)):D245, INDIRECT("A" &amp; MATCH(A245-$B$1,A:A,1)):A245),NA()))</f>
        <v>#N/A</v>
      </c>
      <c r="G245" s="330" t="e">
        <f>IF(ISBLANK(A245),NA(),IFERROR(A245+(PLAYER_EXP_MAX-D245)/F245,NA()))</f>
        <v>#N/A</v>
      </c>
      <c r="H245" s="343" t="e">
        <f ca="1">IF(ISBLANK(#REF!),NA(),IFERROR(TEXT(TRUNC(G245-NOW()),"000") &amp; " D " &amp; TEXT(TRUNC(ABS(G245-NOW()-TRUNC(G245-NOW()))*24),"00") &amp; " H", NA()))</f>
        <v>#N/A</v>
      </c>
      <c r="I245" s="322" t="e">
        <f ca="1">IF(ISBLANK(A245),NA(),IFERROR(SLOPE(INDIRECT("D" &amp; MATCH(A245-$C$1,A:A,1)):D245, INDIRECT("A" &amp; MATCH(A245-$C$1,A:A,1)):A245),NA()))</f>
        <v>#N/A</v>
      </c>
      <c r="J245" s="330" t="e">
        <f>IF(ISBLANK(A245),NA(),IFERROR(A245+(PLAYER_EXP_MAX-D245)/I245,NA()))</f>
        <v>#N/A</v>
      </c>
      <c r="K245" s="343" t="e">
        <f t="shared" ca="1" si="17"/>
        <v>#N/A</v>
      </c>
      <c r="L245" s="322" t="e">
        <f t="shared" si="18"/>
        <v>#N/A</v>
      </c>
      <c r="M245" s="330" t="e">
        <f>IF(ISBLANK(A245),NA(),IFERROR(A245+(PLAYER_EXP_MAX-D245)/L245,NA()))</f>
        <v>#N/A</v>
      </c>
      <c r="N245" s="343" t="e">
        <f t="shared" ca="1" si="19"/>
        <v>#N/A</v>
      </c>
    </row>
    <row r="246" spans="4:14" ht="14.65" customHeight="1" x14ac:dyDescent="0.25">
      <c r="D246" s="343" t="str">
        <f t="shared" si="16"/>
        <v>-</v>
      </c>
      <c r="E246" s="316" t="str">
        <f>IF(ISBLANK(A246),"-",D246/PLAYER_EXP_MAX)</f>
        <v>-</v>
      </c>
      <c r="F246" s="322" t="e">
        <f ca="1">IF(ISBLANK(A246),NA(),IFERROR(SLOPE(INDIRECT("D" &amp; MATCH(A246-$B$1,A:A,1)):D246, INDIRECT("A" &amp; MATCH(A246-$B$1,A:A,1)):A246),NA()))</f>
        <v>#N/A</v>
      </c>
      <c r="G246" s="330" t="e">
        <f>IF(ISBLANK(A246),NA(),IFERROR(A246+(PLAYER_EXP_MAX-D246)/F246,NA()))</f>
        <v>#N/A</v>
      </c>
      <c r="H246" s="343" t="e">
        <f ca="1">IF(ISBLANK(#REF!),NA(),IFERROR(TEXT(TRUNC(G246-NOW()),"000") &amp; " D " &amp; TEXT(TRUNC(ABS(G246-NOW()-TRUNC(G246-NOW()))*24),"00") &amp; " H", NA()))</f>
        <v>#N/A</v>
      </c>
      <c r="I246" s="322" t="e">
        <f ca="1">IF(ISBLANK(A246),NA(),IFERROR(SLOPE(INDIRECT("D" &amp; MATCH(A246-$C$1,A:A,1)):D246, INDIRECT("A" &amp; MATCH(A246-$C$1,A:A,1)):A246),NA()))</f>
        <v>#N/A</v>
      </c>
      <c r="J246" s="330" t="e">
        <f>IF(ISBLANK(A246),NA(),IFERROR(A246+(PLAYER_EXP_MAX-D246)/I246,NA()))</f>
        <v>#N/A</v>
      </c>
      <c r="K246" s="343" t="e">
        <f t="shared" ca="1" si="17"/>
        <v>#N/A</v>
      </c>
      <c r="L246" s="322" t="e">
        <f t="shared" si="18"/>
        <v>#N/A</v>
      </c>
      <c r="M246" s="330" t="e">
        <f>IF(ISBLANK(A246),NA(),IFERROR(A246+(PLAYER_EXP_MAX-D246)/L246,NA()))</f>
        <v>#N/A</v>
      </c>
      <c r="N246" s="343" t="e">
        <f t="shared" ca="1" si="19"/>
        <v>#N/A</v>
      </c>
    </row>
    <row r="247" spans="4:14" ht="14.65" customHeight="1" x14ac:dyDescent="0.25">
      <c r="D247" s="343" t="str">
        <f t="shared" si="16"/>
        <v>-</v>
      </c>
      <c r="E247" s="316" t="str">
        <f>IF(ISBLANK(A247),"-",D247/PLAYER_EXP_MAX)</f>
        <v>-</v>
      </c>
      <c r="F247" s="322" t="e">
        <f ca="1">IF(ISBLANK(A247),NA(),IFERROR(SLOPE(INDIRECT("D" &amp; MATCH(A247-$B$1,A:A,1)):D247, INDIRECT("A" &amp; MATCH(A247-$B$1,A:A,1)):A247),NA()))</f>
        <v>#N/A</v>
      </c>
      <c r="G247" s="330" t="e">
        <f>IF(ISBLANK(A247),NA(),IFERROR(A247+(PLAYER_EXP_MAX-D247)/F247,NA()))</f>
        <v>#N/A</v>
      </c>
      <c r="H247" s="343" t="e">
        <f ca="1">IF(ISBLANK(#REF!),NA(),IFERROR(TEXT(TRUNC(G247-NOW()),"000") &amp; " D " &amp; TEXT(TRUNC(ABS(G247-NOW()-TRUNC(G247-NOW()))*24),"00") &amp; " H", NA()))</f>
        <v>#N/A</v>
      </c>
      <c r="I247" s="322" t="e">
        <f ca="1">IF(ISBLANK(A247),NA(),IFERROR(SLOPE(INDIRECT("D" &amp; MATCH(A247-$C$1,A:A,1)):D247, INDIRECT("A" &amp; MATCH(A247-$C$1,A:A,1)):A247),NA()))</f>
        <v>#N/A</v>
      </c>
      <c r="J247" s="330" t="e">
        <f>IF(ISBLANK(A247),NA(),IFERROR(A247+(PLAYER_EXP_MAX-D247)/I247,NA()))</f>
        <v>#N/A</v>
      </c>
      <c r="K247" s="343" t="e">
        <f t="shared" ca="1" si="17"/>
        <v>#N/A</v>
      </c>
      <c r="L247" s="322" t="e">
        <f t="shared" si="18"/>
        <v>#N/A</v>
      </c>
      <c r="M247" s="330" t="e">
        <f>IF(ISBLANK(A247),NA(),IFERROR(A247+(PLAYER_EXP_MAX-D247)/L247,NA()))</f>
        <v>#N/A</v>
      </c>
      <c r="N247" s="343" t="e">
        <f t="shared" ca="1" si="19"/>
        <v>#N/A</v>
      </c>
    </row>
    <row r="248" spans="4:14" ht="14.65" customHeight="1" x14ac:dyDescent="0.25">
      <c r="D248" s="343" t="str">
        <f t="shared" si="16"/>
        <v>-</v>
      </c>
      <c r="E248" s="316" t="str">
        <f>IF(ISBLANK(A248),"-",D248/PLAYER_EXP_MAX)</f>
        <v>-</v>
      </c>
      <c r="F248" s="322" t="e">
        <f ca="1">IF(ISBLANK(A248),NA(),IFERROR(SLOPE(INDIRECT("D" &amp; MATCH(A248-$B$1,A:A,1)):D248, INDIRECT("A" &amp; MATCH(A248-$B$1,A:A,1)):A248),NA()))</f>
        <v>#N/A</v>
      </c>
      <c r="G248" s="330" t="e">
        <f>IF(ISBLANK(A248),NA(),IFERROR(A248+(PLAYER_EXP_MAX-D248)/F248,NA()))</f>
        <v>#N/A</v>
      </c>
      <c r="H248" s="343" t="e">
        <f ca="1">IF(ISBLANK(#REF!),NA(),IFERROR(TEXT(TRUNC(G248-NOW()),"000") &amp; " D " &amp; TEXT(TRUNC(ABS(G248-NOW()-TRUNC(G248-NOW()))*24),"00") &amp; " H", NA()))</f>
        <v>#N/A</v>
      </c>
      <c r="I248" s="322" t="e">
        <f ca="1">IF(ISBLANK(A248),NA(),IFERROR(SLOPE(INDIRECT("D" &amp; MATCH(A248-$C$1,A:A,1)):D248, INDIRECT("A" &amp; MATCH(A248-$C$1,A:A,1)):A248),NA()))</f>
        <v>#N/A</v>
      </c>
      <c r="J248" s="330" t="e">
        <f>IF(ISBLANK(A248),NA(),IFERROR(A248+(PLAYER_EXP_MAX-D248)/I248,NA()))</f>
        <v>#N/A</v>
      </c>
      <c r="K248" s="343" t="e">
        <f t="shared" ca="1" si="17"/>
        <v>#N/A</v>
      </c>
      <c r="L248" s="322" t="e">
        <f t="shared" si="18"/>
        <v>#N/A</v>
      </c>
      <c r="M248" s="330" t="e">
        <f>IF(ISBLANK(A248),NA(),IFERROR(A248+(PLAYER_EXP_MAX-D248)/L248,NA()))</f>
        <v>#N/A</v>
      </c>
      <c r="N248" s="343" t="e">
        <f t="shared" ca="1" si="19"/>
        <v>#N/A</v>
      </c>
    </row>
    <row r="249" spans="4:14" ht="14.65" customHeight="1" x14ac:dyDescent="0.25">
      <c r="D249" s="343" t="str">
        <f t="shared" si="16"/>
        <v>-</v>
      </c>
      <c r="E249" s="316" t="str">
        <f>IF(ISBLANK(A249),"-",D249/PLAYER_EXP_MAX)</f>
        <v>-</v>
      </c>
      <c r="F249" s="322" t="e">
        <f ca="1">IF(ISBLANK(A249),NA(),IFERROR(SLOPE(INDIRECT("D" &amp; MATCH(A249-$B$1,A:A,1)):D249, INDIRECT("A" &amp; MATCH(A249-$B$1,A:A,1)):A249),NA()))</f>
        <v>#N/A</v>
      </c>
      <c r="G249" s="330" t="e">
        <f>IF(ISBLANK(A249),NA(),IFERROR(A249+(PLAYER_EXP_MAX-D249)/F249,NA()))</f>
        <v>#N/A</v>
      </c>
      <c r="H249" s="343" t="e">
        <f ca="1">IF(ISBLANK(#REF!),NA(),IFERROR(TEXT(TRUNC(G249-NOW()),"000") &amp; " D " &amp; TEXT(TRUNC(ABS(G249-NOW()-TRUNC(G249-NOW()))*24),"00") &amp; " H", NA()))</f>
        <v>#N/A</v>
      </c>
      <c r="I249" s="322" t="e">
        <f ca="1">IF(ISBLANK(A249),NA(),IFERROR(SLOPE(INDIRECT("D" &amp; MATCH(A249-$C$1,A:A,1)):D249, INDIRECT("A" &amp; MATCH(A249-$C$1,A:A,1)):A249),NA()))</f>
        <v>#N/A</v>
      </c>
      <c r="J249" s="330" t="e">
        <f>IF(ISBLANK(A249),NA(),IFERROR(A249+(PLAYER_EXP_MAX-D249)/I249,NA()))</f>
        <v>#N/A</v>
      </c>
      <c r="K249" s="343" t="e">
        <f t="shared" ca="1" si="17"/>
        <v>#N/A</v>
      </c>
      <c r="L249" s="322" t="e">
        <f t="shared" si="18"/>
        <v>#N/A</v>
      </c>
      <c r="M249" s="330" t="e">
        <f>IF(ISBLANK(A249),NA(),IFERROR(A249+(PLAYER_EXP_MAX-D249)/L249,NA()))</f>
        <v>#N/A</v>
      </c>
      <c r="N249" s="343" t="e">
        <f t="shared" ca="1" si="19"/>
        <v>#N/A</v>
      </c>
    </row>
    <row r="250" spans="4:14" ht="14.65" customHeight="1" x14ac:dyDescent="0.25">
      <c r="D250" s="343" t="str">
        <f t="shared" si="16"/>
        <v>-</v>
      </c>
      <c r="E250" s="316" t="str">
        <f>IF(ISBLANK(A250),"-",D250/PLAYER_EXP_MAX)</f>
        <v>-</v>
      </c>
      <c r="F250" s="322" t="e">
        <f ca="1">IF(ISBLANK(A250),NA(),IFERROR(SLOPE(INDIRECT("D" &amp; MATCH(A250-$B$1,A:A,1)):D250, INDIRECT("A" &amp; MATCH(A250-$B$1,A:A,1)):A250),NA()))</f>
        <v>#N/A</v>
      </c>
      <c r="G250" s="330" t="e">
        <f>IF(ISBLANK(A250),NA(),IFERROR(A250+(PLAYER_EXP_MAX-D250)/F250,NA()))</f>
        <v>#N/A</v>
      </c>
      <c r="H250" s="343" t="e">
        <f ca="1">IF(ISBLANK(#REF!),NA(),IFERROR(TEXT(TRUNC(G250-NOW()),"000") &amp; " D " &amp; TEXT(TRUNC(ABS(G250-NOW()-TRUNC(G250-NOW()))*24),"00") &amp; " H", NA()))</f>
        <v>#N/A</v>
      </c>
      <c r="I250" s="322" t="e">
        <f ca="1">IF(ISBLANK(A250),NA(),IFERROR(SLOPE(INDIRECT("D" &amp; MATCH(A250-$C$1,A:A,1)):D250, INDIRECT("A" &amp; MATCH(A250-$C$1,A:A,1)):A250),NA()))</f>
        <v>#N/A</v>
      </c>
      <c r="J250" s="330" t="e">
        <f>IF(ISBLANK(A250),NA(),IFERROR(A250+(PLAYER_EXP_MAX-D250)/I250,NA()))</f>
        <v>#N/A</v>
      </c>
      <c r="K250" s="343" t="e">
        <f t="shared" ca="1" si="17"/>
        <v>#N/A</v>
      </c>
      <c r="L250" s="322" t="e">
        <f t="shared" si="18"/>
        <v>#N/A</v>
      </c>
      <c r="M250" s="330" t="e">
        <f>IF(ISBLANK(A250),NA(),IFERROR(A250+(PLAYER_EXP_MAX-D250)/L250,NA()))</f>
        <v>#N/A</v>
      </c>
      <c r="N250" s="343" t="e">
        <f t="shared" ca="1" si="19"/>
        <v>#N/A</v>
      </c>
    </row>
    <row r="251" spans="4:14" ht="14.65" customHeight="1" x14ac:dyDescent="0.25">
      <c r="D251" s="343" t="str">
        <f t="shared" si="16"/>
        <v>-</v>
      </c>
      <c r="E251" s="316" t="str">
        <f>IF(ISBLANK(A251),"-",D251/PLAYER_EXP_MAX)</f>
        <v>-</v>
      </c>
      <c r="F251" s="322" t="e">
        <f ca="1">IF(ISBLANK(A251),NA(),IFERROR(SLOPE(INDIRECT("D" &amp; MATCH(A251-$B$1,A:A,1)):D251, INDIRECT("A" &amp; MATCH(A251-$B$1,A:A,1)):A251),NA()))</f>
        <v>#N/A</v>
      </c>
      <c r="G251" s="330" t="e">
        <f>IF(ISBLANK(A251),NA(),IFERROR(A251+(PLAYER_EXP_MAX-D251)/F251,NA()))</f>
        <v>#N/A</v>
      </c>
      <c r="H251" s="343" t="e">
        <f ca="1">IF(ISBLANK(#REF!),NA(),IFERROR(TEXT(TRUNC(G251-NOW()),"000") &amp; " D " &amp; TEXT(TRUNC(ABS(G251-NOW()-TRUNC(G251-NOW()))*24),"00") &amp; " H", NA()))</f>
        <v>#N/A</v>
      </c>
      <c r="I251" s="322" t="e">
        <f ca="1">IF(ISBLANK(A251),NA(),IFERROR(SLOPE(INDIRECT("D" &amp; MATCH(A251-$C$1,A:A,1)):D251, INDIRECT("A" &amp; MATCH(A251-$C$1,A:A,1)):A251),NA()))</f>
        <v>#N/A</v>
      </c>
      <c r="J251" s="330" t="e">
        <f>IF(ISBLANK(A251),NA(),IFERROR(A251+(PLAYER_EXP_MAX-D251)/I251,NA()))</f>
        <v>#N/A</v>
      </c>
      <c r="K251" s="343" t="e">
        <f t="shared" ca="1" si="17"/>
        <v>#N/A</v>
      </c>
      <c r="L251" s="322" t="e">
        <f t="shared" si="18"/>
        <v>#N/A</v>
      </c>
      <c r="M251" s="330" t="e">
        <f>IF(ISBLANK(A251),NA(),IFERROR(A251+(PLAYER_EXP_MAX-D251)/L251,NA()))</f>
        <v>#N/A</v>
      </c>
      <c r="N251" s="343" t="e">
        <f t="shared" ca="1" si="19"/>
        <v>#N/A</v>
      </c>
    </row>
    <row r="252" spans="4:14" ht="14.65" customHeight="1" x14ac:dyDescent="0.25">
      <c r="D252" s="343" t="str">
        <f t="shared" si="16"/>
        <v>-</v>
      </c>
      <c r="E252" s="316" t="str">
        <f>IF(ISBLANK(A252),"-",D252/PLAYER_EXP_MAX)</f>
        <v>-</v>
      </c>
      <c r="F252" s="322" t="e">
        <f ca="1">IF(ISBLANK(A252),NA(),IFERROR(SLOPE(INDIRECT("D" &amp; MATCH(A252-$B$1,A:A,1)):D252, INDIRECT("A" &amp; MATCH(A252-$B$1,A:A,1)):A252),NA()))</f>
        <v>#N/A</v>
      </c>
      <c r="G252" s="330" t="e">
        <f>IF(ISBLANK(A252),NA(),IFERROR(A252+(PLAYER_EXP_MAX-D252)/F252,NA()))</f>
        <v>#N/A</v>
      </c>
      <c r="H252" s="343" t="e">
        <f ca="1">IF(ISBLANK(#REF!),NA(),IFERROR(TEXT(TRUNC(G252-NOW()),"000") &amp; " D " &amp; TEXT(TRUNC(ABS(G252-NOW()-TRUNC(G252-NOW()))*24),"00") &amp; " H", NA()))</f>
        <v>#N/A</v>
      </c>
      <c r="I252" s="322" t="e">
        <f ca="1">IF(ISBLANK(A252),NA(),IFERROR(SLOPE(INDIRECT("D" &amp; MATCH(A252-$C$1,A:A,1)):D252, INDIRECT("A" &amp; MATCH(A252-$C$1,A:A,1)):A252),NA()))</f>
        <v>#N/A</v>
      </c>
      <c r="J252" s="330" t="e">
        <f>IF(ISBLANK(A252),NA(),IFERROR(A252+(PLAYER_EXP_MAX-D252)/I252,NA()))</f>
        <v>#N/A</v>
      </c>
      <c r="K252" s="343" t="e">
        <f t="shared" ca="1" si="17"/>
        <v>#N/A</v>
      </c>
      <c r="L252" s="322" t="e">
        <f t="shared" si="18"/>
        <v>#N/A</v>
      </c>
      <c r="M252" s="330" t="e">
        <f>IF(ISBLANK(A252),NA(),IFERROR(A252+(PLAYER_EXP_MAX-D252)/L252,NA()))</f>
        <v>#N/A</v>
      </c>
      <c r="N252" s="343" t="e">
        <f t="shared" ca="1" si="19"/>
        <v>#N/A</v>
      </c>
    </row>
    <row r="253" spans="4:14" ht="14.65" customHeight="1" x14ac:dyDescent="0.25">
      <c r="D253" s="343" t="str">
        <f t="shared" si="16"/>
        <v>-</v>
      </c>
      <c r="E253" s="316" t="str">
        <f>IF(ISBLANK(A253),"-",D253/PLAYER_EXP_MAX)</f>
        <v>-</v>
      </c>
      <c r="F253" s="322" t="e">
        <f ca="1">IF(ISBLANK(A253),NA(),IFERROR(SLOPE(INDIRECT("D" &amp; MATCH(A253-$B$1,A:A,1)):D253, INDIRECT("A" &amp; MATCH(A253-$B$1,A:A,1)):A253),NA()))</f>
        <v>#N/A</v>
      </c>
      <c r="G253" s="330" t="e">
        <f>IF(ISBLANK(A253),NA(),IFERROR(A253+(PLAYER_EXP_MAX-D253)/F253,NA()))</f>
        <v>#N/A</v>
      </c>
      <c r="H253" s="343" t="e">
        <f ca="1">IF(ISBLANK(#REF!),NA(),IFERROR(TEXT(TRUNC(G253-NOW()),"000") &amp; " D " &amp; TEXT(TRUNC(ABS(G253-NOW()-TRUNC(G253-NOW()))*24),"00") &amp; " H", NA()))</f>
        <v>#N/A</v>
      </c>
      <c r="I253" s="322" t="e">
        <f ca="1">IF(ISBLANK(A253),NA(),IFERROR(SLOPE(INDIRECT("D" &amp; MATCH(A253-$C$1,A:A,1)):D253, INDIRECT("A" &amp; MATCH(A253-$C$1,A:A,1)):A253),NA()))</f>
        <v>#N/A</v>
      </c>
      <c r="J253" s="330" t="e">
        <f>IF(ISBLANK(A253),NA(),IFERROR(A253+(PLAYER_EXP_MAX-D253)/I253,NA()))</f>
        <v>#N/A</v>
      </c>
      <c r="K253" s="343" t="e">
        <f t="shared" ca="1" si="17"/>
        <v>#N/A</v>
      </c>
      <c r="L253" s="322" t="e">
        <f t="shared" si="18"/>
        <v>#N/A</v>
      </c>
      <c r="M253" s="330" t="e">
        <f>IF(ISBLANK(A253),NA(),IFERROR(A253+(PLAYER_EXP_MAX-D253)/L253,NA()))</f>
        <v>#N/A</v>
      </c>
      <c r="N253" s="343" t="e">
        <f t="shared" ca="1" si="19"/>
        <v>#N/A</v>
      </c>
    </row>
    <row r="254" spans="4:14" ht="14.65" customHeight="1" x14ac:dyDescent="0.25">
      <c r="D254" s="343" t="str">
        <f t="shared" si="16"/>
        <v>-</v>
      </c>
      <c r="E254" s="316" t="str">
        <f>IF(ISBLANK(A254),"-",D254/PLAYER_EXP_MAX)</f>
        <v>-</v>
      </c>
      <c r="F254" s="322" t="e">
        <f ca="1">IF(ISBLANK(A254),NA(),IFERROR(SLOPE(INDIRECT("D" &amp; MATCH(A254-$B$1,A:A,1)):D254, INDIRECT("A" &amp; MATCH(A254-$B$1,A:A,1)):A254),NA()))</f>
        <v>#N/A</v>
      </c>
      <c r="G254" s="330" t="e">
        <f>IF(ISBLANK(A254),NA(),IFERROR(A254+(PLAYER_EXP_MAX-D254)/F254,NA()))</f>
        <v>#N/A</v>
      </c>
      <c r="H254" s="343" t="e">
        <f ca="1">IF(ISBLANK(#REF!),NA(),IFERROR(TEXT(TRUNC(G254-NOW()),"000") &amp; " D " &amp; TEXT(TRUNC(ABS(G254-NOW()-TRUNC(G254-NOW()))*24),"00") &amp; " H", NA()))</f>
        <v>#N/A</v>
      </c>
      <c r="I254" s="322" t="e">
        <f ca="1">IF(ISBLANK(A254),NA(),IFERROR(SLOPE(INDIRECT("D" &amp; MATCH(A254-$C$1,A:A,1)):D254, INDIRECT("A" &amp; MATCH(A254-$C$1,A:A,1)):A254),NA()))</f>
        <v>#N/A</v>
      </c>
      <c r="J254" s="330" t="e">
        <f>IF(ISBLANK(A254),NA(),IFERROR(A254+(PLAYER_EXP_MAX-D254)/I254,NA()))</f>
        <v>#N/A</v>
      </c>
      <c r="K254" s="343" t="e">
        <f t="shared" ca="1" si="17"/>
        <v>#N/A</v>
      </c>
      <c r="L254" s="322" t="e">
        <f t="shared" si="18"/>
        <v>#N/A</v>
      </c>
      <c r="M254" s="330" t="e">
        <f>IF(ISBLANK(A254),NA(),IFERROR(A254+(PLAYER_EXP_MAX-D254)/L254,NA()))</f>
        <v>#N/A</v>
      </c>
      <c r="N254" s="343" t="e">
        <f t="shared" ca="1" si="19"/>
        <v>#N/A</v>
      </c>
    </row>
    <row r="255" spans="4:14" ht="14.65" customHeight="1" x14ac:dyDescent="0.25">
      <c r="D255" s="343" t="str">
        <f t="shared" si="16"/>
        <v>-</v>
      </c>
      <c r="E255" s="316" t="str">
        <f>IF(ISBLANK(A255),"-",D255/PLAYER_EXP_MAX)</f>
        <v>-</v>
      </c>
      <c r="F255" s="322" t="e">
        <f ca="1">IF(ISBLANK(A255),NA(),IFERROR(SLOPE(INDIRECT("D" &amp; MATCH(A255-$B$1,A:A,1)):D255, INDIRECT("A" &amp; MATCH(A255-$B$1,A:A,1)):A255),NA()))</f>
        <v>#N/A</v>
      </c>
      <c r="G255" s="330" t="e">
        <f>IF(ISBLANK(A255),NA(),IFERROR(A255+(PLAYER_EXP_MAX-D255)/F255,NA()))</f>
        <v>#N/A</v>
      </c>
      <c r="H255" s="343" t="e">
        <f ca="1">IF(ISBLANK(#REF!),NA(),IFERROR(TEXT(TRUNC(G255-NOW()),"000") &amp; " D " &amp; TEXT(TRUNC(ABS(G255-NOW()-TRUNC(G255-NOW()))*24),"00") &amp; " H", NA()))</f>
        <v>#N/A</v>
      </c>
      <c r="I255" s="322" t="e">
        <f ca="1">IF(ISBLANK(A255),NA(),IFERROR(SLOPE(INDIRECT("D" &amp; MATCH(A255-$C$1,A:A,1)):D255, INDIRECT("A" &amp; MATCH(A255-$C$1,A:A,1)):A255),NA()))</f>
        <v>#N/A</v>
      </c>
      <c r="J255" s="330" t="e">
        <f>IF(ISBLANK(A255),NA(),IFERROR(A255+(PLAYER_EXP_MAX-D255)/I255,NA()))</f>
        <v>#N/A</v>
      </c>
      <c r="K255" s="343" t="e">
        <f t="shared" ca="1" si="17"/>
        <v>#N/A</v>
      </c>
      <c r="L255" s="322" t="e">
        <f t="shared" si="18"/>
        <v>#N/A</v>
      </c>
      <c r="M255" s="330" t="e">
        <f>IF(ISBLANK(A255),NA(),IFERROR(A255+(PLAYER_EXP_MAX-D255)/L255,NA()))</f>
        <v>#N/A</v>
      </c>
      <c r="N255" s="343" t="e">
        <f t="shared" ca="1" si="19"/>
        <v>#N/A</v>
      </c>
    </row>
    <row r="256" spans="4:14" ht="14.65" customHeight="1" x14ac:dyDescent="0.25">
      <c r="D256" s="343" t="str">
        <f t="shared" si="16"/>
        <v>-</v>
      </c>
      <c r="E256" s="316" t="str">
        <f>IF(ISBLANK(A256),"-",D256/PLAYER_EXP_MAX)</f>
        <v>-</v>
      </c>
      <c r="F256" s="322" t="e">
        <f ca="1">IF(ISBLANK(A256),NA(),IFERROR(SLOPE(INDIRECT("D" &amp; MATCH(A256-$B$1,A:A,1)):D256, INDIRECT("A" &amp; MATCH(A256-$B$1,A:A,1)):A256),NA()))</f>
        <v>#N/A</v>
      </c>
      <c r="G256" s="330" t="e">
        <f>IF(ISBLANK(A256),NA(),IFERROR(A256+(PLAYER_EXP_MAX-D256)/F256,NA()))</f>
        <v>#N/A</v>
      </c>
      <c r="H256" s="343" t="e">
        <f ca="1">IF(ISBLANK(#REF!),NA(),IFERROR(TEXT(TRUNC(G256-NOW()),"000") &amp; " D " &amp; TEXT(TRUNC(ABS(G256-NOW()-TRUNC(G256-NOW()))*24),"00") &amp; " H", NA()))</f>
        <v>#N/A</v>
      </c>
      <c r="I256" s="322" t="e">
        <f ca="1">IF(ISBLANK(A256),NA(),IFERROR(SLOPE(INDIRECT("D" &amp; MATCH(A256-$C$1,A:A,1)):D256, INDIRECT("A" &amp; MATCH(A256-$C$1,A:A,1)):A256),NA()))</f>
        <v>#N/A</v>
      </c>
      <c r="J256" s="330" t="e">
        <f>IF(ISBLANK(A256),NA(),IFERROR(A256+(PLAYER_EXP_MAX-D256)/I256,NA()))</f>
        <v>#N/A</v>
      </c>
      <c r="K256" s="343" t="e">
        <f t="shared" ca="1" si="17"/>
        <v>#N/A</v>
      </c>
      <c r="L256" s="322" t="e">
        <f t="shared" si="18"/>
        <v>#N/A</v>
      </c>
      <c r="M256" s="330" t="e">
        <f>IF(ISBLANK(A256),NA(),IFERROR(A256+(PLAYER_EXP_MAX-D256)/L256,NA()))</f>
        <v>#N/A</v>
      </c>
      <c r="N256" s="343" t="e">
        <f t="shared" ca="1" si="19"/>
        <v>#N/A</v>
      </c>
    </row>
    <row r="257" spans="4:14" ht="14.65" customHeight="1" x14ac:dyDescent="0.25">
      <c r="D257" s="343" t="str">
        <f t="shared" si="16"/>
        <v>-</v>
      </c>
      <c r="E257" s="316" t="str">
        <f>IF(ISBLANK(A257),"-",D257/PLAYER_EXP_MAX)</f>
        <v>-</v>
      </c>
      <c r="F257" s="322" t="e">
        <f ca="1">IF(ISBLANK(A257),NA(),IFERROR(SLOPE(INDIRECT("D" &amp; MATCH(A257-$B$1,A:A,1)):D257, INDIRECT("A" &amp; MATCH(A257-$B$1,A:A,1)):A257),NA()))</f>
        <v>#N/A</v>
      </c>
      <c r="G257" s="330" t="e">
        <f>IF(ISBLANK(A257),NA(),IFERROR(A257+(PLAYER_EXP_MAX-D257)/F257,NA()))</f>
        <v>#N/A</v>
      </c>
      <c r="H257" s="343" t="e">
        <f ca="1">IF(ISBLANK(#REF!),NA(),IFERROR(TEXT(TRUNC(G257-NOW()),"000") &amp; " D " &amp; TEXT(TRUNC(ABS(G257-NOW()-TRUNC(G257-NOW()))*24),"00") &amp; " H", NA()))</f>
        <v>#N/A</v>
      </c>
      <c r="I257" s="322" t="e">
        <f ca="1">IF(ISBLANK(A257),NA(),IFERROR(SLOPE(INDIRECT("D" &amp; MATCH(A257-$C$1,A:A,1)):D257, INDIRECT("A" &amp; MATCH(A257-$C$1,A:A,1)):A257),NA()))</f>
        <v>#N/A</v>
      </c>
      <c r="J257" s="330" t="e">
        <f>IF(ISBLANK(A257),NA(),IFERROR(A257+(PLAYER_EXP_MAX-D257)/I257,NA()))</f>
        <v>#N/A</v>
      </c>
      <c r="K257" s="343" t="e">
        <f t="shared" ca="1" si="17"/>
        <v>#N/A</v>
      </c>
      <c r="L257" s="322" t="e">
        <f t="shared" si="18"/>
        <v>#N/A</v>
      </c>
      <c r="M257" s="330" t="e">
        <f>IF(ISBLANK(A257),NA(),IFERROR(A257+(PLAYER_EXP_MAX-D257)/L257,NA()))</f>
        <v>#N/A</v>
      </c>
      <c r="N257" s="343" t="e">
        <f t="shared" ca="1" si="19"/>
        <v>#N/A</v>
      </c>
    </row>
    <row r="258" spans="4:14" ht="14.65" customHeight="1" x14ac:dyDescent="0.25">
      <c r="D258" s="343" t="str">
        <f t="shared" si="16"/>
        <v>-</v>
      </c>
      <c r="E258" s="316" t="str">
        <f>IF(ISBLANK(A258),"-",D258/PLAYER_EXP_MAX)</f>
        <v>-</v>
      </c>
      <c r="F258" s="322" t="e">
        <f ca="1">IF(ISBLANK(A258),NA(),IFERROR(SLOPE(INDIRECT("D" &amp; MATCH(A258-$B$1,A:A,1)):D258, INDIRECT("A" &amp; MATCH(A258-$B$1,A:A,1)):A258),NA()))</f>
        <v>#N/A</v>
      </c>
      <c r="G258" s="330" t="e">
        <f>IF(ISBLANK(A258),NA(),IFERROR(A258+(PLAYER_EXP_MAX-D258)/F258,NA()))</f>
        <v>#N/A</v>
      </c>
      <c r="H258" s="343" t="e">
        <f ca="1">IF(ISBLANK(#REF!),NA(),IFERROR(TEXT(TRUNC(G258-NOW()),"000") &amp; " D " &amp; TEXT(TRUNC(ABS(G258-NOW()-TRUNC(G258-NOW()))*24),"00") &amp; " H", NA()))</f>
        <v>#N/A</v>
      </c>
      <c r="I258" s="322" t="e">
        <f ca="1">IF(ISBLANK(A258),NA(),IFERROR(SLOPE(INDIRECT("D" &amp; MATCH(A258-$C$1,A:A,1)):D258, INDIRECT("A" &amp; MATCH(A258-$C$1,A:A,1)):A258),NA()))</f>
        <v>#N/A</v>
      </c>
      <c r="J258" s="330" t="e">
        <f>IF(ISBLANK(A258),NA(),IFERROR(A258+(PLAYER_EXP_MAX-D258)/I258,NA()))</f>
        <v>#N/A</v>
      </c>
      <c r="K258" s="343" t="e">
        <f t="shared" ca="1" si="17"/>
        <v>#N/A</v>
      </c>
      <c r="L258" s="322" t="e">
        <f t="shared" si="18"/>
        <v>#N/A</v>
      </c>
      <c r="M258" s="330" t="e">
        <f>IF(ISBLANK(A258),NA(),IFERROR(A258+(PLAYER_EXP_MAX-D258)/L258,NA()))</f>
        <v>#N/A</v>
      </c>
      <c r="N258" s="343" t="e">
        <f t="shared" ca="1" si="19"/>
        <v>#N/A</v>
      </c>
    </row>
    <row r="259" spans="4:14" ht="14.65" customHeight="1" x14ac:dyDescent="0.25">
      <c r="D259" s="343" t="str">
        <f t="shared" ref="D259:D322" si="20">IF(ISBLANK(A259),"-",INDEX(DATA_PLAYER_EXP, B259, 3) + INDEX(DATA_PLAYER_EXP, B259, 2) - C259)</f>
        <v>-</v>
      </c>
      <c r="E259" s="316" t="str">
        <f>IF(ISBLANK(A259),"-",D259/PLAYER_EXP_MAX)</f>
        <v>-</v>
      </c>
      <c r="F259" s="322" t="e">
        <f ca="1">IF(ISBLANK(A259),NA(),IFERROR(SLOPE(INDIRECT("D" &amp; MATCH(A259-$B$1,A:A,1)):D259, INDIRECT("A" &amp; MATCH(A259-$B$1,A:A,1)):A259),NA()))</f>
        <v>#N/A</v>
      </c>
      <c r="G259" s="330" t="e">
        <f>IF(ISBLANK(A259),NA(),IFERROR(A259+(PLAYER_EXP_MAX-D259)/F259,NA()))</f>
        <v>#N/A</v>
      </c>
      <c r="H259" s="343" t="e">
        <f ca="1">IF(ISBLANK(#REF!),NA(),IFERROR(TEXT(TRUNC(G259-NOW()),"000") &amp; " D " &amp; TEXT(TRUNC(ABS(G259-NOW()-TRUNC(G259-NOW()))*24),"00") &amp; " H", NA()))</f>
        <v>#N/A</v>
      </c>
      <c r="I259" s="322" t="e">
        <f ca="1">IF(ISBLANK(A259),NA(),IFERROR(SLOPE(INDIRECT("D" &amp; MATCH(A259-$C$1,A:A,1)):D259, INDIRECT("A" &amp; MATCH(A259-$C$1,A:A,1)):A259),NA()))</f>
        <v>#N/A</v>
      </c>
      <c r="J259" s="330" t="e">
        <f>IF(ISBLANK(A259),NA(),IFERROR(A259+(PLAYER_EXP_MAX-D259)/I259,NA()))</f>
        <v>#N/A</v>
      </c>
      <c r="K259" s="343" t="e">
        <f t="shared" ref="K259:K322" ca="1" si="21">IF(ISBLANK(A259),NA(),IFERROR(TEXT(TRUNC(J259-NOW()),"000") &amp; " D " &amp; TEXT(TRUNC(ABS(J259-NOW()-TRUNC(J259-NOW()))*24),"00") &amp; " H", NA()))</f>
        <v>#N/A</v>
      </c>
      <c r="L259" s="322" t="e">
        <f t="shared" si="18"/>
        <v>#N/A</v>
      </c>
      <c r="M259" s="330" t="e">
        <f>IF(ISBLANK(A259),NA(),IFERROR(A259+(PLAYER_EXP_MAX-D259)/L259,NA()))</f>
        <v>#N/A</v>
      </c>
      <c r="N259" s="343" t="e">
        <f t="shared" ca="1" si="19"/>
        <v>#N/A</v>
      </c>
    </row>
    <row r="260" spans="4:14" ht="14.65" customHeight="1" x14ac:dyDescent="0.25">
      <c r="D260" s="343" t="str">
        <f t="shared" si="20"/>
        <v>-</v>
      </c>
      <c r="E260" s="316" t="str">
        <f>IF(ISBLANK(A260),"-",D260/PLAYER_EXP_MAX)</f>
        <v>-</v>
      </c>
      <c r="F260" s="322" t="e">
        <f ca="1">IF(ISBLANK(A260),NA(),IFERROR(SLOPE(INDIRECT("D" &amp; MATCH(A260-$B$1,A:A,1)):D260, INDIRECT("A" &amp; MATCH(A260-$B$1,A:A,1)):A260),NA()))</f>
        <v>#N/A</v>
      </c>
      <c r="G260" s="330" t="e">
        <f>IF(ISBLANK(A260),NA(),IFERROR(A260+(PLAYER_EXP_MAX-D260)/F260,NA()))</f>
        <v>#N/A</v>
      </c>
      <c r="H260" s="343" t="e">
        <f ca="1">IF(ISBLANK(#REF!),NA(),IFERROR(TEXT(TRUNC(G260-NOW()),"000") &amp; " D " &amp; TEXT(TRUNC(ABS(G260-NOW()-TRUNC(G260-NOW()))*24),"00") &amp; " H", NA()))</f>
        <v>#N/A</v>
      </c>
      <c r="I260" s="322" t="e">
        <f ca="1">IF(ISBLANK(A260),NA(),IFERROR(SLOPE(INDIRECT("D" &amp; MATCH(A260-$C$1,A:A,1)):D260, INDIRECT("A" &amp; MATCH(A260-$C$1,A:A,1)):A260),NA()))</f>
        <v>#N/A</v>
      </c>
      <c r="J260" s="330" t="e">
        <f>IF(ISBLANK(A260),NA(),IFERROR(A260+(PLAYER_EXP_MAX-D260)/I260,NA()))</f>
        <v>#N/A</v>
      </c>
      <c r="K260" s="343" t="e">
        <f t="shared" ca="1" si="21"/>
        <v>#N/A</v>
      </c>
      <c r="L260" s="322" t="e">
        <f t="shared" si="18"/>
        <v>#N/A</v>
      </c>
      <c r="M260" s="330" t="e">
        <f>IF(ISBLANK(A260),NA(),IFERROR(A260+(PLAYER_EXP_MAX-D260)/L260,NA()))</f>
        <v>#N/A</v>
      </c>
      <c r="N260" s="343" t="e">
        <f t="shared" ca="1" si="19"/>
        <v>#N/A</v>
      </c>
    </row>
    <row r="261" spans="4:14" ht="14.65" customHeight="1" x14ac:dyDescent="0.25">
      <c r="D261" s="343" t="str">
        <f t="shared" si="20"/>
        <v>-</v>
      </c>
      <c r="E261" s="316" t="str">
        <f>IF(ISBLANK(A261),"-",D261/PLAYER_EXP_MAX)</f>
        <v>-</v>
      </c>
      <c r="F261" s="322" t="e">
        <f ca="1">IF(ISBLANK(A261),NA(),IFERROR(SLOPE(INDIRECT("D" &amp; MATCH(A261-$B$1,A:A,1)):D261, INDIRECT("A" &amp; MATCH(A261-$B$1,A:A,1)):A261),NA()))</f>
        <v>#N/A</v>
      </c>
      <c r="G261" s="330" t="e">
        <f>IF(ISBLANK(A261),NA(),IFERROR(A261+(PLAYER_EXP_MAX-D261)/F261,NA()))</f>
        <v>#N/A</v>
      </c>
      <c r="H261" s="343" t="e">
        <f ca="1">IF(ISBLANK(#REF!),NA(),IFERROR(TEXT(TRUNC(G261-NOW()),"000") &amp; " D " &amp; TEXT(TRUNC(ABS(G261-NOW()-TRUNC(G261-NOW()))*24),"00") &amp; " H", NA()))</f>
        <v>#N/A</v>
      </c>
      <c r="I261" s="322" t="e">
        <f ca="1">IF(ISBLANK(A261),NA(),IFERROR(SLOPE(INDIRECT("D" &amp; MATCH(A261-$C$1,A:A,1)):D261, INDIRECT("A" &amp; MATCH(A261-$C$1,A:A,1)):A261),NA()))</f>
        <v>#N/A</v>
      </c>
      <c r="J261" s="330" t="e">
        <f>IF(ISBLANK(A261),NA(),IFERROR(A261+(PLAYER_EXP_MAX-D261)/I261,NA()))</f>
        <v>#N/A</v>
      </c>
      <c r="K261" s="343" t="e">
        <f t="shared" ca="1" si="21"/>
        <v>#N/A</v>
      </c>
      <c r="L261" s="322" t="e">
        <f t="shared" si="18"/>
        <v>#N/A</v>
      </c>
      <c r="M261" s="330" t="e">
        <f>IF(ISBLANK(A261),NA(),IFERROR(A261+(PLAYER_EXP_MAX-D261)/L261,NA()))</f>
        <v>#N/A</v>
      </c>
      <c r="N261" s="343" t="e">
        <f t="shared" ca="1" si="19"/>
        <v>#N/A</v>
      </c>
    </row>
    <row r="262" spans="4:14" ht="14.65" customHeight="1" x14ac:dyDescent="0.25">
      <c r="D262" s="343" t="str">
        <f t="shared" si="20"/>
        <v>-</v>
      </c>
      <c r="E262" s="316" t="str">
        <f>IF(ISBLANK(A262),"-",D262/PLAYER_EXP_MAX)</f>
        <v>-</v>
      </c>
      <c r="F262" s="322" t="e">
        <f ca="1">IF(ISBLANK(A262),NA(),IFERROR(SLOPE(INDIRECT("D" &amp; MATCH(A262-$B$1,A:A,1)):D262, INDIRECT("A" &amp; MATCH(A262-$B$1,A:A,1)):A262),NA()))</f>
        <v>#N/A</v>
      </c>
      <c r="G262" s="330" t="e">
        <f>IF(ISBLANK(A262),NA(),IFERROR(A262+(PLAYER_EXP_MAX-D262)/F262,NA()))</f>
        <v>#N/A</v>
      </c>
      <c r="H262" s="343" t="e">
        <f ca="1">IF(ISBLANK(#REF!),NA(),IFERROR(TEXT(TRUNC(G262-NOW()),"000") &amp; " D " &amp; TEXT(TRUNC(ABS(G262-NOW()-TRUNC(G262-NOW()))*24),"00") &amp; " H", NA()))</f>
        <v>#N/A</v>
      </c>
      <c r="I262" s="322" t="e">
        <f ca="1">IF(ISBLANK(A262),NA(),IFERROR(SLOPE(INDIRECT("D" &amp; MATCH(A262-$C$1,A:A,1)):D262, INDIRECT("A" &amp; MATCH(A262-$C$1,A:A,1)):A262),NA()))</f>
        <v>#N/A</v>
      </c>
      <c r="J262" s="330" t="e">
        <f>IF(ISBLANK(A262),NA(),IFERROR(A262+(PLAYER_EXP_MAX-D262)/I262,NA()))</f>
        <v>#N/A</v>
      </c>
      <c r="K262" s="343" t="e">
        <f t="shared" ca="1" si="21"/>
        <v>#N/A</v>
      </c>
      <c r="L262" s="322" t="e">
        <f t="shared" si="18"/>
        <v>#N/A</v>
      </c>
      <c r="M262" s="330" t="e">
        <f>IF(ISBLANK(A262),NA(),IFERROR(A262+(PLAYER_EXP_MAX-D262)/L262,NA()))</f>
        <v>#N/A</v>
      </c>
      <c r="N262" s="343" t="e">
        <f t="shared" ca="1" si="19"/>
        <v>#N/A</v>
      </c>
    </row>
    <row r="263" spans="4:14" ht="14.65" customHeight="1" x14ac:dyDescent="0.25">
      <c r="D263" s="343" t="str">
        <f t="shared" si="20"/>
        <v>-</v>
      </c>
      <c r="E263" s="316" t="str">
        <f>IF(ISBLANK(A263),"-",D263/PLAYER_EXP_MAX)</f>
        <v>-</v>
      </c>
      <c r="F263" s="322" t="e">
        <f ca="1">IF(ISBLANK(A263),NA(),IFERROR(SLOPE(INDIRECT("D" &amp; MATCH(A263-$B$1,A:A,1)):D263, INDIRECT("A" &amp; MATCH(A263-$B$1,A:A,1)):A263),NA()))</f>
        <v>#N/A</v>
      </c>
      <c r="G263" s="330" t="e">
        <f>IF(ISBLANK(A263),NA(),IFERROR(A263+(PLAYER_EXP_MAX-D263)/F263,NA()))</f>
        <v>#N/A</v>
      </c>
      <c r="H263" s="343" t="e">
        <f ca="1">IF(ISBLANK(#REF!),NA(),IFERROR(TEXT(TRUNC(G263-NOW()),"000") &amp; " D " &amp; TEXT(TRUNC(ABS(G263-NOW()-TRUNC(G263-NOW()))*24),"00") &amp; " H", NA()))</f>
        <v>#N/A</v>
      </c>
      <c r="I263" s="322" t="e">
        <f ca="1">IF(ISBLANK(A263),NA(),IFERROR(SLOPE(INDIRECT("D" &amp; MATCH(A263-$C$1,A:A,1)):D263, INDIRECT("A" &amp; MATCH(A263-$C$1,A:A,1)):A263),NA()))</f>
        <v>#N/A</v>
      </c>
      <c r="J263" s="330" t="e">
        <f>IF(ISBLANK(A263),NA(),IFERROR(A263+(PLAYER_EXP_MAX-D263)/I263,NA()))</f>
        <v>#N/A</v>
      </c>
      <c r="K263" s="343" t="e">
        <f t="shared" ca="1" si="21"/>
        <v>#N/A</v>
      </c>
      <c r="L263" s="322" t="e">
        <f t="shared" si="18"/>
        <v>#N/A</v>
      </c>
      <c r="M263" s="330" t="e">
        <f>IF(ISBLANK(A263),NA(),IFERROR(A263+(PLAYER_EXP_MAX-D263)/L263,NA()))</f>
        <v>#N/A</v>
      </c>
      <c r="N263" s="343" t="e">
        <f t="shared" ca="1" si="19"/>
        <v>#N/A</v>
      </c>
    </row>
    <row r="264" spans="4:14" ht="14.65" customHeight="1" x14ac:dyDescent="0.25">
      <c r="D264" s="343" t="str">
        <f t="shared" si="20"/>
        <v>-</v>
      </c>
      <c r="E264" s="316" t="str">
        <f>IF(ISBLANK(A264),"-",D264/PLAYER_EXP_MAX)</f>
        <v>-</v>
      </c>
      <c r="F264" s="322" t="e">
        <f ca="1">IF(ISBLANK(A264),NA(),IFERROR(SLOPE(INDIRECT("D" &amp; MATCH(A264-$B$1,A:A,1)):D264, INDIRECT("A" &amp; MATCH(A264-$B$1,A:A,1)):A264),NA()))</f>
        <v>#N/A</v>
      </c>
      <c r="G264" s="330" t="e">
        <f>IF(ISBLANK(A264),NA(),IFERROR(A264+(PLAYER_EXP_MAX-D264)/F264,NA()))</f>
        <v>#N/A</v>
      </c>
      <c r="H264" s="343" t="e">
        <f ca="1">IF(ISBLANK(#REF!),NA(),IFERROR(TEXT(TRUNC(G264-NOW()),"000") &amp; " D " &amp; TEXT(TRUNC(ABS(G264-NOW()-TRUNC(G264-NOW()))*24),"00") &amp; " H", NA()))</f>
        <v>#N/A</v>
      </c>
      <c r="I264" s="322" t="e">
        <f ca="1">IF(ISBLANK(A264),NA(),IFERROR(SLOPE(INDIRECT("D" &amp; MATCH(A264-$C$1,A:A,1)):D264, INDIRECT("A" &amp; MATCH(A264-$C$1,A:A,1)):A264),NA()))</f>
        <v>#N/A</v>
      </c>
      <c r="J264" s="330" t="e">
        <f>IF(ISBLANK(A264),NA(),IFERROR(A264+(PLAYER_EXP_MAX-D264)/I264,NA()))</f>
        <v>#N/A</v>
      </c>
      <c r="K264" s="343" t="e">
        <f t="shared" ca="1" si="21"/>
        <v>#N/A</v>
      </c>
      <c r="L264" s="322" t="e">
        <f t="shared" si="18"/>
        <v>#N/A</v>
      </c>
      <c r="M264" s="330" t="e">
        <f>IF(ISBLANK(A264),NA(),IFERROR(A264+(PLAYER_EXP_MAX-D264)/L264,NA()))</f>
        <v>#N/A</v>
      </c>
      <c r="N264" s="343" t="e">
        <f t="shared" ca="1" si="19"/>
        <v>#N/A</v>
      </c>
    </row>
    <row r="265" spans="4:14" ht="14.65" customHeight="1" x14ac:dyDescent="0.25">
      <c r="D265" s="343" t="str">
        <f t="shared" si="20"/>
        <v>-</v>
      </c>
      <c r="E265" s="316" t="str">
        <f>IF(ISBLANK(A265),"-",D265/PLAYER_EXP_MAX)</f>
        <v>-</v>
      </c>
      <c r="F265" s="322" t="e">
        <f ca="1">IF(ISBLANK(A265),NA(),IFERROR(SLOPE(INDIRECT("D" &amp; MATCH(A265-$B$1,A:A,1)):D265, INDIRECT("A" &amp; MATCH(A265-$B$1,A:A,1)):A265),NA()))</f>
        <v>#N/A</v>
      </c>
      <c r="G265" s="330" t="e">
        <f>IF(ISBLANK(A265),NA(),IFERROR(A265+(PLAYER_EXP_MAX-D265)/F265,NA()))</f>
        <v>#N/A</v>
      </c>
      <c r="H265" s="343" t="e">
        <f ca="1">IF(ISBLANK(#REF!),NA(),IFERROR(TEXT(TRUNC(G265-NOW()),"000") &amp; " D " &amp; TEXT(TRUNC(ABS(G265-NOW()-TRUNC(G265-NOW()))*24),"00") &amp; " H", NA()))</f>
        <v>#N/A</v>
      </c>
      <c r="I265" s="322" t="e">
        <f ca="1">IF(ISBLANK(A265),NA(),IFERROR(SLOPE(INDIRECT("D" &amp; MATCH(A265-$C$1,A:A,1)):D265, INDIRECT("A" &amp; MATCH(A265-$C$1,A:A,1)):A265),NA()))</f>
        <v>#N/A</v>
      </c>
      <c r="J265" s="330" t="e">
        <f>IF(ISBLANK(A265),NA(),IFERROR(A265+(PLAYER_EXP_MAX-D265)/I265,NA()))</f>
        <v>#N/A</v>
      </c>
      <c r="K265" s="343" t="e">
        <f t="shared" ca="1" si="21"/>
        <v>#N/A</v>
      </c>
      <c r="L265" s="322" t="e">
        <f t="shared" si="18"/>
        <v>#N/A</v>
      </c>
      <c r="M265" s="330" t="e">
        <f>IF(ISBLANK(A265),NA(),IFERROR(A265+(PLAYER_EXP_MAX-D265)/L265,NA()))</f>
        <v>#N/A</v>
      </c>
      <c r="N265" s="343" t="e">
        <f t="shared" ca="1" si="19"/>
        <v>#N/A</v>
      </c>
    </row>
    <row r="266" spans="4:14" ht="14.65" customHeight="1" x14ac:dyDescent="0.25">
      <c r="D266" s="343" t="str">
        <f t="shared" si="20"/>
        <v>-</v>
      </c>
      <c r="E266" s="316" t="str">
        <f>IF(ISBLANK(A266),"-",D266/PLAYER_EXP_MAX)</f>
        <v>-</v>
      </c>
      <c r="F266" s="322" t="e">
        <f ca="1">IF(ISBLANK(A266),NA(),IFERROR(SLOPE(INDIRECT("D" &amp; MATCH(A266-$B$1,A:A,1)):D266, INDIRECT("A" &amp; MATCH(A266-$B$1,A:A,1)):A266),NA()))</f>
        <v>#N/A</v>
      </c>
      <c r="G266" s="330" t="e">
        <f>IF(ISBLANK(A266),NA(),IFERROR(A266+(PLAYER_EXP_MAX-D266)/F266,NA()))</f>
        <v>#N/A</v>
      </c>
      <c r="H266" s="343" t="e">
        <f ca="1">IF(ISBLANK(#REF!),NA(),IFERROR(TEXT(TRUNC(G266-NOW()),"000") &amp; " D " &amp; TEXT(TRUNC(ABS(G266-NOW()-TRUNC(G266-NOW()))*24),"00") &amp; " H", NA()))</f>
        <v>#N/A</v>
      </c>
      <c r="I266" s="322" t="e">
        <f ca="1">IF(ISBLANK(A266),NA(),IFERROR(SLOPE(INDIRECT("D" &amp; MATCH(A266-$C$1,A:A,1)):D266, INDIRECT("A" &amp; MATCH(A266-$C$1,A:A,1)):A266),NA()))</f>
        <v>#N/A</v>
      </c>
      <c r="J266" s="330" t="e">
        <f>IF(ISBLANK(A266),NA(),IFERROR(A266+(PLAYER_EXP_MAX-D266)/I266,NA()))</f>
        <v>#N/A</v>
      </c>
      <c r="K266" s="343" t="e">
        <f t="shared" ca="1" si="21"/>
        <v>#N/A</v>
      </c>
      <c r="L266" s="322" t="e">
        <f t="shared" ref="L266:L329" si="22">IFERROR(IF(OR(ISBLANK($A266),$A266-$A$3 &lt; $C$1),NA(),($D266-$D$3)/($A266-$A$3)),NA())</f>
        <v>#N/A</v>
      </c>
      <c r="M266" s="330" t="e">
        <f>IF(ISBLANK(A266),NA(),IFERROR(A266+(PLAYER_EXP_MAX-D266)/L266,NA()))</f>
        <v>#N/A</v>
      </c>
      <c r="N266" s="343" t="e">
        <f t="shared" ca="1" si="19"/>
        <v>#N/A</v>
      </c>
    </row>
    <row r="267" spans="4:14" ht="14.65" customHeight="1" x14ac:dyDescent="0.25">
      <c r="D267" s="343" t="str">
        <f t="shared" si="20"/>
        <v>-</v>
      </c>
      <c r="E267" s="316" t="str">
        <f>IF(ISBLANK(A267),"-",D267/PLAYER_EXP_MAX)</f>
        <v>-</v>
      </c>
      <c r="F267" s="322" t="e">
        <f ca="1">IF(ISBLANK(A267),NA(),IFERROR(SLOPE(INDIRECT("D" &amp; MATCH(A267-$B$1,A:A,1)):D267, INDIRECT("A" &amp; MATCH(A267-$B$1,A:A,1)):A267),NA()))</f>
        <v>#N/A</v>
      </c>
      <c r="G267" s="330" t="e">
        <f>IF(ISBLANK(A267),NA(),IFERROR(A267+(PLAYER_EXP_MAX-D267)/F267,NA()))</f>
        <v>#N/A</v>
      </c>
      <c r="H267" s="343" t="e">
        <f ca="1">IF(ISBLANK(#REF!),NA(),IFERROR(TEXT(TRUNC(G267-NOW()),"000") &amp; " D " &amp; TEXT(TRUNC(ABS(G267-NOW()-TRUNC(G267-NOW()))*24),"00") &amp; " H", NA()))</f>
        <v>#N/A</v>
      </c>
      <c r="I267" s="322" t="e">
        <f ca="1">IF(ISBLANK(A267),NA(),IFERROR(SLOPE(INDIRECT("D" &amp; MATCH(A267-$C$1,A:A,1)):D267, INDIRECT("A" &amp; MATCH(A267-$C$1,A:A,1)):A267),NA()))</f>
        <v>#N/A</v>
      </c>
      <c r="J267" s="330" t="e">
        <f>IF(ISBLANK(A267),NA(),IFERROR(A267+(PLAYER_EXP_MAX-D267)/I267,NA()))</f>
        <v>#N/A</v>
      </c>
      <c r="K267" s="343" t="e">
        <f t="shared" ca="1" si="21"/>
        <v>#N/A</v>
      </c>
      <c r="L267" s="322" t="e">
        <f t="shared" si="22"/>
        <v>#N/A</v>
      </c>
      <c r="M267" s="330" t="e">
        <f>IF(ISBLANK(A267),NA(),IFERROR(A267+(PLAYER_EXP_MAX-D267)/L267,NA()))</f>
        <v>#N/A</v>
      </c>
      <c r="N267" s="343" t="e">
        <f t="shared" ca="1" si="19"/>
        <v>#N/A</v>
      </c>
    </row>
    <row r="268" spans="4:14" ht="14.65" customHeight="1" x14ac:dyDescent="0.25">
      <c r="D268" s="343" t="str">
        <f t="shared" si="20"/>
        <v>-</v>
      </c>
      <c r="E268" s="316" t="str">
        <f>IF(ISBLANK(A268),"-",D268/PLAYER_EXP_MAX)</f>
        <v>-</v>
      </c>
      <c r="F268" s="322" t="e">
        <f ca="1">IF(ISBLANK(A268),NA(),IFERROR(SLOPE(INDIRECT("D" &amp; MATCH(A268-$B$1,A:A,1)):D268, INDIRECT("A" &amp; MATCH(A268-$B$1,A:A,1)):A268),NA()))</f>
        <v>#N/A</v>
      </c>
      <c r="G268" s="330" t="e">
        <f>IF(ISBLANK(A268),NA(),IFERROR(A268+(PLAYER_EXP_MAX-D268)/F268,NA()))</f>
        <v>#N/A</v>
      </c>
      <c r="H268" s="343" t="e">
        <f ca="1">IF(ISBLANK(#REF!),NA(),IFERROR(TEXT(TRUNC(G268-NOW()),"000") &amp; " D " &amp; TEXT(TRUNC(ABS(G268-NOW()-TRUNC(G268-NOW()))*24),"00") &amp; " H", NA()))</f>
        <v>#N/A</v>
      </c>
      <c r="I268" s="322" t="e">
        <f ca="1">IF(ISBLANK(A268),NA(),IFERROR(SLOPE(INDIRECT("D" &amp; MATCH(A268-$C$1,A:A,1)):D268, INDIRECT("A" &amp; MATCH(A268-$C$1,A:A,1)):A268),NA()))</f>
        <v>#N/A</v>
      </c>
      <c r="J268" s="330" t="e">
        <f>IF(ISBLANK(A268),NA(),IFERROR(A268+(PLAYER_EXP_MAX-D268)/I268,NA()))</f>
        <v>#N/A</v>
      </c>
      <c r="K268" s="343" t="e">
        <f t="shared" ca="1" si="21"/>
        <v>#N/A</v>
      </c>
      <c r="L268" s="322" t="e">
        <f t="shared" si="22"/>
        <v>#N/A</v>
      </c>
      <c r="M268" s="330" t="e">
        <f>IF(ISBLANK(A268),NA(),IFERROR(A268+(PLAYER_EXP_MAX-D268)/L268,NA()))</f>
        <v>#N/A</v>
      </c>
      <c r="N268" s="343" t="e">
        <f t="shared" ca="1" si="19"/>
        <v>#N/A</v>
      </c>
    </row>
    <row r="269" spans="4:14" ht="14.65" customHeight="1" x14ac:dyDescent="0.25">
      <c r="D269" s="343" t="str">
        <f t="shared" si="20"/>
        <v>-</v>
      </c>
      <c r="E269" s="316" t="str">
        <f>IF(ISBLANK(A269),"-",D269/PLAYER_EXP_MAX)</f>
        <v>-</v>
      </c>
      <c r="F269" s="322" t="e">
        <f ca="1">IF(ISBLANK(A269),NA(),IFERROR(SLOPE(INDIRECT("D" &amp; MATCH(A269-$B$1,A:A,1)):D269, INDIRECT("A" &amp; MATCH(A269-$B$1,A:A,1)):A269),NA()))</f>
        <v>#N/A</v>
      </c>
      <c r="G269" s="330" t="e">
        <f>IF(ISBLANK(A269),NA(),IFERROR(A269+(PLAYER_EXP_MAX-D269)/F269,NA()))</f>
        <v>#N/A</v>
      </c>
      <c r="H269" s="343" t="e">
        <f ca="1">IF(ISBLANK(#REF!),NA(),IFERROR(TEXT(TRUNC(G269-NOW()),"000") &amp; " D " &amp; TEXT(TRUNC(ABS(G269-NOW()-TRUNC(G269-NOW()))*24),"00") &amp; " H", NA()))</f>
        <v>#N/A</v>
      </c>
      <c r="I269" s="322" t="e">
        <f ca="1">IF(ISBLANK(A269),NA(),IFERROR(SLOPE(INDIRECT("D" &amp; MATCH(A269-$C$1,A:A,1)):D269, INDIRECT("A" &amp; MATCH(A269-$C$1,A:A,1)):A269),NA()))</f>
        <v>#N/A</v>
      </c>
      <c r="J269" s="330" t="e">
        <f>IF(ISBLANK(A269),NA(),IFERROR(A269+(PLAYER_EXP_MAX-D269)/I269,NA()))</f>
        <v>#N/A</v>
      </c>
      <c r="K269" s="343" t="e">
        <f t="shared" ca="1" si="21"/>
        <v>#N/A</v>
      </c>
      <c r="L269" s="322" t="e">
        <f t="shared" si="22"/>
        <v>#N/A</v>
      </c>
      <c r="M269" s="330" t="e">
        <f>IF(ISBLANK(A269),NA(),IFERROR(A269+(PLAYER_EXP_MAX-D269)/L269,NA()))</f>
        <v>#N/A</v>
      </c>
      <c r="N269" s="343" t="e">
        <f t="shared" ca="1" si="19"/>
        <v>#N/A</v>
      </c>
    </row>
    <row r="270" spans="4:14" ht="14.65" customHeight="1" x14ac:dyDescent="0.25">
      <c r="D270" s="343" t="str">
        <f t="shared" si="20"/>
        <v>-</v>
      </c>
      <c r="E270" s="316" t="str">
        <f>IF(ISBLANK(A270),"-",D270/PLAYER_EXP_MAX)</f>
        <v>-</v>
      </c>
      <c r="F270" s="322" t="e">
        <f ca="1">IF(ISBLANK(A270),NA(),IFERROR(SLOPE(INDIRECT("D" &amp; MATCH(A270-$B$1,A:A,1)):D270, INDIRECT("A" &amp; MATCH(A270-$B$1,A:A,1)):A270),NA()))</f>
        <v>#N/A</v>
      </c>
      <c r="G270" s="330" t="e">
        <f>IF(ISBLANK(A270),NA(),IFERROR(A270+(PLAYER_EXP_MAX-D270)/F270,NA()))</f>
        <v>#N/A</v>
      </c>
      <c r="H270" s="343" t="e">
        <f ca="1">IF(ISBLANK(#REF!),NA(),IFERROR(TEXT(TRUNC(G270-NOW()),"000") &amp; " D " &amp; TEXT(TRUNC(ABS(G270-NOW()-TRUNC(G270-NOW()))*24),"00") &amp; " H", NA()))</f>
        <v>#N/A</v>
      </c>
      <c r="I270" s="322" t="e">
        <f ca="1">IF(ISBLANK(A270),NA(),IFERROR(SLOPE(INDIRECT("D" &amp; MATCH(A270-$C$1,A:A,1)):D270, INDIRECT("A" &amp; MATCH(A270-$C$1,A:A,1)):A270),NA()))</f>
        <v>#N/A</v>
      </c>
      <c r="J270" s="330" t="e">
        <f>IF(ISBLANK(A270),NA(),IFERROR(A270+(PLAYER_EXP_MAX-D270)/I270,NA()))</f>
        <v>#N/A</v>
      </c>
      <c r="K270" s="343" t="e">
        <f t="shared" ca="1" si="21"/>
        <v>#N/A</v>
      </c>
      <c r="L270" s="322" t="e">
        <f t="shared" si="22"/>
        <v>#N/A</v>
      </c>
      <c r="M270" s="330" t="e">
        <f>IF(ISBLANK(A270),NA(),IFERROR(A270+(PLAYER_EXP_MAX-D270)/L270,NA()))</f>
        <v>#N/A</v>
      </c>
      <c r="N270" s="343" t="e">
        <f t="shared" ca="1" si="19"/>
        <v>#N/A</v>
      </c>
    </row>
    <row r="271" spans="4:14" ht="14.65" customHeight="1" x14ac:dyDescent="0.25">
      <c r="D271" s="343" t="str">
        <f t="shared" si="20"/>
        <v>-</v>
      </c>
      <c r="E271" s="316" t="str">
        <f>IF(ISBLANK(A271),"-",D271/PLAYER_EXP_MAX)</f>
        <v>-</v>
      </c>
      <c r="F271" s="322" t="e">
        <f ca="1">IF(ISBLANK(A271),NA(),IFERROR(SLOPE(INDIRECT("D" &amp; MATCH(A271-$B$1,A:A,1)):D271, INDIRECT("A" &amp; MATCH(A271-$B$1,A:A,1)):A271),NA()))</f>
        <v>#N/A</v>
      </c>
      <c r="G271" s="330" t="e">
        <f>IF(ISBLANK(A271),NA(),IFERROR(A271+(PLAYER_EXP_MAX-D271)/F271,NA()))</f>
        <v>#N/A</v>
      </c>
      <c r="H271" s="343" t="e">
        <f ca="1">IF(ISBLANK(#REF!),NA(),IFERROR(TEXT(TRUNC(G271-NOW()),"000") &amp; " D " &amp; TEXT(TRUNC(ABS(G271-NOW()-TRUNC(G271-NOW()))*24),"00") &amp; " H", NA()))</f>
        <v>#N/A</v>
      </c>
      <c r="I271" s="322" t="e">
        <f ca="1">IF(ISBLANK(A271),NA(),IFERROR(SLOPE(INDIRECT("D" &amp; MATCH(A271-$C$1,A:A,1)):D271, INDIRECT("A" &amp; MATCH(A271-$C$1,A:A,1)):A271),NA()))</f>
        <v>#N/A</v>
      </c>
      <c r="J271" s="330" t="e">
        <f>IF(ISBLANK(A271),NA(),IFERROR(A271+(PLAYER_EXP_MAX-D271)/I271,NA()))</f>
        <v>#N/A</v>
      </c>
      <c r="K271" s="343" t="e">
        <f t="shared" ca="1" si="21"/>
        <v>#N/A</v>
      </c>
      <c r="L271" s="322" t="e">
        <f t="shared" si="22"/>
        <v>#N/A</v>
      </c>
      <c r="M271" s="330" t="e">
        <f>IF(ISBLANK(A271),NA(),IFERROR(A271+(PLAYER_EXP_MAX-D271)/L271,NA()))</f>
        <v>#N/A</v>
      </c>
      <c r="N271" s="343" t="e">
        <f t="shared" ca="1" si="19"/>
        <v>#N/A</v>
      </c>
    </row>
    <row r="272" spans="4:14" ht="14.65" customHeight="1" x14ac:dyDescent="0.25">
      <c r="D272" s="343" t="str">
        <f t="shared" si="20"/>
        <v>-</v>
      </c>
      <c r="E272" s="316" t="str">
        <f>IF(ISBLANK(A272),"-",D272/PLAYER_EXP_MAX)</f>
        <v>-</v>
      </c>
      <c r="F272" s="322" t="e">
        <f ca="1">IF(ISBLANK(A272),NA(),IFERROR(SLOPE(INDIRECT("D" &amp; MATCH(A272-$B$1,A:A,1)):D272, INDIRECT("A" &amp; MATCH(A272-$B$1,A:A,1)):A272),NA()))</f>
        <v>#N/A</v>
      </c>
      <c r="G272" s="330" t="e">
        <f>IF(ISBLANK(A272),NA(),IFERROR(A272+(PLAYER_EXP_MAX-D272)/F272,NA()))</f>
        <v>#N/A</v>
      </c>
      <c r="H272" s="343" t="e">
        <f ca="1">IF(ISBLANK(#REF!),NA(),IFERROR(TEXT(TRUNC(G272-NOW()),"000") &amp; " D " &amp; TEXT(TRUNC(ABS(G272-NOW()-TRUNC(G272-NOW()))*24),"00") &amp; " H", NA()))</f>
        <v>#N/A</v>
      </c>
      <c r="I272" s="322" t="e">
        <f ca="1">IF(ISBLANK(A272),NA(),IFERROR(SLOPE(INDIRECT("D" &amp; MATCH(A272-$C$1,A:A,1)):D272, INDIRECT("A" &amp; MATCH(A272-$C$1,A:A,1)):A272),NA()))</f>
        <v>#N/A</v>
      </c>
      <c r="J272" s="330" t="e">
        <f>IF(ISBLANK(A272),NA(),IFERROR(A272+(PLAYER_EXP_MAX-D272)/I272,NA()))</f>
        <v>#N/A</v>
      </c>
      <c r="K272" s="343" t="e">
        <f t="shared" ca="1" si="21"/>
        <v>#N/A</v>
      </c>
      <c r="L272" s="322" t="e">
        <f t="shared" si="22"/>
        <v>#N/A</v>
      </c>
      <c r="M272" s="330" t="e">
        <f>IF(ISBLANK(A272),NA(),IFERROR(A272+(PLAYER_EXP_MAX-D272)/L272,NA()))</f>
        <v>#N/A</v>
      </c>
      <c r="N272" s="343" t="e">
        <f t="shared" ca="1" si="19"/>
        <v>#N/A</v>
      </c>
    </row>
    <row r="273" spans="4:14" ht="14.65" customHeight="1" x14ac:dyDescent="0.25">
      <c r="D273" s="343" t="str">
        <f t="shared" si="20"/>
        <v>-</v>
      </c>
      <c r="E273" s="316" t="str">
        <f>IF(ISBLANK(A273),"-",D273/PLAYER_EXP_MAX)</f>
        <v>-</v>
      </c>
      <c r="F273" s="322" t="e">
        <f ca="1">IF(ISBLANK(A273),NA(),IFERROR(SLOPE(INDIRECT("D" &amp; MATCH(A273-$B$1,A:A,1)):D273, INDIRECT("A" &amp; MATCH(A273-$B$1,A:A,1)):A273),NA()))</f>
        <v>#N/A</v>
      </c>
      <c r="G273" s="330" t="e">
        <f>IF(ISBLANK(A273),NA(),IFERROR(A273+(PLAYER_EXP_MAX-D273)/F273,NA()))</f>
        <v>#N/A</v>
      </c>
      <c r="H273" s="343" t="e">
        <f ca="1">IF(ISBLANK(#REF!),NA(),IFERROR(TEXT(TRUNC(G273-NOW()),"000") &amp; " D " &amp; TEXT(TRUNC(ABS(G273-NOW()-TRUNC(G273-NOW()))*24),"00") &amp; " H", NA()))</f>
        <v>#N/A</v>
      </c>
      <c r="I273" s="322" t="e">
        <f ca="1">IF(ISBLANK(A273),NA(),IFERROR(SLOPE(INDIRECT("D" &amp; MATCH(A273-$C$1,A:A,1)):D273, INDIRECT("A" &amp; MATCH(A273-$C$1,A:A,1)):A273),NA()))</f>
        <v>#N/A</v>
      </c>
      <c r="J273" s="330" t="e">
        <f>IF(ISBLANK(A273),NA(),IFERROR(A273+(PLAYER_EXP_MAX-D273)/I273,NA()))</f>
        <v>#N/A</v>
      </c>
      <c r="K273" s="343" t="e">
        <f t="shared" ca="1" si="21"/>
        <v>#N/A</v>
      </c>
      <c r="L273" s="322" t="e">
        <f t="shared" si="22"/>
        <v>#N/A</v>
      </c>
      <c r="M273" s="330" t="e">
        <f>IF(ISBLANK(A273),NA(),IFERROR(A273+(PLAYER_EXP_MAX-D273)/L273,NA()))</f>
        <v>#N/A</v>
      </c>
      <c r="N273" s="343" t="e">
        <f t="shared" ca="1" si="19"/>
        <v>#N/A</v>
      </c>
    </row>
    <row r="274" spans="4:14" ht="14.65" customHeight="1" x14ac:dyDescent="0.25">
      <c r="D274" s="343" t="str">
        <f t="shared" si="20"/>
        <v>-</v>
      </c>
      <c r="E274" s="316" t="str">
        <f>IF(ISBLANK(A274),"-",D274/PLAYER_EXP_MAX)</f>
        <v>-</v>
      </c>
      <c r="F274" s="322" t="e">
        <f ca="1">IF(ISBLANK(A274),NA(),IFERROR(SLOPE(INDIRECT("D" &amp; MATCH(A274-$B$1,A:A,1)):D274, INDIRECT("A" &amp; MATCH(A274-$B$1,A:A,1)):A274),NA()))</f>
        <v>#N/A</v>
      </c>
      <c r="G274" s="330" t="e">
        <f>IF(ISBLANK(A274),NA(),IFERROR(A274+(PLAYER_EXP_MAX-D274)/F274,NA()))</f>
        <v>#N/A</v>
      </c>
      <c r="H274" s="343" t="e">
        <f ca="1">IF(ISBLANK(#REF!),NA(),IFERROR(TEXT(TRUNC(G274-NOW()),"000") &amp; " D " &amp; TEXT(TRUNC(ABS(G274-NOW()-TRUNC(G274-NOW()))*24),"00") &amp; " H", NA()))</f>
        <v>#N/A</v>
      </c>
      <c r="I274" s="322" t="e">
        <f ca="1">IF(ISBLANK(A274),NA(),IFERROR(SLOPE(INDIRECT("D" &amp; MATCH(A274-$C$1,A:A,1)):D274, INDIRECT("A" &amp; MATCH(A274-$C$1,A:A,1)):A274),NA()))</f>
        <v>#N/A</v>
      </c>
      <c r="J274" s="330" t="e">
        <f>IF(ISBLANK(A274),NA(),IFERROR(A274+(PLAYER_EXP_MAX-D274)/I274,NA()))</f>
        <v>#N/A</v>
      </c>
      <c r="K274" s="343" t="e">
        <f t="shared" ca="1" si="21"/>
        <v>#N/A</v>
      </c>
      <c r="L274" s="322" t="e">
        <f t="shared" si="22"/>
        <v>#N/A</v>
      </c>
      <c r="M274" s="330" t="e">
        <f>IF(ISBLANK(A274),NA(),IFERROR(A274+(PLAYER_EXP_MAX-D274)/L274,NA()))</f>
        <v>#N/A</v>
      </c>
      <c r="N274" s="343" t="e">
        <f t="shared" ca="1" si="19"/>
        <v>#N/A</v>
      </c>
    </row>
    <row r="275" spans="4:14" ht="14.65" customHeight="1" x14ac:dyDescent="0.25">
      <c r="D275" s="343" t="str">
        <f t="shared" si="20"/>
        <v>-</v>
      </c>
      <c r="E275" s="316" t="str">
        <f>IF(ISBLANK(A275),"-",D275/PLAYER_EXP_MAX)</f>
        <v>-</v>
      </c>
      <c r="F275" s="322" t="e">
        <f ca="1">IF(ISBLANK(A275),NA(),IFERROR(SLOPE(INDIRECT("D" &amp; MATCH(A275-$B$1,A:A,1)):D275, INDIRECT("A" &amp; MATCH(A275-$B$1,A:A,1)):A275),NA()))</f>
        <v>#N/A</v>
      </c>
      <c r="G275" s="330" t="e">
        <f>IF(ISBLANK(A275),NA(),IFERROR(A275+(PLAYER_EXP_MAX-D275)/F275,NA()))</f>
        <v>#N/A</v>
      </c>
      <c r="H275" s="343" t="e">
        <f ca="1">IF(ISBLANK(#REF!),NA(),IFERROR(TEXT(TRUNC(G275-NOW()),"000") &amp; " D " &amp; TEXT(TRUNC(ABS(G275-NOW()-TRUNC(G275-NOW()))*24),"00") &amp; " H", NA()))</f>
        <v>#N/A</v>
      </c>
      <c r="I275" s="322" t="e">
        <f ca="1">IF(ISBLANK(A275),NA(),IFERROR(SLOPE(INDIRECT("D" &amp; MATCH(A275-$C$1,A:A,1)):D275, INDIRECT("A" &amp; MATCH(A275-$C$1,A:A,1)):A275),NA()))</f>
        <v>#N/A</v>
      </c>
      <c r="J275" s="330" t="e">
        <f>IF(ISBLANK(A275),NA(),IFERROR(A275+(PLAYER_EXP_MAX-D275)/I275,NA()))</f>
        <v>#N/A</v>
      </c>
      <c r="K275" s="343" t="e">
        <f t="shared" ca="1" si="21"/>
        <v>#N/A</v>
      </c>
      <c r="L275" s="322" t="e">
        <f t="shared" si="22"/>
        <v>#N/A</v>
      </c>
      <c r="M275" s="330" t="e">
        <f>IF(ISBLANK(A275),NA(),IFERROR(A275+(PLAYER_EXP_MAX-D275)/L275,NA()))</f>
        <v>#N/A</v>
      </c>
      <c r="N275" s="343" t="e">
        <f t="shared" ca="1" si="19"/>
        <v>#N/A</v>
      </c>
    </row>
    <row r="276" spans="4:14" ht="14.65" customHeight="1" x14ac:dyDescent="0.25">
      <c r="D276" s="343" t="str">
        <f t="shared" si="20"/>
        <v>-</v>
      </c>
      <c r="E276" s="316" t="str">
        <f>IF(ISBLANK(A276),"-",D276/PLAYER_EXP_MAX)</f>
        <v>-</v>
      </c>
      <c r="F276" s="322" t="e">
        <f ca="1">IF(ISBLANK(A276),NA(),IFERROR(SLOPE(INDIRECT("D" &amp; MATCH(A276-$B$1,A:A,1)):D276, INDIRECT("A" &amp; MATCH(A276-$B$1,A:A,1)):A276),NA()))</f>
        <v>#N/A</v>
      </c>
      <c r="G276" s="330" t="e">
        <f>IF(ISBLANK(A276),NA(),IFERROR(A276+(PLAYER_EXP_MAX-D276)/F276,NA()))</f>
        <v>#N/A</v>
      </c>
      <c r="H276" s="343" t="e">
        <f ca="1">IF(ISBLANK(#REF!),NA(),IFERROR(TEXT(TRUNC(G276-NOW()),"000") &amp; " D " &amp; TEXT(TRUNC(ABS(G276-NOW()-TRUNC(G276-NOW()))*24),"00") &amp; " H", NA()))</f>
        <v>#N/A</v>
      </c>
      <c r="I276" s="322" t="e">
        <f ca="1">IF(ISBLANK(A276),NA(),IFERROR(SLOPE(INDIRECT("D" &amp; MATCH(A276-$C$1,A:A,1)):D276, INDIRECT("A" &amp; MATCH(A276-$C$1,A:A,1)):A276),NA()))</f>
        <v>#N/A</v>
      </c>
      <c r="J276" s="330" t="e">
        <f>IF(ISBLANK(A276),NA(),IFERROR(A276+(PLAYER_EXP_MAX-D276)/I276,NA()))</f>
        <v>#N/A</v>
      </c>
      <c r="K276" s="343" t="e">
        <f t="shared" ca="1" si="21"/>
        <v>#N/A</v>
      </c>
      <c r="L276" s="322" t="e">
        <f t="shared" si="22"/>
        <v>#N/A</v>
      </c>
      <c r="M276" s="330" t="e">
        <f>IF(ISBLANK(A276),NA(),IFERROR(A276+(PLAYER_EXP_MAX-D276)/L276,NA()))</f>
        <v>#N/A</v>
      </c>
      <c r="N276" s="343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43" t="str">
        <f t="shared" si="20"/>
        <v>-</v>
      </c>
      <c r="E277" s="316" t="str">
        <f>IF(ISBLANK(A277),"-",D277/PLAYER_EXP_MAX)</f>
        <v>-</v>
      </c>
      <c r="F277" s="322" t="e">
        <f ca="1">IF(ISBLANK(A277),NA(),IFERROR(SLOPE(INDIRECT("D" &amp; MATCH(A277-$B$1,A:A,1)):D277, INDIRECT("A" &amp; MATCH(A277-$B$1,A:A,1)):A277),NA()))</f>
        <v>#N/A</v>
      </c>
      <c r="G277" s="330" t="e">
        <f>IF(ISBLANK(A277),NA(),IFERROR(A277+(PLAYER_EXP_MAX-D277)/F277,NA()))</f>
        <v>#N/A</v>
      </c>
      <c r="H277" s="343" t="e">
        <f ca="1">IF(ISBLANK(#REF!),NA(),IFERROR(TEXT(TRUNC(G277-NOW()),"000") &amp; " D " &amp; TEXT(TRUNC(ABS(G277-NOW()-TRUNC(G277-NOW()))*24),"00") &amp; " H", NA()))</f>
        <v>#N/A</v>
      </c>
      <c r="I277" s="322" t="e">
        <f ca="1">IF(ISBLANK(A277),NA(),IFERROR(SLOPE(INDIRECT("D" &amp; MATCH(A277-$C$1,A:A,1)):D277, INDIRECT("A" &amp; MATCH(A277-$C$1,A:A,1)):A277),NA()))</f>
        <v>#N/A</v>
      </c>
      <c r="J277" s="330" t="e">
        <f>IF(ISBLANK(A277),NA(),IFERROR(A277+(PLAYER_EXP_MAX-D277)/I277,NA()))</f>
        <v>#N/A</v>
      </c>
      <c r="K277" s="343" t="e">
        <f t="shared" ca="1" si="21"/>
        <v>#N/A</v>
      </c>
      <c r="L277" s="322" t="e">
        <f t="shared" si="22"/>
        <v>#N/A</v>
      </c>
      <c r="M277" s="330" t="e">
        <f>IF(ISBLANK(A277),NA(),IFERROR(A277+(PLAYER_EXP_MAX-D277)/L277,NA()))</f>
        <v>#N/A</v>
      </c>
      <c r="N277" s="343" t="e">
        <f t="shared" ca="1" si="23"/>
        <v>#N/A</v>
      </c>
    </row>
    <row r="278" spans="4:14" ht="14.65" customHeight="1" x14ac:dyDescent="0.25">
      <c r="D278" s="343" t="str">
        <f t="shared" si="20"/>
        <v>-</v>
      </c>
      <c r="E278" s="316" t="str">
        <f>IF(ISBLANK(A278),"-",D278/PLAYER_EXP_MAX)</f>
        <v>-</v>
      </c>
      <c r="F278" s="322" t="e">
        <f ca="1">IF(ISBLANK(A278),NA(),IFERROR(SLOPE(INDIRECT("D" &amp; MATCH(A278-$B$1,A:A,1)):D278, INDIRECT("A" &amp; MATCH(A278-$B$1,A:A,1)):A278),NA()))</f>
        <v>#N/A</v>
      </c>
      <c r="G278" s="330" t="e">
        <f>IF(ISBLANK(A278),NA(),IFERROR(A278+(PLAYER_EXP_MAX-D278)/F278,NA()))</f>
        <v>#N/A</v>
      </c>
      <c r="H278" s="343" t="e">
        <f ca="1">IF(ISBLANK(#REF!),NA(),IFERROR(TEXT(TRUNC(G278-NOW()),"000") &amp; " D " &amp; TEXT(TRUNC(ABS(G278-NOW()-TRUNC(G278-NOW()))*24),"00") &amp; " H", NA()))</f>
        <v>#N/A</v>
      </c>
      <c r="I278" s="322" t="e">
        <f ca="1">IF(ISBLANK(A278),NA(),IFERROR(SLOPE(INDIRECT("D" &amp; MATCH(A278-$C$1,A:A,1)):D278, INDIRECT("A" &amp; MATCH(A278-$C$1,A:A,1)):A278),NA()))</f>
        <v>#N/A</v>
      </c>
      <c r="J278" s="330" t="e">
        <f>IF(ISBLANK(A278),NA(),IFERROR(A278+(PLAYER_EXP_MAX-D278)/I278,NA()))</f>
        <v>#N/A</v>
      </c>
      <c r="K278" s="343" t="e">
        <f t="shared" ca="1" si="21"/>
        <v>#N/A</v>
      </c>
      <c r="L278" s="322" t="e">
        <f t="shared" si="22"/>
        <v>#N/A</v>
      </c>
      <c r="M278" s="330" t="e">
        <f>IF(ISBLANK(A278),NA(),IFERROR(A278+(PLAYER_EXP_MAX-D278)/L278,NA()))</f>
        <v>#N/A</v>
      </c>
      <c r="N278" s="343" t="e">
        <f t="shared" ca="1" si="23"/>
        <v>#N/A</v>
      </c>
    </row>
    <row r="279" spans="4:14" ht="14.65" customHeight="1" x14ac:dyDescent="0.25">
      <c r="D279" s="343" t="str">
        <f t="shared" si="20"/>
        <v>-</v>
      </c>
      <c r="E279" s="316" t="str">
        <f>IF(ISBLANK(A279),"-",D279/PLAYER_EXP_MAX)</f>
        <v>-</v>
      </c>
      <c r="F279" s="322" t="e">
        <f ca="1">IF(ISBLANK(A279),NA(),IFERROR(SLOPE(INDIRECT("D" &amp; MATCH(A279-$B$1,A:A,1)):D279, INDIRECT("A" &amp; MATCH(A279-$B$1,A:A,1)):A279),NA()))</f>
        <v>#N/A</v>
      </c>
      <c r="G279" s="330" t="e">
        <f>IF(ISBLANK(A279),NA(),IFERROR(A279+(PLAYER_EXP_MAX-D279)/F279,NA()))</f>
        <v>#N/A</v>
      </c>
      <c r="H279" s="343" t="e">
        <f ca="1">IF(ISBLANK(#REF!),NA(),IFERROR(TEXT(TRUNC(G279-NOW()),"000") &amp; " D " &amp; TEXT(TRUNC(ABS(G279-NOW()-TRUNC(G279-NOW()))*24),"00") &amp; " H", NA()))</f>
        <v>#N/A</v>
      </c>
      <c r="I279" s="322" t="e">
        <f ca="1">IF(ISBLANK(A279),NA(),IFERROR(SLOPE(INDIRECT("D" &amp; MATCH(A279-$C$1,A:A,1)):D279, INDIRECT("A" &amp; MATCH(A279-$C$1,A:A,1)):A279),NA()))</f>
        <v>#N/A</v>
      </c>
      <c r="J279" s="330" t="e">
        <f>IF(ISBLANK(A279),NA(),IFERROR(A279+(PLAYER_EXP_MAX-D279)/I279,NA()))</f>
        <v>#N/A</v>
      </c>
      <c r="K279" s="343" t="e">
        <f t="shared" ca="1" si="21"/>
        <v>#N/A</v>
      </c>
      <c r="L279" s="322" t="e">
        <f t="shared" si="22"/>
        <v>#N/A</v>
      </c>
      <c r="M279" s="330" t="e">
        <f>IF(ISBLANK(A279),NA(),IFERROR(A279+(PLAYER_EXP_MAX-D279)/L279,NA()))</f>
        <v>#N/A</v>
      </c>
      <c r="N279" s="343" t="e">
        <f t="shared" ca="1" si="23"/>
        <v>#N/A</v>
      </c>
    </row>
    <row r="280" spans="4:14" ht="14.65" customHeight="1" x14ac:dyDescent="0.25">
      <c r="D280" s="343" t="str">
        <f t="shared" si="20"/>
        <v>-</v>
      </c>
      <c r="E280" s="316" t="str">
        <f>IF(ISBLANK(A280),"-",D280/PLAYER_EXP_MAX)</f>
        <v>-</v>
      </c>
      <c r="F280" s="322" t="e">
        <f ca="1">IF(ISBLANK(A280),NA(),IFERROR(SLOPE(INDIRECT("D" &amp; MATCH(A280-$B$1,A:A,1)):D280, INDIRECT("A" &amp; MATCH(A280-$B$1,A:A,1)):A280),NA()))</f>
        <v>#N/A</v>
      </c>
      <c r="G280" s="330" t="e">
        <f>IF(ISBLANK(A280),NA(),IFERROR(A280+(PLAYER_EXP_MAX-D280)/F280,NA()))</f>
        <v>#N/A</v>
      </c>
      <c r="H280" s="343" t="e">
        <f ca="1">IF(ISBLANK(#REF!),NA(),IFERROR(TEXT(TRUNC(G280-NOW()),"000") &amp; " D " &amp; TEXT(TRUNC(ABS(G280-NOW()-TRUNC(G280-NOW()))*24),"00") &amp; " H", NA()))</f>
        <v>#N/A</v>
      </c>
      <c r="I280" s="322" t="e">
        <f ca="1">IF(ISBLANK(A280),NA(),IFERROR(SLOPE(INDIRECT("D" &amp; MATCH(A280-$C$1,A:A,1)):D280, INDIRECT("A" &amp; MATCH(A280-$C$1,A:A,1)):A280),NA()))</f>
        <v>#N/A</v>
      </c>
      <c r="J280" s="330" t="e">
        <f>IF(ISBLANK(A280),NA(),IFERROR(A280+(PLAYER_EXP_MAX-D280)/I280,NA()))</f>
        <v>#N/A</v>
      </c>
      <c r="K280" s="343" t="e">
        <f t="shared" ca="1" si="21"/>
        <v>#N/A</v>
      </c>
      <c r="L280" s="322" t="e">
        <f t="shared" si="22"/>
        <v>#N/A</v>
      </c>
      <c r="M280" s="330" t="e">
        <f>IF(ISBLANK(A280),NA(),IFERROR(A280+(PLAYER_EXP_MAX-D280)/L280,NA()))</f>
        <v>#N/A</v>
      </c>
      <c r="N280" s="343" t="e">
        <f t="shared" ca="1" si="23"/>
        <v>#N/A</v>
      </c>
    </row>
    <row r="281" spans="4:14" ht="14.65" customHeight="1" x14ac:dyDescent="0.25">
      <c r="D281" s="343" t="str">
        <f t="shared" si="20"/>
        <v>-</v>
      </c>
      <c r="E281" s="316" t="str">
        <f>IF(ISBLANK(A281),"-",D281/PLAYER_EXP_MAX)</f>
        <v>-</v>
      </c>
      <c r="F281" s="322" t="e">
        <f ca="1">IF(ISBLANK(A281),NA(),IFERROR(SLOPE(INDIRECT("D" &amp; MATCH(A281-$B$1,A:A,1)):D281, INDIRECT("A" &amp; MATCH(A281-$B$1,A:A,1)):A281),NA()))</f>
        <v>#N/A</v>
      </c>
      <c r="G281" s="330" t="e">
        <f>IF(ISBLANK(A281),NA(),IFERROR(A281+(PLAYER_EXP_MAX-D281)/F281,NA()))</f>
        <v>#N/A</v>
      </c>
      <c r="H281" s="343" t="e">
        <f ca="1">IF(ISBLANK(#REF!),NA(),IFERROR(TEXT(TRUNC(G281-NOW()),"000") &amp; " D " &amp; TEXT(TRUNC(ABS(G281-NOW()-TRUNC(G281-NOW()))*24),"00") &amp; " H", NA()))</f>
        <v>#N/A</v>
      </c>
      <c r="I281" s="322" t="e">
        <f ca="1">IF(ISBLANK(A281),NA(),IFERROR(SLOPE(INDIRECT("D" &amp; MATCH(A281-$C$1,A:A,1)):D281, INDIRECT("A" &amp; MATCH(A281-$C$1,A:A,1)):A281),NA()))</f>
        <v>#N/A</v>
      </c>
      <c r="J281" s="330" t="e">
        <f>IF(ISBLANK(A281),NA(),IFERROR(A281+(PLAYER_EXP_MAX-D281)/I281,NA()))</f>
        <v>#N/A</v>
      </c>
      <c r="K281" s="343" t="e">
        <f t="shared" ca="1" si="21"/>
        <v>#N/A</v>
      </c>
      <c r="L281" s="322" t="e">
        <f t="shared" si="22"/>
        <v>#N/A</v>
      </c>
      <c r="M281" s="330" t="e">
        <f>IF(ISBLANK(A281),NA(),IFERROR(A281+(PLAYER_EXP_MAX-D281)/L281,NA()))</f>
        <v>#N/A</v>
      </c>
      <c r="N281" s="343" t="e">
        <f t="shared" ca="1" si="23"/>
        <v>#N/A</v>
      </c>
    </row>
    <row r="282" spans="4:14" ht="14.65" customHeight="1" x14ac:dyDescent="0.25">
      <c r="D282" s="343" t="str">
        <f t="shared" si="20"/>
        <v>-</v>
      </c>
      <c r="E282" s="316" t="str">
        <f>IF(ISBLANK(A282),"-",D282/PLAYER_EXP_MAX)</f>
        <v>-</v>
      </c>
      <c r="F282" s="322" t="e">
        <f ca="1">IF(ISBLANK(A282),NA(),IFERROR(SLOPE(INDIRECT("D" &amp; MATCH(A282-$B$1,A:A,1)):D282, INDIRECT("A" &amp; MATCH(A282-$B$1,A:A,1)):A282),NA()))</f>
        <v>#N/A</v>
      </c>
      <c r="G282" s="330" t="e">
        <f>IF(ISBLANK(A282),NA(),IFERROR(A282+(PLAYER_EXP_MAX-D282)/F282,NA()))</f>
        <v>#N/A</v>
      </c>
      <c r="H282" s="343" t="e">
        <f ca="1">IF(ISBLANK(#REF!),NA(),IFERROR(TEXT(TRUNC(G282-NOW()),"000") &amp; " D " &amp; TEXT(TRUNC(ABS(G282-NOW()-TRUNC(G282-NOW()))*24),"00") &amp; " H", NA()))</f>
        <v>#N/A</v>
      </c>
      <c r="I282" s="322" t="e">
        <f ca="1">IF(ISBLANK(A282),NA(),IFERROR(SLOPE(INDIRECT("D" &amp; MATCH(A282-$C$1,A:A,1)):D282, INDIRECT("A" &amp; MATCH(A282-$C$1,A:A,1)):A282),NA()))</f>
        <v>#N/A</v>
      </c>
      <c r="J282" s="330" t="e">
        <f>IF(ISBLANK(A282),NA(),IFERROR(A282+(PLAYER_EXP_MAX-D282)/I282,NA()))</f>
        <v>#N/A</v>
      </c>
      <c r="K282" s="343" t="e">
        <f t="shared" ca="1" si="21"/>
        <v>#N/A</v>
      </c>
      <c r="L282" s="322" t="e">
        <f t="shared" si="22"/>
        <v>#N/A</v>
      </c>
      <c r="M282" s="330" t="e">
        <f>IF(ISBLANK(A282),NA(),IFERROR(A282+(PLAYER_EXP_MAX-D282)/L282,NA()))</f>
        <v>#N/A</v>
      </c>
      <c r="N282" s="343" t="e">
        <f t="shared" ca="1" si="23"/>
        <v>#N/A</v>
      </c>
    </row>
    <row r="283" spans="4:14" ht="14.65" customHeight="1" x14ac:dyDescent="0.25">
      <c r="D283" s="343" t="str">
        <f t="shared" si="20"/>
        <v>-</v>
      </c>
      <c r="E283" s="316" t="str">
        <f>IF(ISBLANK(A283),"-",D283/PLAYER_EXP_MAX)</f>
        <v>-</v>
      </c>
      <c r="F283" s="322" t="e">
        <f ca="1">IF(ISBLANK(A283),NA(),IFERROR(SLOPE(INDIRECT("D" &amp; MATCH(A283-$B$1,A:A,1)):D283, INDIRECT("A" &amp; MATCH(A283-$B$1,A:A,1)):A283),NA()))</f>
        <v>#N/A</v>
      </c>
      <c r="G283" s="330" t="e">
        <f>IF(ISBLANK(A283),NA(),IFERROR(A283+(PLAYER_EXP_MAX-D283)/F283,NA()))</f>
        <v>#N/A</v>
      </c>
      <c r="H283" s="343" t="e">
        <f ca="1">IF(ISBLANK(#REF!),NA(),IFERROR(TEXT(TRUNC(G283-NOW()),"000") &amp; " D " &amp; TEXT(TRUNC(ABS(G283-NOW()-TRUNC(G283-NOW()))*24),"00") &amp; " H", NA()))</f>
        <v>#N/A</v>
      </c>
      <c r="I283" s="322" t="e">
        <f ca="1">IF(ISBLANK(A283),NA(),IFERROR(SLOPE(INDIRECT("D" &amp; MATCH(A283-$C$1,A:A,1)):D283, INDIRECT("A" &amp; MATCH(A283-$C$1,A:A,1)):A283),NA()))</f>
        <v>#N/A</v>
      </c>
      <c r="J283" s="330" t="e">
        <f>IF(ISBLANK(A283),NA(),IFERROR(A283+(PLAYER_EXP_MAX-D283)/I283,NA()))</f>
        <v>#N/A</v>
      </c>
      <c r="K283" s="343" t="e">
        <f t="shared" ca="1" si="21"/>
        <v>#N/A</v>
      </c>
      <c r="L283" s="322" t="e">
        <f t="shared" si="22"/>
        <v>#N/A</v>
      </c>
      <c r="M283" s="330" t="e">
        <f>IF(ISBLANK(A283),NA(),IFERROR(A283+(PLAYER_EXP_MAX-D283)/L283,NA()))</f>
        <v>#N/A</v>
      </c>
      <c r="N283" s="343" t="e">
        <f t="shared" ca="1" si="23"/>
        <v>#N/A</v>
      </c>
    </row>
    <row r="284" spans="4:14" ht="14.65" customHeight="1" x14ac:dyDescent="0.25">
      <c r="D284" s="343" t="str">
        <f t="shared" si="20"/>
        <v>-</v>
      </c>
      <c r="E284" s="316" t="str">
        <f>IF(ISBLANK(A284),"-",D284/PLAYER_EXP_MAX)</f>
        <v>-</v>
      </c>
      <c r="F284" s="322" t="e">
        <f ca="1">IF(ISBLANK(A284),NA(),IFERROR(SLOPE(INDIRECT("D" &amp; MATCH(A284-$B$1,A:A,1)):D284, INDIRECT("A" &amp; MATCH(A284-$B$1,A:A,1)):A284),NA()))</f>
        <v>#N/A</v>
      </c>
      <c r="G284" s="330" t="e">
        <f>IF(ISBLANK(A284),NA(),IFERROR(A284+(PLAYER_EXP_MAX-D284)/F284,NA()))</f>
        <v>#N/A</v>
      </c>
      <c r="H284" s="343" t="e">
        <f ca="1">IF(ISBLANK(#REF!),NA(),IFERROR(TEXT(TRUNC(G284-NOW()),"000") &amp; " D " &amp; TEXT(TRUNC(ABS(G284-NOW()-TRUNC(G284-NOW()))*24),"00") &amp; " H", NA()))</f>
        <v>#N/A</v>
      </c>
      <c r="I284" s="322" t="e">
        <f ca="1">IF(ISBLANK(A284),NA(),IFERROR(SLOPE(INDIRECT("D" &amp; MATCH(A284-$C$1,A:A,1)):D284, INDIRECT("A" &amp; MATCH(A284-$C$1,A:A,1)):A284),NA()))</f>
        <v>#N/A</v>
      </c>
      <c r="J284" s="330" t="e">
        <f>IF(ISBLANK(A284),NA(),IFERROR(A284+(PLAYER_EXP_MAX-D284)/I284,NA()))</f>
        <v>#N/A</v>
      </c>
      <c r="K284" s="343" t="e">
        <f t="shared" ca="1" si="21"/>
        <v>#N/A</v>
      </c>
      <c r="L284" s="322" t="e">
        <f t="shared" si="22"/>
        <v>#N/A</v>
      </c>
      <c r="M284" s="330" t="e">
        <f>IF(ISBLANK(A284),NA(),IFERROR(A284+(PLAYER_EXP_MAX-D284)/L284,NA()))</f>
        <v>#N/A</v>
      </c>
      <c r="N284" s="343" t="e">
        <f t="shared" ca="1" si="23"/>
        <v>#N/A</v>
      </c>
    </row>
    <row r="285" spans="4:14" ht="14.65" customHeight="1" x14ac:dyDescent="0.25">
      <c r="D285" s="343" t="str">
        <f t="shared" si="20"/>
        <v>-</v>
      </c>
      <c r="E285" s="316" t="str">
        <f>IF(ISBLANK(A285),"-",D285/PLAYER_EXP_MAX)</f>
        <v>-</v>
      </c>
      <c r="F285" s="322" t="e">
        <f ca="1">IF(ISBLANK(A285),NA(),IFERROR(SLOPE(INDIRECT("D" &amp; MATCH(A285-$B$1,A:A,1)):D285, INDIRECT("A" &amp; MATCH(A285-$B$1,A:A,1)):A285),NA()))</f>
        <v>#N/A</v>
      </c>
      <c r="G285" s="330" t="e">
        <f>IF(ISBLANK(A285),NA(),IFERROR(A285+(PLAYER_EXP_MAX-D285)/F285,NA()))</f>
        <v>#N/A</v>
      </c>
      <c r="H285" s="343" t="e">
        <f ca="1">IF(ISBLANK(#REF!),NA(),IFERROR(TEXT(TRUNC(G285-NOW()),"000") &amp; " D " &amp; TEXT(TRUNC(ABS(G285-NOW()-TRUNC(G285-NOW()))*24),"00") &amp; " H", NA()))</f>
        <v>#N/A</v>
      </c>
      <c r="I285" s="322" t="e">
        <f ca="1">IF(ISBLANK(A285),NA(),IFERROR(SLOPE(INDIRECT("D" &amp; MATCH(A285-$C$1,A:A,1)):D285, INDIRECT("A" &amp; MATCH(A285-$C$1,A:A,1)):A285),NA()))</f>
        <v>#N/A</v>
      </c>
      <c r="J285" s="330" t="e">
        <f>IF(ISBLANK(A285),NA(),IFERROR(A285+(PLAYER_EXP_MAX-D285)/I285,NA()))</f>
        <v>#N/A</v>
      </c>
      <c r="K285" s="343" t="e">
        <f t="shared" ca="1" si="21"/>
        <v>#N/A</v>
      </c>
      <c r="L285" s="322" t="e">
        <f t="shared" si="22"/>
        <v>#N/A</v>
      </c>
      <c r="M285" s="330" t="e">
        <f>IF(ISBLANK(A285),NA(),IFERROR(A285+(PLAYER_EXP_MAX-D285)/L285,NA()))</f>
        <v>#N/A</v>
      </c>
      <c r="N285" s="343" t="e">
        <f t="shared" ca="1" si="23"/>
        <v>#N/A</v>
      </c>
    </row>
    <row r="286" spans="4:14" ht="14.65" customHeight="1" x14ac:dyDescent="0.25">
      <c r="D286" s="343" t="str">
        <f t="shared" si="20"/>
        <v>-</v>
      </c>
      <c r="E286" s="316" t="str">
        <f>IF(ISBLANK(A286),"-",D286/PLAYER_EXP_MAX)</f>
        <v>-</v>
      </c>
      <c r="F286" s="322" t="e">
        <f ca="1">IF(ISBLANK(A286),NA(),IFERROR(SLOPE(INDIRECT("D" &amp; MATCH(A286-$B$1,A:A,1)):D286, INDIRECT("A" &amp; MATCH(A286-$B$1,A:A,1)):A286),NA()))</f>
        <v>#N/A</v>
      </c>
      <c r="G286" s="330" t="e">
        <f>IF(ISBLANK(A286),NA(),IFERROR(A286+(PLAYER_EXP_MAX-D286)/F286,NA()))</f>
        <v>#N/A</v>
      </c>
      <c r="H286" s="343" t="e">
        <f ca="1">IF(ISBLANK(#REF!),NA(),IFERROR(TEXT(TRUNC(G286-NOW()),"000") &amp; " D " &amp; TEXT(TRUNC(ABS(G286-NOW()-TRUNC(G286-NOW()))*24),"00") &amp; " H", NA()))</f>
        <v>#N/A</v>
      </c>
      <c r="I286" s="322" t="e">
        <f ca="1">IF(ISBLANK(A286),NA(),IFERROR(SLOPE(INDIRECT("D" &amp; MATCH(A286-$C$1,A:A,1)):D286, INDIRECT("A" &amp; MATCH(A286-$C$1,A:A,1)):A286),NA()))</f>
        <v>#N/A</v>
      </c>
      <c r="J286" s="330" t="e">
        <f>IF(ISBLANK(A286),NA(),IFERROR(A286+(PLAYER_EXP_MAX-D286)/I286,NA()))</f>
        <v>#N/A</v>
      </c>
      <c r="K286" s="343" t="e">
        <f t="shared" ca="1" si="21"/>
        <v>#N/A</v>
      </c>
      <c r="L286" s="322" t="e">
        <f t="shared" si="22"/>
        <v>#N/A</v>
      </c>
      <c r="M286" s="330" t="e">
        <f>IF(ISBLANK(A286),NA(),IFERROR(A286+(PLAYER_EXP_MAX-D286)/L286,NA()))</f>
        <v>#N/A</v>
      </c>
      <c r="N286" s="343" t="e">
        <f t="shared" ca="1" si="23"/>
        <v>#N/A</v>
      </c>
    </row>
    <row r="287" spans="4:14" ht="14.65" customHeight="1" x14ac:dyDescent="0.25">
      <c r="D287" s="343" t="str">
        <f t="shared" si="20"/>
        <v>-</v>
      </c>
      <c r="E287" s="316" t="str">
        <f>IF(ISBLANK(A287),"-",D287/PLAYER_EXP_MAX)</f>
        <v>-</v>
      </c>
      <c r="F287" s="322" t="e">
        <f ca="1">IF(ISBLANK(A287),NA(),IFERROR(SLOPE(INDIRECT("D" &amp; MATCH(A287-$B$1,A:A,1)):D287, INDIRECT("A" &amp; MATCH(A287-$B$1,A:A,1)):A287),NA()))</f>
        <v>#N/A</v>
      </c>
      <c r="G287" s="330" t="e">
        <f>IF(ISBLANK(A287),NA(),IFERROR(A287+(PLAYER_EXP_MAX-D287)/F287,NA()))</f>
        <v>#N/A</v>
      </c>
      <c r="H287" s="343" t="e">
        <f ca="1">IF(ISBLANK(#REF!),NA(),IFERROR(TEXT(TRUNC(G287-NOW()),"000") &amp; " D " &amp; TEXT(TRUNC(ABS(G287-NOW()-TRUNC(G287-NOW()))*24),"00") &amp; " H", NA()))</f>
        <v>#N/A</v>
      </c>
      <c r="I287" s="322" t="e">
        <f ca="1">IF(ISBLANK(A287),NA(),IFERROR(SLOPE(INDIRECT("D" &amp; MATCH(A287-$C$1,A:A,1)):D287, INDIRECT("A" &amp; MATCH(A287-$C$1,A:A,1)):A287),NA()))</f>
        <v>#N/A</v>
      </c>
      <c r="J287" s="330" t="e">
        <f>IF(ISBLANK(A287),NA(),IFERROR(A287+(PLAYER_EXP_MAX-D287)/I287,NA()))</f>
        <v>#N/A</v>
      </c>
      <c r="K287" s="343" t="e">
        <f t="shared" ca="1" si="21"/>
        <v>#N/A</v>
      </c>
      <c r="L287" s="322" t="e">
        <f t="shared" si="22"/>
        <v>#N/A</v>
      </c>
      <c r="M287" s="330" t="e">
        <f>IF(ISBLANK(A287),NA(),IFERROR(A287+(PLAYER_EXP_MAX-D287)/L287,NA()))</f>
        <v>#N/A</v>
      </c>
      <c r="N287" s="343" t="e">
        <f t="shared" ca="1" si="23"/>
        <v>#N/A</v>
      </c>
    </row>
    <row r="288" spans="4:14" ht="14.65" customHeight="1" x14ac:dyDescent="0.25">
      <c r="D288" s="343" t="str">
        <f t="shared" si="20"/>
        <v>-</v>
      </c>
      <c r="E288" s="316" t="str">
        <f>IF(ISBLANK(A288),"-",D288/PLAYER_EXP_MAX)</f>
        <v>-</v>
      </c>
      <c r="F288" s="322" t="e">
        <f ca="1">IF(ISBLANK(A288),NA(),IFERROR(SLOPE(INDIRECT("D" &amp; MATCH(A288-$B$1,A:A,1)):D288, INDIRECT("A" &amp; MATCH(A288-$B$1,A:A,1)):A288),NA()))</f>
        <v>#N/A</v>
      </c>
      <c r="G288" s="330" t="e">
        <f>IF(ISBLANK(A288),NA(),IFERROR(A288+(PLAYER_EXP_MAX-D288)/F288,NA()))</f>
        <v>#N/A</v>
      </c>
      <c r="H288" s="343" t="e">
        <f ca="1">IF(ISBLANK(#REF!),NA(),IFERROR(TEXT(TRUNC(G288-NOW()),"000") &amp; " D " &amp; TEXT(TRUNC(ABS(G288-NOW()-TRUNC(G288-NOW()))*24),"00") &amp; " H", NA()))</f>
        <v>#N/A</v>
      </c>
      <c r="I288" s="322" t="e">
        <f ca="1">IF(ISBLANK(A288),NA(),IFERROR(SLOPE(INDIRECT("D" &amp; MATCH(A288-$C$1,A:A,1)):D288, INDIRECT("A" &amp; MATCH(A288-$C$1,A:A,1)):A288),NA()))</f>
        <v>#N/A</v>
      </c>
      <c r="J288" s="330" t="e">
        <f>IF(ISBLANK(A288),NA(),IFERROR(A288+(PLAYER_EXP_MAX-D288)/I288,NA()))</f>
        <v>#N/A</v>
      </c>
      <c r="K288" s="343" t="e">
        <f t="shared" ca="1" si="21"/>
        <v>#N/A</v>
      </c>
      <c r="L288" s="322" t="e">
        <f t="shared" si="22"/>
        <v>#N/A</v>
      </c>
      <c r="M288" s="330" t="e">
        <f>IF(ISBLANK(A288),NA(),IFERROR(A288+(PLAYER_EXP_MAX-D288)/L288,NA()))</f>
        <v>#N/A</v>
      </c>
      <c r="N288" s="343" t="e">
        <f t="shared" ca="1" si="23"/>
        <v>#N/A</v>
      </c>
    </row>
    <row r="289" spans="4:14" ht="14.65" customHeight="1" x14ac:dyDescent="0.25">
      <c r="D289" s="343" t="str">
        <f t="shared" si="20"/>
        <v>-</v>
      </c>
      <c r="E289" s="316" t="str">
        <f>IF(ISBLANK(A289),"-",D289/PLAYER_EXP_MAX)</f>
        <v>-</v>
      </c>
      <c r="F289" s="322" t="e">
        <f ca="1">IF(ISBLANK(A289),NA(),IFERROR(SLOPE(INDIRECT("D" &amp; MATCH(A289-$B$1,A:A,1)):D289, INDIRECT("A" &amp; MATCH(A289-$B$1,A:A,1)):A289),NA()))</f>
        <v>#N/A</v>
      </c>
      <c r="G289" s="330" t="e">
        <f>IF(ISBLANK(A289),NA(),IFERROR(A289+(PLAYER_EXP_MAX-D289)/F289,NA()))</f>
        <v>#N/A</v>
      </c>
      <c r="H289" s="343" t="e">
        <f ca="1">IF(ISBLANK(#REF!),NA(),IFERROR(TEXT(TRUNC(G289-NOW()),"000") &amp; " D " &amp; TEXT(TRUNC(ABS(G289-NOW()-TRUNC(G289-NOW()))*24),"00") &amp; " H", NA()))</f>
        <v>#N/A</v>
      </c>
      <c r="I289" s="322" t="e">
        <f ca="1">IF(ISBLANK(A289),NA(),IFERROR(SLOPE(INDIRECT("D" &amp; MATCH(A289-$C$1,A:A,1)):D289, INDIRECT("A" &amp; MATCH(A289-$C$1,A:A,1)):A289),NA()))</f>
        <v>#N/A</v>
      </c>
      <c r="J289" s="330" t="e">
        <f>IF(ISBLANK(A289),NA(),IFERROR(A289+(PLAYER_EXP_MAX-D289)/I289,NA()))</f>
        <v>#N/A</v>
      </c>
      <c r="K289" s="343" t="e">
        <f t="shared" ca="1" si="21"/>
        <v>#N/A</v>
      </c>
      <c r="L289" s="322" t="e">
        <f t="shared" si="22"/>
        <v>#N/A</v>
      </c>
      <c r="M289" s="330" t="e">
        <f>IF(ISBLANK(A289),NA(),IFERROR(A289+(PLAYER_EXP_MAX-D289)/L289,NA()))</f>
        <v>#N/A</v>
      </c>
      <c r="N289" s="343" t="e">
        <f t="shared" ca="1" si="23"/>
        <v>#N/A</v>
      </c>
    </row>
    <row r="290" spans="4:14" ht="14.65" customHeight="1" x14ac:dyDescent="0.25">
      <c r="D290" s="343" t="str">
        <f t="shared" si="20"/>
        <v>-</v>
      </c>
      <c r="E290" s="316" t="str">
        <f>IF(ISBLANK(A290),"-",D290/PLAYER_EXP_MAX)</f>
        <v>-</v>
      </c>
      <c r="F290" s="322" t="e">
        <f ca="1">IF(ISBLANK(A290),NA(),IFERROR(SLOPE(INDIRECT("D" &amp; MATCH(A290-$B$1,A:A,1)):D290, INDIRECT("A" &amp; MATCH(A290-$B$1,A:A,1)):A290),NA()))</f>
        <v>#N/A</v>
      </c>
      <c r="G290" s="330" t="e">
        <f>IF(ISBLANK(A290),NA(),IFERROR(A290+(PLAYER_EXP_MAX-D290)/F290,NA()))</f>
        <v>#N/A</v>
      </c>
      <c r="H290" s="343" t="e">
        <f ca="1">IF(ISBLANK(#REF!),NA(),IFERROR(TEXT(TRUNC(G290-NOW()),"000") &amp; " D " &amp; TEXT(TRUNC(ABS(G290-NOW()-TRUNC(G290-NOW()))*24),"00") &amp; " H", NA()))</f>
        <v>#N/A</v>
      </c>
      <c r="I290" s="322" t="e">
        <f ca="1">IF(ISBLANK(A290),NA(),IFERROR(SLOPE(INDIRECT("D" &amp; MATCH(A290-$C$1,A:A,1)):D290, INDIRECT("A" &amp; MATCH(A290-$C$1,A:A,1)):A290),NA()))</f>
        <v>#N/A</v>
      </c>
      <c r="J290" s="330" t="e">
        <f>IF(ISBLANK(A290),NA(),IFERROR(A290+(PLAYER_EXP_MAX-D290)/I290,NA()))</f>
        <v>#N/A</v>
      </c>
      <c r="K290" s="343" t="e">
        <f t="shared" ca="1" si="21"/>
        <v>#N/A</v>
      </c>
      <c r="L290" s="322" t="e">
        <f t="shared" si="22"/>
        <v>#N/A</v>
      </c>
      <c r="M290" s="330" t="e">
        <f>IF(ISBLANK(A290),NA(),IFERROR(A290+(PLAYER_EXP_MAX-D290)/L290,NA()))</f>
        <v>#N/A</v>
      </c>
      <c r="N290" s="343" t="e">
        <f t="shared" ca="1" si="23"/>
        <v>#N/A</v>
      </c>
    </row>
    <row r="291" spans="4:14" ht="14.65" customHeight="1" x14ac:dyDescent="0.25">
      <c r="D291" s="343" t="str">
        <f t="shared" si="20"/>
        <v>-</v>
      </c>
      <c r="E291" s="316" t="str">
        <f>IF(ISBLANK(A291),"-",D291/PLAYER_EXP_MAX)</f>
        <v>-</v>
      </c>
      <c r="F291" s="322" t="e">
        <f ca="1">IF(ISBLANK(A291),NA(),IFERROR(SLOPE(INDIRECT("D" &amp; MATCH(A291-$B$1,A:A,1)):D291, INDIRECT("A" &amp; MATCH(A291-$B$1,A:A,1)):A291),NA()))</f>
        <v>#N/A</v>
      </c>
      <c r="G291" s="330" t="e">
        <f>IF(ISBLANK(A291),NA(),IFERROR(A291+(PLAYER_EXP_MAX-D291)/F291,NA()))</f>
        <v>#N/A</v>
      </c>
      <c r="H291" s="343" t="e">
        <f ca="1">IF(ISBLANK(#REF!),NA(),IFERROR(TEXT(TRUNC(G291-NOW()),"000") &amp; " D " &amp; TEXT(TRUNC(ABS(G291-NOW()-TRUNC(G291-NOW()))*24),"00") &amp; " H", NA()))</f>
        <v>#N/A</v>
      </c>
      <c r="I291" s="322" t="e">
        <f ca="1">IF(ISBLANK(A291),NA(),IFERROR(SLOPE(INDIRECT("D" &amp; MATCH(A291-$C$1,A:A,1)):D291, INDIRECT("A" &amp; MATCH(A291-$C$1,A:A,1)):A291),NA()))</f>
        <v>#N/A</v>
      </c>
      <c r="J291" s="330" t="e">
        <f>IF(ISBLANK(A291),NA(),IFERROR(A291+(PLAYER_EXP_MAX-D291)/I291,NA()))</f>
        <v>#N/A</v>
      </c>
      <c r="K291" s="343" t="e">
        <f t="shared" ca="1" si="21"/>
        <v>#N/A</v>
      </c>
      <c r="L291" s="322" t="e">
        <f t="shared" si="22"/>
        <v>#N/A</v>
      </c>
      <c r="M291" s="330" t="e">
        <f>IF(ISBLANK(A291),NA(),IFERROR(A291+(PLAYER_EXP_MAX-D291)/L291,NA()))</f>
        <v>#N/A</v>
      </c>
      <c r="N291" s="343" t="e">
        <f t="shared" ca="1" si="23"/>
        <v>#N/A</v>
      </c>
    </row>
    <row r="292" spans="4:14" ht="14.65" customHeight="1" x14ac:dyDescent="0.25">
      <c r="D292" s="343" t="str">
        <f t="shared" si="20"/>
        <v>-</v>
      </c>
      <c r="E292" s="316" t="str">
        <f>IF(ISBLANK(A292),"-",D292/PLAYER_EXP_MAX)</f>
        <v>-</v>
      </c>
      <c r="F292" s="322" t="e">
        <f ca="1">IF(ISBLANK(A292),NA(),IFERROR(SLOPE(INDIRECT("D" &amp; MATCH(A292-$B$1,A:A,1)):D292, INDIRECT("A" &amp; MATCH(A292-$B$1,A:A,1)):A292),NA()))</f>
        <v>#N/A</v>
      </c>
      <c r="G292" s="330" t="e">
        <f>IF(ISBLANK(A292),NA(),IFERROR(A292+(PLAYER_EXP_MAX-D292)/F292,NA()))</f>
        <v>#N/A</v>
      </c>
      <c r="H292" s="343" t="e">
        <f ca="1">IF(ISBLANK(#REF!),NA(),IFERROR(TEXT(TRUNC(G292-NOW()),"000") &amp; " D " &amp; TEXT(TRUNC(ABS(G292-NOW()-TRUNC(G292-NOW()))*24),"00") &amp; " H", NA()))</f>
        <v>#N/A</v>
      </c>
      <c r="I292" s="322" t="e">
        <f ca="1">IF(ISBLANK(A292),NA(),IFERROR(SLOPE(INDIRECT("D" &amp; MATCH(A292-$C$1,A:A,1)):D292, INDIRECT("A" &amp; MATCH(A292-$C$1,A:A,1)):A292),NA()))</f>
        <v>#N/A</v>
      </c>
      <c r="J292" s="330" t="e">
        <f>IF(ISBLANK(A292),NA(),IFERROR(A292+(PLAYER_EXP_MAX-D292)/I292,NA()))</f>
        <v>#N/A</v>
      </c>
      <c r="K292" s="343" t="e">
        <f t="shared" ca="1" si="21"/>
        <v>#N/A</v>
      </c>
      <c r="L292" s="322" t="e">
        <f t="shared" si="22"/>
        <v>#N/A</v>
      </c>
      <c r="M292" s="330" t="e">
        <f>IF(ISBLANK(A292),NA(),IFERROR(A292+(PLAYER_EXP_MAX-D292)/L292,NA()))</f>
        <v>#N/A</v>
      </c>
      <c r="N292" s="343" t="e">
        <f t="shared" ca="1" si="23"/>
        <v>#N/A</v>
      </c>
    </row>
    <row r="293" spans="4:14" ht="14.65" customHeight="1" x14ac:dyDescent="0.25">
      <c r="D293" s="343" t="str">
        <f t="shared" si="20"/>
        <v>-</v>
      </c>
      <c r="E293" s="316" t="str">
        <f>IF(ISBLANK(A293),"-",D293/PLAYER_EXP_MAX)</f>
        <v>-</v>
      </c>
      <c r="F293" s="322" t="e">
        <f ca="1">IF(ISBLANK(A293),NA(),IFERROR(SLOPE(INDIRECT("D" &amp; MATCH(A293-$B$1,A:A,1)):D293, INDIRECT("A" &amp; MATCH(A293-$B$1,A:A,1)):A293),NA()))</f>
        <v>#N/A</v>
      </c>
      <c r="G293" s="330" t="e">
        <f>IF(ISBLANK(A293),NA(),IFERROR(A293+(PLAYER_EXP_MAX-D293)/F293,NA()))</f>
        <v>#N/A</v>
      </c>
      <c r="H293" s="343" t="e">
        <f ca="1">IF(ISBLANK(#REF!),NA(),IFERROR(TEXT(TRUNC(G293-NOW()),"000") &amp; " D " &amp; TEXT(TRUNC(ABS(G293-NOW()-TRUNC(G293-NOW()))*24),"00") &amp; " H", NA()))</f>
        <v>#N/A</v>
      </c>
      <c r="I293" s="322" t="e">
        <f ca="1">IF(ISBLANK(A293),NA(),IFERROR(SLOPE(INDIRECT("D" &amp; MATCH(A293-$C$1,A:A,1)):D293, INDIRECT("A" &amp; MATCH(A293-$C$1,A:A,1)):A293),NA()))</f>
        <v>#N/A</v>
      </c>
      <c r="J293" s="330" t="e">
        <f>IF(ISBLANK(A293),NA(),IFERROR(A293+(PLAYER_EXP_MAX-D293)/I293,NA()))</f>
        <v>#N/A</v>
      </c>
      <c r="K293" s="343" t="e">
        <f t="shared" ca="1" si="21"/>
        <v>#N/A</v>
      </c>
      <c r="L293" s="322" t="e">
        <f t="shared" si="22"/>
        <v>#N/A</v>
      </c>
      <c r="M293" s="330" t="e">
        <f>IF(ISBLANK(A293),NA(),IFERROR(A293+(PLAYER_EXP_MAX-D293)/L293,NA()))</f>
        <v>#N/A</v>
      </c>
      <c r="N293" s="343" t="e">
        <f t="shared" ca="1" si="23"/>
        <v>#N/A</v>
      </c>
    </row>
    <row r="294" spans="4:14" ht="14.65" customHeight="1" x14ac:dyDescent="0.25">
      <c r="D294" s="343" t="str">
        <f t="shared" si="20"/>
        <v>-</v>
      </c>
      <c r="E294" s="316" t="str">
        <f>IF(ISBLANK(A294),"-",D294/PLAYER_EXP_MAX)</f>
        <v>-</v>
      </c>
      <c r="F294" s="322" t="e">
        <f ca="1">IF(ISBLANK(A294),NA(),IFERROR(SLOPE(INDIRECT("D" &amp; MATCH(A294-$B$1,A:A,1)):D294, INDIRECT("A" &amp; MATCH(A294-$B$1,A:A,1)):A294),NA()))</f>
        <v>#N/A</v>
      </c>
      <c r="G294" s="330" t="e">
        <f>IF(ISBLANK(A294),NA(),IFERROR(A294+(PLAYER_EXP_MAX-D294)/F294,NA()))</f>
        <v>#N/A</v>
      </c>
      <c r="H294" s="343" t="e">
        <f ca="1">IF(ISBLANK(#REF!),NA(),IFERROR(TEXT(TRUNC(G294-NOW()),"000") &amp; " D " &amp; TEXT(TRUNC(ABS(G294-NOW()-TRUNC(G294-NOW()))*24),"00") &amp; " H", NA()))</f>
        <v>#N/A</v>
      </c>
      <c r="I294" s="322" t="e">
        <f ca="1">IF(ISBLANK(A294),NA(),IFERROR(SLOPE(INDIRECT("D" &amp; MATCH(A294-$C$1,A:A,1)):D294, INDIRECT("A" &amp; MATCH(A294-$C$1,A:A,1)):A294),NA()))</f>
        <v>#N/A</v>
      </c>
      <c r="J294" s="330" t="e">
        <f>IF(ISBLANK(A294),NA(),IFERROR(A294+(PLAYER_EXP_MAX-D294)/I294,NA()))</f>
        <v>#N/A</v>
      </c>
      <c r="K294" s="343" t="e">
        <f t="shared" ca="1" si="21"/>
        <v>#N/A</v>
      </c>
      <c r="L294" s="322" t="e">
        <f t="shared" si="22"/>
        <v>#N/A</v>
      </c>
      <c r="M294" s="330" t="e">
        <f>IF(ISBLANK(A294),NA(),IFERROR(A294+(PLAYER_EXP_MAX-D294)/L294,NA()))</f>
        <v>#N/A</v>
      </c>
      <c r="N294" s="343" t="e">
        <f t="shared" ca="1" si="23"/>
        <v>#N/A</v>
      </c>
    </row>
    <row r="295" spans="4:14" ht="14.65" customHeight="1" x14ac:dyDescent="0.25">
      <c r="D295" s="343" t="str">
        <f t="shared" si="20"/>
        <v>-</v>
      </c>
      <c r="E295" s="316" t="str">
        <f>IF(ISBLANK(A295),"-",D295/PLAYER_EXP_MAX)</f>
        <v>-</v>
      </c>
      <c r="F295" s="322" t="e">
        <f ca="1">IF(ISBLANK(A295),NA(),IFERROR(SLOPE(INDIRECT("D" &amp; MATCH(A295-$B$1,A:A,1)):D295, INDIRECT("A" &amp; MATCH(A295-$B$1,A:A,1)):A295),NA()))</f>
        <v>#N/A</v>
      </c>
      <c r="G295" s="330" t="e">
        <f>IF(ISBLANK(A295),NA(),IFERROR(A295+(PLAYER_EXP_MAX-D295)/F295,NA()))</f>
        <v>#N/A</v>
      </c>
      <c r="H295" s="343" t="e">
        <f ca="1">IF(ISBLANK(#REF!),NA(),IFERROR(TEXT(TRUNC(G295-NOW()),"000") &amp; " D " &amp; TEXT(TRUNC(ABS(G295-NOW()-TRUNC(G295-NOW()))*24),"00") &amp; " H", NA()))</f>
        <v>#N/A</v>
      </c>
      <c r="I295" s="322" t="e">
        <f ca="1">IF(ISBLANK(A295),NA(),IFERROR(SLOPE(INDIRECT("D" &amp; MATCH(A295-$C$1,A:A,1)):D295, INDIRECT("A" &amp; MATCH(A295-$C$1,A:A,1)):A295),NA()))</f>
        <v>#N/A</v>
      </c>
      <c r="J295" s="330" t="e">
        <f>IF(ISBLANK(A295),NA(),IFERROR(A295+(PLAYER_EXP_MAX-D295)/I295,NA()))</f>
        <v>#N/A</v>
      </c>
      <c r="K295" s="343" t="e">
        <f t="shared" ca="1" si="21"/>
        <v>#N/A</v>
      </c>
      <c r="L295" s="322" t="e">
        <f t="shared" si="22"/>
        <v>#N/A</v>
      </c>
      <c r="M295" s="330" t="e">
        <f>IF(ISBLANK(A295),NA(),IFERROR(A295+(PLAYER_EXP_MAX-D295)/L295,NA()))</f>
        <v>#N/A</v>
      </c>
      <c r="N295" s="343" t="e">
        <f t="shared" ca="1" si="23"/>
        <v>#N/A</v>
      </c>
    </row>
    <row r="296" spans="4:14" ht="14.65" customHeight="1" x14ac:dyDescent="0.25">
      <c r="D296" s="343" t="str">
        <f t="shared" si="20"/>
        <v>-</v>
      </c>
      <c r="E296" s="316" t="str">
        <f>IF(ISBLANK(A296),"-",D296/PLAYER_EXP_MAX)</f>
        <v>-</v>
      </c>
      <c r="F296" s="322" t="e">
        <f ca="1">IF(ISBLANK(A296),NA(),IFERROR(SLOPE(INDIRECT("D" &amp; MATCH(A296-$B$1,A:A,1)):D296, INDIRECT("A" &amp; MATCH(A296-$B$1,A:A,1)):A296),NA()))</f>
        <v>#N/A</v>
      </c>
      <c r="G296" s="330" t="e">
        <f>IF(ISBLANK(A296),NA(),IFERROR(A296+(PLAYER_EXP_MAX-D296)/F296,NA()))</f>
        <v>#N/A</v>
      </c>
      <c r="H296" s="343" t="e">
        <f ca="1">IF(ISBLANK(#REF!),NA(),IFERROR(TEXT(TRUNC(G296-NOW()),"000") &amp; " D " &amp; TEXT(TRUNC(ABS(G296-NOW()-TRUNC(G296-NOW()))*24),"00") &amp; " H", NA()))</f>
        <v>#N/A</v>
      </c>
      <c r="I296" s="322" t="e">
        <f ca="1">IF(ISBLANK(A296),NA(),IFERROR(SLOPE(INDIRECT("D" &amp; MATCH(A296-$C$1,A:A,1)):D296, INDIRECT("A" &amp; MATCH(A296-$C$1,A:A,1)):A296),NA()))</f>
        <v>#N/A</v>
      </c>
      <c r="J296" s="330" t="e">
        <f>IF(ISBLANK(A296),NA(),IFERROR(A296+(PLAYER_EXP_MAX-D296)/I296,NA()))</f>
        <v>#N/A</v>
      </c>
      <c r="K296" s="343" t="e">
        <f t="shared" ca="1" si="21"/>
        <v>#N/A</v>
      </c>
      <c r="L296" s="322" t="e">
        <f t="shared" si="22"/>
        <v>#N/A</v>
      </c>
      <c r="M296" s="330" t="e">
        <f>IF(ISBLANK(A296),NA(),IFERROR(A296+(PLAYER_EXP_MAX-D296)/L296,NA()))</f>
        <v>#N/A</v>
      </c>
      <c r="N296" s="343" t="e">
        <f t="shared" ca="1" si="23"/>
        <v>#N/A</v>
      </c>
    </row>
    <row r="297" spans="4:14" ht="14.65" customHeight="1" x14ac:dyDescent="0.25">
      <c r="D297" s="343" t="str">
        <f t="shared" si="20"/>
        <v>-</v>
      </c>
      <c r="E297" s="316" t="str">
        <f>IF(ISBLANK(A297),"-",D297/PLAYER_EXP_MAX)</f>
        <v>-</v>
      </c>
      <c r="F297" s="322" t="e">
        <f ca="1">IF(ISBLANK(A297),NA(),IFERROR(SLOPE(INDIRECT("D" &amp; MATCH(A297-$B$1,A:A,1)):D297, INDIRECT("A" &amp; MATCH(A297-$B$1,A:A,1)):A297),NA()))</f>
        <v>#N/A</v>
      </c>
      <c r="G297" s="330" t="e">
        <f>IF(ISBLANK(A297),NA(),IFERROR(A297+(PLAYER_EXP_MAX-D297)/F297,NA()))</f>
        <v>#N/A</v>
      </c>
      <c r="H297" s="343" t="e">
        <f ca="1">IF(ISBLANK(#REF!),NA(),IFERROR(TEXT(TRUNC(G297-NOW()),"000") &amp; " D " &amp; TEXT(TRUNC(ABS(G297-NOW()-TRUNC(G297-NOW()))*24),"00") &amp; " H", NA()))</f>
        <v>#N/A</v>
      </c>
      <c r="I297" s="322" t="e">
        <f ca="1">IF(ISBLANK(A297),NA(),IFERROR(SLOPE(INDIRECT("D" &amp; MATCH(A297-$C$1,A:A,1)):D297, INDIRECT("A" &amp; MATCH(A297-$C$1,A:A,1)):A297),NA()))</f>
        <v>#N/A</v>
      </c>
      <c r="J297" s="330" t="e">
        <f>IF(ISBLANK(A297),NA(),IFERROR(A297+(PLAYER_EXP_MAX-D297)/I297,NA()))</f>
        <v>#N/A</v>
      </c>
      <c r="K297" s="343" t="e">
        <f t="shared" ca="1" si="21"/>
        <v>#N/A</v>
      </c>
      <c r="L297" s="322" t="e">
        <f t="shared" si="22"/>
        <v>#N/A</v>
      </c>
      <c r="M297" s="330" t="e">
        <f>IF(ISBLANK(A297),NA(),IFERROR(A297+(PLAYER_EXP_MAX-D297)/L297,NA()))</f>
        <v>#N/A</v>
      </c>
      <c r="N297" s="343" t="e">
        <f t="shared" ca="1" si="23"/>
        <v>#N/A</v>
      </c>
    </row>
    <row r="298" spans="4:14" ht="14.65" customHeight="1" x14ac:dyDescent="0.25">
      <c r="D298" s="343" t="str">
        <f t="shared" si="20"/>
        <v>-</v>
      </c>
      <c r="E298" s="316" t="str">
        <f>IF(ISBLANK(A298),"-",D298/PLAYER_EXP_MAX)</f>
        <v>-</v>
      </c>
      <c r="F298" s="322" t="e">
        <f ca="1">IF(ISBLANK(A298),NA(),IFERROR(SLOPE(INDIRECT("D" &amp; MATCH(A298-$B$1,A:A,1)):D298, INDIRECT("A" &amp; MATCH(A298-$B$1,A:A,1)):A298),NA()))</f>
        <v>#N/A</v>
      </c>
      <c r="G298" s="330" t="e">
        <f>IF(ISBLANK(A298),NA(),IFERROR(A298+(PLAYER_EXP_MAX-D298)/F298,NA()))</f>
        <v>#N/A</v>
      </c>
      <c r="H298" s="343" t="e">
        <f ca="1">IF(ISBLANK(#REF!),NA(),IFERROR(TEXT(TRUNC(G298-NOW()),"000") &amp; " D " &amp; TEXT(TRUNC(ABS(G298-NOW()-TRUNC(G298-NOW()))*24),"00") &amp; " H", NA()))</f>
        <v>#N/A</v>
      </c>
      <c r="I298" s="322" t="e">
        <f ca="1">IF(ISBLANK(A298),NA(),IFERROR(SLOPE(INDIRECT("D" &amp; MATCH(A298-$C$1,A:A,1)):D298, INDIRECT("A" &amp; MATCH(A298-$C$1,A:A,1)):A298),NA()))</f>
        <v>#N/A</v>
      </c>
      <c r="J298" s="330" t="e">
        <f>IF(ISBLANK(A298),NA(),IFERROR(A298+(PLAYER_EXP_MAX-D298)/I298,NA()))</f>
        <v>#N/A</v>
      </c>
      <c r="K298" s="343" t="e">
        <f t="shared" ca="1" si="21"/>
        <v>#N/A</v>
      </c>
      <c r="L298" s="322" t="e">
        <f t="shared" si="22"/>
        <v>#N/A</v>
      </c>
      <c r="M298" s="330" t="e">
        <f>IF(ISBLANK(A298),NA(),IFERROR(A298+(PLAYER_EXP_MAX-D298)/L298,NA()))</f>
        <v>#N/A</v>
      </c>
      <c r="N298" s="343" t="e">
        <f t="shared" ca="1" si="23"/>
        <v>#N/A</v>
      </c>
    </row>
    <row r="299" spans="4:14" ht="14.65" customHeight="1" x14ac:dyDescent="0.25">
      <c r="D299" s="343" t="str">
        <f t="shared" si="20"/>
        <v>-</v>
      </c>
      <c r="E299" s="316" t="str">
        <f>IF(ISBLANK(A299),"-",D299/PLAYER_EXP_MAX)</f>
        <v>-</v>
      </c>
      <c r="F299" s="322" t="e">
        <f ca="1">IF(ISBLANK(A299),NA(),IFERROR(SLOPE(INDIRECT("D" &amp; MATCH(A299-$B$1,A:A,1)):D299, INDIRECT("A" &amp; MATCH(A299-$B$1,A:A,1)):A299),NA()))</f>
        <v>#N/A</v>
      </c>
      <c r="G299" s="330" t="e">
        <f>IF(ISBLANK(A299),NA(),IFERROR(A299+(PLAYER_EXP_MAX-D299)/F299,NA()))</f>
        <v>#N/A</v>
      </c>
      <c r="H299" s="343" t="e">
        <f ca="1">IF(ISBLANK(#REF!),NA(),IFERROR(TEXT(TRUNC(G299-NOW()),"000") &amp; " D " &amp; TEXT(TRUNC(ABS(G299-NOW()-TRUNC(G299-NOW()))*24),"00") &amp; " H", NA()))</f>
        <v>#N/A</v>
      </c>
      <c r="I299" s="322" t="e">
        <f ca="1">IF(ISBLANK(A299),NA(),IFERROR(SLOPE(INDIRECT("D" &amp; MATCH(A299-$C$1,A:A,1)):D299, INDIRECT("A" &amp; MATCH(A299-$C$1,A:A,1)):A299),NA()))</f>
        <v>#N/A</v>
      </c>
      <c r="J299" s="330" t="e">
        <f>IF(ISBLANK(A299),NA(),IFERROR(A299+(PLAYER_EXP_MAX-D299)/I299,NA()))</f>
        <v>#N/A</v>
      </c>
      <c r="K299" s="343" t="e">
        <f t="shared" ca="1" si="21"/>
        <v>#N/A</v>
      </c>
      <c r="L299" s="322" t="e">
        <f t="shared" si="22"/>
        <v>#N/A</v>
      </c>
      <c r="M299" s="330" t="e">
        <f>IF(ISBLANK(A299),NA(),IFERROR(A299+(PLAYER_EXP_MAX-D299)/L299,NA()))</f>
        <v>#N/A</v>
      </c>
      <c r="N299" s="343" t="e">
        <f t="shared" ca="1" si="23"/>
        <v>#N/A</v>
      </c>
    </row>
    <row r="300" spans="4:14" ht="14.65" customHeight="1" x14ac:dyDescent="0.25">
      <c r="D300" s="343" t="str">
        <f t="shared" si="20"/>
        <v>-</v>
      </c>
      <c r="E300" s="316" t="str">
        <f>IF(ISBLANK(A300),"-",D300/PLAYER_EXP_MAX)</f>
        <v>-</v>
      </c>
      <c r="F300" s="322" t="e">
        <f ca="1">IF(ISBLANK(A300),NA(),IFERROR(SLOPE(INDIRECT("D" &amp; MATCH(A300-$B$1,A:A,1)):D300, INDIRECT("A" &amp; MATCH(A300-$B$1,A:A,1)):A300),NA()))</f>
        <v>#N/A</v>
      </c>
      <c r="G300" s="330" t="e">
        <f>IF(ISBLANK(A300),NA(),IFERROR(A300+(PLAYER_EXP_MAX-D300)/F300,NA()))</f>
        <v>#N/A</v>
      </c>
      <c r="H300" s="343" t="e">
        <f ca="1">IF(ISBLANK(#REF!),NA(),IFERROR(TEXT(TRUNC(G300-NOW()),"000") &amp; " D " &amp; TEXT(TRUNC(ABS(G300-NOW()-TRUNC(G300-NOW()))*24),"00") &amp; " H", NA()))</f>
        <v>#N/A</v>
      </c>
      <c r="I300" s="322" t="e">
        <f ca="1">IF(ISBLANK(A300),NA(),IFERROR(SLOPE(INDIRECT("D" &amp; MATCH(A300-$C$1,A:A,1)):D300, INDIRECT("A" &amp; MATCH(A300-$C$1,A:A,1)):A300),NA()))</f>
        <v>#N/A</v>
      </c>
      <c r="J300" s="330" t="e">
        <f>IF(ISBLANK(A300),NA(),IFERROR(A300+(PLAYER_EXP_MAX-D300)/I300,NA()))</f>
        <v>#N/A</v>
      </c>
      <c r="K300" s="343" t="e">
        <f t="shared" ca="1" si="21"/>
        <v>#N/A</v>
      </c>
      <c r="L300" s="322" t="e">
        <f t="shared" si="22"/>
        <v>#N/A</v>
      </c>
      <c r="M300" s="330" t="e">
        <f>IF(ISBLANK(A300),NA(),IFERROR(A300+(PLAYER_EXP_MAX-D300)/L300,NA()))</f>
        <v>#N/A</v>
      </c>
      <c r="N300" s="343" t="e">
        <f t="shared" ca="1" si="23"/>
        <v>#N/A</v>
      </c>
    </row>
    <row r="301" spans="4:14" ht="14.65" customHeight="1" x14ac:dyDescent="0.25">
      <c r="D301" s="343" t="str">
        <f t="shared" si="20"/>
        <v>-</v>
      </c>
      <c r="E301" s="316" t="str">
        <f>IF(ISBLANK(A301),"-",D301/PLAYER_EXP_MAX)</f>
        <v>-</v>
      </c>
      <c r="F301" s="322" t="e">
        <f ca="1">IF(ISBLANK(A301),NA(),IFERROR(SLOPE(INDIRECT("D" &amp; MATCH(A301-$B$1,A:A,1)):D301, INDIRECT("A" &amp; MATCH(A301-$B$1,A:A,1)):A301),NA()))</f>
        <v>#N/A</v>
      </c>
      <c r="G301" s="330" t="e">
        <f>IF(ISBLANK(A301),NA(),IFERROR(A301+(PLAYER_EXP_MAX-D301)/F301,NA()))</f>
        <v>#N/A</v>
      </c>
      <c r="H301" s="343" t="e">
        <f ca="1">IF(ISBLANK(#REF!),NA(),IFERROR(TEXT(TRUNC(G301-NOW()),"000") &amp; " D " &amp; TEXT(TRUNC(ABS(G301-NOW()-TRUNC(G301-NOW()))*24),"00") &amp; " H", NA()))</f>
        <v>#N/A</v>
      </c>
      <c r="I301" s="322" t="e">
        <f ca="1">IF(ISBLANK(A301),NA(),IFERROR(SLOPE(INDIRECT("D" &amp; MATCH(A301-$C$1,A:A,1)):D301, INDIRECT("A" &amp; MATCH(A301-$C$1,A:A,1)):A301),NA()))</f>
        <v>#N/A</v>
      </c>
      <c r="J301" s="330" t="e">
        <f>IF(ISBLANK(A301),NA(),IFERROR(A301+(PLAYER_EXP_MAX-D301)/I301,NA()))</f>
        <v>#N/A</v>
      </c>
      <c r="K301" s="343" t="e">
        <f t="shared" ca="1" si="21"/>
        <v>#N/A</v>
      </c>
      <c r="L301" s="322" t="e">
        <f t="shared" si="22"/>
        <v>#N/A</v>
      </c>
      <c r="M301" s="330" t="e">
        <f>IF(ISBLANK(A301),NA(),IFERROR(A301+(PLAYER_EXP_MAX-D301)/L301,NA()))</f>
        <v>#N/A</v>
      </c>
      <c r="N301" s="343" t="e">
        <f t="shared" ca="1" si="23"/>
        <v>#N/A</v>
      </c>
    </row>
    <row r="302" spans="4:14" ht="14.65" customHeight="1" x14ac:dyDescent="0.25">
      <c r="D302" s="343" t="str">
        <f t="shared" si="20"/>
        <v>-</v>
      </c>
      <c r="E302" s="316" t="str">
        <f>IF(ISBLANK(A302),"-",D302/PLAYER_EXP_MAX)</f>
        <v>-</v>
      </c>
      <c r="F302" s="322" t="e">
        <f ca="1">IF(ISBLANK(A302),NA(),IFERROR(SLOPE(INDIRECT("D" &amp; MATCH(A302-$B$1,A:A,1)):D302, INDIRECT("A" &amp; MATCH(A302-$B$1,A:A,1)):A302),NA()))</f>
        <v>#N/A</v>
      </c>
      <c r="G302" s="330" t="e">
        <f>IF(ISBLANK(A302),NA(),IFERROR(A302+(PLAYER_EXP_MAX-D302)/F302,NA()))</f>
        <v>#N/A</v>
      </c>
      <c r="H302" s="343" t="e">
        <f ca="1">IF(ISBLANK(#REF!),NA(),IFERROR(TEXT(TRUNC(G302-NOW()),"000") &amp; " D " &amp; TEXT(TRUNC(ABS(G302-NOW()-TRUNC(G302-NOW()))*24),"00") &amp; " H", NA()))</f>
        <v>#N/A</v>
      </c>
      <c r="I302" s="322" t="e">
        <f ca="1">IF(ISBLANK(A302),NA(),IFERROR(SLOPE(INDIRECT("D" &amp; MATCH(A302-$C$1,A:A,1)):D302, INDIRECT("A" &amp; MATCH(A302-$C$1,A:A,1)):A302),NA()))</f>
        <v>#N/A</v>
      </c>
      <c r="J302" s="330" t="e">
        <f>IF(ISBLANK(A302),NA(),IFERROR(A302+(PLAYER_EXP_MAX-D302)/I302,NA()))</f>
        <v>#N/A</v>
      </c>
      <c r="K302" s="343" t="e">
        <f t="shared" ca="1" si="21"/>
        <v>#N/A</v>
      </c>
      <c r="L302" s="322" t="e">
        <f t="shared" si="22"/>
        <v>#N/A</v>
      </c>
      <c r="M302" s="330" t="e">
        <f>IF(ISBLANK(A302),NA(),IFERROR(A302+(PLAYER_EXP_MAX-D302)/L302,NA()))</f>
        <v>#N/A</v>
      </c>
      <c r="N302" s="343" t="e">
        <f t="shared" ca="1" si="23"/>
        <v>#N/A</v>
      </c>
    </row>
    <row r="303" spans="4:14" ht="14.65" customHeight="1" x14ac:dyDescent="0.25">
      <c r="D303" s="343" t="str">
        <f t="shared" si="20"/>
        <v>-</v>
      </c>
      <c r="E303" s="316" t="str">
        <f>IF(ISBLANK(A303),"-",D303/PLAYER_EXP_MAX)</f>
        <v>-</v>
      </c>
      <c r="F303" s="322" t="e">
        <f ca="1">IF(ISBLANK(A303),NA(),IFERROR(SLOPE(INDIRECT("D" &amp; MATCH(A303-$B$1,A:A,1)):D303, INDIRECT("A" &amp; MATCH(A303-$B$1,A:A,1)):A303),NA()))</f>
        <v>#N/A</v>
      </c>
      <c r="G303" s="330" t="e">
        <f>IF(ISBLANK(A303),NA(),IFERROR(A303+(PLAYER_EXP_MAX-D303)/F303,NA()))</f>
        <v>#N/A</v>
      </c>
      <c r="H303" s="343" t="e">
        <f ca="1">IF(ISBLANK(#REF!),NA(),IFERROR(TEXT(TRUNC(G303-NOW()),"000") &amp; " D " &amp; TEXT(TRUNC(ABS(G303-NOW()-TRUNC(G303-NOW()))*24),"00") &amp; " H", NA()))</f>
        <v>#N/A</v>
      </c>
      <c r="I303" s="322" t="e">
        <f ca="1">IF(ISBLANK(A303),NA(),IFERROR(SLOPE(INDIRECT("D" &amp; MATCH(A303-$C$1,A:A,1)):D303, INDIRECT("A" &amp; MATCH(A303-$C$1,A:A,1)):A303),NA()))</f>
        <v>#N/A</v>
      </c>
      <c r="J303" s="330" t="e">
        <f>IF(ISBLANK(A303),NA(),IFERROR(A303+(PLAYER_EXP_MAX-D303)/I303,NA()))</f>
        <v>#N/A</v>
      </c>
      <c r="K303" s="343" t="e">
        <f t="shared" ca="1" si="21"/>
        <v>#N/A</v>
      </c>
      <c r="L303" s="322" t="e">
        <f t="shared" si="22"/>
        <v>#N/A</v>
      </c>
      <c r="M303" s="330" t="e">
        <f>IF(ISBLANK(A303),NA(),IFERROR(A303+(PLAYER_EXP_MAX-D303)/L303,NA()))</f>
        <v>#N/A</v>
      </c>
      <c r="N303" s="343" t="e">
        <f t="shared" ca="1" si="23"/>
        <v>#N/A</v>
      </c>
    </row>
    <row r="304" spans="4:14" ht="14.65" customHeight="1" x14ac:dyDescent="0.25">
      <c r="D304" s="343" t="str">
        <f t="shared" si="20"/>
        <v>-</v>
      </c>
      <c r="E304" s="316" t="str">
        <f>IF(ISBLANK(A304),"-",D304/PLAYER_EXP_MAX)</f>
        <v>-</v>
      </c>
      <c r="F304" s="322" t="e">
        <f ca="1">IF(ISBLANK(A304),NA(),IFERROR(SLOPE(INDIRECT("D" &amp; MATCH(A304-$B$1,A:A,1)):D304, INDIRECT("A" &amp; MATCH(A304-$B$1,A:A,1)):A304),NA()))</f>
        <v>#N/A</v>
      </c>
      <c r="G304" s="330" t="e">
        <f>IF(ISBLANK(A304),NA(),IFERROR(A304+(PLAYER_EXP_MAX-D304)/F304,NA()))</f>
        <v>#N/A</v>
      </c>
      <c r="H304" s="343" t="e">
        <f ca="1">IF(ISBLANK(#REF!),NA(),IFERROR(TEXT(TRUNC(G304-NOW()),"000") &amp; " D " &amp; TEXT(TRUNC(ABS(G304-NOW()-TRUNC(G304-NOW()))*24),"00") &amp; " H", NA()))</f>
        <v>#N/A</v>
      </c>
      <c r="I304" s="322" t="e">
        <f ca="1">IF(ISBLANK(A304),NA(),IFERROR(SLOPE(INDIRECT("D" &amp; MATCH(A304-$C$1,A:A,1)):D304, INDIRECT("A" &amp; MATCH(A304-$C$1,A:A,1)):A304),NA()))</f>
        <v>#N/A</v>
      </c>
      <c r="J304" s="330" t="e">
        <f>IF(ISBLANK(A304),NA(),IFERROR(A304+(PLAYER_EXP_MAX-D304)/I304,NA()))</f>
        <v>#N/A</v>
      </c>
      <c r="K304" s="343" t="e">
        <f t="shared" ca="1" si="21"/>
        <v>#N/A</v>
      </c>
      <c r="L304" s="322" t="e">
        <f t="shared" si="22"/>
        <v>#N/A</v>
      </c>
      <c r="M304" s="330" t="e">
        <f>IF(ISBLANK(A304),NA(),IFERROR(A304+(PLAYER_EXP_MAX-D304)/L304,NA()))</f>
        <v>#N/A</v>
      </c>
      <c r="N304" s="343" t="e">
        <f t="shared" ca="1" si="23"/>
        <v>#N/A</v>
      </c>
    </row>
    <row r="305" spans="4:14" ht="14.65" customHeight="1" x14ac:dyDescent="0.25">
      <c r="D305" s="343" t="str">
        <f t="shared" si="20"/>
        <v>-</v>
      </c>
      <c r="E305" s="316" t="str">
        <f>IF(ISBLANK(A305),"-",D305/PLAYER_EXP_MAX)</f>
        <v>-</v>
      </c>
      <c r="F305" s="322" t="e">
        <f ca="1">IF(ISBLANK(A305),NA(),IFERROR(SLOPE(INDIRECT("D" &amp; MATCH(A305-$B$1,A:A,1)):D305, INDIRECT("A" &amp; MATCH(A305-$B$1,A:A,1)):A305),NA()))</f>
        <v>#N/A</v>
      </c>
      <c r="G305" s="330" t="e">
        <f>IF(ISBLANK(A305),NA(),IFERROR(A305+(PLAYER_EXP_MAX-D305)/F305,NA()))</f>
        <v>#N/A</v>
      </c>
      <c r="H305" s="343" t="e">
        <f ca="1">IF(ISBLANK(#REF!),NA(),IFERROR(TEXT(TRUNC(G305-NOW()),"000") &amp; " D " &amp; TEXT(TRUNC(ABS(G305-NOW()-TRUNC(G305-NOW()))*24),"00") &amp; " H", NA()))</f>
        <v>#N/A</v>
      </c>
      <c r="I305" s="322" t="e">
        <f ca="1">IF(ISBLANK(A305),NA(),IFERROR(SLOPE(INDIRECT("D" &amp; MATCH(A305-$C$1,A:A,1)):D305, INDIRECT("A" &amp; MATCH(A305-$C$1,A:A,1)):A305),NA()))</f>
        <v>#N/A</v>
      </c>
      <c r="J305" s="330" t="e">
        <f>IF(ISBLANK(A305),NA(),IFERROR(A305+(PLAYER_EXP_MAX-D305)/I305,NA()))</f>
        <v>#N/A</v>
      </c>
      <c r="K305" s="343" t="e">
        <f t="shared" ca="1" si="21"/>
        <v>#N/A</v>
      </c>
      <c r="L305" s="322" t="e">
        <f t="shared" si="22"/>
        <v>#N/A</v>
      </c>
      <c r="M305" s="330" t="e">
        <f>IF(ISBLANK(A305),NA(),IFERROR(A305+(PLAYER_EXP_MAX-D305)/L305,NA()))</f>
        <v>#N/A</v>
      </c>
      <c r="N305" s="343" t="e">
        <f t="shared" ca="1" si="23"/>
        <v>#N/A</v>
      </c>
    </row>
    <row r="306" spans="4:14" ht="14.65" customHeight="1" x14ac:dyDescent="0.25">
      <c r="D306" s="343" t="str">
        <f t="shared" si="20"/>
        <v>-</v>
      </c>
      <c r="E306" s="316" t="str">
        <f>IF(ISBLANK(A306),"-",D306/PLAYER_EXP_MAX)</f>
        <v>-</v>
      </c>
      <c r="F306" s="322" t="e">
        <f ca="1">IF(ISBLANK(A306),NA(),IFERROR(SLOPE(INDIRECT("D" &amp; MATCH(A306-$B$1,A:A,1)):D306, INDIRECT("A" &amp; MATCH(A306-$B$1,A:A,1)):A306),NA()))</f>
        <v>#N/A</v>
      </c>
      <c r="G306" s="330" t="e">
        <f>IF(ISBLANK(A306),NA(),IFERROR(A306+(PLAYER_EXP_MAX-D306)/F306,NA()))</f>
        <v>#N/A</v>
      </c>
      <c r="H306" s="343" t="e">
        <f ca="1">IF(ISBLANK(#REF!),NA(),IFERROR(TEXT(TRUNC(G306-NOW()),"000") &amp; " D " &amp; TEXT(TRUNC(ABS(G306-NOW()-TRUNC(G306-NOW()))*24),"00") &amp; " H", NA()))</f>
        <v>#N/A</v>
      </c>
      <c r="I306" s="322" t="e">
        <f ca="1">IF(ISBLANK(A306),NA(),IFERROR(SLOPE(INDIRECT("D" &amp; MATCH(A306-$C$1,A:A,1)):D306, INDIRECT("A" &amp; MATCH(A306-$C$1,A:A,1)):A306),NA()))</f>
        <v>#N/A</v>
      </c>
      <c r="J306" s="330" t="e">
        <f>IF(ISBLANK(A306),NA(),IFERROR(A306+(PLAYER_EXP_MAX-D306)/I306,NA()))</f>
        <v>#N/A</v>
      </c>
      <c r="K306" s="343" t="e">
        <f t="shared" ca="1" si="21"/>
        <v>#N/A</v>
      </c>
      <c r="L306" s="322" t="e">
        <f t="shared" si="22"/>
        <v>#N/A</v>
      </c>
      <c r="M306" s="330" t="e">
        <f>IF(ISBLANK(A306),NA(),IFERROR(A306+(PLAYER_EXP_MAX-D306)/L306,NA()))</f>
        <v>#N/A</v>
      </c>
      <c r="N306" s="343" t="e">
        <f t="shared" ca="1" si="23"/>
        <v>#N/A</v>
      </c>
    </row>
    <row r="307" spans="4:14" ht="14.65" customHeight="1" x14ac:dyDescent="0.25">
      <c r="D307" s="343" t="str">
        <f t="shared" si="20"/>
        <v>-</v>
      </c>
      <c r="E307" s="316" t="str">
        <f>IF(ISBLANK(A307),"-",D307/PLAYER_EXP_MAX)</f>
        <v>-</v>
      </c>
      <c r="F307" s="322" t="e">
        <f ca="1">IF(ISBLANK(A307),NA(),IFERROR(SLOPE(INDIRECT("D" &amp; MATCH(A307-$B$1,A:A,1)):D307, INDIRECT("A" &amp; MATCH(A307-$B$1,A:A,1)):A307),NA()))</f>
        <v>#N/A</v>
      </c>
      <c r="G307" s="330" t="e">
        <f>IF(ISBLANK(A307),NA(),IFERROR(A307+(PLAYER_EXP_MAX-D307)/F307,NA()))</f>
        <v>#N/A</v>
      </c>
      <c r="H307" s="343" t="e">
        <f ca="1">IF(ISBLANK(#REF!),NA(),IFERROR(TEXT(TRUNC(G307-NOW()),"000") &amp; " D " &amp; TEXT(TRUNC(ABS(G307-NOW()-TRUNC(G307-NOW()))*24),"00") &amp; " H", NA()))</f>
        <v>#N/A</v>
      </c>
      <c r="I307" s="322" t="e">
        <f ca="1">IF(ISBLANK(A307),NA(),IFERROR(SLOPE(INDIRECT("D" &amp; MATCH(A307-$C$1,A:A,1)):D307, INDIRECT("A" &amp; MATCH(A307-$C$1,A:A,1)):A307),NA()))</f>
        <v>#N/A</v>
      </c>
      <c r="J307" s="330" t="e">
        <f>IF(ISBLANK(A307),NA(),IFERROR(A307+(PLAYER_EXP_MAX-D307)/I307,NA()))</f>
        <v>#N/A</v>
      </c>
      <c r="K307" s="343" t="e">
        <f t="shared" ca="1" si="21"/>
        <v>#N/A</v>
      </c>
      <c r="L307" s="322" t="e">
        <f t="shared" si="22"/>
        <v>#N/A</v>
      </c>
      <c r="M307" s="330" t="e">
        <f>IF(ISBLANK(A307),NA(),IFERROR(A307+(PLAYER_EXP_MAX-D307)/L307,NA()))</f>
        <v>#N/A</v>
      </c>
      <c r="N307" s="343" t="e">
        <f t="shared" ca="1" si="23"/>
        <v>#N/A</v>
      </c>
    </row>
    <row r="308" spans="4:14" ht="14.65" customHeight="1" x14ac:dyDescent="0.25">
      <c r="D308" s="343" t="str">
        <f t="shared" si="20"/>
        <v>-</v>
      </c>
      <c r="E308" s="316" t="str">
        <f>IF(ISBLANK(A308),"-",D308/PLAYER_EXP_MAX)</f>
        <v>-</v>
      </c>
      <c r="F308" s="322" t="e">
        <f ca="1">IF(ISBLANK(A308),NA(),IFERROR(SLOPE(INDIRECT("D" &amp; MATCH(A308-$B$1,A:A,1)):D308, INDIRECT("A" &amp; MATCH(A308-$B$1,A:A,1)):A308),NA()))</f>
        <v>#N/A</v>
      </c>
      <c r="G308" s="330" t="e">
        <f>IF(ISBLANK(A308),NA(),IFERROR(A308+(PLAYER_EXP_MAX-D308)/F308,NA()))</f>
        <v>#N/A</v>
      </c>
      <c r="H308" s="343" t="e">
        <f ca="1">IF(ISBLANK(#REF!),NA(),IFERROR(TEXT(TRUNC(G308-NOW()),"000") &amp; " D " &amp; TEXT(TRUNC(ABS(G308-NOW()-TRUNC(G308-NOW()))*24),"00") &amp; " H", NA()))</f>
        <v>#N/A</v>
      </c>
      <c r="I308" s="322" t="e">
        <f ca="1">IF(ISBLANK(A308),NA(),IFERROR(SLOPE(INDIRECT("D" &amp; MATCH(A308-$C$1,A:A,1)):D308, INDIRECT("A" &amp; MATCH(A308-$C$1,A:A,1)):A308),NA()))</f>
        <v>#N/A</v>
      </c>
      <c r="J308" s="330" t="e">
        <f>IF(ISBLANK(A308),NA(),IFERROR(A308+(PLAYER_EXP_MAX-D308)/I308,NA()))</f>
        <v>#N/A</v>
      </c>
      <c r="K308" s="343" t="e">
        <f t="shared" ca="1" si="21"/>
        <v>#N/A</v>
      </c>
      <c r="L308" s="322" t="e">
        <f t="shared" si="22"/>
        <v>#N/A</v>
      </c>
      <c r="M308" s="330" t="e">
        <f>IF(ISBLANK(A308),NA(),IFERROR(A308+(PLAYER_EXP_MAX-D308)/L308,NA()))</f>
        <v>#N/A</v>
      </c>
      <c r="N308" s="343" t="e">
        <f t="shared" ca="1" si="23"/>
        <v>#N/A</v>
      </c>
    </row>
    <row r="309" spans="4:14" ht="14.65" customHeight="1" x14ac:dyDescent="0.25">
      <c r="D309" s="343" t="str">
        <f t="shared" si="20"/>
        <v>-</v>
      </c>
      <c r="E309" s="316" t="str">
        <f>IF(ISBLANK(A309),"-",D309/PLAYER_EXP_MAX)</f>
        <v>-</v>
      </c>
      <c r="F309" s="322" t="e">
        <f ca="1">IF(ISBLANK(A309),NA(),IFERROR(SLOPE(INDIRECT("D" &amp; MATCH(A309-$B$1,A:A,1)):D309, INDIRECT("A" &amp; MATCH(A309-$B$1,A:A,1)):A309),NA()))</f>
        <v>#N/A</v>
      </c>
      <c r="G309" s="330" t="e">
        <f>IF(ISBLANK(A309),NA(),IFERROR(A309+(PLAYER_EXP_MAX-D309)/F309,NA()))</f>
        <v>#N/A</v>
      </c>
      <c r="H309" s="343" t="e">
        <f ca="1">IF(ISBLANK(#REF!),NA(),IFERROR(TEXT(TRUNC(G309-NOW()),"000") &amp; " D " &amp; TEXT(TRUNC(ABS(G309-NOW()-TRUNC(G309-NOW()))*24),"00") &amp; " H", NA()))</f>
        <v>#N/A</v>
      </c>
      <c r="I309" s="322" t="e">
        <f ca="1">IF(ISBLANK(A309),NA(),IFERROR(SLOPE(INDIRECT("D" &amp; MATCH(A309-$C$1,A:A,1)):D309, INDIRECT("A" &amp; MATCH(A309-$C$1,A:A,1)):A309),NA()))</f>
        <v>#N/A</v>
      </c>
      <c r="J309" s="330" t="e">
        <f>IF(ISBLANK(A309),NA(),IFERROR(A309+(PLAYER_EXP_MAX-D309)/I309,NA()))</f>
        <v>#N/A</v>
      </c>
      <c r="K309" s="343" t="e">
        <f t="shared" ca="1" si="21"/>
        <v>#N/A</v>
      </c>
      <c r="L309" s="322" t="e">
        <f t="shared" si="22"/>
        <v>#N/A</v>
      </c>
      <c r="M309" s="330" t="e">
        <f>IF(ISBLANK(A309),NA(),IFERROR(A309+(PLAYER_EXP_MAX-D309)/L309,NA()))</f>
        <v>#N/A</v>
      </c>
      <c r="N309" s="343" t="e">
        <f t="shared" ca="1" si="23"/>
        <v>#N/A</v>
      </c>
    </row>
    <row r="310" spans="4:14" ht="14.65" customHeight="1" x14ac:dyDescent="0.25">
      <c r="D310" s="343" t="str">
        <f t="shared" si="20"/>
        <v>-</v>
      </c>
      <c r="E310" s="316" t="str">
        <f>IF(ISBLANK(A310),"-",D310/PLAYER_EXP_MAX)</f>
        <v>-</v>
      </c>
      <c r="F310" s="322" t="e">
        <f ca="1">IF(ISBLANK(A310),NA(),IFERROR(SLOPE(INDIRECT("D" &amp; MATCH(A310-$B$1,A:A,1)):D310, INDIRECT("A" &amp; MATCH(A310-$B$1,A:A,1)):A310),NA()))</f>
        <v>#N/A</v>
      </c>
      <c r="G310" s="330" t="e">
        <f>IF(ISBLANK(A310),NA(),IFERROR(A310+(PLAYER_EXP_MAX-D310)/F310,NA()))</f>
        <v>#N/A</v>
      </c>
      <c r="H310" s="343" t="e">
        <f ca="1">IF(ISBLANK(#REF!),NA(),IFERROR(TEXT(TRUNC(G310-NOW()),"000") &amp; " D " &amp; TEXT(TRUNC(ABS(G310-NOW()-TRUNC(G310-NOW()))*24),"00") &amp; " H", NA()))</f>
        <v>#N/A</v>
      </c>
      <c r="I310" s="322" t="e">
        <f ca="1">IF(ISBLANK(A310),NA(),IFERROR(SLOPE(INDIRECT("D" &amp; MATCH(A310-$C$1,A:A,1)):D310, INDIRECT("A" &amp; MATCH(A310-$C$1,A:A,1)):A310),NA()))</f>
        <v>#N/A</v>
      </c>
      <c r="J310" s="330" t="e">
        <f>IF(ISBLANK(A310),NA(),IFERROR(A310+(PLAYER_EXP_MAX-D310)/I310,NA()))</f>
        <v>#N/A</v>
      </c>
      <c r="K310" s="343" t="e">
        <f t="shared" ca="1" si="21"/>
        <v>#N/A</v>
      </c>
      <c r="L310" s="322" t="e">
        <f t="shared" si="22"/>
        <v>#N/A</v>
      </c>
      <c r="M310" s="330" t="e">
        <f>IF(ISBLANK(A310),NA(),IFERROR(A310+(PLAYER_EXP_MAX-D310)/L310,NA()))</f>
        <v>#N/A</v>
      </c>
      <c r="N310" s="343" t="e">
        <f t="shared" ca="1" si="23"/>
        <v>#N/A</v>
      </c>
    </row>
    <row r="311" spans="4:14" ht="14.65" customHeight="1" x14ac:dyDescent="0.25">
      <c r="D311" s="343" t="str">
        <f t="shared" si="20"/>
        <v>-</v>
      </c>
      <c r="E311" s="316" t="str">
        <f>IF(ISBLANK(A311),"-",D311/PLAYER_EXP_MAX)</f>
        <v>-</v>
      </c>
      <c r="F311" s="322" t="e">
        <f ca="1">IF(ISBLANK(A311),NA(),IFERROR(SLOPE(INDIRECT("D" &amp; MATCH(A311-$B$1,A:A,1)):D311, INDIRECT("A" &amp; MATCH(A311-$B$1,A:A,1)):A311),NA()))</f>
        <v>#N/A</v>
      </c>
      <c r="G311" s="330" t="e">
        <f>IF(ISBLANK(A311),NA(),IFERROR(A311+(PLAYER_EXP_MAX-D311)/F311,NA()))</f>
        <v>#N/A</v>
      </c>
      <c r="H311" s="343" t="e">
        <f ca="1">IF(ISBLANK(#REF!),NA(),IFERROR(TEXT(TRUNC(G311-NOW()),"000") &amp; " D " &amp; TEXT(TRUNC(ABS(G311-NOW()-TRUNC(G311-NOW()))*24),"00") &amp; " H", NA()))</f>
        <v>#N/A</v>
      </c>
      <c r="I311" s="322" t="e">
        <f ca="1">IF(ISBLANK(A311),NA(),IFERROR(SLOPE(INDIRECT("D" &amp; MATCH(A311-$C$1,A:A,1)):D311, INDIRECT("A" &amp; MATCH(A311-$C$1,A:A,1)):A311),NA()))</f>
        <v>#N/A</v>
      </c>
      <c r="J311" s="330" t="e">
        <f>IF(ISBLANK(A311),NA(),IFERROR(A311+(PLAYER_EXP_MAX-D311)/I311,NA()))</f>
        <v>#N/A</v>
      </c>
      <c r="K311" s="343" t="e">
        <f t="shared" ca="1" si="21"/>
        <v>#N/A</v>
      </c>
      <c r="L311" s="322" t="e">
        <f t="shared" si="22"/>
        <v>#N/A</v>
      </c>
      <c r="M311" s="330" t="e">
        <f>IF(ISBLANK(A311),NA(),IFERROR(A311+(PLAYER_EXP_MAX-D311)/L311,NA()))</f>
        <v>#N/A</v>
      </c>
      <c r="N311" s="343" t="e">
        <f t="shared" ca="1" si="23"/>
        <v>#N/A</v>
      </c>
    </row>
    <row r="312" spans="4:14" ht="14.65" customHeight="1" x14ac:dyDescent="0.25">
      <c r="D312" s="343" t="str">
        <f t="shared" si="20"/>
        <v>-</v>
      </c>
      <c r="E312" s="316" t="str">
        <f>IF(ISBLANK(A312),"-",D312/PLAYER_EXP_MAX)</f>
        <v>-</v>
      </c>
      <c r="F312" s="322" t="e">
        <f ca="1">IF(ISBLANK(A312),NA(),IFERROR(SLOPE(INDIRECT("D" &amp; MATCH(A312-$B$1,A:A,1)):D312, INDIRECT("A" &amp; MATCH(A312-$B$1,A:A,1)):A312),NA()))</f>
        <v>#N/A</v>
      </c>
      <c r="G312" s="330" t="e">
        <f>IF(ISBLANK(A312),NA(),IFERROR(A312+(PLAYER_EXP_MAX-D312)/F312,NA()))</f>
        <v>#N/A</v>
      </c>
      <c r="H312" s="343" t="e">
        <f ca="1">IF(ISBLANK(#REF!),NA(),IFERROR(TEXT(TRUNC(G312-NOW()),"000") &amp; " D " &amp; TEXT(TRUNC(ABS(G312-NOW()-TRUNC(G312-NOW()))*24),"00") &amp; " H", NA()))</f>
        <v>#N/A</v>
      </c>
      <c r="I312" s="322" t="e">
        <f ca="1">IF(ISBLANK(A312),NA(),IFERROR(SLOPE(INDIRECT("D" &amp; MATCH(A312-$C$1,A:A,1)):D312, INDIRECT("A" &amp; MATCH(A312-$C$1,A:A,1)):A312),NA()))</f>
        <v>#N/A</v>
      </c>
      <c r="J312" s="330" t="e">
        <f>IF(ISBLANK(A312),NA(),IFERROR(A312+(PLAYER_EXP_MAX-D312)/I312,NA()))</f>
        <v>#N/A</v>
      </c>
      <c r="K312" s="343" t="e">
        <f t="shared" ca="1" si="21"/>
        <v>#N/A</v>
      </c>
      <c r="L312" s="322" t="e">
        <f t="shared" si="22"/>
        <v>#N/A</v>
      </c>
      <c r="M312" s="330" t="e">
        <f>IF(ISBLANK(A312),NA(),IFERROR(A312+(PLAYER_EXP_MAX-D312)/L312,NA()))</f>
        <v>#N/A</v>
      </c>
      <c r="N312" s="343" t="e">
        <f t="shared" ca="1" si="23"/>
        <v>#N/A</v>
      </c>
    </row>
    <row r="313" spans="4:14" ht="14.65" customHeight="1" x14ac:dyDescent="0.25">
      <c r="D313" s="343" t="str">
        <f t="shared" si="20"/>
        <v>-</v>
      </c>
      <c r="E313" s="316" t="str">
        <f>IF(ISBLANK(A313),"-",D313/PLAYER_EXP_MAX)</f>
        <v>-</v>
      </c>
      <c r="F313" s="322" t="e">
        <f ca="1">IF(ISBLANK(A313),NA(),IFERROR(SLOPE(INDIRECT("D" &amp; MATCH(A313-$B$1,A:A,1)):D313, INDIRECT("A" &amp; MATCH(A313-$B$1,A:A,1)):A313),NA()))</f>
        <v>#N/A</v>
      </c>
      <c r="G313" s="330" t="e">
        <f>IF(ISBLANK(A313),NA(),IFERROR(A313+(PLAYER_EXP_MAX-D313)/F313,NA()))</f>
        <v>#N/A</v>
      </c>
      <c r="H313" s="343" t="e">
        <f ca="1">IF(ISBLANK(#REF!),NA(),IFERROR(TEXT(TRUNC(G313-NOW()),"000") &amp; " D " &amp; TEXT(TRUNC(ABS(G313-NOW()-TRUNC(G313-NOW()))*24),"00") &amp; " H", NA()))</f>
        <v>#N/A</v>
      </c>
      <c r="I313" s="322" t="e">
        <f ca="1">IF(ISBLANK(A313),NA(),IFERROR(SLOPE(INDIRECT("D" &amp; MATCH(A313-$C$1,A:A,1)):D313, INDIRECT("A" &amp; MATCH(A313-$C$1,A:A,1)):A313),NA()))</f>
        <v>#N/A</v>
      </c>
      <c r="J313" s="330" t="e">
        <f>IF(ISBLANK(A313),NA(),IFERROR(A313+(PLAYER_EXP_MAX-D313)/I313,NA()))</f>
        <v>#N/A</v>
      </c>
      <c r="K313" s="343" t="e">
        <f t="shared" ca="1" si="21"/>
        <v>#N/A</v>
      </c>
      <c r="L313" s="322" t="e">
        <f t="shared" si="22"/>
        <v>#N/A</v>
      </c>
      <c r="M313" s="330" t="e">
        <f>IF(ISBLANK(A313),NA(),IFERROR(A313+(PLAYER_EXP_MAX-D313)/L313,NA()))</f>
        <v>#N/A</v>
      </c>
      <c r="N313" s="343" t="e">
        <f t="shared" ca="1" si="23"/>
        <v>#N/A</v>
      </c>
    </row>
    <row r="314" spans="4:14" ht="14.65" customHeight="1" x14ac:dyDescent="0.25">
      <c r="D314" s="343" t="str">
        <f t="shared" si="20"/>
        <v>-</v>
      </c>
      <c r="E314" s="316" t="str">
        <f>IF(ISBLANK(A314),"-",D314/PLAYER_EXP_MAX)</f>
        <v>-</v>
      </c>
      <c r="F314" s="322" t="e">
        <f ca="1">IF(ISBLANK(A314),NA(),IFERROR(SLOPE(INDIRECT("D" &amp; MATCH(A314-$B$1,A:A,1)):D314, INDIRECT("A" &amp; MATCH(A314-$B$1,A:A,1)):A314),NA()))</f>
        <v>#N/A</v>
      </c>
      <c r="G314" s="330" t="e">
        <f>IF(ISBLANK(A314),NA(),IFERROR(A314+(PLAYER_EXP_MAX-D314)/F314,NA()))</f>
        <v>#N/A</v>
      </c>
      <c r="H314" s="343" t="e">
        <f ca="1">IF(ISBLANK(#REF!),NA(),IFERROR(TEXT(TRUNC(G314-NOW()),"000") &amp; " D " &amp; TEXT(TRUNC(ABS(G314-NOW()-TRUNC(G314-NOW()))*24),"00") &amp; " H", NA()))</f>
        <v>#N/A</v>
      </c>
      <c r="I314" s="322" t="e">
        <f ca="1">IF(ISBLANK(A314),NA(),IFERROR(SLOPE(INDIRECT("D" &amp; MATCH(A314-$C$1,A:A,1)):D314, INDIRECT("A" &amp; MATCH(A314-$C$1,A:A,1)):A314),NA()))</f>
        <v>#N/A</v>
      </c>
      <c r="J314" s="330" t="e">
        <f>IF(ISBLANK(A314),NA(),IFERROR(A314+(PLAYER_EXP_MAX-D314)/I314,NA()))</f>
        <v>#N/A</v>
      </c>
      <c r="K314" s="343" t="e">
        <f t="shared" ca="1" si="21"/>
        <v>#N/A</v>
      </c>
      <c r="L314" s="322" t="e">
        <f t="shared" si="22"/>
        <v>#N/A</v>
      </c>
      <c r="M314" s="330" t="e">
        <f>IF(ISBLANK(A314),NA(),IFERROR(A314+(PLAYER_EXP_MAX-D314)/L314,NA()))</f>
        <v>#N/A</v>
      </c>
      <c r="N314" s="343" t="e">
        <f t="shared" ca="1" si="23"/>
        <v>#N/A</v>
      </c>
    </row>
    <row r="315" spans="4:14" ht="14.65" customHeight="1" x14ac:dyDescent="0.25">
      <c r="D315" s="343" t="str">
        <f t="shared" si="20"/>
        <v>-</v>
      </c>
      <c r="E315" s="316" t="str">
        <f>IF(ISBLANK(A315),"-",D315/PLAYER_EXP_MAX)</f>
        <v>-</v>
      </c>
      <c r="F315" s="322" t="e">
        <f ca="1">IF(ISBLANK(A315),NA(),IFERROR(SLOPE(INDIRECT("D" &amp; MATCH(A315-$B$1,A:A,1)):D315, INDIRECT("A" &amp; MATCH(A315-$B$1,A:A,1)):A315),NA()))</f>
        <v>#N/A</v>
      </c>
      <c r="G315" s="330" t="e">
        <f>IF(ISBLANK(A315),NA(),IFERROR(A315+(PLAYER_EXP_MAX-D315)/F315,NA()))</f>
        <v>#N/A</v>
      </c>
      <c r="H315" s="343" t="e">
        <f ca="1">IF(ISBLANK(#REF!),NA(),IFERROR(TEXT(TRUNC(G315-NOW()),"000") &amp; " D " &amp; TEXT(TRUNC(ABS(G315-NOW()-TRUNC(G315-NOW()))*24),"00") &amp; " H", NA()))</f>
        <v>#N/A</v>
      </c>
      <c r="I315" s="322" t="e">
        <f ca="1">IF(ISBLANK(A315),NA(),IFERROR(SLOPE(INDIRECT("D" &amp; MATCH(A315-$C$1,A:A,1)):D315, INDIRECT("A" &amp; MATCH(A315-$C$1,A:A,1)):A315),NA()))</f>
        <v>#N/A</v>
      </c>
      <c r="J315" s="330" t="e">
        <f>IF(ISBLANK(A315),NA(),IFERROR(A315+(PLAYER_EXP_MAX-D315)/I315,NA()))</f>
        <v>#N/A</v>
      </c>
      <c r="K315" s="343" t="e">
        <f t="shared" ca="1" si="21"/>
        <v>#N/A</v>
      </c>
      <c r="L315" s="322" t="e">
        <f t="shared" si="22"/>
        <v>#N/A</v>
      </c>
      <c r="M315" s="330" t="e">
        <f>IF(ISBLANK(A315),NA(),IFERROR(A315+(PLAYER_EXP_MAX-D315)/L315,NA()))</f>
        <v>#N/A</v>
      </c>
      <c r="N315" s="343" t="e">
        <f t="shared" ca="1" si="23"/>
        <v>#N/A</v>
      </c>
    </row>
    <row r="316" spans="4:14" ht="14.65" customHeight="1" x14ac:dyDescent="0.25">
      <c r="D316" s="343" t="str">
        <f t="shared" si="20"/>
        <v>-</v>
      </c>
      <c r="E316" s="316" t="str">
        <f>IF(ISBLANK(A316),"-",D316/PLAYER_EXP_MAX)</f>
        <v>-</v>
      </c>
      <c r="F316" s="322" t="e">
        <f ca="1">IF(ISBLANK(A316),NA(),IFERROR(SLOPE(INDIRECT("D" &amp; MATCH(A316-$B$1,A:A,1)):D316, INDIRECT("A" &amp; MATCH(A316-$B$1,A:A,1)):A316),NA()))</f>
        <v>#N/A</v>
      </c>
      <c r="G316" s="330" t="e">
        <f>IF(ISBLANK(A316),NA(),IFERROR(A316+(PLAYER_EXP_MAX-D316)/F316,NA()))</f>
        <v>#N/A</v>
      </c>
      <c r="H316" s="343" t="e">
        <f ca="1">IF(ISBLANK(#REF!),NA(),IFERROR(TEXT(TRUNC(G316-NOW()),"000") &amp; " D " &amp; TEXT(TRUNC(ABS(G316-NOW()-TRUNC(G316-NOW()))*24),"00") &amp; " H", NA()))</f>
        <v>#N/A</v>
      </c>
      <c r="I316" s="322" t="e">
        <f ca="1">IF(ISBLANK(A316),NA(),IFERROR(SLOPE(INDIRECT("D" &amp; MATCH(A316-$C$1,A:A,1)):D316, INDIRECT("A" &amp; MATCH(A316-$C$1,A:A,1)):A316),NA()))</f>
        <v>#N/A</v>
      </c>
      <c r="J316" s="330" t="e">
        <f>IF(ISBLANK(A316),NA(),IFERROR(A316+(PLAYER_EXP_MAX-D316)/I316,NA()))</f>
        <v>#N/A</v>
      </c>
      <c r="K316" s="343" t="e">
        <f t="shared" ca="1" si="21"/>
        <v>#N/A</v>
      </c>
      <c r="L316" s="322" t="e">
        <f t="shared" si="22"/>
        <v>#N/A</v>
      </c>
      <c r="M316" s="330" t="e">
        <f>IF(ISBLANK(A316),NA(),IFERROR(A316+(PLAYER_EXP_MAX-D316)/L316,NA()))</f>
        <v>#N/A</v>
      </c>
      <c r="N316" s="343" t="e">
        <f t="shared" ca="1" si="23"/>
        <v>#N/A</v>
      </c>
    </row>
    <row r="317" spans="4:14" ht="14.65" customHeight="1" x14ac:dyDescent="0.25">
      <c r="D317" s="343" t="str">
        <f t="shared" si="20"/>
        <v>-</v>
      </c>
      <c r="E317" s="316" t="str">
        <f>IF(ISBLANK(A317),"-",D317/PLAYER_EXP_MAX)</f>
        <v>-</v>
      </c>
      <c r="F317" s="322" t="e">
        <f ca="1">IF(ISBLANK(A317),NA(),IFERROR(SLOPE(INDIRECT("D" &amp; MATCH(A317-$B$1,A:A,1)):D317, INDIRECT("A" &amp; MATCH(A317-$B$1,A:A,1)):A317),NA()))</f>
        <v>#N/A</v>
      </c>
      <c r="G317" s="330" t="e">
        <f>IF(ISBLANK(A317),NA(),IFERROR(A317+(PLAYER_EXP_MAX-D317)/F317,NA()))</f>
        <v>#N/A</v>
      </c>
      <c r="H317" s="343" t="e">
        <f ca="1">IF(ISBLANK(#REF!),NA(),IFERROR(TEXT(TRUNC(G317-NOW()),"000") &amp; " D " &amp; TEXT(TRUNC(ABS(G317-NOW()-TRUNC(G317-NOW()))*24),"00") &amp; " H", NA()))</f>
        <v>#N/A</v>
      </c>
      <c r="I317" s="322" t="e">
        <f ca="1">IF(ISBLANK(A317),NA(),IFERROR(SLOPE(INDIRECT("D" &amp; MATCH(A317-$C$1,A:A,1)):D317, INDIRECT("A" &amp; MATCH(A317-$C$1,A:A,1)):A317),NA()))</f>
        <v>#N/A</v>
      </c>
      <c r="J317" s="330" t="e">
        <f>IF(ISBLANK(A317),NA(),IFERROR(A317+(PLAYER_EXP_MAX-D317)/I317,NA()))</f>
        <v>#N/A</v>
      </c>
      <c r="K317" s="343" t="e">
        <f t="shared" ca="1" si="21"/>
        <v>#N/A</v>
      </c>
      <c r="L317" s="322" t="e">
        <f t="shared" si="22"/>
        <v>#N/A</v>
      </c>
      <c r="M317" s="330" t="e">
        <f>IF(ISBLANK(A317),NA(),IFERROR(A317+(PLAYER_EXP_MAX-D317)/L317,NA()))</f>
        <v>#N/A</v>
      </c>
      <c r="N317" s="343" t="e">
        <f t="shared" ca="1" si="23"/>
        <v>#N/A</v>
      </c>
    </row>
    <row r="318" spans="4:14" ht="14.65" customHeight="1" x14ac:dyDescent="0.25">
      <c r="D318" s="343" t="str">
        <f t="shared" si="20"/>
        <v>-</v>
      </c>
      <c r="E318" s="316" t="str">
        <f>IF(ISBLANK(A318),"-",D318/PLAYER_EXP_MAX)</f>
        <v>-</v>
      </c>
      <c r="F318" s="322" t="e">
        <f ca="1">IF(ISBLANK(A318),NA(),IFERROR(SLOPE(INDIRECT("D" &amp; MATCH(A318-$B$1,A:A,1)):D318, INDIRECT("A" &amp; MATCH(A318-$B$1,A:A,1)):A318),NA()))</f>
        <v>#N/A</v>
      </c>
      <c r="G318" s="330" t="e">
        <f>IF(ISBLANK(A318),NA(),IFERROR(A318+(PLAYER_EXP_MAX-D318)/F318,NA()))</f>
        <v>#N/A</v>
      </c>
      <c r="H318" s="343" t="e">
        <f ca="1">IF(ISBLANK(#REF!),NA(),IFERROR(TEXT(TRUNC(G318-NOW()),"000") &amp; " D " &amp; TEXT(TRUNC(ABS(G318-NOW()-TRUNC(G318-NOW()))*24),"00") &amp; " H", NA()))</f>
        <v>#N/A</v>
      </c>
      <c r="I318" s="322" t="e">
        <f ca="1">IF(ISBLANK(A318),NA(),IFERROR(SLOPE(INDIRECT("D" &amp; MATCH(A318-$C$1,A:A,1)):D318, INDIRECT("A" &amp; MATCH(A318-$C$1,A:A,1)):A318),NA()))</f>
        <v>#N/A</v>
      </c>
      <c r="J318" s="330" t="e">
        <f>IF(ISBLANK(A318),NA(),IFERROR(A318+(PLAYER_EXP_MAX-D318)/I318,NA()))</f>
        <v>#N/A</v>
      </c>
      <c r="K318" s="343" t="e">
        <f t="shared" ca="1" si="21"/>
        <v>#N/A</v>
      </c>
      <c r="L318" s="322" t="e">
        <f t="shared" si="22"/>
        <v>#N/A</v>
      </c>
      <c r="M318" s="330" t="e">
        <f>IF(ISBLANK(A318),NA(),IFERROR(A318+(PLAYER_EXP_MAX-D318)/L318,NA()))</f>
        <v>#N/A</v>
      </c>
      <c r="N318" s="343" t="e">
        <f t="shared" ca="1" si="23"/>
        <v>#N/A</v>
      </c>
    </row>
    <row r="319" spans="4:14" ht="14.65" customHeight="1" x14ac:dyDescent="0.25">
      <c r="D319" s="343" t="str">
        <f t="shared" si="20"/>
        <v>-</v>
      </c>
      <c r="E319" s="316" t="str">
        <f>IF(ISBLANK(A319),"-",D319/PLAYER_EXP_MAX)</f>
        <v>-</v>
      </c>
      <c r="F319" s="322" t="e">
        <f ca="1">IF(ISBLANK(A319),NA(),IFERROR(SLOPE(INDIRECT("D" &amp; MATCH(A319-$B$1,A:A,1)):D319, INDIRECT("A" &amp; MATCH(A319-$B$1,A:A,1)):A319),NA()))</f>
        <v>#N/A</v>
      </c>
      <c r="G319" s="330" t="e">
        <f>IF(ISBLANK(A319),NA(),IFERROR(A319+(PLAYER_EXP_MAX-D319)/F319,NA()))</f>
        <v>#N/A</v>
      </c>
      <c r="H319" s="343" t="e">
        <f ca="1">IF(ISBLANK(#REF!),NA(),IFERROR(TEXT(TRUNC(G319-NOW()),"000") &amp; " D " &amp; TEXT(TRUNC(ABS(G319-NOW()-TRUNC(G319-NOW()))*24),"00") &amp; " H", NA()))</f>
        <v>#N/A</v>
      </c>
      <c r="I319" s="322" t="e">
        <f ca="1">IF(ISBLANK(A319),NA(),IFERROR(SLOPE(INDIRECT("D" &amp; MATCH(A319-$C$1,A:A,1)):D319, INDIRECT("A" &amp; MATCH(A319-$C$1,A:A,1)):A319),NA()))</f>
        <v>#N/A</v>
      </c>
      <c r="J319" s="330" t="e">
        <f>IF(ISBLANK(A319),NA(),IFERROR(A319+(PLAYER_EXP_MAX-D319)/I319,NA()))</f>
        <v>#N/A</v>
      </c>
      <c r="K319" s="343" t="e">
        <f t="shared" ca="1" si="21"/>
        <v>#N/A</v>
      </c>
      <c r="L319" s="322" t="e">
        <f t="shared" si="22"/>
        <v>#N/A</v>
      </c>
      <c r="M319" s="330" t="e">
        <f>IF(ISBLANK(A319),NA(),IFERROR(A319+(PLAYER_EXP_MAX-D319)/L319,NA()))</f>
        <v>#N/A</v>
      </c>
      <c r="N319" s="343" t="e">
        <f t="shared" ca="1" si="23"/>
        <v>#N/A</v>
      </c>
    </row>
    <row r="320" spans="4:14" ht="14.65" customHeight="1" x14ac:dyDescent="0.25">
      <c r="D320" s="343" t="str">
        <f t="shared" si="20"/>
        <v>-</v>
      </c>
      <c r="E320" s="316" t="str">
        <f>IF(ISBLANK(A320),"-",D320/PLAYER_EXP_MAX)</f>
        <v>-</v>
      </c>
      <c r="F320" s="322" t="e">
        <f ca="1">IF(ISBLANK(A320),NA(),IFERROR(SLOPE(INDIRECT("D" &amp; MATCH(A320-$B$1,A:A,1)):D320, INDIRECT("A" &amp; MATCH(A320-$B$1,A:A,1)):A320),NA()))</f>
        <v>#N/A</v>
      </c>
      <c r="G320" s="330" t="e">
        <f>IF(ISBLANK(A320),NA(),IFERROR(A320+(PLAYER_EXP_MAX-D320)/F320,NA()))</f>
        <v>#N/A</v>
      </c>
      <c r="H320" s="343" t="e">
        <f ca="1">IF(ISBLANK(#REF!),NA(),IFERROR(TEXT(TRUNC(G320-NOW()),"000") &amp; " D " &amp; TEXT(TRUNC(ABS(G320-NOW()-TRUNC(G320-NOW()))*24),"00") &amp; " H", NA()))</f>
        <v>#N/A</v>
      </c>
      <c r="I320" s="322" t="e">
        <f ca="1">IF(ISBLANK(A320),NA(),IFERROR(SLOPE(INDIRECT("D" &amp; MATCH(A320-$C$1,A:A,1)):D320, INDIRECT("A" &amp; MATCH(A320-$C$1,A:A,1)):A320),NA()))</f>
        <v>#N/A</v>
      </c>
      <c r="J320" s="330" t="e">
        <f>IF(ISBLANK(A320),NA(),IFERROR(A320+(PLAYER_EXP_MAX-D320)/I320,NA()))</f>
        <v>#N/A</v>
      </c>
      <c r="K320" s="343" t="e">
        <f t="shared" ca="1" si="21"/>
        <v>#N/A</v>
      </c>
      <c r="L320" s="322" t="e">
        <f t="shared" si="22"/>
        <v>#N/A</v>
      </c>
      <c r="M320" s="330" t="e">
        <f>IF(ISBLANK(A320),NA(),IFERROR(A320+(PLAYER_EXP_MAX-D320)/L320,NA()))</f>
        <v>#N/A</v>
      </c>
      <c r="N320" s="343" t="e">
        <f t="shared" ca="1" si="23"/>
        <v>#N/A</v>
      </c>
    </row>
    <row r="321" spans="4:14" ht="14.65" customHeight="1" x14ac:dyDescent="0.25">
      <c r="D321" s="343" t="str">
        <f t="shared" si="20"/>
        <v>-</v>
      </c>
      <c r="E321" s="316" t="str">
        <f>IF(ISBLANK(A321),"-",D321/PLAYER_EXP_MAX)</f>
        <v>-</v>
      </c>
      <c r="F321" s="322" t="e">
        <f ca="1">IF(ISBLANK(A321),NA(),IFERROR(SLOPE(INDIRECT("D" &amp; MATCH(A321-$B$1,A:A,1)):D321, INDIRECT("A" &amp; MATCH(A321-$B$1,A:A,1)):A321),NA()))</f>
        <v>#N/A</v>
      </c>
      <c r="G321" s="330" t="e">
        <f>IF(ISBLANK(A321),NA(),IFERROR(A321+(PLAYER_EXP_MAX-D321)/F321,NA()))</f>
        <v>#N/A</v>
      </c>
      <c r="H321" s="343" t="e">
        <f ca="1">IF(ISBLANK(#REF!),NA(),IFERROR(TEXT(TRUNC(G321-NOW()),"000") &amp; " D " &amp; TEXT(TRUNC(ABS(G321-NOW()-TRUNC(G321-NOW()))*24),"00") &amp; " H", NA()))</f>
        <v>#N/A</v>
      </c>
      <c r="I321" s="322" t="e">
        <f ca="1">IF(ISBLANK(A321),NA(),IFERROR(SLOPE(INDIRECT("D" &amp; MATCH(A321-$C$1,A:A,1)):D321, INDIRECT("A" &amp; MATCH(A321-$C$1,A:A,1)):A321),NA()))</f>
        <v>#N/A</v>
      </c>
      <c r="J321" s="330" t="e">
        <f>IF(ISBLANK(A321),NA(),IFERROR(A321+(PLAYER_EXP_MAX-D321)/I321,NA()))</f>
        <v>#N/A</v>
      </c>
      <c r="K321" s="343" t="e">
        <f t="shared" ca="1" si="21"/>
        <v>#N/A</v>
      </c>
      <c r="L321" s="322" t="e">
        <f t="shared" si="22"/>
        <v>#N/A</v>
      </c>
      <c r="M321" s="330" t="e">
        <f>IF(ISBLANK(A321),NA(),IFERROR(A321+(PLAYER_EXP_MAX-D321)/L321,NA()))</f>
        <v>#N/A</v>
      </c>
      <c r="N321" s="343" t="e">
        <f t="shared" ca="1" si="23"/>
        <v>#N/A</v>
      </c>
    </row>
    <row r="322" spans="4:14" ht="14.65" customHeight="1" x14ac:dyDescent="0.25">
      <c r="D322" s="343" t="str">
        <f t="shared" si="20"/>
        <v>-</v>
      </c>
      <c r="E322" s="316" t="str">
        <f>IF(ISBLANK(A322),"-",D322/PLAYER_EXP_MAX)</f>
        <v>-</v>
      </c>
      <c r="F322" s="322" t="e">
        <f ca="1">IF(ISBLANK(A322),NA(),IFERROR(SLOPE(INDIRECT("D" &amp; MATCH(A322-$B$1,A:A,1)):D322, INDIRECT("A" &amp; MATCH(A322-$B$1,A:A,1)):A322),NA()))</f>
        <v>#N/A</v>
      </c>
      <c r="G322" s="330" t="e">
        <f>IF(ISBLANK(A322),NA(),IFERROR(A322+(PLAYER_EXP_MAX-D322)/F322,NA()))</f>
        <v>#N/A</v>
      </c>
      <c r="H322" s="343" t="e">
        <f ca="1">IF(ISBLANK(#REF!),NA(),IFERROR(TEXT(TRUNC(G322-NOW()),"000") &amp; " D " &amp; TEXT(TRUNC(ABS(G322-NOW()-TRUNC(G322-NOW()))*24),"00") &amp; " H", NA()))</f>
        <v>#N/A</v>
      </c>
      <c r="I322" s="322" t="e">
        <f ca="1">IF(ISBLANK(A322),NA(),IFERROR(SLOPE(INDIRECT("D" &amp; MATCH(A322-$C$1,A:A,1)):D322, INDIRECT("A" &amp; MATCH(A322-$C$1,A:A,1)):A322),NA()))</f>
        <v>#N/A</v>
      </c>
      <c r="J322" s="330" t="e">
        <f>IF(ISBLANK(A322),NA(),IFERROR(A322+(PLAYER_EXP_MAX-D322)/I322,NA()))</f>
        <v>#N/A</v>
      </c>
      <c r="K322" s="343" t="e">
        <f t="shared" ca="1" si="21"/>
        <v>#N/A</v>
      </c>
      <c r="L322" s="322" t="e">
        <f t="shared" si="22"/>
        <v>#N/A</v>
      </c>
      <c r="M322" s="330" t="e">
        <f>IF(ISBLANK(A322),NA(),IFERROR(A322+(PLAYER_EXP_MAX-D322)/L322,NA()))</f>
        <v>#N/A</v>
      </c>
      <c r="N322" s="343" t="e">
        <f t="shared" ca="1" si="23"/>
        <v>#N/A</v>
      </c>
    </row>
    <row r="323" spans="4:14" ht="14.65" customHeight="1" x14ac:dyDescent="0.25">
      <c r="D323" s="343" t="str">
        <f t="shared" ref="D323:D386" si="24">IF(ISBLANK(A323),"-",INDEX(DATA_PLAYER_EXP, B323, 3) + INDEX(DATA_PLAYER_EXP, B323, 2) - C323)</f>
        <v>-</v>
      </c>
      <c r="E323" s="316" t="str">
        <f>IF(ISBLANK(A323),"-",D323/PLAYER_EXP_MAX)</f>
        <v>-</v>
      </c>
      <c r="F323" s="322" t="e">
        <f ca="1">IF(ISBLANK(A323),NA(),IFERROR(SLOPE(INDIRECT("D" &amp; MATCH(A323-$B$1,A:A,1)):D323, INDIRECT("A" &amp; MATCH(A323-$B$1,A:A,1)):A323),NA()))</f>
        <v>#N/A</v>
      </c>
      <c r="G323" s="330" t="e">
        <f>IF(ISBLANK(A323),NA(),IFERROR(A323+(PLAYER_EXP_MAX-D323)/F323,NA()))</f>
        <v>#N/A</v>
      </c>
      <c r="H323" s="343" t="e">
        <f ca="1">IF(ISBLANK(#REF!),NA(),IFERROR(TEXT(TRUNC(G323-NOW()),"000") &amp; " D " &amp; TEXT(TRUNC(ABS(G323-NOW()-TRUNC(G323-NOW()))*24),"00") &amp; " H", NA()))</f>
        <v>#N/A</v>
      </c>
      <c r="I323" s="322" t="e">
        <f ca="1">IF(ISBLANK(A323),NA(),IFERROR(SLOPE(INDIRECT("D" &amp; MATCH(A323-$C$1,A:A,1)):D323, INDIRECT("A" &amp; MATCH(A323-$C$1,A:A,1)):A323),NA()))</f>
        <v>#N/A</v>
      </c>
      <c r="J323" s="330" t="e">
        <f>IF(ISBLANK(A323),NA(),IFERROR(A323+(PLAYER_EXP_MAX-D323)/I323,NA()))</f>
        <v>#N/A</v>
      </c>
      <c r="K323" s="343" t="e">
        <f t="shared" ref="K323:K386" ca="1" si="25">IF(ISBLANK(A323),NA(),IFERROR(TEXT(TRUNC(J323-NOW()),"000") &amp; " D " &amp; TEXT(TRUNC(ABS(J323-NOW()-TRUNC(J323-NOW()))*24),"00") &amp; " H", NA()))</f>
        <v>#N/A</v>
      </c>
      <c r="L323" s="322" t="e">
        <f t="shared" si="22"/>
        <v>#N/A</v>
      </c>
      <c r="M323" s="330" t="e">
        <f>IF(ISBLANK(A323),NA(),IFERROR(A323+(PLAYER_EXP_MAX-D323)/L323,NA()))</f>
        <v>#N/A</v>
      </c>
      <c r="N323" s="343" t="e">
        <f t="shared" ca="1" si="23"/>
        <v>#N/A</v>
      </c>
    </row>
    <row r="324" spans="4:14" ht="14.65" customHeight="1" x14ac:dyDescent="0.25">
      <c r="D324" s="343" t="str">
        <f t="shared" si="24"/>
        <v>-</v>
      </c>
      <c r="E324" s="316" t="str">
        <f>IF(ISBLANK(A324),"-",D324/PLAYER_EXP_MAX)</f>
        <v>-</v>
      </c>
      <c r="F324" s="322" t="e">
        <f ca="1">IF(ISBLANK(A324),NA(),IFERROR(SLOPE(INDIRECT("D" &amp; MATCH(A324-$B$1,A:A,1)):D324, INDIRECT("A" &amp; MATCH(A324-$B$1,A:A,1)):A324),NA()))</f>
        <v>#N/A</v>
      </c>
      <c r="G324" s="330" t="e">
        <f>IF(ISBLANK(A324),NA(),IFERROR(A324+(PLAYER_EXP_MAX-D324)/F324,NA()))</f>
        <v>#N/A</v>
      </c>
      <c r="H324" s="343" t="e">
        <f ca="1">IF(ISBLANK(#REF!),NA(),IFERROR(TEXT(TRUNC(G324-NOW()),"000") &amp; " D " &amp; TEXT(TRUNC(ABS(G324-NOW()-TRUNC(G324-NOW()))*24),"00") &amp; " H", NA()))</f>
        <v>#N/A</v>
      </c>
      <c r="I324" s="322" t="e">
        <f ca="1">IF(ISBLANK(A324),NA(),IFERROR(SLOPE(INDIRECT("D" &amp; MATCH(A324-$C$1,A:A,1)):D324, INDIRECT("A" &amp; MATCH(A324-$C$1,A:A,1)):A324),NA()))</f>
        <v>#N/A</v>
      </c>
      <c r="J324" s="330" t="e">
        <f>IF(ISBLANK(A324),NA(),IFERROR(A324+(PLAYER_EXP_MAX-D324)/I324,NA()))</f>
        <v>#N/A</v>
      </c>
      <c r="K324" s="343" t="e">
        <f t="shared" ca="1" si="25"/>
        <v>#N/A</v>
      </c>
      <c r="L324" s="322" t="e">
        <f t="shared" si="22"/>
        <v>#N/A</v>
      </c>
      <c r="M324" s="330" t="e">
        <f>IF(ISBLANK(A324),NA(),IFERROR(A324+(PLAYER_EXP_MAX-D324)/L324,NA()))</f>
        <v>#N/A</v>
      </c>
      <c r="N324" s="343" t="e">
        <f t="shared" ca="1" si="23"/>
        <v>#N/A</v>
      </c>
    </row>
    <row r="325" spans="4:14" ht="14.65" customHeight="1" x14ac:dyDescent="0.25">
      <c r="D325" s="343" t="str">
        <f t="shared" si="24"/>
        <v>-</v>
      </c>
      <c r="E325" s="316" t="str">
        <f>IF(ISBLANK(A325),"-",D325/PLAYER_EXP_MAX)</f>
        <v>-</v>
      </c>
      <c r="F325" s="322" t="e">
        <f ca="1">IF(ISBLANK(A325),NA(),IFERROR(SLOPE(INDIRECT("D" &amp; MATCH(A325-$B$1,A:A,1)):D325, INDIRECT("A" &amp; MATCH(A325-$B$1,A:A,1)):A325),NA()))</f>
        <v>#N/A</v>
      </c>
      <c r="G325" s="330" t="e">
        <f>IF(ISBLANK(A325),NA(),IFERROR(A325+(PLAYER_EXP_MAX-D325)/F325,NA()))</f>
        <v>#N/A</v>
      </c>
      <c r="H325" s="343" t="e">
        <f ca="1">IF(ISBLANK(#REF!),NA(),IFERROR(TEXT(TRUNC(G325-NOW()),"000") &amp; " D " &amp; TEXT(TRUNC(ABS(G325-NOW()-TRUNC(G325-NOW()))*24),"00") &amp; " H", NA()))</f>
        <v>#N/A</v>
      </c>
      <c r="I325" s="322" t="e">
        <f ca="1">IF(ISBLANK(A325),NA(),IFERROR(SLOPE(INDIRECT("D" &amp; MATCH(A325-$C$1,A:A,1)):D325, INDIRECT("A" &amp; MATCH(A325-$C$1,A:A,1)):A325),NA()))</f>
        <v>#N/A</v>
      </c>
      <c r="J325" s="330" t="e">
        <f>IF(ISBLANK(A325),NA(),IFERROR(A325+(PLAYER_EXP_MAX-D325)/I325,NA()))</f>
        <v>#N/A</v>
      </c>
      <c r="K325" s="343" t="e">
        <f t="shared" ca="1" si="25"/>
        <v>#N/A</v>
      </c>
      <c r="L325" s="322" t="e">
        <f t="shared" si="22"/>
        <v>#N/A</v>
      </c>
      <c r="M325" s="330" t="e">
        <f>IF(ISBLANK(A325),NA(),IFERROR(A325+(PLAYER_EXP_MAX-D325)/L325,NA()))</f>
        <v>#N/A</v>
      </c>
      <c r="N325" s="343" t="e">
        <f t="shared" ca="1" si="23"/>
        <v>#N/A</v>
      </c>
    </row>
    <row r="326" spans="4:14" ht="14.65" customHeight="1" x14ac:dyDescent="0.25">
      <c r="D326" s="343" t="str">
        <f t="shared" si="24"/>
        <v>-</v>
      </c>
      <c r="E326" s="316" t="str">
        <f>IF(ISBLANK(A326),"-",D326/PLAYER_EXP_MAX)</f>
        <v>-</v>
      </c>
      <c r="F326" s="322" t="e">
        <f ca="1">IF(ISBLANK(A326),NA(),IFERROR(SLOPE(INDIRECT("D" &amp; MATCH(A326-$B$1,A:A,1)):D326, INDIRECT("A" &amp; MATCH(A326-$B$1,A:A,1)):A326),NA()))</f>
        <v>#N/A</v>
      </c>
      <c r="G326" s="330" t="e">
        <f>IF(ISBLANK(A326),NA(),IFERROR(A326+(PLAYER_EXP_MAX-D326)/F326,NA()))</f>
        <v>#N/A</v>
      </c>
      <c r="H326" s="343" t="e">
        <f ca="1">IF(ISBLANK(#REF!),NA(),IFERROR(TEXT(TRUNC(G326-NOW()),"000") &amp; " D " &amp; TEXT(TRUNC(ABS(G326-NOW()-TRUNC(G326-NOW()))*24),"00") &amp; " H", NA()))</f>
        <v>#N/A</v>
      </c>
      <c r="I326" s="322" t="e">
        <f ca="1">IF(ISBLANK(A326),NA(),IFERROR(SLOPE(INDIRECT("D" &amp; MATCH(A326-$C$1,A:A,1)):D326, INDIRECT("A" &amp; MATCH(A326-$C$1,A:A,1)):A326),NA()))</f>
        <v>#N/A</v>
      </c>
      <c r="J326" s="330" t="e">
        <f>IF(ISBLANK(A326),NA(),IFERROR(A326+(PLAYER_EXP_MAX-D326)/I326,NA()))</f>
        <v>#N/A</v>
      </c>
      <c r="K326" s="343" t="e">
        <f t="shared" ca="1" si="25"/>
        <v>#N/A</v>
      </c>
      <c r="L326" s="322" t="e">
        <f t="shared" si="22"/>
        <v>#N/A</v>
      </c>
      <c r="M326" s="330" t="e">
        <f>IF(ISBLANK(A326),NA(),IFERROR(A326+(PLAYER_EXP_MAX-D326)/L326,NA()))</f>
        <v>#N/A</v>
      </c>
      <c r="N326" s="343" t="e">
        <f t="shared" ca="1" si="23"/>
        <v>#N/A</v>
      </c>
    </row>
    <row r="327" spans="4:14" ht="14.65" customHeight="1" x14ac:dyDescent="0.25">
      <c r="D327" s="343" t="str">
        <f t="shared" si="24"/>
        <v>-</v>
      </c>
      <c r="E327" s="316" t="str">
        <f>IF(ISBLANK(A327),"-",D327/PLAYER_EXP_MAX)</f>
        <v>-</v>
      </c>
      <c r="F327" s="322" t="e">
        <f ca="1">IF(ISBLANK(A327),NA(),IFERROR(SLOPE(INDIRECT("D" &amp; MATCH(A327-$B$1,A:A,1)):D327, INDIRECT("A" &amp; MATCH(A327-$B$1,A:A,1)):A327),NA()))</f>
        <v>#N/A</v>
      </c>
      <c r="G327" s="330" t="e">
        <f>IF(ISBLANK(A327),NA(),IFERROR(A327+(PLAYER_EXP_MAX-D327)/F327,NA()))</f>
        <v>#N/A</v>
      </c>
      <c r="H327" s="343" t="e">
        <f ca="1">IF(ISBLANK(#REF!),NA(),IFERROR(TEXT(TRUNC(G327-NOW()),"000") &amp; " D " &amp; TEXT(TRUNC(ABS(G327-NOW()-TRUNC(G327-NOW()))*24),"00") &amp; " H", NA()))</f>
        <v>#N/A</v>
      </c>
      <c r="I327" s="322" t="e">
        <f ca="1">IF(ISBLANK(A327),NA(),IFERROR(SLOPE(INDIRECT("D" &amp; MATCH(A327-$C$1,A:A,1)):D327, INDIRECT("A" &amp; MATCH(A327-$C$1,A:A,1)):A327),NA()))</f>
        <v>#N/A</v>
      </c>
      <c r="J327" s="330" t="e">
        <f>IF(ISBLANK(A327),NA(),IFERROR(A327+(PLAYER_EXP_MAX-D327)/I327,NA()))</f>
        <v>#N/A</v>
      </c>
      <c r="K327" s="343" t="e">
        <f t="shared" ca="1" si="25"/>
        <v>#N/A</v>
      </c>
      <c r="L327" s="322" t="e">
        <f t="shared" si="22"/>
        <v>#N/A</v>
      </c>
      <c r="M327" s="330" t="e">
        <f>IF(ISBLANK(A327),NA(),IFERROR(A327+(PLAYER_EXP_MAX-D327)/L327,NA()))</f>
        <v>#N/A</v>
      </c>
      <c r="N327" s="343" t="e">
        <f t="shared" ca="1" si="23"/>
        <v>#N/A</v>
      </c>
    </row>
    <row r="328" spans="4:14" ht="14.65" customHeight="1" x14ac:dyDescent="0.25">
      <c r="D328" s="343" t="str">
        <f t="shared" si="24"/>
        <v>-</v>
      </c>
      <c r="E328" s="316" t="str">
        <f>IF(ISBLANK(A328),"-",D328/PLAYER_EXP_MAX)</f>
        <v>-</v>
      </c>
      <c r="F328" s="322" t="e">
        <f ca="1">IF(ISBLANK(A328),NA(),IFERROR(SLOPE(INDIRECT("D" &amp; MATCH(A328-$B$1,A:A,1)):D328, INDIRECT("A" &amp; MATCH(A328-$B$1,A:A,1)):A328),NA()))</f>
        <v>#N/A</v>
      </c>
      <c r="G328" s="330" t="e">
        <f>IF(ISBLANK(A328),NA(),IFERROR(A328+(PLAYER_EXP_MAX-D328)/F328,NA()))</f>
        <v>#N/A</v>
      </c>
      <c r="H328" s="343" t="e">
        <f ca="1">IF(ISBLANK(#REF!),NA(),IFERROR(TEXT(TRUNC(G328-NOW()),"000") &amp; " D " &amp; TEXT(TRUNC(ABS(G328-NOW()-TRUNC(G328-NOW()))*24),"00") &amp; " H", NA()))</f>
        <v>#N/A</v>
      </c>
      <c r="I328" s="322" t="e">
        <f ca="1">IF(ISBLANK(A328),NA(),IFERROR(SLOPE(INDIRECT("D" &amp; MATCH(A328-$C$1,A:A,1)):D328, INDIRECT("A" &amp; MATCH(A328-$C$1,A:A,1)):A328),NA()))</f>
        <v>#N/A</v>
      </c>
      <c r="J328" s="330" t="e">
        <f>IF(ISBLANK(A328),NA(),IFERROR(A328+(PLAYER_EXP_MAX-D328)/I328,NA()))</f>
        <v>#N/A</v>
      </c>
      <c r="K328" s="343" t="e">
        <f t="shared" ca="1" si="25"/>
        <v>#N/A</v>
      </c>
      <c r="L328" s="322" t="e">
        <f t="shared" si="22"/>
        <v>#N/A</v>
      </c>
      <c r="M328" s="330" t="e">
        <f>IF(ISBLANK(A328),NA(),IFERROR(A328+(PLAYER_EXP_MAX-D328)/L328,NA()))</f>
        <v>#N/A</v>
      </c>
      <c r="N328" s="343" t="e">
        <f t="shared" ca="1" si="23"/>
        <v>#N/A</v>
      </c>
    </row>
    <row r="329" spans="4:14" ht="14.65" customHeight="1" x14ac:dyDescent="0.25">
      <c r="D329" s="343" t="str">
        <f t="shared" si="24"/>
        <v>-</v>
      </c>
      <c r="E329" s="316" t="str">
        <f>IF(ISBLANK(A329),"-",D329/PLAYER_EXP_MAX)</f>
        <v>-</v>
      </c>
      <c r="F329" s="322" t="e">
        <f ca="1">IF(ISBLANK(A329),NA(),IFERROR(SLOPE(INDIRECT("D" &amp; MATCH(A329-$B$1,A:A,1)):D329, INDIRECT("A" &amp; MATCH(A329-$B$1,A:A,1)):A329),NA()))</f>
        <v>#N/A</v>
      </c>
      <c r="G329" s="330" t="e">
        <f>IF(ISBLANK(A329),NA(),IFERROR(A329+(PLAYER_EXP_MAX-D329)/F329,NA()))</f>
        <v>#N/A</v>
      </c>
      <c r="H329" s="343" t="e">
        <f ca="1">IF(ISBLANK(#REF!),NA(),IFERROR(TEXT(TRUNC(G329-NOW()),"000") &amp; " D " &amp; TEXT(TRUNC(ABS(G329-NOW()-TRUNC(G329-NOW()))*24),"00") &amp; " H", NA()))</f>
        <v>#N/A</v>
      </c>
      <c r="I329" s="322" t="e">
        <f ca="1">IF(ISBLANK(A329),NA(),IFERROR(SLOPE(INDIRECT("D" &amp; MATCH(A329-$C$1,A:A,1)):D329, INDIRECT("A" &amp; MATCH(A329-$C$1,A:A,1)):A329),NA()))</f>
        <v>#N/A</v>
      </c>
      <c r="J329" s="330" t="e">
        <f>IF(ISBLANK(A329),NA(),IFERROR(A329+(PLAYER_EXP_MAX-D329)/I329,NA()))</f>
        <v>#N/A</v>
      </c>
      <c r="K329" s="343" t="e">
        <f t="shared" ca="1" si="25"/>
        <v>#N/A</v>
      </c>
      <c r="L329" s="322" t="e">
        <f t="shared" si="22"/>
        <v>#N/A</v>
      </c>
      <c r="M329" s="330" t="e">
        <f>IF(ISBLANK(A329),NA(),IFERROR(A329+(PLAYER_EXP_MAX-D329)/L329,NA()))</f>
        <v>#N/A</v>
      </c>
      <c r="N329" s="343" t="e">
        <f t="shared" ca="1" si="23"/>
        <v>#N/A</v>
      </c>
    </row>
    <row r="330" spans="4:14" ht="14.65" customHeight="1" x14ac:dyDescent="0.25">
      <c r="D330" s="343" t="str">
        <f t="shared" si="24"/>
        <v>-</v>
      </c>
      <c r="E330" s="316" t="str">
        <f>IF(ISBLANK(A330),"-",D330/PLAYER_EXP_MAX)</f>
        <v>-</v>
      </c>
      <c r="F330" s="322" t="e">
        <f ca="1">IF(ISBLANK(A330),NA(),IFERROR(SLOPE(INDIRECT("D" &amp; MATCH(A330-$B$1,A:A,1)):D330, INDIRECT("A" &amp; MATCH(A330-$B$1,A:A,1)):A330),NA()))</f>
        <v>#N/A</v>
      </c>
      <c r="G330" s="330" t="e">
        <f>IF(ISBLANK(A330),NA(),IFERROR(A330+(PLAYER_EXP_MAX-D330)/F330,NA()))</f>
        <v>#N/A</v>
      </c>
      <c r="H330" s="343" t="e">
        <f ca="1">IF(ISBLANK(#REF!),NA(),IFERROR(TEXT(TRUNC(G330-NOW()),"000") &amp; " D " &amp; TEXT(TRUNC(ABS(G330-NOW()-TRUNC(G330-NOW()))*24),"00") &amp; " H", NA()))</f>
        <v>#N/A</v>
      </c>
      <c r="I330" s="322" t="e">
        <f ca="1">IF(ISBLANK(A330),NA(),IFERROR(SLOPE(INDIRECT("D" &amp; MATCH(A330-$C$1,A:A,1)):D330, INDIRECT("A" &amp; MATCH(A330-$C$1,A:A,1)):A330),NA()))</f>
        <v>#N/A</v>
      </c>
      <c r="J330" s="330" t="e">
        <f>IF(ISBLANK(A330),NA(),IFERROR(A330+(PLAYER_EXP_MAX-D330)/I330,NA()))</f>
        <v>#N/A</v>
      </c>
      <c r="K330" s="343" t="e">
        <f t="shared" ca="1" si="25"/>
        <v>#N/A</v>
      </c>
      <c r="L330" s="322" t="e">
        <f t="shared" ref="L330:L393" si="26">IFERROR(IF(OR(ISBLANK($A330),$A330-$A$3 &lt; $C$1),NA(),($D330-$D$3)/($A330-$A$3)),NA())</f>
        <v>#N/A</v>
      </c>
      <c r="M330" s="330" t="e">
        <f>IF(ISBLANK(A330),NA(),IFERROR(A330+(PLAYER_EXP_MAX-D330)/L330,NA()))</f>
        <v>#N/A</v>
      </c>
      <c r="N330" s="343" t="e">
        <f t="shared" ca="1" si="23"/>
        <v>#N/A</v>
      </c>
    </row>
    <row r="331" spans="4:14" ht="14.65" customHeight="1" x14ac:dyDescent="0.25">
      <c r="D331" s="343" t="str">
        <f t="shared" si="24"/>
        <v>-</v>
      </c>
      <c r="E331" s="316" t="str">
        <f>IF(ISBLANK(A331),"-",D331/PLAYER_EXP_MAX)</f>
        <v>-</v>
      </c>
      <c r="F331" s="322" t="e">
        <f ca="1">IF(ISBLANK(A331),NA(),IFERROR(SLOPE(INDIRECT("D" &amp; MATCH(A331-$B$1,A:A,1)):D331, INDIRECT("A" &amp; MATCH(A331-$B$1,A:A,1)):A331),NA()))</f>
        <v>#N/A</v>
      </c>
      <c r="G331" s="330" t="e">
        <f>IF(ISBLANK(A331),NA(),IFERROR(A331+(PLAYER_EXP_MAX-D331)/F331,NA()))</f>
        <v>#N/A</v>
      </c>
      <c r="H331" s="343" t="e">
        <f ca="1">IF(ISBLANK(#REF!),NA(),IFERROR(TEXT(TRUNC(G331-NOW()),"000") &amp; " D " &amp; TEXT(TRUNC(ABS(G331-NOW()-TRUNC(G331-NOW()))*24),"00") &amp; " H", NA()))</f>
        <v>#N/A</v>
      </c>
      <c r="I331" s="322" t="e">
        <f ca="1">IF(ISBLANK(A331),NA(),IFERROR(SLOPE(INDIRECT("D" &amp; MATCH(A331-$C$1,A:A,1)):D331, INDIRECT("A" &amp; MATCH(A331-$C$1,A:A,1)):A331),NA()))</f>
        <v>#N/A</v>
      </c>
      <c r="J331" s="330" t="e">
        <f>IF(ISBLANK(A331),NA(),IFERROR(A331+(PLAYER_EXP_MAX-D331)/I331,NA()))</f>
        <v>#N/A</v>
      </c>
      <c r="K331" s="343" t="e">
        <f t="shared" ca="1" si="25"/>
        <v>#N/A</v>
      </c>
      <c r="L331" s="322" t="e">
        <f t="shared" si="26"/>
        <v>#N/A</v>
      </c>
      <c r="M331" s="330" t="e">
        <f>IF(ISBLANK(A331),NA(),IFERROR(A331+(PLAYER_EXP_MAX-D331)/L331,NA()))</f>
        <v>#N/A</v>
      </c>
      <c r="N331" s="343" t="e">
        <f t="shared" ca="1" si="23"/>
        <v>#N/A</v>
      </c>
    </row>
    <row r="332" spans="4:14" ht="14.65" customHeight="1" x14ac:dyDescent="0.25">
      <c r="D332" s="343" t="str">
        <f t="shared" si="24"/>
        <v>-</v>
      </c>
      <c r="E332" s="316" t="str">
        <f>IF(ISBLANK(A332),"-",D332/PLAYER_EXP_MAX)</f>
        <v>-</v>
      </c>
      <c r="F332" s="322" t="e">
        <f ca="1">IF(ISBLANK(A332),NA(),IFERROR(SLOPE(INDIRECT("D" &amp; MATCH(A332-$B$1,A:A,1)):D332, INDIRECT("A" &amp; MATCH(A332-$B$1,A:A,1)):A332),NA()))</f>
        <v>#N/A</v>
      </c>
      <c r="G332" s="330" t="e">
        <f>IF(ISBLANK(A332),NA(),IFERROR(A332+(PLAYER_EXP_MAX-D332)/F332,NA()))</f>
        <v>#N/A</v>
      </c>
      <c r="H332" s="343" t="e">
        <f ca="1">IF(ISBLANK(#REF!),NA(),IFERROR(TEXT(TRUNC(G332-NOW()),"000") &amp; " D " &amp; TEXT(TRUNC(ABS(G332-NOW()-TRUNC(G332-NOW()))*24),"00") &amp; " H", NA()))</f>
        <v>#N/A</v>
      </c>
      <c r="I332" s="322" t="e">
        <f ca="1">IF(ISBLANK(A332),NA(),IFERROR(SLOPE(INDIRECT("D" &amp; MATCH(A332-$C$1,A:A,1)):D332, INDIRECT("A" &amp; MATCH(A332-$C$1,A:A,1)):A332),NA()))</f>
        <v>#N/A</v>
      </c>
      <c r="J332" s="330" t="e">
        <f>IF(ISBLANK(A332),NA(),IFERROR(A332+(PLAYER_EXP_MAX-D332)/I332,NA()))</f>
        <v>#N/A</v>
      </c>
      <c r="K332" s="343" t="e">
        <f t="shared" ca="1" si="25"/>
        <v>#N/A</v>
      </c>
      <c r="L332" s="322" t="e">
        <f t="shared" si="26"/>
        <v>#N/A</v>
      </c>
      <c r="M332" s="330" t="e">
        <f>IF(ISBLANK(A332),NA(),IFERROR(A332+(PLAYER_EXP_MAX-D332)/L332,NA()))</f>
        <v>#N/A</v>
      </c>
      <c r="N332" s="343" t="e">
        <f t="shared" ca="1" si="23"/>
        <v>#N/A</v>
      </c>
    </row>
    <row r="333" spans="4:14" ht="14.65" customHeight="1" x14ac:dyDescent="0.25">
      <c r="D333" s="343" t="str">
        <f t="shared" si="24"/>
        <v>-</v>
      </c>
      <c r="E333" s="316" t="str">
        <f>IF(ISBLANK(A333),"-",D333/PLAYER_EXP_MAX)</f>
        <v>-</v>
      </c>
      <c r="F333" s="322" t="e">
        <f ca="1">IF(ISBLANK(A333),NA(),IFERROR(SLOPE(INDIRECT("D" &amp; MATCH(A333-$B$1,A:A,1)):D333, INDIRECT("A" &amp; MATCH(A333-$B$1,A:A,1)):A333),NA()))</f>
        <v>#N/A</v>
      </c>
      <c r="G333" s="330" t="e">
        <f>IF(ISBLANK(A333),NA(),IFERROR(A333+(PLAYER_EXP_MAX-D333)/F333,NA()))</f>
        <v>#N/A</v>
      </c>
      <c r="H333" s="343" t="e">
        <f ca="1">IF(ISBLANK(#REF!),NA(),IFERROR(TEXT(TRUNC(G333-NOW()),"000") &amp; " D " &amp; TEXT(TRUNC(ABS(G333-NOW()-TRUNC(G333-NOW()))*24),"00") &amp; " H", NA()))</f>
        <v>#N/A</v>
      </c>
      <c r="I333" s="322" t="e">
        <f ca="1">IF(ISBLANK(A333),NA(),IFERROR(SLOPE(INDIRECT("D" &amp; MATCH(A333-$C$1,A:A,1)):D333, INDIRECT("A" &amp; MATCH(A333-$C$1,A:A,1)):A333),NA()))</f>
        <v>#N/A</v>
      </c>
      <c r="J333" s="330" t="e">
        <f>IF(ISBLANK(A333),NA(),IFERROR(A333+(PLAYER_EXP_MAX-D333)/I333,NA()))</f>
        <v>#N/A</v>
      </c>
      <c r="K333" s="343" t="e">
        <f t="shared" ca="1" si="25"/>
        <v>#N/A</v>
      </c>
      <c r="L333" s="322" t="e">
        <f t="shared" si="26"/>
        <v>#N/A</v>
      </c>
      <c r="M333" s="330" t="e">
        <f>IF(ISBLANK(A333),NA(),IFERROR(A333+(PLAYER_EXP_MAX-D333)/L333,NA()))</f>
        <v>#N/A</v>
      </c>
      <c r="N333" s="343" t="e">
        <f t="shared" ca="1" si="23"/>
        <v>#N/A</v>
      </c>
    </row>
    <row r="334" spans="4:14" ht="14.65" customHeight="1" x14ac:dyDescent="0.25">
      <c r="D334" s="343" t="str">
        <f t="shared" si="24"/>
        <v>-</v>
      </c>
      <c r="E334" s="316" t="str">
        <f>IF(ISBLANK(A334),"-",D334/PLAYER_EXP_MAX)</f>
        <v>-</v>
      </c>
      <c r="F334" s="322" t="e">
        <f ca="1">IF(ISBLANK(A334),NA(),IFERROR(SLOPE(INDIRECT("D" &amp; MATCH(A334-$B$1,A:A,1)):D334, INDIRECT("A" &amp; MATCH(A334-$B$1,A:A,1)):A334),NA()))</f>
        <v>#N/A</v>
      </c>
      <c r="G334" s="330" t="e">
        <f>IF(ISBLANK(A334),NA(),IFERROR(A334+(PLAYER_EXP_MAX-D334)/F334,NA()))</f>
        <v>#N/A</v>
      </c>
      <c r="H334" s="343" t="e">
        <f ca="1">IF(ISBLANK(#REF!),NA(),IFERROR(TEXT(TRUNC(G334-NOW()),"000") &amp; " D " &amp; TEXT(TRUNC(ABS(G334-NOW()-TRUNC(G334-NOW()))*24),"00") &amp; " H", NA()))</f>
        <v>#N/A</v>
      </c>
      <c r="I334" s="322" t="e">
        <f ca="1">IF(ISBLANK(A334),NA(),IFERROR(SLOPE(INDIRECT("D" &amp; MATCH(A334-$C$1,A:A,1)):D334, INDIRECT("A" &amp; MATCH(A334-$C$1,A:A,1)):A334),NA()))</f>
        <v>#N/A</v>
      </c>
      <c r="J334" s="330" t="e">
        <f>IF(ISBLANK(A334),NA(),IFERROR(A334+(PLAYER_EXP_MAX-D334)/I334,NA()))</f>
        <v>#N/A</v>
      </c>
      <c r="K334" s="343" t="e">
        <f t="shared" ca="1" si="25"/>
        <v>#N/A</v>
      </c>
      <c r="L334" s="322" t="e">
        <f t="shared" si="26"/>
        <v>#N/A</v>
      </c>
      <c r="M334" s="330" t="e">
        <f>IF(ISBLANK(A334),NA(),IFERROR(A334+(PLAYER_EXP_MAX-D334)/L334,NA()))</f>
        <v>#N/A</v>
      </c>
      <c r="N334" s="343" t="e">
        <f t="shared" ca="1" si="23"/>
        <v>#N/A</v>
      </c>
    </row>
    <row r="335" spans="4:14" ht="14.65" customHeight="1" x14ac:dyDescent="0.25">
      <c r="D335" s="343" t="str">
        <f t="shared" si="24"/>
        <v>-</v>
      </c>
      <c r="E335" s="316" t="str">
        <f>IF(ISBLANK(A335),"-",D335/PLAYER_EXP_MAX)</f>
        <v>-</v>
      </c>
      <c r="F335" s="322" t="e">
        <f ca="1">IF(ISBLANK(A335),NA(),IFERROR(SLOPE(INDIRECT("D" &amp; MATCH(A335-$B$1,A:A,1)):D335, INDIRECT("A" &amp; MATCH(A335-$B$1,A:A,1)):A335),NA()))</f>
        <v>#N/A</v>
      </c>
      <c r="G335" s="330" t="e">
        <f>IF(ISBLANK(A335),NA(),IFERROR(A335+(PLAYER_EXP_MAX-D335)/F335,NA()))</f>
        <v>#N/A</v>
      </c>
      <c r="H335" s="343" t="e">
        <f ca="1">IF(ISBLANK(#REF!),NA(),IFERROR(TEXT(TRUNC(G335-NOW()),"000") &amp; " D " &amp; TEXT(TRUNC(ABS(G335-NOW()-TRUNC(G335-NOW()))*24),"00") &amp; " H", NA()))</f>
        <v>#N/A</v>
      </c>
      <c r="I335" s="322" t="e">
        <f ca="1">IF(ISBLANK(A335),NA(),IFERROR(SLOPE(INDIRECT("D" &amp; MATCH(A335-$C$1,A:A,1)):D335, INDIRECT("A" &amp; MATCH(A335-$C$1,A:A,1)):A335),NA()))</f>
        <v>#N/A</v>
      </c>
      <c r="J335" s="330" t="e">
        <f>IF(ISBLANK(A335),NA(),IFERROR(A335+(PLAYER_EXP_MAX-D335)/I335,NA()))</f>
        <v>#N/A</v>
      </c>
      <c r="K335" s="343" t="e">
        <f t="shared" ca="1" si="25"/>
        <v>#N/A</v>
      </c>
      <c r="L335" s="322" t="e">
        <f t="shared" si="26"/>
        <v>#N/A</v>
      </c>
      <c r="M335" s="330" t="e">
        <f>IF(ISBLANK(A335),NA(),IFERROR(A335+(PLAYER_EXP_MAX-D335)/L335,NA()))</f>
        <v>#N/A</v>
      </c>
      <c r="N335" s="343" t="e">
        <f t="shared" ca="1" si="23"/>
        <v>#N/A</v>
      </c>
    </row>
    <row r="336" spans="4:14" ht="14.65" customHeight="1" x14ac:dyDescent="0.25">
      <c r="D336" s="343" t="str">
        <f t="shared" si="24"/>
        <v>-</v>
      </c>
      <c r="E336" s="316" t="str">
        <f>IF(ISBLANK(A336),"-",D336/PLAYER_EXP_MAX)</f>
        <v>-</v>
      </c>
      <c r="F336" s="322" t="e">
        <f ca="1">IF(ISBLANK(A336),NA(),IFERROR(SLOPE(INDIRECT("D" &amp; MATCH(A336-$B$1,A:A,1)):D336, INDIRECT("A" &amp; MATCH(A336-$B$1,A:A,1)):A336),NA()))</f>
        <v>#N/A</v>
      </c>
      <c r="G336" s="330" t="e">
        <f>IF(ISBLANK(A336),NA(),IFERROR(A336+(PLAYER_EXP_MAX-D336)/F336,NA()))</f>
        <v>#N/A</v>
      </c>
      <c r="H336" s="343" t="e">
        <f ca="1">IF(ISBLANK(#REF!),NA(),IFERROR(TEXT(TRUNC(G336-NOW()),"000") &amp; " D " &amp; TEXT(TRUNC(ABS(G336-NOW()-TRUNC(G336-NOW()))*24),"00") &amp; " H", NA()))</f>
        <v>#N/A</v>
      </c>
      <c r="I336" s="322" t="e">
        <f ca="1">IF(ISBLANK(A336),NA(),IFERROR(SLOPE(INDIRECT("D" &amp; MATCH(A336-$C$1,A:A,1)):D336, INDIRECT("A" &amp; MATCH(A336-$C$1,A:A,1)):A336),NA()))</f>
        <v>#N/A</v>
      </c>
      <c r="J336" s="330" t="e">
        <f>IF(ISBLANK(A336),NA(),IFERROR(A336+(PLAYER_EXP_MAX-D336)/I336,NA()))</f>
        <v>#N/A</v>
      </c>
      <c r="K336" s="343" t="e">
        <f t="shared" ca="1" si="25"/>
        <v>#N/A</v>
      </c>
      <c r="L336" s="322" t="e">
        <f t="shared" si="26"/>
        <v>#N/A</v>
      </c>
      <c r="M336" s="330" t="e">
        <f>IF(ISBLANK(A336),NA(),IFERROR(A336+(PLAYER_EXP_MAX-D336)/L336,NA()))</f>
        <v>#N/A</v>
      </c>
      <c r="N336" s="343" t="e">
        <f t="shared" ca="1" si="23"/>
        <v>#N/A</v>
      </c>
    </row>
    <row r="337" spans="4:14" ht="14.65" customHeight="1" x14ac:dyDescent="0.25">
      <c r="D337" s="343" t="str">
        <f t="shared" si="24"/>
        <v>-</v>
      </c>
      <c r="E337" s="316" t="str">
        <f>IF(ISBLANK(A337),"-",D337/PLAYER_EXP_MAX)</f>
        <v>-</v>
      </c>
      <c r="F337" s="322" t="e">
        <f ca="1">IF(ISBLANK(A337),NA(),IFERROR(SLOPE(INDIRECT("D" &amp; MATCH(A337-$B$1,A:A,1)):D337, INDIRECT("A" &amp; MATCH(A337-$B$1,A:A,1)):A337),NA()))</f>
        <v>#N/A</v>
      </c>
      <c r="G337" s="330" t="e">
        <f>IF(ISBLANK(A337),NA(),IFERROR(A337+(PLAYER_EXP_MAX-D337)/F337,NA()))</f>
        <v>#N/A</v>
      </c>
      <c r="H337" s="343" t="e">
        <f ca="1">IF(ISBLANK(#REF!),NA(),IFERROR(TEXT(TRUNC(G337-NOW()),"000") &amp; " D " &amp; TEXT(TRUNC(ABS(G337-NOW()-TRUNC(G337-NOW()))*24),"00") &amp; " H", NA()))</f>
        <v>#N/A</v>
      </c>
      <c r="I337" s="322" t="e">
        <f ca="1">IF(ISBLANK(A337),NA(),IFERROR(SLOPE(INDIRECT("D" &amp; MATCH(A337-$C$1,A:A,1)):D337, INDIRECT("A" &amp; MATCH(A337-$C$1,A:A,1)):A337),NA()))</f>
        <v>#N/A</v>
      </c>
      <c r="J337" s="330" t="e">
        <f>IF(ISBLANK(A337),NA(),IFERROR(A337+(PLAYER_EXP_MAX-D337)/I337,NA()))</f>
        <v>#N/A</v>
      </c>
      <c r="K337" s="343" t="e">
        <f t="shared" ca="1" si="25"/>
        <v>#N/A</v>
      </c>
      <c r="L337" s="322" t="e">
        <f t="shared" si="26"/>
        <v>#N/A</v>
      </c>
      <c r="M337" s="330" t="e">
        <f>IF(ISBLANK(A337),NA(),IFERROR(A337+(PLAYER_EXP_MAX-D337)/L337,NA()))</f>
        <v>#N/A</v>
      </c>
      <c r="N337" s="343" t="e">
        <f t="shared" ca="1" si="23"/>
        <v>#N/A</v>
      </c>
    </row>
    <row r="338" spans="4:14" ht="14.65" customHeight="1" x14ac:dyDescent="0.25">
      <c r="D338" s="343" t="str">
        <f t="shared" si="24"/>
        <v>-</v>
      </c>
      <c r="E338" s="316" t="str">
        <f>IF(ISBLANK(A338),"-",D338/PLAYER_EXP_MAX)</f>
        <v>-</v>
      </c>
      <c r="F338" s="322" t="e">
        <f ca="1">IF(ISBLANK(A338),NA(),IFERROR(SLOPE(INDIRECT("D" &amp; MATCH(A338-$B$1,A:A,1)):D338, INDIRECT("A" &amp; MATCH(A338-$B$1,A:A,1)):A338),NA()))</f>
        <v>#N/A</v>
      </c>
      <c r="G338" s="330" t="e">
        <f>IF(ISBLANK(A338),NA(),IFERROR(A338+(PLAYER_EXP_MAX-D338)/F338,NA()))</f>
        <v>#N/A</v>
      </c>
      <c r="H338" s="343" t="e">
        <f ca="1">IF(ISBLANK(#REF!),NA(),IFERROR(TEXT(TRUNC(G338-NOW()),"000") &amp; " D " &amp; TEXT(TRUNC(ABS(G338-NOW()-TRUNC(G338-NOW()))*24),"00") &amp; " H", NA()))</f>
        <v>#N/A</v>
      </c>
      <c r="I338" s="322" t="e">
        <f ca="1">IF(ISBLANK(A338),NA(),IFERROR(SLOPE(INDIRECT("D" &amp; MATCH(A338-$C$1,A:A,1)):D338, INDIRECT("A" &amp; MATCH(A338-$C$1,A:A,1)):A338),NA()))</f>
        <v>#N/A</v>
      </c>
      <c r="J338" s="330" t="e">
        <f>IF(ISBLANK(A338),NA(),IFERROR(A338+(PLAYER_EXP_MAX-D338)/I338,NA()))</f>
        <v>#N/A</v>
      </c>
      <c r="K338" s="343" t="e">
        <f t="shared" ca="1" si="25"/>
        <v>#N/A</v>
      </c>
      <c r="L338" s="322" t="e">
        <f t="shared" si="26"/>
        <v>#N/A</v>
      </c>
      <c r="M338" s="330" t="e">
        <f>IF(ISBLANK(A338),NA(),IFERROR(A338+(PLAYER_EXP_MAX-D338)/L338,NA()))</f>
        <v>#N/A</v>
      </c>
      <c r="N338" s="343" t="e">
        <f t="shared" ca="1" si="23"/>
        <v>#N/A</v>
      </c>
    </row>
    <row r="339" spans="4:14" ht="14.65" customHeight="1" x14ac:dyDescent="0.25">
      <c r="D339" s="343" t="str">
        <f t="shared" si="24"/>
        <v>-</v>
      </c>
      <c r="E339" s="316" t="str">
        <f>IF(ISBLANK(A339),"-",D339/PLAYER_EXP_MAX)</f>
        <v>-</v>
      </c>
      <c r="F339" s="322" t="e">
        <f ca="1">IF(ISBLANK(A339),NA(),IFERROR(SLOPE(INDIRECT("D" &amp; MATCH(A339-$B$1,A:A,1)):D339, INDIRECT("A" &amp; MATCH(A339-$B$1,A:A,1)):A339),NA()))</f>
        <v>#N/A</v>
      </c>
      <c r="G339" s="330" t="e">
        <f>IF(ISBLANK(A339),NA(),IFERROR(A339+(PLAYER_EXP_MAX-D339)/F339,NA()))</f>
        <v>#N/A</v>
      </c>
      <c r="H339" s="343" t="e">
        <f ca="1">IF(ISBLANK(#REF!),NA(),IFERROR(TEXT(TRUNC(G339-NOW()),"000") &amp; " D " &amp; TEXT(TRUNC(ABS(G339-NOW()-TRUNC(G339-NOW()))*24),"00") &amp; " H", NA()))</f>
        <v>#N/A</v>
      </c>
      <c r="I339" s="322" t="e">
        <f ca="1">IF(ISBLANK(A339),NA(),IFERROR(SLOPE(INDIRECT("D" &amp; MATCH(A339-$C$1,A:A,1)):D339, INDIRECT("A" &amp; MATCH(A339-$C$1,A:A,1)):A339),NA()))</f>
        <v>#N/A</v>
      </c>
      <c r="J339" s="330" t="e">
        <f>IF(ISBLANK(A339),NA(),IFERROR(A339+(PLAYER_EXP_MAX-D339)/I339,NA()))</f>
        <v>#N/A</v>
      </c>
      <c r="K339" s="343" t="e">
        <f t="shared" ca="1" si="25"/>
        <v>#N/A</v>
      </c>
      <c r="L339" s="322" t="e">
        <f t="shared" si="26"/>
        <v>#N/A</v>
      </c>
      <c r="M339" s="330" t="e">
        <f>IF(ISBLANK(A339),NA(),IFERROR(A339+(PLAYER_EXP_MAX-D339)/L339,NA()))</f>
        <v>#N/A</v>
      </c>
      <c r="N339" s="343" t="e">
        <f t="shared" ca="1" si="23"/>
        <v>#N/A</v>
      </c>
    </row>
    <row r="340" spans="4:14" ht="14.65" customHeight="1" x14ac:dyDescent="0.25">
      <c r="D340" s="343" t="str">
        <f t="shared" si="24"/>
        <v>-</v>
      </c>
      <c r="E340" s="316" t="str">
        <f>IF(ISBLANK(A340),"-",D340/PLAYER_EXP_MAX)</f>
        <v>-</v>
      </c>
      <c r="F340" s="322" t="e">
        <f ca="1">IF(ISBLANK(A340),NA(),IFERROR(SLOPE(INDIRECT("D" &amp; MATCH(A340-$B$1,A:A,1)):D340, INDIRECT("A" &amp; MATCH(A340-$B$1,A:A,1)):A340),NA()))</f>
        <v>#N/A</v>
      </c>
      <c r="G340" s="330" t="e">
        <f>IF(ISBLANK(A340),NA(),IFERROR(A340+(PLAYER_EXP_MAX-D340)/F340,NA()))</f>
        <v>#N/A</v>
      </c>
      <c r="H340" s="343" t="e">
        <f ca="1">IF(ISBLANK(#REF!),NA(),IFERROR(TEXT(TRUNC(G340-NOW()),"000") &amp; " D " &amp; TEXT(TRUNC(ABS(G340-NOW()-TRUNC(G340-NOW()))*24),"00") &amp; " H", NA()))</f>
        <v>#N/A</v>
      </c>
      <c r="I340" s="322" t="e">
        <f ca="1">IF(ISBLANK(A340),NA(),IFERROR(SLOPE(INDIRECT("D" &amp; MATCH(A340-$C$1,A:A,1)):D340, INDIRECT("A" &amp; MATCH(A340-$C$1,A:A,1)):A340),NA()))</f>
        <v>#N/A</v>
      </c>
      <c r="J340" s="330" t="e">
        <f>IF(ISBLANK(A340),NA(),IFERROR(A340+(PLAYER_EXP_MAX-D340)/I340,NA()))</f>
        <v>#N/A</v>
      </c>
      <c r="K340" s="343" t="e">
        <f t="shared" ca="1" si="25"/>
        <v>#N/A</v>
      </c>
      <c r="L340" s="322" t="e">
        <f t="shared" si="26"/>
        <v>#N/A</v>
      </c>
      <c r="M340" s="330" t="e">
        <f>IF(ISBLANK(A340),NA(),IFERROR(A340+(PLAYER_EXP_MAX-D340)/L340,NA()))</f>
        <v>#N/A</v>
      </c>
      <c r="N340" s="343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43" t="str">
        <f t="shared" si="24"/>
        <v>-</v>
      </c>
      <c r="E341" s="316" t="str">
        <f>IF(ISBLANK(A341),"-",D341/PLAYER_EXP_MAX)</f>
        <v>-</v>
      </c>
      <c r="F341" s="322" t="e">
        <f ca="1">IF(ISBLANK(A341),NA(),IFERROR(SLOPE(INDIRECT("D" &amp; MATCH(A341-$B$1,A:A,1)):D341, INDIRECT("A" &amp; MATCH(A341-$B$1,A:A,1)):A341),NA()))</f>
        <v>#N/A</v>
      </c>
      <c r="G341" s="330" t="e">
        <f>IF(ISBLANK(A341),NA(),IFERROR(A341+(PLAYER_EXP_MAX-D341)/F341,NA()))</f>
        <v>#N/A</v>
      </c>
      <c r="H341" s="343" t="e">
        <f ca="1">IF(ISBLANK(#REF!),NA(),IFERROR(TEXT(TRUNC(G341-NOW()),"000") &amp; " D " &amp; TEXT(TRUNC(ABS(G341-NOW()-TRUNC(G341-NOW()))*24),"00") &amp; " H", NA()))</f>
        <v>#N/A</v>
      </c>
      <c r="I341" s="322" t="e">
        <f ca="1">IF(ISBLANK(A341),NA(),IFERROR(SLOPE(INDIRECT("D" &amp; MATCH(A341-$C$1,A:A,1)):D341, INDIRECT("A" &amp; MATCH(A341-$C$1,A:A,1)):A341),NA()))</f>
        <v>#N/A</v>
      </c>
      <c r="J341" s="330" t="e">
        <f>IF(ISBLANK(A341),NA(),IFERROR(A341+(PLAYER_EXP_MAX-D341)/I341,NA()))</f>
        <v>#N/A</v>
      </c>
      <c r="K341" s="343" t="e">
        <f t="shared" ca="1" si="25"/>
        <v>#N/A</v>
      </c>
      <c r="L341" s="322" t="e">
        <f t="shared" si="26"/>
        <v>#N/A</v>
      </c>
      <c r="M341" s="330" t="e">
        <f>IF(ISBLANK(A341),NA(),IFERROR(A341+(PLAYER_EXP_MAX-D341)/L341,NA()))</f>
        <v>#N/A</v>
      </c>
      <c r="N341" s="343" t="e">
        <f t="shared" ca="1" si="27"/>
        <v>#N/A</v>
      </c>
    </row>
    <row r="342" spans="4:14" ht="14.65" customHeight="1" x14ac:dyDescent="0.25">
      <c r="D342" s="343" t="str">
        <f t="shared" si="24"/>
        <v>-</v>
      </c>
      <c r="E342" s="316" t="str">
        <f>IF(ISBLANK(A342),"-",D342/PLAYER_EXP_MAX)</f>
        <v>-</v>
      </c>
      <c r="F342" s="322" t="e">
        <f ca="1">IF(ISBLANK(A342),NA(),IFERROR(SLOPE(INDIRECT("D" &amp; MATCH(A342-$B$1,A:A,1)):D342, INDIRECT("A" &amp; MATCH(A342-$B$1,A:A,1)):A342),NA()))</f>
        <v>#N/A</v>
      </c>
      <c r="G342" s="330" t="e">
        <f>IF(ISBLANK(A342),NA(),IFERROR(A342+(PLAYER_EXP_MAX-D342)/F342,NA()))</f>
        <v>#N/A</v>
      </c>
      <c r="H342" s="343" t="e">
        <f ca="1">IF(ISBLANK(#REF!),NA(),IFERROR(TEXT(TRUNC(G342-NOW()),"000") &amp; " D " &amp; TEXT(TRUNC(ABS(G342-NOW()-TRUNC(G342-NOW()))*24),"00") &amp; " H", NA()))</f>
        <v>#N/A</v>
      </c>
      <c r="I342" s="322" t="e">
        <f ca="1">IF(ISBLANK(A342),NA(),IFERROR(SLOPE(INDIRECT("D" &amp; MATCH(A342-$C$1,A:A,1)):D342, INDIRECT("A" &amp; MATCH(A342-$C$1,A:A,1)):A342),NA()))</f>
        <v>#N/A</v>
      </c>
      <c r="J342" s="330" t="e">
        <f>IF(ISBLANK(A342),NA(),IFERROR(A342+(PLAYER_EXP_MAX-D342)/I342,NA()))</f>
        <v>#N/A</v>
      </c>
      <c r="K342" s="343" t="e">
        <f t="shared" ca="1" si="25"/>
        <v>#N/A</v>
      </c>
      <c r="L342" s="322" t="e">
        <f t="shared" si="26"/>
        <v>#N/A</v>
      </c>
      <c r="M342" s="330" t="e">
        <f>IF(ISBLANK(A342),NA(),IFERROR(A342+(PLAYER_EXP_MAX-D342)/L342,NA()))</f>
        <v>#N/A</v>
      </c>
      <c r="N342" s="343" t="e">
        <f t="shared" ca="1" si="27"/>
        <v>#N/A</v>
      </c>
    </row>
    <row r="343" spans="4:14" ht="14.65" customHeight="1" x14ac:dyDescent="0.25">
      <c r="D343" s="343" t="str">
        <f t="shared" si="24"/>
        <v>-</v>
      </c>
      <c r="E343" s="316" t="str">
        <f>IF(ISBLANK(A343),"-",D343/PLAYER_EXP_MAX)</f>
        <v>-</v>
      </c>
      <c r="F343" s="322" t="e">
        <f ca="1">IF(ISBLANK(A343),NA(),IFERROR(SLOPE(INDIRECT("D" &amp; MATCH(A343-$B$1,A:A,1)):D343, INDIRECT("A" &amp; MATCH(A343-$B$1,A:A,1)):A343),NA()))</f>
        <v>#N/A</v>
      </c>
      <c r="G343" s="330" t="e">
        <f>IF(ISBLANK(A343),NA(),IFERROR(A343+(PLAYER_EXP_MAX-D343)/F343,NA()))</f>
        <v>#N/A</v>
      </c>
      <c r="H343" s="343" t="e">
        <f ca="1">IF(ISBLANK(#REF!),NA(),IFERROR(TEXT(TRUNC(G343-NOW()),"000") &amp; " D " &amp; TEXT(TRUNC(ABS(G343-NOW()-TRUNC(G343-NOW()))*24),"00") &amp; " H", NA()))</f>
        <v>#N/A</v>
      </c>
      <c r="I343" s="322" t="e">
        <f ca="1">IF(ISBLANK(A343),NA(),IFERROR(SLOPE(INDIRECT("D" &amp; MATCH(A343-$C$1,A:A,1)):D343, INDIRECT("A" &amp; MATCH(A343-$C$1,A:A,1)):A343),NA()))</f>
        <v>#N/A</v>
      </c>
      <c r="J343" s="330" t="e">
        <f>IF(ISBLANK(A343),NA(),IFERROR(A343+(PLAYER_EXP_MAX-D343)/I343,NA()))</f>
        <v>#N/A</v>
      </c>
      <c r="K343" s="343" t="e">
        <f t="shared" ca="1" si="25"/>
        <v>#N/A</v>
      </c>
      <c r="L343" s="322" t="e">
        <f t="shared" si="26"/>
        <v>#N/A</v>
      </c>
      <c r="M343" s="330" t="e">
        <f>IF(ISBLANK(A343),NA(),IFERROR(A343+(PLAYER_EXP_MAX-D343)/L343,NA()))</f>
        <v>#N/A</v>
      </c>
      <c r="N343" s="343" t="e">
        <f t="shared" ca="1" si="27"/>
        <v>#N/A</v>
      </c>
    </row>
    <row r="344" spans="4:14" ht="14.65" customHeight="1" x14ac:dyDescent="0.25">
      <c r="D344" s="343" t="str">
        <f t="shared" si="24"/>
        <v>-</v>
      </c>
      <c r="E344" s="316" t="str">
        <f>IF(ISBLANK(A344),"-",D344/PLAYER_EXP_MAX)</f>
        <v>-</v>
      </c>
      <c r="F344" s="322" t="e">
        <f ca="1">IF(ISBLANK(A344),NA(),IFERROR(SLOPE(INDIRECT("D" &amp; MATCH(A344-$B$1,A:A,1)):D344, INDIRECT("A" &amp; MATCH(A344-$B$1,A:A,1)):A344),NA()))</f>
        <v>#N/A</v>
      </c>
      <c r="G344" s="330" t="e">
        <f>IF(ISBLANK(A344),NA(),IFERROR(A344+(PLAYER_EXP_MAX-D344)/F344,NA()))</f>
        <v>#N/A</v>
      </c>
      <c r="H344" s="343" t="e">
        <f ca="1">IF(ISBLANK(#REF!),NA(),IFERROR(TEXT(TRUNC(G344-NOW()),"000") &amp; " D " &amp; TEXT(TRUNC(ABS(G344-NOW()-TRUNC(G344-NOW()))*24),"00") &amp; " H", NA()))</f>
        <v>#N/A</v>
      </c>
      <c r="I344" s="322" t="e">
        <f ca="1">IF(ISBLANK(A344),NA(),IFERROR(SLOPE(INDIRECT("D" &amp; MATCH(A344-$C$1,A:A,1)):D344, INDIRECT("A" &amp; MATCH(A344-$C$1,A:A,1)):A344),NA()))</f>
        <v>#N/A</v>
      </c>
      <c r="J344" s="330" t="e">
        <f>IF(ISBLANK(A344),NA(),IFERROR(A344+(PLAYER_EXP_MAX-D344)/I344,NA()))</f>
        <v>#N/A</v>
      </c>
      <c r="K344" s="343" t="e">
        <f t="shared" ca="1" si="25"/>
        <v>#N/A</v>
      </c>
      <c r="L344" s="322" t="e">
        <f t="shared" si="26"/>
        <v>#N/A</v>
      </c>
      <c r="M344" s="330" t="e">
        <f>IF(ISBLANK(A344),NA(),IFERROR(A344+(PLAYER_EXP_MAX-D344)/L344,NA()))</f>
        <v>#N/A</v>
      </c>
      <c r="N344" s="343" t="e">
        <f t="shared" ca="1" si="27"/>
        <v>#N/A</v>
      </c>
    </row>
    <row r="345" spans="4:14" ht="14.65" customHeight="1" x14ac:dyDescent="0.25">
      <c r="D345" s="343" t="str">
        <f t="shared" si="24"/>
        <v>-</v>
      </c>
      <c r="E345" s="316" t="str">
        <f>IF(ISBLANK(A345),"-",D345/PLAYER_EXP_MAX)</f>
        <v>-</v>
      </c>
      <c r="F345" s="322" t="e">
        <f ca="1">IF(ISBLANK(A345),NA(),IFERROR(SLOPE(INDIRECT("D" &amp; MATCH(A345-$B$1,A:A,1)):D345, INDIRECT("A" &amp; MATCH(A345-$B$1,A:A,1)):A345),NA()))</f>
        <v>#N/A</v>
      </c>
      <c r="G345" s="330" t="e">
        <f>IF(ISBLANK(A345),NA(),IFERROR(A345+(PLAYER_EXP_MAX-D345)/F345,NA()))</f>
        <v>#N/A</v>
      </c>
      <c r="H345" s="343" t="e">
        <f ca="1">IF(ISBLANK(#REF!),NA(),IFERROR(TEXT(TRUNC(G345-NOW()),"000") &amp; " D " &amp; TEXT(TRUNC(ABS(G345-NOW()-TRUNC(G345-NOW()))*24),"00") &amp; " H", NA()))</f>
        <v>#N/A</v>
      </c>
      <c r="I345" s="322" t="e">
        <f ca="1">IF(ISBLANK(A345),NA(),IFERROR(SLOPE(INDIRECT("D" &amp; MATCH(A345-$C$1,A:A,1)):D345, INDIRECT("A" &amp; MATCH(A345-$C$1,A:A,1)):A345),NA()))</f>
        <v>#N/A</v>
      </c>
      <c r="J345" s="330" t="e">
        <f>IF(ISBLANK(A345),NA(),IFERROR(A345+(PLAYER_EXP_MAX-D345)/I345,NA()))</f>
        <v>#N/A</v>
      </c>
      <c r="K345" s="343" t="e">
        <f t="shared" ca="1" si="25"/>
        <v>#N/A</v>
      </c>
      <c r="L345" s="322" t="e">
        <f t="shared" si="26"/>
        <v>#N/A</v>
      </c>
      <c r="M345" s="330" t="e">
        <f>IF(ISBLANK(A345),NA(),IFERROR(A345+(PLAYER_EXP_MAX-D345)/L345,NA()))</f>
        <v>#N/A</v>
      </c>
      <c r="N345" s="343" t="e">
        <f t="shared" ca="1" si="27"/>
        <v>#N/A</v>
      </c>
    </row>
    <row r="346" spans="4:14" ht="14.65" customHeight="1" x14ac:dyDescent="0.25">
      <c r="D346" s="343" t="str">
        <f t="shared" si="24"/>
        <v>-</v>
      </c>
      <c r="E346" s="316" t="str">
        <f>IF(ISBLANK(A346),"-",D346/PLAYER_EXP_MAX)</f>
        <v>-</v>
      </c>
      <c r="F346" s="322" t="e">
        <f ca="1">IF(ISBLANK(A346),NA(),IFERROR(SLOPE(INDIRECT("D" &amp; MATCH(A346-$B$1,A:A,1)):D346, INDIRECT("A" &amp; MATCH(A346-$B$1,A:A,1)):A346),NA()))</f>
        <v>#N/A</v>
      </c>
      <c r="G346" s="330" t="e">
        <f>IF(ISBLANK(A346),NA(),IFERROR(A346+(PLAYER_EXP_MAX-D346)/F346,NA()))</f>
        <v>#N/A</v>
      </c>
      <c r="H346" s="343" t="e">
        <f ca="1">IF(ISBLANK(#REF!),NA(),IFERROR(TEXT(TRUNC(G346-NOW()),"000") &amp; " D " &amp; TEXT(TRUNC(ABS(G346-NOW()-TRUNC(G346-NOW()))*24),"00") &amp; " H", NA()))</f>
        <v>#N/A</v>
      </c>
      <c r="I346" s="322" t="e">
        <f ca="1">IF(ISBLANK(A346),NA(),IFERROR(SLOPE(INDIRECT("D" &amp; MATCH(A346-$C$1,A:A,1)):D346, INDIRECT("A" &amp; MATCH(A346-$C$1,A:A,1)):A346),NA()))</f>
        <v>#N/A</v>
      </c>
      <c r="J346" s="330" t="e">
        <f>IF(ISBLANK(A346),NA(),IFERROR(A346+(PLAYER_EXP_MAX-D346)/I346,NA()))</f>
        <v>#N/A</v>
      </c>
      <c r="K346" s="343" t="e">
        <f t="shared" ca="1" si="25"/>
        <v>#N/A</v>
      </c>
      <c r="L346" s="322" t="e">
        <f t="shared" si="26"/>
        <v>#N/A</v>
      </c>
      <c r="M346" s="330" t="e">
        <f>IF(ISBLANK(A346),NA(),IFERROR(A346+(PLAYER_EXP_MAX-D346)/L346,NA()))</f>
        <v>#N/A</v>
      </c>
      <c r="N346" s="343" t="e">
        <f t="shared" ca="1" si="27"/>
        <v>#N/A</v>
      </c>
    </row>
    <row r="347" spans="4:14" ht="14.65" customHeight="1" x14ac:dyDescent="0.25">
      <c r="D347" s="343" t="str">
        <f t="shared" si="24"/>
        <v>-</v>
      </c>
      <c r="E347" s="316" t="str">
        <f>IF(ISBLANK(A347),"-",D347/PLAYER_EXP_MAX)</f>
        <v>-</v>
      </c>
      <c r="F347" s="322" t="e">
        <f ca="1">IF(ISBLANK(A347),NA(),IFERROR(SLOPE(INDIRECT("D" &amp; MATCH(A347-$B$1,A:A,1)):D347, INDIRECT("A" &amp; MATCH(A347-$B$1,A:A,1)):A347),NA()))</f>
        <v>#N/A</v>
      </c>
      <c r="G347" s="330" t="e">
        <f>IF(ISBLANK(A347),NA(),IFERROR(A347+(PLAYER_EXP_MAX-D347)/F347,NA()))</f>
        <v>#N/A</v>
      </c>
      <c r="H347" s="343" t="e">
        <f ca="1">IF(ISBLANK(#REF!),NA(),IFERROR(TEXT(TRUNC(G347-NOW()),"000") &amp; " D " &amp; TEXT(TRUNC(ABS(G347-NOW()-TRUNC(G347-NOW()))*24),"00") &amp; " H", NA()))</f>
        <v>#N/A</v>
      </c>
      <c r="I347" s="322" t="e">
        <f ca="1">IF(ISBLANK(A347),NA(),IFERROR(SLOPE(INDIRECT("D" &amp; MATCH(A347-$C$1,A:A,1)):D347, INDIRECT("A" &amp; MATCH(A347-$C$1,A:A,1)):A347),NA()))</f>
        <v>#N/A</v>
      </c>
      <c r="J347" s="330" t="e">
        <f>IF(ISBLANK(A347),NA(),IFERROR(A347+(PLAYER_EXP_MAX-D347)/I347,NA()))</f>
        <v>#N/A</v>
      </c>
      <c r="K347" s="343" t="e">
        <f t="shared" ca="1" si="25"/>
        <v>#N/A</v>
      </c>
      <c r="L347" s="322" t="e">
        <f t="shared" si="26"/>
        <v>#N/A</v>
      </c>
      <c r="M347" s="330" t="e">
        <f>IF(ISBLANK(A347),NA(),IFERROR(A347+(PLAYER_EXP_MAX-D347)/L347,NA()))</f>
        <v>#N/A</v>
      </c>
      <c r="N347" s="343" t="e">
        <f t="shared" ca="1" si="27"/>
        <v>#N/A</v>
      </c>
    </row>
    <row r="348" spans="4:14" ht="14.65" customHeight="1" x14ac:dyDescent="0.25">
      <c r="D348" s="343" t="str">
        <f t="shared" si="24"/>
        <v>-</v>
      </c>
      <c r="E348" s="316" t="str">
        <f>IF(ISBLANK(A348),"-",D348/PLAYER_EXP_MAX)</f>
        <v>-</v>
      </c>
      <c r="F348" s="322" t="e">
        <f ca="1">IF(ISBLANK(A348),NA(),IFERROR(SLOPE(INDIRECT("D" &amp; MATCH(A348-$B$1,A:A,1)):D348, INDIRECT("A" &amp; MATCH(A348-$B$1,A:A,1)):A348),NA()))</f>
        <v>#N/A</v>
      </c>
      <c r="G348" s="330" t="e">
        <f>IF(ISBLANK(A348),NA(),IFERROR(A348+(PLAYER_EXP_MAX-D348)/F348,NA()))</f>
        <v>#N/A</v>
      </c>
      <c r="H348" s="343" t="e">
        <f ca="1">IF(ISBLANK(#REF!),NA(),IFERROR(TEXT(TRUNC(G348-NOW()),"000") &amp; " D " &amp; TEXT(TRUNC(ABS(G348-NOW()-TRUNC(G348-NOW()))*24),"00") &amp; " H", NA()))</f>
        <v>#N/A</v>
      </c>
      <c r="I348" s="322" t="e">
        <f ca="1">IF(ISBLANK(A348),NA(),IFERROR(SLOPE(INDIRECT("D" &amp; MATCH(A348-$C$1,A:A,1)):D348, INDIRECT("A" &amp; MATCH(A348-$C$1,A:A,1)):A348),NA()))</f>
        <v>#N/A</v>
      </c>
      <c r="J348" s="330" t="e">
        <f>IF(ISBLANK(A348),NA(),IFERROR(A348+(PLAYER_EXP_MAX-D348)/I348,NA()))</f>
        <v>#N/A</v>
      </c>
      <c r="K348" s="343" t="e">
        <f t="shared" ca="1" si="25"/>
        <v>#N/A</v>
      </c>
      <c r="L348" s="322" t="e">
        <f t="shared" si="26"/>
        <v>#N/A</v>
      </c>
      <c r="M348" s="330" t="e">
        <f>IF(ISBLANK(A348),NA(),IFERROR(A348+(PLAYER_EXP_MAX-D348)/L348,NA()))</f>
        <v>#N/A</v>
      </c>
      <c r="N348" s="343" t="e">
        <f t="shared" ca="1" si="27"/>
        <v>#N/A</v>
      </c>
    </row>
    <row r="349" spans="4:14" ht="14.65" customHeight="1" x14ac:dyDescent="0.25">
      <c r="D349" s="343" t="str">
        <f t="shared" si="24"/>
        <v>-</v>
      </c>
      <c r="E349" s="316" t="str">
        <f>IF(ISBLANK(A349),"-",D349/PLAYER_EXP_MAX)</f>
        <v>-</v>
      </c>
      <c r="F349" s="322" t="e">
        <f ca="1">IF(ISBLANK(A349),NA(),IFERROR(SLOPE(INDIRECT("D" &amp; MATCH(A349-$B$1,A:A,1)):D349, INDIRECT("A" &amp; MATCH(A349-$B$1,A:A,1)):A349),NA()))</f>
        <v>#N/A</v>
      </c>
      <c r="G349" s="330" t="e">
        <f>IF(ISBLANK(A349),NA(),IFERROR(A349+(PLAYER_EXP_MAX-D349)/F349,NA()))</f>
        <v>#N/A</v>
      </c>
      <c r="H349" s="343" t="e">
        <f ca="1">IF(ISBLANK(#REF!),NA(),IFERROR(TEXT(TRUNC(G349-NOW()),"000") &amp; " D " &amp; TEXT(TRUNC(ABS(G349-NOW()-TRUNC(G349-NOW()))*24),"00") &amp; " H", NA()))</f>
        <v>#N/A</v>
      </c>
      <c r="I349" s="322" t="e">
        <f ca="1">IF(ISBLANK(A349),NA(),IFERROR(SLOPE(INDIRECT("D" &amp; MATCH(A349-$C$1,A:A,1)):D349, INDIRECT("A" &amp; MATCH(A349-$C$1,A:A,1)):A349),NA()))</f>
        <v>#N/A</v>
      </c>
      <c r="J349" s="330" t="e">
        <f>IF(ISBLANK(A349),NA(),IFERROR(A349+(PLAYER_EXP_MAX-D349)/I349,NA()))</f>
        <v>#N/A</v>
      </c>
      <c r="K349" s="343" t="e">
        <f t="shared" ca="1" si="25"/>
        <v>#N/A</v>
      </c>
      <c r="L349" s="322" t="e">
        <f t="shared" si="26"/>
        <v>#N/A</v>
      </c>
      <c r="M349" s="330" t="e">
        <f>IF(ISBLANK(A349),NA(),IFERROR(A349+(PLAYER_EXP_MAX-D349)/L349,NA()))</f>
        <v>#N/A</v>
      </c>
      <c r="N349" s="343" t="e">
        <f t="shared" ca="1" si="27"/>
        <v>#N/A</v>
      </c>
    </row>
    <row r="350" spans="4:14" ht="14.65" customHeight="1" x14ac:dyDescent="0.25">
      <c r="D350" s="343" t="str">
        <f t="shared" si="24"/>
        <v>-</v>
      </c>
      <c r="E350" s="316" t="str">
        <f>IF(ISBLANK(A350),"-",D350/PLAYER_EXP_MAX)</f>
        <v>-</v>
      </c>
      <c r="F350" s="322" t="e">
        <f ca="1">IF(ISBLANK(A350),NA(),IFERROR(SLOPE(INDIRECT("D" &amp; MATCH(A350-$B$1,A:A,1)):D350, INDIRECT("A" &amp; MATCH(A350-$B$1,A:A,1)):A350),NA()))</f>
        <v>#N/A</v>
      </c>
      <c r="G350" s="330" t="e">
        <f>IF(ISBLANK(A350),NA(),IFERROR(A350+(PLAYER_EXP_MAX-D350)/F350,NA()))</f>
        <v>#N/A</v>
      </c>
      <c r="H350" s="343" t="e">
        <f ca="1">IF(ISBLANK(#REF!),NA(),IFERROR(TEXT(TRUNC(G350-NOW()),"000") &amp; " D " &amp; TEXT(TRUNC(ABS(G350-NOW()-TRUNC(G350-NOW()))*24),"00") &amp; " H", NA()))</f>
        <v>#N/A</v>
      </c>
      <c r="I350" s="322" t="e">
        <f ca="1">IF(ISBLANK(A350),NA(),IFERROR(SLOPE(INDIRECT("D" &amp; MATCH(A350-$C$1,A:A,1)):D350, INDIRECT("A" &amp; MATCH(A350-$C$1,A:A,1)):A350),NA()))</f>
        <v>#N/A</v>
      </c>
      <c r="J350" s="330" t="e">
        <f>IF(ISBLANK(A350),NA(),IFERROR(A350+(PLAYER_EXP_MAX-D350)/I350,NA()))</f>
        <v>#N/A</v>
      </c>
      <c r="K350" s="343" t="e">
        <f t="shared" ca="1" si="25"/>
        <v>#N/A</v>
      </c>
      <c r="L350" s="322" t="e">
        <f t="shared" si="26"/>
        <v>#N/A</v>
      </c>
      <c r="M350" s="330" t="e">
        <f>IF(ISBLANK(A350),NA(),IFERROR(A350+(PLAYER_EXP_MAX-D350)/L350,NA()))</f>
        <v>#N/A</v>
      </c>
      <c r="N350" s="343" t="e">
        <f t="shared" ca="1" si="27"/>
        <v>#N/A</v>
      </c>
    </row>
    <row r="351" spans="4:14" ht="14.65" customHeight="1" x14ac:dyDescent="0.25">
      <c r="D351" s="343" t="str">
        <f t="shared" si="24"/>
        <v>-</v>
      </c>
      <c r="E351" s="316" t="str">
        <f>IF(ISBLANK(A351),"-",D351/PLAYER_EXP_MAX)</f>
        <v>-</v>
      </c>
      <c r="F351" s="322" t="e">
        <f ca="1">IF(ISBLANK(A351),NA(),IFERROR(SLOPE(INDIRECT("D" &amp; MATCH(A351-$B$1,A:A,1)):D351, INDIRECT("A" &amp; MATCH(A351-$B$1,A:A,1)):A351),NA()))</f>
        <v>#N/A</v>
      </c>
      <c r="G351" s="330" t="e">
        <f>IF(ISBLANK(A351),NA(),IFERROR(A351+(PLAYER_EXP_MAX-D351)/F351,NA()))</f>
        <v>#N/A</v>
      </c>
      <c r="H351" s="343" t="e">
        <f ca="1">IF(ISBLANK(#REF!),NA(),IFERROR(TEXT(TRUNC(G351-NOW()),"000") &amp; " D " &amp; TEXT(TRUNC(ABS(G351-NOW()-TRUNC(G351-NOW()))*24),"00") &amp; " H", NA()))</f>
        <v>#N/A</v>
      </c>
      <c r="I351" s="322" t="e">
        <f ca="1">IF(ISBLANK(A351),NA(),IFERROR(SLOPE(INDIRECT("D" &amp; MATCH(A351-$C$1,A:A,1)):D351, INDIRECT("A" &amp; MATCH(A351-$C$1,A:A,1)):A351),NA()))</f>
        <v>#N/A</v>
      </c>
      <c r="J351" s="330" t="e">
        <f>IF(ISBLANK(A351),NA(),IFERROR(A351+(PLAYER_EXP_MAX-D351)/I351,NA()))</f>
        <v>#N/A</v>
      </c>
      <c r="K351" s="343" t="e">
        <f t="shared" ca="1" si="25"/>
        <v>#N/A</v>
      </c>
      <c r="L351" s="322" t="e">
        <f t="shared" si="26"/>
        <v>#N/A</v>
      </c>
      <c r="M351" s="330" t="e">
        <f>IF(ISBLANK(A351),NA(),IFERROR(A351+(PLAYER_EXP_MAX-D351)/L351,NA()))</f>
        <v>#N/A</v>
      </c>
      <c r="N351" s="343" t="e">
        <f t="shared" ca="1" si="27"/>
        <v>#N/A</v>
      </c>
    </row>
    <row r="352" spans="4:14" ht="14.65" customHeight="1" x14ac:dyDescent="0.25">
      <c r="D352" s="343" t="str">
        <f t="shared" si="24"/>
        <v>-</v>
      </c>
      <c r="E352" s="316" t="str">
        <f>IF(ISBLANK(A352),"-",D352/PLAYER_EXP_MAX)</f>
        <v>-</v>
      </c>
      <c r="F352" s="322" t="e">
        <f ca="1">IF(ISBLANK(A352),NA(),IFERROR(SLOPE(INDIRECT("D" &amp; MATCH(A352-$B$1,A:A,1)):D352, INDIRECT("A" &amp; MATCH(A352-$B$1,A:A,1)):A352),NA()))</f>
        <v>#N/A</v>
      </c>
      <c r="G352" s="330" t="e">
        <f>IF(ISBLANK(A352),NA(),IFERROR(A352+(PLAYER_EXP_MAX-D352)/F352,NA()))</f>
        <v>#N/A</v>
      </c>
      <c r="H352" s="343" t="e">
        <f ca="1">IF(ISBLANK(#REF!),NA(),IFERROR(TEXT(TRUNC(G352-NOW()),"000") &amp; " D " &amp; TEXT(TRUNC(ABS(G352-NOW()-TRUNC(G352-NOW()))*24),"00") &amp; " H", NA()))</f>
        <v>#N/A</v>
      </c>
      <c r="I352" s="322" t="e">
        <f ca="1">IF(ISBLANK(A352),NA(),IFERROR(SLOPE(INDIRECT("D" &amp; MATCH(A352-$C$1,A:A,1)):D352, INDIRECT("A" &amp; MATCH(A352-$C$1,A:A,1)):A352),NA()))</f>
        <v>#N/A</v>
      </c>
      <c r="J352" s="330" t="e">
        <f>IF(ISBLANK(A352),NA(),IFERROR(A352+(PLAYER_EXP_MAX-D352)/I352,NA()))</f>
        <v>#N/A</v>
      </c>
      <c r="K352" s="343" t="e">
        <f t="shared" ca="1" si="25"/>
        <v>#N/A</v>
      </c>
      <c r="L352" s="322" t="e">
        <f t="shared" si="26"/>
        <v>#N/A</v>
      </c>
      <c r="M352" s="330" t="e">
        <f>IF(ISBLANK(A352),NA(),IFERROR(A352+(PLAYER_EXP_MAX-D352)/L352,NA()))</f>
        <v>#N/A</v>
      </c>
      <c r="N352" s="343" t="e">
        <f t="shared" ca="1" si="27"/>
        <v>#N/A</v>
      </c>
    </row>
    <row r="353" spans="4:14" ht="14.65" customHeight="1" x14ac:dyDescent="0.25">
      <c r="D353" s="343" t="str">
        <f t="shared" si="24"/>
        <v>-</v>
      </c>
      <c r="E353" s="316" t="str">
        <f>IF(ISBLANK(A353),"-",D353/PLAYER_EXP_MAX)</f>
        <v>-</v>
      </c>
      <c r="F353" s="322" t="e">
        <f ca="1">IF(ISBLANK(A353),NA(),IFERROR(SLOPE(INDIRECT("D" &amp; MATCH(A353-$B$1,A:A,1)):D353, INDIRECT("A" &amp; MATCH(A353-$B$1,A:A,1)):A353),NA()))</f>
        <v>#N/A</v>
      </c>
      <c r="G353" s="330" t="e">
        <f>IF(ISBLANK(A353),NA(),IFERROR(A353+(PLAYER_EXP_MAX-D353)/F353,NA()))</f>
        <v>#N/A</v>
      </c>
      <c r="H353" s="343" t="e">
        <f ca="1">IF(ISBLANK(#REF!),NA(),IFERROR(TEXT(TRUNC(G353-NOW()),"000") &amp; " D " &amp; TEXT(TRUNC(ABS(G353-NOW()-TRUNC(G353-NOW()))*24),"00") &amp; " H", NA()))</f>
        <v>#N/A</v>
      </c>
      <c r="I353" s="322" t="e">
        <f ca="1">IF(ISBLANK(A353),NA(),IFERROR(SLOPE(INDIRECT("D" &amp; MATCH(A353-$C$1,A:A,1)):D353, INDIRECT("A" &amp; MATCH(A353-$C$1,A:A,1)):A353),NA()))</f>
        <v>#N/A</v>
      </c>
      <c r="J353" s="330" t="e">
        <f>IF(ISBLANK(A353),NA(),IFERROR(A353+(PLAYER_EXP_MAX-D353)/I353,NA()))</f>
        <v>#N/A</v>
      </c>
      <c r="K353" s="343" t="e">
        <f t="shared" ca="1" si="25"/>
        <v>#N/A</v>
      </c>
      <c r="L353" s="322" t="e">
        <f t="shared" si="26"/>
        <v>#N/A</v>
      </c>
      <c r="M353" s="330" t="e">
        <f>IF(ISBLANK(A353),NA(),IFERROR(A353+(PLAYER_EXP_MAX-D353)/L353,NA()))</f>
        <v>#N/A</v>
      </c>
      <c r="N353" s="343" t="e">
        <f t="shared" ca="1" si="27"/>
        <v>#N/A</v>
      </c>
    </row>
    <row r="354" spans="4:14" ht="14.65" customHeight="1" x14ac:dyDescent="0.25">
      <c r="D354" s="343" t="str">
        <f t="shared" si="24"/>
        <v>-</v>
      </c>
      <c r="E354" s="316" t="str">
        <f>IF(ISBLANK(A354),"-",D354/PLAYER_EXP_MAX)</f>
        <v>-</v>
      </c>
      <c r="F354" s="322" t="e">
        <f ca="1">IF(ISBLANK(A354),NA(),IFERROR(SLOPE(INDIRECT("D" &amp; MATCH(A354-$B$1,A:A,1)):D354, INDIRECT("A" &amp; MATCH(A354-$B$1,A:A,1)):A354),NA()))</f>
        <v>#N/A</v>
      </c>
      <c r="G354" s="330" t="e">
        <f>IF(ISBLANK(A354),NA(),IFERROR(A354+(PLAYER_EXP_MAX-D354)/F354,NA()))</f>
        <v>#N/A</v>
      </c>
      <c r="H354" s="343" t="e">
        <f ca="1">IF(ISBLANK(#REF!),NA(),IFERROR(TEXT(TRUNC(G354-NOW()),"000") &amp; " D " &amp; TEXT(TRUNC(ABS(G354-NOW()-TRUNC(G354-NOW()))*24),"00") &amp; " H", NA()))</f>
        <v>#N/A</v>
      </c>
      <c r="I354" s="322" t="e">
        <f ca="1">IF(ISBLANK(A354),NA(),IFERROR(SLOPE(INDIRECT("D" &amp; MATCH(A354-$C$1,A:A,1)):D354, INDIRECT("A" &amp; MATCH(A354-$C$1,A:A,1)):A354),NA()))</f>
        <v>#N/A</v>
      </c>
      <c r="J354" s="330" t="e">
        <f>IF(ISBLANK(A354),NA(),IFERROR(A354+(PLAYER_EXP_MAX-D354)/I354,NA()))</f>
        <v>#N/A</v>
      </c>
      <c r="K354" s="343" t="e">
        <f t="shared" ca="1" si="25"/>
        <v>#N/A</v>
      </c>
      <c r="L354" s="322" t="e">
        <f t="shared" si="26"/>
        <v>#N/A</v>
      </c>
      <c r="M354" s="330" t="e">
        <f>IF(ISBLANK(A354),NA(),IFERROR(A354+(PLAYER_EXP_MAX-D354)/L354,NA()))</f>
        <v>#N/A</v>
      </c>
      <c r="N354" s="343" t="e">
        <f t="shared" ca="1" si="27"/>
        <v>#N/A</v>
      </c>
    </row>
    <row r="355" spans="4:14" ht="14.65" customHeight="1" x14ac:dyDescent="0.25">
      <c r="D355" s="343" t="str">
        <f t="shared" si="24"/>
        <v>-</v>
      </c>
      <c r="E355" s="316" t="str">
        <f>IF(ISBLANK(A355),"-",D355/PLAYER_EXP_MAX)</f>
        <v>-</v>
      </c>
      <c r="F355" s="322" t="e">
        <f ca="1">IF(ISBLANK(A355),NA(),IFERROR(SLOPE(INDIRECT("D" &amp; MATCH(A355-$B$1,A:A,1)):D355, INDIRECT("A" &amp; MATCH(A355-$B$1,A:A,1)):A355),NA()))</f>
        <v>#N/A</v>
      </c>
      <c r="G355" s="330" t="e">
        <f>IF(ISBLANK(A355),NA(),IFERROR(A355+(PLAYER_EXP_MAX-D355)/F355,NA()))</f>
        <v>#N/A</v>
      </c>
      <c r="H355" s="343" t="e">
        <f ca="1">IF(ISBLANK(#REF!),NA(),IFERROR(TEXT(TRUNC(G355-NOW()),"000") &amp; " D " &amp; TEXT(TRUNC(ABS(G355-NOW()-TRUNC(G355-NOW()))*24),"00") &amp; " H", NA()))</f>
        <v>#N/A</v>
      </c>
      <c r="I355" s="322" t="e">
        <f ca="1">IF(ISBLANK(A355),NA(),IFERROR(SLOPE(INDIRECT("D" &amp; MATCH(A355-$C$1,A:A,1)):D355, INDIRECT("A" &amp; MATCH(A355-$C$1,A:A,1)):A355),NA()))</f>
        <v>#N/A</v>
      </c>
      <c r="J355" s="330" t="e">
        <f>IF(ISBLANK(A355),NA(),IFERROR(A355+(PLAYER_EXP_MAX-D355)/I355,NA()))</f>
        <v>#N/A</v>
      </c>
      <c r="K355" s="343" t="e">
        <f t="shared" ca="1" si="25"/>
        <v>#N/A</v>
      </c>
      <c r="L355" s="322" t="e">
        <f t="shared" si="26"/>
        <v>#N/A</v>
      </c>
      <c r="M355" s="330" t="e">
        <f>IF(ISBLANK(A355),NA(),IFERROR(A355+(PLAYER_EXP_MAX-D355)/L355,NA()))</f>
        <v>#N/A</v>
      </c>
      <c r="N355" s="343" t="e">
        <f t="shared" ca="1" si="27"/>
        <v>#N/A</v>
      </c>
    </row>
    <row r="356" spans="4:14" ht="14.65" customHeight="1" x14ac:dyDescent="0.25">
      <c r="D356" s="343" t="str">
        <f t="shared" si="24"/>
        <v>-</v>
      </c>
      <c r="E356" s="316" t="str">
        <f>IF(ISBLANK(A356),"-",D356/PLAYER_EXP_MAX)</f>
        <v>-</v>
      </c>
      <c r="F356" s="322" t="e">
        <f ca="1">IF(ISBLANK(A356),NA(),IFERROR(SLOPE(INDIRECT("D" &amp; MATCH(A356-$B$1,A:A,1)):D356, INDIRECT("A" &amp; MATCH(A356-$B$1,A:A,1)):A356),NA()))</f>
        <v>#N/A</v>
      </c>
      <c r="G356" s="330" t="e">
        <f>IF(ISBLANK(A356),NA(),IFERROR(A356+(PLAYER_EXP_MAX-D356)/F356,NA()))</f>
        <v>#N/A</v>
      </c>
      <c r="H356" s="343" t="e">
        <f ca="1">IF(ISBLANK(#REF!),NA(),IFERROR(TEXT(TRUNC(G356-NOW()),"000") &amp; " D " &amp; TEXT(TRUNC(ABS(G356-NOW()-TRUNC(G356-NOW()))*24),"00") &amp; " H", NA()))</f>
        <v>#N/A</v>
      </c>
      <c r="I356" s="322" t="e">
        <f ca="1">IF(ISBLANK(A356),NA(),IFERROR(SLOPE(INDIRECT("D" &amp; MATCH(A356-$C$1,A:A,1)):D356, INDIRECT("A" &amp; MATCH(A356-$C$1,A:A,1)):A356),NA()))</f>
        <v>#N/A</v>
      </c>
      <c r="J356" s="330" t="e">
        <f>IF(ISBLANK(A356),NA(),IFERROR(A356+(PLAYER_EXP_MAX-D356)/I356,NA()))</f>
        <v>#N/A</v>
      </c>
      <c r="K356" s="343" t="e">
        <f t="shared" ca="1" si="25"/>
        <v>#N/A</v>
      </c>
      <c r="L356" s="322" t="e">
        <f t="shared" si="26"/>
        <v>#N/A</v>
      </c>
      <c r="M356" s="330" t="e">
        <f>IF(ISBLANK(A356),NA(),IFERROR(A356+(PLAYER_EXP_MAX-D356)/L356,NA()))</f>
        <v>#N/A</v>
      </c>
      <c r="N356" s="343" t="e">
        <f t="shared" ca="1" si="27"/>
        <v>#N/A</v>
      </c>
    </row>
    <row r="357" spans="4:14" ht="14.65" customHeight="1" x14ac:dyDescent="0.25">
      <c r="D357" s="343" t="str">
        <f t="shared" si="24"/>
        <v>-</v>
      </c>
      <c r="E357" s="316" t="str">
        <f>IF(ISBLANK(A357),"-",D357/PLAYER_EXP_MAX)</f>
        <v>-</v>
      </c>
      <c r="F357" s="322" t="e">
        <f ca="1">IF(ISBLANK(A357),NA(),IFERROR(SLOPE(INDIRECT("D" &amp; MATCH(A357-$B$1,A:A,1)):D357, INDIRECT("A" &amp; MATCH(A357-$B$1,A:A,1)):A357),NA()))</f>
        <v>#N/A</v>
      </c>
      <c r="G357" s="330" t="e">
        <f>IF(ISBLANK(A357),NA(),IFERROR(A357+(PLAYER_EXP_MAX-D357)/F357,NA()))</f>
        <v>#N/A</v>
      </c>
      <c r="H357" s="343" t="e">
        <f ca="1">IF(ISBLANK(#REF!),NA(),IFERROR(TEXT(TRUNC(G357-NOW()),"000") &amp; " D " &amp; TEXT(TRUNC(ABS(G357-NOW()-TRUNC(G357-NOW()))*24),"00") &amp; " H", NA()))</f>
        <v>#N/A</v>
      </c>
      <c r="I357" s="322" t="e">
        <f ca="1">IF(ISBLANK(A357),NA(),IFERROR(SLOPE(INDIRECT("D" &amp; MATCH(A357-$C$1,A:A,1)):D357, INDIRECT("A" &amp; MATCH(A357-$C$1,A:A,1)):A357),NA()))</f>
        <v>#N/A</v>
      </c>
      <c r="J357" s="330" t="e">
        <f>IF(ISBLANK(A357),NA(),IFERROR(A357+(PLAYER_EXP_MAX-D357)/I357,NA()))</f>
        <v>#N/A</v>
      </c>
      <c r="K357" s="343" t="e">
        <f t="shared" ca="1" si="25"/>
        <v>#N/A</v>
      </c>
      <c r="L357" s="322" t="e">
        <f t="shared" si="26"/>
        <v>#N/A</v>
      </c>
      <c r="M357" s="330" t="e">
        <f>IF(ISBLANK(A357),NA(),IFERROR(A357+(PLAYER_EXP_MAX-D357)/L357,NA()))</f>
        <v>#N/A</v>
      </c>
      <c r="N357" s="343" t="e">
        <f t="shared" ca="1" si="27"/>
        <v>#N/A</v>
      </c>
    </row>
    <row r="358" spans="4:14" ht="14.65" customHeight="1" x14ac:dyDescent="0.25">
      <c r="D358" s="343" t="str">
        <f t="shared" si="24"/>
        <v>-</v>
      </c>
      <c r="E358" s="316" t="str">
        <f>IF(ISBLANK(A358),"-",D358/PLAYER_EXP_MAX)</f>
        <v>-</v>
      </c>
      <c r="F358" s="322" t="e">
        <f ca="1">IF(ISBLANK(A358),NA(),IFERROR(SLOPE(INDIRECT("D" &amp; MATCH(A358-$B$1,A:A,1)):D358, INDIRECT("A" &amp; MATCH(A358-$B$1,A:A,1)):A358),NA()))</f>
        <v>#N/A</v>
      </c>
      <c r="G358" s="330" t="e">
        <f>IF(ISBLANK(A358),NA(),IFERROR(A358+(PLAYER_EXP_MAX-D358)/F358,NA()))</f>
        <v>#N/A</v>
      </c>
      <c r="H358" s="343" t="e">
        <f ca="1">IF(ISBLANK(#REF!),NA(),IFERROR(TEXT(TRUNC(G358-NOW()),"000") &amp; " D " &amp; TEXT(TRUNC(ABS(G358-NOW()-TRUNC(G358-NOW()))*24),"00") &amp; " H", NA()))</f>
        <v>#N/A</v>
      </c>
      <c r="I358" s="322" t="e">
        <f ca="1">IF(ISBLANK(A358),NA(),IFERROR(SLOPE(INDIRECT("D" &amp; MATCH(A358-$C$1,A:A,1)):D358, INDIRECT("A" &amp; MATCH(A358-$C$1,A:A,1)):A358),NA()))</f>
        <v>#N/A</v>
      </c>
      <c r="J358" s="330" t="e">
        <f>IF(ISBLANK(A358),NA(),IFERROR(A358+(PLAYER_EXP_MAX-D358)/I358,NA()))</f>
        <v>#N/A</v>
      </c>
      <c r="K358" s="343" t="e">
        <f t="shared" ca="1" si="25"/>
        <v>#N/A</v>
      </c>
      <c r="L358" s="322" t="e">
        <f t="shared" si="26"/>
        <v>#N/A</v>
      </c>
      <c r="M358" s="330" t="e">
        <f>IF(ISBLANK(A358),NA(),IFERROR(A358+(PLAYER_EXP_MAX-D358)/L358,NA()))</f>
        <v>#N/A</v>
      </c>
      <c r="N358" s="343" t="e">
        <f t="shared" ca="1" si="27"/>
        <v>#N/A</v>
      </c>
    </row>
    <row r="359" spans="4:14" ht="14.65" customHeight="1" x14ac:dyDescent="0.25">
      <c r="D359" s="343" t="str">
        <f t="shared" si="24"/>
        <v>-</v>
      </c>
      <c r="E359" s="316" t="str">
        <f>IF(ISBLANK(A359),"-",D359/PLAYER_EXP_MAX)</f>
        <v>-</v>
      </c>
      <c r="F359" s="322" t="e">
        <f ca="1">IF(ISBLANK(A359),NA(),IFERROR(SLOPE(INDIRECT("D" &amp; MATCH(A359-$B$1,A:A,1)):D359, INDIRECT("A" &amp; MATCH(A359-$B$1,A:A,1)):A359),NA()))</f>
        <v>#N/A</v>
      </c>
      <c r="G359" s="330" t="e">
        <f>IF(ISBLANK(A359),NA(),IFERROR(A359+(PLAYER_EXP_MAX-D359)/F359,NA()))</f>
        <v>#N/A</v>
      </c>
      <c r="H359" s="343" t="e">
        <f ca="1">IF(ISBLANK(#REF!),NA(),IFERROR(TEXT(TRUNC(G359-NOW()),"000") &amp; " D " &amp; TEXT(TRUNC(ABS(G359-NOW()-TRUNC(G359-NOW()))*24),"00") &amp; " H", NA()))</f>
        <v>#N/A</v>
      </c>
      <c r="I359" s="322" t="e">
        <f ca="1">IF(ISBLANK(A359),NA(),IFERROR(SLOPE(INDIRECT("D" &amp; MATCH(A359-$C$1,A:A,1)):D359, INDIRECT("A" &amp; MATCH(A359-$C$1,A:A,1)):A359),NA()))</f>
        <v>#N/A</v>
      </c>
      <c r="J359" s="330" t="e">
        <f>IF(ISBLANK(A359),NA(),IFERROR(A359+(PLAYER_EXP_MAX-D359)/I359,NA()))</f>
        <v>#N/A</v>
      </c>
      <c r="K359" s="343" t="e">
        <f t="shared" ca="1" si="25"/>
        <v>#N/A</v>
      </c>
      <c r="L359" s="322" t="e">
        <f t="shared" si="26"/>
        <v>#N/A</v>
      </c>
      <c r="M359" s="330" t="e">
        <f>IF(ISBLANK(A359),NA(),IFERROR(A359+(PLAYER_EXP_MAX-D359)/L359,NA()))</f>
        <v>#N/A</v>
      </c>
      <c r="N359" s="343" t="e">
        <f t="shared" ca="1" si="27"/>
        <v>#N/A</v>
      </c>
    </row>
    <row r="360" spans="4:14" ht="14.65" customHeight="1" x14ac:dyDescent="0.25">
      <c r="D360" s="343" t="str">
        <f t="shared" si="24"/>
        <v>-</v>
      </c>
      <c r="E360" s="316" t="str">
        <f>IF(ISBLANK(A360),"-",D360/PLAYER_EXP_MAX)</f>
        <v>-</v>
      </c>
      <c r="F360" s="322" t="e">
        <f ca="1">IF(ISBLANK(A360),NA(),IFERROR(SLOPE(INDIRECT("D" &amp; MATCH(A360-$B$1,A:A,1)):D360, INDIRECT("A" &amp; MATCH(A360-$B$1,A:A,1)):A360),NA()))</f>
        <v>#N/A</v>
      </c>
      <c r="G360" s="330" t="e">
        <f>IF(ISBLANK(A360),NA(),IFERROR(A360+(PLAYER_EXP_MAX-D360)/F360,NA()))</f>
        <v>#N/A</v>
      </c>
      <c r="H360" s="343" t="e">
        <f ca="1">IF(ISBLANK(#REF!),NA(),IFERROR(TEXT(TRUNC(G360-NOW()),"000") &amp; " D " &amp; TEXT(TRUNC(ABS(G360-NOW()-TRUNC(G360-NOW()))*24),"00") &amp; " H", NA()))</f>
        <v>#N/A</v>
      </c>
      <c r="I360" s="322" t="e">
        <f ca="1">IF(ISBLANK(A360),NA(),IFERROR(SLOPE(INDIRECT("D" &amp; MATCH(A360-$C$1,A:A,1)):D360, INDIRECT("A" &amp; MATCH(A360-$C$1,A:A,1)):A360),NA()))</f>
        <v>#N/A</v>
      </c>
      <c r="J360" s="330" t="e">
        <f>IF(ISBLANK(A360),NA(),IFERROR(A360+(PLAYER_EXP_MAX-D360)/I360,NA()))</f>
        <v>#N/A</v>
      </c>
      <c r="K360" s="343" t="e">
        <f t="shared" ca="1" si="25"/>
        <v>#N/A</v>
      </c>
      <c r="L360" s="322" t="e">
        <f t="shared" si="26"/>
        <v>#N/A</v>
      </c>
      <c r="M360" s="330" t="e">
        <f>IF(ISBLANK(A360),NA(),IFERROR(A360+(PLAYER_EXP_MAX-D360)/L360,NA()))</f>
        <v>#N/A</v>
      </c>
      <c r="N360" s="343" t="e">
        <f t="shared" ca="1" si="27"/>
        <v>#N/A</v>
      </c>
    </row>
    <row r="361" spans="4:14" ht="14.65" customHeight="1" x14ac:dyDescent="0.25">
      <c r="D361" s="343" t="str">
        <f t="shared" si="24"/>
        <v>-</v>
      </c>
      <c r="E361" s="316" t="str">
        <f>IF(ISBLANK(A361),"-",D361/PLAYER_EXP_MAX)</f>
        <v>-</v>
      </c>
      <c r="F361" s="322" t="e">
        <f ca="1">IF(ISBLANK(A361),NA(),IFERROR(SLOPE(INDIRECT("D" &amp; MATCH(A361-$B$1,A:A,1)):D361, INDIRECT("A" &amp; MATCH(A361-$B$1,A:A,1)):A361),NA()))</f>
        <v>#N/A</v>
      </c>
      <c r="G361" s="330" t="e">
        <f>IF(ISBLANK(A361),NA(),IFERROR(A361+(PLAYER_EXP_MAX-D361)/F361,NA()))</f>
        <v>#N/A</v>
      </c>
      <c r="H361" s="343" t="e">
        <f ca="1">IF(ISBLANK(#REF!),NA(),IFERROR(TEXT(TRUNC(G361-NOW()),"000") &amp; " D " &amp; TEXT(TRUNC(ABS(G361-NOW()-TRUNC(G361-NOW()))*24),"00") &amp; " H", NA()))</f>
        <v>#N/A</v>
      </c>
      <c r="I361" s="322" t="e">
        <f ca="1">IF(ISBLANK(A361),NA(),IFERROR(SLOPE(INDIRECT("D" &amp; MATCH(A361-$C$1,A:A,1)):D361, INDIRECT("A" &amp; MATCH(A361-$C$1,A:A,1)):A361),NA()))</f>
        <v>#N/A</v>
      </c>
      <c r="J361" s="330" t="e">
        <f>IF(ISBLANK(A361),NA(),IFERROR(A361+(PLAYER_EXP_MAX-D361)/I361,NA()))</f>
        <v>#N/A</v>
      </c>
      <c r="K361" s="343" t="e">
        <f t="shared" ca="1" si="25"/>
        <v>#N/A</v>
      </c>
      <c r="L361" s="322" t="e">
        <f t="shared" si="26"/>
        <v>#N/A</v>
      </c>
      <c r="M361" s="330" t="e">
        <f>IF(ISBLANK(A361),NA(),IFERROR(A361+(PLAYER_EXP_MAX-D361)/L361,NA()))</f>
        <v>#N/A</v>
      </c>
      <c r="N361" s="343" t="e">
        <f t="shared" ca="1" si="27"/>
        <v>#N/A</v>
      </c>
    </row>
    <row r="362" spans="4:14" ht="14.65" customHeight="1" x14ac:dyDescent="0.25">
      <c r="D362" s="343" t="str">
        <f t="shared" si="24"/>
        <v>-</v>
      </c>
      <c r="E362" s="316" t="str">
        <f>IF(ISBLANK(A362),"-",D362/PLAYER_EXP_MAX)</f>
        <v>-</v>
      </c>
      <c r="F362" s="322" t="e">
        <f ca="1">IF(ISBLANK(A362),NA(),IFERROR(SLOPE(INDIRECT("D" &amp; MATCH(A362-$B$1,A:A,1)):D362, INDIRECT("A" &amp; MATCH(A362-$B$1,A:A,1)):A362),NA()))</f>
        <v>#N/A</v>
      </c>
      <c r="G362" s="330" t="e">
        <f>IF(ISBLANK(A362),NA(),IFERROR(A362+(PLAYER_EXP_MAX-D362)/F362,NA()))</f>
        <v>#N/A</v>
      </c>
      <c r="H362" s="343" t="e">
        <f ca="1">IF(ISBLANK(#REF!),NA(),IFERROR(TEXT(TRUNC(G362-NOW()),"000") &amp; " D " &amp; TEXT(TRUNC(ABS(G362-NOW()-TRUNC(G362-NOW()))*24),"00") &amp; " H", NA()))</f>
        <v>#N/A</v>
      </c>
      <c r="I362" s="322" t="e">
        <f ca="1">IF(ISBLANK(A362),NA(),IFERROR(SLOPE(INDIRECT("D" &amp; MATCH(A362-$C$1,A:A,1)):D362, INDIRECT("A" &amp; MATCH(A362-$C$1,A:A,1)):A362),NA()))</f>
        <v>#N/A</v>
      </c>
      <c r="J362" s="330" t="e">
        <f>IF(ISBLANK(A362),NA(),IFERROR(A362+(PLAYER_EXP_MAX-D362)/I362,NA()))</f>
        <v>#N/A</v>
      </c>
      <c r="K362" s="343" t="e">
        <f t="shared" ca="1" si="25"/>
        <v>#N/A</v>
      </c>
      <c r="L362" s="322" t="e">
        <f t="shared" si="26"/>
        <v>#N/A</v>
      </c>
      <c r="M362" s="330" t="e">
        <f>IF(ISBLANK(A362),NA(),IFERROR(A362+(PLAYER_EXP_MAX-D362)/L362,NA()))</f>
        <v>#N/A</v>
      </c>
      <c r="N362" s="343" t="e">
        <f t="shared" ca="1" si="27"/>
        <v>#N/A</v>
      </c>
    </row>
    <row r="363" spans="4:14" ht="14.65" customHeight="1" x14ac:dyDescent="0.25">
      <c r="D363" s="343" t="str">
        <f t="shared" si="24"/>
        <v>-</v>
      </c>
      <c r="E363" s="316" t="str">
        <f>IF(ISBLANK(A363),"-",D363/PLAYER_EXP_MAX)</f>
        <v>-</v>
      </c>
      <c r="F363" s="322" t="e">
        <f ca="1">IF(ISBLANK(A363),NA(),IFERROR(SLOPE(INDIRECT("D" &amp; MATCH(A363-$B$1,A:A,1)):D363, INDIRECT("A" &amp; MATCH(A363-$B$1,A:A,1)):A363),NA()))</f>
        <v>#N/A</v>
      </c>
      <c r="G363" s="330" t="e">
        <f>IF(ISBLANK(A363),NA(),IFERROR(A363+(PLAYER_EXP_MAX-D363)/F363,NA()))</f>
        <v>#N/A</v>
      </c>
      <c r="H363" s="343" t="e">
        <f ca="1">IF(ISBLANK(#REF!),NA(),IFERROR(TEXT(TRUNC(G363-NOW()),"000") &amp; " D " &amp; TEXT(TRUNC(ABS(G363-NOW()-TRUNC(G363-NOW()))*24),"00") &amp; " H", NA()))</f>
        <v>#N/A</v>
      </c>
      <c r="I363" s="322" t="e">
        <f ca="1">IF(ISBLANK(A363),NA(),IFERROR(SLOPE(INDIRECT("D" &amp; MATCH(A363-$C$1,A:A,1)):D363, INDIRECT("A" &amp; MATCH(A363-$C$1,A:A,1)):A363),NA()))</f>
        <v>#N/A</v>
      </c>
      <c r="J363" s="330" t="e">
        <f>IF(ISBLANK(A363),NA(),IFERROR(A363+(PLAYER_EXP_MAX-D363)/I363,NA()))</f>
        <v>#N/A</v>
      </c>
      <c r="K363" s="343" t="e">
        <f t="shared" ca="1" si="25"/>
        <v>#N/A</v>
      </c>
      <c r="L363" s="322" t="e">
        <f t="shared" si="26"/>
        <v>#N/A</v>
      </c>
      <c r="M363" s="330" t="e">
        <f>IF(ISBLANK(A363),NA(),IFERROR(A363+(PLAYER_EXP_MAX-D363)/L363,NA()))</f>
        <v>#N/A</v>
      </c>
      <c r="N363" s="343" t="e">
        <f t="shared" ca="1" si="27"/>
        <v>#N/A</v>
      </c>
    </row>
    <row r="364" spans="4:14" ht="14.65" customHeight="1" x14ac:dyDescent="0.25">
      <c r="D364" s="343" t="str">
        <f t="shared" si="24"/>
        <v>-</v>
      </c>
      <c r="E364" s="316" t="str">
        <f>IF(ISBLANK(A364),"-",D364/PLAYER_EXP_MAX)</f>
        <v>-</v>
      </c>
      <c r="F364" s="322" t="e">
        <f ca="1">IF(ISBLANK(A364),NA(),IFERROR(SLOPE(INDIRECT("D" &amp; MATCH(A364-$B$1,A:A,1)):D364, INDIRECT("A" &amp; MATCH(A364-$B$1,A:A,1)):A364),NA()))</f>
        <v>#N/A</v>
      </c>
      <c r="G364" s="330" t="e">
        <f>IF(ISBLANK(A364),NA(),IFERROR(A364+(PLAYER_EXP_MAX-D364)/F364,NA()))</f>
        <v>#N/A</v>
      </c>
      <c r="H364" s="343" t="e">
        <f ca="1">IF(ISBLANK(#REF!),NA(),IFERROR(TEXT(TRUNC(G364-NOW()),"000") &amp; " D " &amp; TEXT(TRUNC(ABS(G364-NOW()-TRUNC(G364-NOW()))*24),"00") &amp; " H", NA()))</f>
        <v>#N/A</v>
      </c>
      <c r="I364" s="322" t="e">
        <f ca="1">IF(ISBLANK(A364),NA(),IFERROR(SLOPE(INDIRECT("D" &amp; MATCH(A364-$C$1,A:A,1)):D364, INDIRECT("A" &amp; MATCH(A364-$C$1,A:A,1)):A364),NA()))</f>
        <v>#N/A</v>
      </c>
      <c r="J364" s="330" t="e">
        <f>IF(ISBLANK(A364),NA(),IFERROR(A364+(PLAYER_EXP_MAX-D364)/I364,NA()))</f>
        <v>#N/A</v>
      </c>
      <c r="K364" s="343" t="e">
        <f t="shared" ca="1" si="25"/>
        <v>#N/A</v>
      </c>
      <c r="L364" s="322" t="e">
        <f t="shared" si="26"/>
        <v>#N/A</v>
      </c>
      <c r="M364" s="330" t="e">
        <f>IF(ISBLANK(A364),NA(),IFERROR(A364+(PLAYER_EXP_MAX-D364)/L364,NA()))</f>
        <v>#N/A</v>
      </c>
      <c r="N364" s="343" t="e">
        <f t="shared" ca="1" si="27"/>
        <v>#N/A</v>
      </c>
    </row>
    <row r="365" spans="4:14" ht="14.65" customHeight="1" x14ac:dyDescent="0.25">
      <c r="D365" s="343" t="str">
        <f t="shared" si="24"/>
        <v>-</v>
      </c>
      <c r="E365" s="316" t="str">
        <f>IF(ISBLANK(A365),"-",D365/PLAYER_EXP_MAX)</f>
        <v>-</v>
      </c>
      <c r="F365" s="322" t="e">
        <f ca="1">IF(ISBLANK(A365),NA(),IFERROR(SLOPE(INDIRECT("D" &amp; MATCH(A365-$B$1,A:A,1)):D365, INDIRECT("A" &amp; MATCH(A365-$B$1,A:A,1)):A365),NA()))</f>
        <v>#N/A</v>
      </c>
      <c r="G365" s="330" t="e">
        <f>IF(ISBLANK(A365),NA(),IFERROR(A365+(PLAYER_EXP_MAX-D365)/F365,NA()))</f>
        <v>#N/A</v>
      </c>
      <c r="H365" s="343" t="e">
        <f ca="1">IF(ISBLANK(#REF!),NA(),IFERROR(TEXT(TRUNC(G365-NOW()),"000") &amp; " D " &amp; TEXT(TRUNC(ABS(G365-NOW()-TRUNC(G365-NOW()))*24),"00") &amp; " H", NA()))</f>
        <v>#N/A</v>
      </c>
      <c r="I365" s="322" t="e">
        <f ca="1">IF(ISBLANK(A365),NA(),IFERROR(SLOPE(INDIRECT("D" &amp; MATCH(A365-$C$1,A:A,1)):D365, INDIRECT("A" &amp; MATCH(A365-$C$1,A:A,1)):A365),NA()))</f>
        <v>#N/A</v>
      </c>
      <c r="J365" s="330" t="e">
        <f>IF(ISBLANK(A365),NA(),IFERROR(A365+(PLAYER_EXP_MAX-D365)/I365,NA()))</f>
        <v>#N/A</v>
      </c>
      <c r="K365" s="343" t="e">
        <f t="shared" ca="1" si="25"/>
        <v>#N/A</v>
      </c>
      <c r="L365" s="322" t="e">
        <f t="shared" si="26"/>
        <v>#N/A</v>
      </c>
      <c r="M365" s="330" t="e">
        <f>IF(ISBLANK(A365),NA(),IFERROR(A365+(PLAYER_EXP_MAX-D365)/L365,NA()))</f>
        <v>#N/A</v>
      </c>
      <c r="N365" s="343" t="e">
        <f t="shared" ca="1" si="27"/>
        <v>#N/A</v>
      </c>
    </row>
    <row r="366" spans="4:14" ht="14.65" customHeight="1" x14ac:dyDescent="0.25">
      <c r="D366" s="343" t="str">
        <f t="shared" si="24"/>
        <v>-</v>
      </c>
      <c r="E366" s="316" t="str">
        <f>IF(ISBLANK(A366),"-",D366/PLAYER_EXP_MAX)</f>
        <v>-</v>
      </c>
      <c r="F366" s="322" t="e">
        <f ca="1">IF(ISBLANK(A366),NA(),IFERROR(SLOPE(INDIRECT("D" &amp; MATCH(A366-$B$1,A:A,1)):D366, INDIRECT("A" &amp; MATCH(A366-$B$1,A:A,1)):A366),NA()))</f>
        <v>#N/A</v>
      </c>
      <c r="G366" s="330" t="e">
        <f>IF(ISBLANK(A366),NA(),IFERROR(A366+(PLAYER_EXP_MAX-D366)/F366,NA()))</f>
        <v>#N/A</v>
      </c>
      <c r="H366" s="343" t="e">
        <f ca="1">IF(ISBLANK(#REF!),NA(),IFERROR(TEXT(TRUNC(G366-NOW()),"000") &amp; " D " &amp; TEXT(TRUNC(ABS(G366-NOW()-TRUNC(G366-NOW()))*24),"00") &amp; " H", NA()))</f>
        <v>#N/A</v>
      </c>
      <c r="I366" s="322" t="e">
        <f ca="1">IF(ISBLANK(A366),NA(),IFERROR(SLOPE(INDIRECT("D" &amp; MATCH(A366-$C$1,A:A,1)):D366, INDIRECT("A" &amp; MATCH(A366-$C$1,A:A,1)):A366),NA()))</f>
        <v>#N/A</v>
      </c>
      <c r="J366" s="330" t="e">
        <f>IF(ISBLANK(A366),NA(),IFERROR(A366+(PLAYER_EXP_MAX-D366)/I366,NA()))</f>
        <v>#N/A</v>
      </c>
      <c r="K366" s="343" t="e">
        <f t="shared" ca="1" si="25"/>
        <v>#N/A</v>
      </c>
      <c r="L366" s="322" t="e">
        <f t="shared" si="26"/>
        <v>#N/A</v>
      </c>
      <c r="M366" s="330" t="e">
        <f>IF(ISBLANK(A366),NA(),IFERROR(A366+(PLAYER_EXP_MAX-D366)/L366,NA()))</f>
        <v>#N/A</v>
      </c>
      <c r="N366" s="343" t="e">
        <f t="shared" ca="1" si="27"/>
        <v>#N/A</v>
      </c>
    </row>
    <row r="367" spans="4:14" ht="14.65" customHeight="1" x14ac:dyDescent="0.25">
      <c r="D367" s="343" t="str">
        <f t="shared" si="24"/>
        <v>-</v>
      </c>
      <c r="E367" s="316" t="str">
        <f>IF(ISBLANK(A367),"-",D367/PLAYER_EXP_MAX)</f>
        <v>-</v>
      </c>
      <c r="F367" s="322" t="e">
        <f ca="1">IF(ISBLANK(A367),NA(),IFERROR(SLOPE(INDIRECT("D" &amp; MATCH(A367-$B$1,A:A,1)):D367, INDIRECT("A" &amp; MATCH(A367-$B$1,A:A,1)):A367),NA()))</f>
        <v>#N/A</v>
      </c>
      <c r="G367" s="330" t="e">
        <f>IF(ISBLANK(A367),NA(),IFERROR(A367+(PLAYER_EXP_MAX-D367)/F367,NA()))</f>
        <v>#N/A</v>
      </c>
      <c r="H367" s="343" t="e">
        <f ca="1">IF(ISBLANK(#REF!),NA(),IFERROR(TEXT(TRUNC(G367-NOW()),"000") &amp; " D " &amp; TEXT(TRUNC(ABS(G367-NOW()-TRUNC(G367-NOW()))*24),"00") &amp; " H", NA()))</f>
        <v>#N/A</v>
      </c>
      <c r="I367" s="322" t="e">
        <f ca="1">IF(ISBLANK(A367),NA(),IFERROR(SLOPE(INDIRECT("D" &amp; MATCH(A367-$C$1,A:A,1)):D367, INDIRECT("A" &amp; MATCH(A367-$C$1,A:A,1)):A367),NA()))</f>
        <v>#N/A</v>
      </c>
      <c r="J367" s="330" t="e">
        <f>IF(ISBLANK(A367),NA(),IFERROR(A367+(PLAYER_EXP_MAX-D367)/I367,NA()))</f>
        <v>#N/A</v>
      </c>
      <c r="K367" s="343" t="e">
        <f t="shared" ca="1" si="25"/>
        <v>#N/A</v>
      </c>
      <c r="L367" s="322" t="e">
        <f t="shared" si="26"/>
        <v>#N/A</v>
      </c>
      <c r="M367" s="330" t="e">
        <f>IF(ISBLANK(A367),NA(),IFERROR(A367+(PLAYER_EXP_MAX-D367)/L367,NA()))</f>
        <v>#N/A</v>
      </c>
      <c r="N367" s="343" t="e">
        <f t="shared" ca="1" si="27"/>
        <v>#N/A</v>
      </c>
    </row>
    <row r="368" spans="4:14" ht="14.65" customHeight="1" x14ac:dyDescent="0.25">
      <c r="D368" s="343" t="str">
        <f t="shared" si="24"/>
        <v>-</v>
      </c>
      <c r="E368" s="316" t="str">
        <f>IF(ISBLANK(A368),"-",D368/PLAYER_EXP_MAX)</f>
        <v>-</v>
      </c>
      <c r="F368" s="322" t="e">
        <f ca="1">IF(ISBLANK(A368),NA(),IFERROR(SLOPE(INDIRECT("D" &amp; MATCH(A368-$B$1,A:A,1)):D368, INDIRECT("A" &amp; MATCH(A368-$B$1,A:A,1)):A368),NA()))</f>
        <v>#N/A</v>
      </c>
      <c r="G368" s="330" t="e">
        <f>IF(ISBLANK(A368),NA(),IFERROR(A368+(PLAYER_EXP_MAX-D368)/F368,NA()))</f>
        <v>#N/A</v>
      </c>
      <c r="H368" s="343" t="e">
        <f ca="1">IF(ISBLANK(#REF!),NA(),IFERROR(TEXT(TRUNC(G368-NOW()),"000") &amp; " D " &amp; TEXT(TRUNC(ABS(G368-NOW()-TRUNC(G368-NOW()))*24),"00") &amp; " H", NA()))</f>
        <v>#N/A</v>
      </c>
      <c r="I368" s="322" t="e">
        <f ca="1">IF(ISBLANK(A368),NA(),IFERROR(SLOPE(INDIRECT("D" &amp; MATCH(A368-$C$1,A:A,1)):D368, INDIRECT("A" &amp; MATCH(A368-$C$1,A:A,1)):A368),NA()))</f>
        <v>#N/A</v>
      </c>
      <c r="J368" s="330" t="e">
        <f>IF(ISBLANK(A368),NA(),IFERROR(A368+(PLAYER_EXP_MAX-D368)/I368,NA()))</f>
        <v>#N/A</v>
      </c>
      <c r="K368" s="343" t="e">
        <f t="shared" ca="1" si="25"/>
        <v>#N/A</v>
      </c>
      <c r="L368" s="322" t="e">
        <f t="shared" si="26"/>
        <v>#N/A</v>
      </c>
      <c r="M368" s="330" t="e">
        <f>IF(ISBLANK(A368),NA(),IFERROR(A368+(PLAYER_EXP_MAX-D368)/L368,NA()))</f>
        <v>#N/A</v>
      </c>
      <c r="N368" s="343" t="e">
        <f t="shared" ca="1" si="27"/>
        <v>#N/A</v>
      </c>
    </row>
    <row r="369" spans="4:14" ht="14.65" customHeight="1" x14ac:dyDescent="0.25">
      <c r="D369" s="343" t="str">
        <f t="shared" si="24"/>
        <v>-</v>
      </c>
      <c r="E369" s="316" t="str">
        <f>IF(ISBLANK(A369),"-",D369/PLAYER_EXP_MAX)</f>
        <v>-</v>
      </c>
      <c r="F369" s="322" t="e">
        <f ca="1">IF(ISBLANK(A369),NA(),IFERROR(SLOPE(INDIRECT("D" &amp; MATCH(A369-$B$1,A:A,1)):D369, INDIRECT("A" &amp; MATCH(A369-$B$1,A:A,1)):A369),NA()))</f>
        <v>#N/A</v>
      </c>
      <c r="G369" s="330" t="e">
        <f>IF(ISBLANK(A369),NA(),IFERROR(A369+(PLAYER_EXP_MAX-D369)/F369,NA()))</f>
        <v>#N/A</v>
      </c>
      <c r="H369" s="343" t="e">
        <f ca="1">IF(ISBLANK(#REF!),NA(),IFERROR(TEXT(TRUNC(G369-NOW()),"000") &amp; " D " &amp; TEXT(TRUNC(ABS(G369-NOW()-TRUNC(G369-NOW()))*24),"00") &amp; " H", NA()))</f>
        <v>#N/A</v>
      </c>
      <c r="I369" s="322" t="e">
        <f ca="1">IF(ISBLANK(A369),NA(),IFERROR(SLOPE(INDIRECT("D" &amp; MATCH(A369-$C$1,A:A,1)):D369, INDIRECT("A" &amp; MATCH(A369-$C$1,A:A,1)):A369),NA()))</f>
        <v>#N/A</v>
      </c>
      <c r="J369" s="330" t="e">
        <f>IF(ISBLANK(A369),NA(),IFERROR(A369+(PLAYER_EXP_MAX-D369)/I369,NA()))</f>
        <v>#N/A</v>
      </c>
      <c r="K369" s="343" t="e">
        <f t="shared" ca="1" si="25"/>
        <v>#N/A</v>
      </c>
      <c r="L369" s="322" t="e">
        <f t="shared" si="26"/>
        <v>#N/A</v>
      </c>
      <c r="M369" s="330" t="e">
        <f>IF(ISBLANK(A369),NA(),IFERROR(A369+(PLAYER_EXP_MAX-D369)/L369,NA()))</f>
        <v>#N/A</v>
      </c>
      <c r="N369" s="343" t="e">
        <f t="shared" ca="1" si="27"/>
        <v>#N/A</v>
      </c>
    </row>
    <row r="370" spans="4:14" ht="14.65" customHeight="1" x14ac:dyDescent="0.25">
      <c r="D370" s="343" t="str">
        <f t="shared" si="24"/>
        <v>-</v>
      </c>
      <c r="E370" s="316" t="str">
        <f>IF(ISBLANK(A370),"-",D370/PLAYER_EXP_MAX)</f>
        <v>-</v>
      </c>
      <c r="F370" s="322" t="e">
        <f ca="1">IF(ISBLANK(A370),NA(),IFERROR(SLOPE(INDIRECT("D" &amp; MATCH(A370-$B$1,A:A,1)):D370, INDIRECT("A" &amp; MATCH(A370-$B$1,A:A,1)):A370),NA()))</f>
        <v>#N/A</v>
      </c>
      <c r="G370" s="330" t="e">
        <f>IF(ISBLANK(A370),NA(),IFERROR(A370+(PLAYER_EXP_MAX-D370)/F370,NA()))</f>
        <v>#N/A</v>
      </c>
      <c r="H370" s="343" t="e">
        <f ca="1">IF(ISBLANK(#REF!),NA(),IFERROR(TEXT(TRUNC(G370-NOW()),"000") &amp; " D " &amp; TEXT(TRUNC(ABS(G370-NOW()-TRUNC(G370-NOW()))*24),"00") &amp; " H", NA()))</f>
        <v>#N/A</v>
      </c>
      <c r="I370" s="322" t="e">
        <f ca="1">IF(ISBLANK(A370),NA(),IFERROR(SLOPE(INDIRECT("D" &amp; MATCH(A370-$C$1,A:A,1)):D370, INDIRECT("A" &amp; MATCH(A370-$C$1,A:A,1)):A370),NA()))</f>
        <v>#N/A</v>
      </c>
      <c r="J370" s="330" t="e">
        <f>IF(ISBLANK(A370),NA(),IFERROR(A370+(PLAYER_EXP_MAX-D370)/I370,NA()))</f>
        <v>#N/A</v>
      </c>
      <c r="K370" s="343" t="e">
        <f t="shared" ca="1" si="25"/>
        <v>#N/A</v>
      </c>
      <c r="L370" s="322" t="e">
        <f t="shared" si="26"/>
        <v>#N/A</v>
      </c>
      <c r="M370" s="330" t="e">
        <f>IF(ISBLANK(A370),NA(),IFERROR(A370+(PLAYER_EXP_MAX-D370)/L370,NA()))</f>
        <v>#N/A</v>
      </c>
      <c r="N370" s="343" t="e">
        <f t="shared" ca="1" si="27"/>
        <v>#N/A</v>
      </c>
    </row>
    <row r="371" spans="4:14" ht="14.65" customHeight="1" x14ac:dyDescent="0.25">
      <c r="D371" s="343" t="str">
        <f t="shared" si="24"/>
        <v>-</v>
      </c>
      <c r="E371" s="316" t="str">
        <f>IF(ISBLANK(A371),"-",D371/PLAYER_EXP_MAX)</f>
        <v>-</v>
      </c>
      <c r="F371" s="322" t="e">
        <f ca="1">IF(ISBLANK(A371),NA(),IFERROR(SLOPE(INDIRECT("D" &amp; MATCH(A371-$B$1,A:A,1)):D371, INDIRECT("A" &amp; MATCH(A371-$B$1,A:A,1)):A371),NA()))</f>
        <v>#N/A</v>
      </c>
      <c r="G371" s="330" t="e">
        <f>IF(ISBLANK(A371),NA(),IFERROR(A371+(PLAYER_EXP_MAX-D371)/F371,NA()))</f>
        <v>#N/A</v>
      </c>
      <c r="H371" s="343" t="e">
        <f ca="1">IF(ISBLANK(#REF!),NA(),IFERROR(TEXT(TRUNC(G371-NOW()),"000") &amp; " D " &amp; TEXT(TRUNC(ABS(G371-NOW()-TRUNC(G371-NOW()))*24),"00") &amp; " H", NA()))</f>
        <v>#N/A</v>
      </c>
      <c r="I371" s="322" t="e">
        <f ca="1">IF(ISBLANK(A371),NA(),IFERROR(SLOPE(INDIRECT("D" &amp; MATCH(A371-$C$1,A:A,1)):D371, INDIRECT("A" &amp; MATCH(A371-$C$1,A:A,1)):A371),NA()))</f>
        <v>#N/A</v>
      </c>
      <c r="J371" s="330" t="e">
        <f>IF(ISBLANK(A371),NA(),IFERROR(A371+(PLAYER_EXP_MAX-D371)/I371,NA()))</f>
        <v>#N/A</v>
      </c>
      <c r="K371" s="343" t="e">
        <f t="shared" ca="1" si="25"/>
        <v>#N/A</v>
      </c>
      <c r="L371" s="322" t="e">
        <f t="shared" si="26"/>
        <v>#N/A</v>
      </c>
      <c r="M371" s="330" t="e">
        <f>IF(ISBLANK(A371),NA(),IFERROR(A371+(PLAYER_EXP_MAX-D371)/L371,NA()))</f>
        <v>#N/A</v>
      </c>
      <c r="N371" s="343" t="e">
        <f t="shared" ca="1" si="27"/>
        <v>#N/A</v>
      </c>
    </row>
    <row r="372" spans="4:14" ht="14.65" customHeight="1" x14ac:dyDescent="0.25">
      <c r="D372" s="343" t="str">
        <f t="shared" si="24"/>
        <v>-</v>
      </c>
      <c r="E372" s="316" t="str">
        <f>IF(ISBLANK(A372),"-",D372/PLAYER_EXP_MAX)</f>
        <v>-</v>
      </c>
      <c r="F372" s="322" t="e">
        <f ca="1">IF(ISBLANK(A372),NA(),IFERROR(SLOPE(INDIRECT("D" &amp; MATCH(A372-$B$1,A:A,1)):D372, INDIRECT("A" &amp; MATCH(A372-$B$1,A:A,1)):A372),NA()))</f>
        <v>#N/A</v>
      </c>
      <c r="G372" s="330" t="e">
        <f>IF(ISBLANK(A372),NA(),IFERROR(A372+(PLAYER_EXP_MAX-D372)/F372,NA()))</f>
        <v>#N/A</v>
      </c>
      <c r="H372" s="343" t="e">
        <f ca="1">IF(ISBLANK(#REF!),NA(),IFERROR(TEXT(TRUNC(G372-NOW()),"000") &amp; " D " &amp; TEXT(TRUNC(ABS(G372-NOW()-TRUNC(G372-NOW()))*24),"00") &amp; " H", NA()))</f>
        <v>#N/A</v>
      </c>
      <c r="I372" s="322" t="e">
        <f ca="1">IF(ISBLANK(A372),NA(),IFERROR(SLOPE(INDIRECT("D" &amp; MATCH(A372-$C$1,A:A,1)):D372, INDIRECT("A" &amp; MATCH(A372-$C$1,A:A,1)):A372),NA()))</f>
        <v>#N/A</v>
      </c>
      <c r="J372" s="330" t="e">
        <f>IF(ISBLANK(A372),NA(),IFERROR(A372+(PLAYER_EXP_MAX-D372)/I372,NA()))</f>
        <v>#N/A</v>
      </c>
      <c r="K372" s="343" t="e">
        <f t="shared" ca="1" si="25"/>
        <v>#N/A</v>
      </c>
      <c r="L372" s="322" t="e">
        <f t="shared" si="26"/>
        <v>#N/A</v>
      </c>
      <c r="M372" s="330" t="e">
        <f>IF(ISBLANK(A372),NA(),IFERROR(A372+(PLAYER_EXP_MAX-D372)/L372,NA()))</f>
        <v>#N/A</v>
      </c>
      <c r="N372" s="343" t="e">
        <f t="shared" ca="1" si="27"/>
        <v>#N/A</v>
      </c>
    </row>
    <row r="373" spans="4:14" ht="14.65" customHeight="1" x14ac:dyDescent="0.25">
      <c r="D373" s="343" t="str">
        <f t="shared" si="24"/>
        <v>-</v>
      </c>
      <c r="E373" s="316" t="str">
        <f>IF(ISBLANK(A373),"-",D373/PLAYER_EXP_MAX)</f>
        <v>-</v>
      </c>
      <c r="F373" s="322" t="e">
        <f ca="1">IF(ISBLANK(A373),NA(),IFERROR(SLOPE(INDIRECT("D" &amp; MATCH(A373-$B$1,A:A,1)):D373, INDIRECT("A" &amp; MATCH(A373-$B$1,A:A,1)):A373),NA()))</f>
        <v>#N/A</v>
      </c>
      <c r="G373" s="330" t="e">
        <f>IF(ISBLANK(A373),NA(),IFERROR(A373+(PLAYER_EXP_MAX-D373)/F373,NA()))</f>
        <v>#N/A</v>
      </c>
      <c r="H373" s="343" t="e">
        <f ca="1">IF(ISBLANK(#REF!),NA(),IFERROR(TEXT(TRUNC(G373-NOW()),"000") &amp; " D " &amp; TEXT(TRUNC(ABS(G373-NOW()-TRUNC(G373-NOW()))*24),"00") &amp; " H", NA()))</f>
        <v>#N/A</v>
      </c>
      <c r="I373" s="322" t="e">
        <f ca="1">IF(ISBLANK(A373),NA(),IFERROR(SLOPE(INDIRECT("D" &amp; MATCH(A373-$C$1,A:A,1)):D373, INDIRECT("A" &amp; MATCH(A373-$C$1,A:A,1)):A373),NA()))</f>
        <v>#N/A</v>
      </c>
      <c r="J373" s="330" t="e">
        <f>IF(ISBLANK(A373),NA(),IFERROR(A373+(PLAYER_EXP_MAX-D373)/I373,NA()))</f>
        <v>#N/A</v>
      </c>
      <c r="K373" s="343" t="e">
        <f t="shared" ca="1" si="25"/>
        <v>#N/A</v>
      </c>
      <c r="L373" s="322" t="e">
        <f t="shared" si="26"/>
        <v>#N/A</v>
      </c>
      <c r="M373" s="330" t="e">
        <f>IF(ISBLANK(A373),NA(),IFERROR(A373+(PLAYER_EXP_MAX-D373)/L373,NA()))</f>
        <v>#N/A</v>
      </c>
      <c r="N373" s="343" t="e">
        <f t="shared" ca="1" si="27"/>
        <v>#N/A</v>
      </c>
    </row>
    <row r="374" spans="4:14" ht="14.65" customHeight="1" x14ac:dyDescent="0.25">
      <c r="D374" s="343" t="str">
        <f t="shared" si="24"/>
        <v>-</v>
      </c>
      <c r="E374" s="316" t="str">
        <f>IF(ISBLANK(A374),"-",D374/PLAYER_EXP_MAX)</f>
        <v>-</v>
      </c>
      <c r="F374" s="322" t="e">
        <f ca="1">IF(ISBLANK(A374),NA(),IFERROR(SLOPE(INDIRECT("D" &amp; MATCH(A374-$B$1,A:A,1)):D374, INDIRECT("A" &amp; MATCH(A374-$B$1,A:A,1)):A374),NA()))</f>
        <v>#N/A</v>
      </c>
      <c r="G374" s="330" t="e">
        <f>IF(ISBLANK(A374),NA(),IFERROR(A374+(PLAYER_EXP_MAX-D374)/F374,NA()))</f>
        <v>#N/A</v>
      </c>
      <c r="H374" s="343" t="e">
        <f ca="1">IF(ISBLANK(#REF!),NA(),IFERROR(TEXT(TRUNC(G374-NOW()),"000") &amp; " D " &amp; TEXT(TRUNC(ABS(G374-NOW()-TRUNC(G374-NOW()))*24),"00") &amp; " H", NA()))</f>
        <v>#N/A</v>
      </c>
      <c r="I374" s="322" t="e">
        <f ca="1">IF(ISBLANK(A374),NA(),IFERROR(SLOPE(INDIRECT("D" &amp; MATCH(A374-$C$1,A:A,1)):D374, INDIRECT("A" &amp; MATCH(A374-$C$1,A:A,1)):A374),NA()))</f>
        <v>#N/A</v>
      </c>
      <c r="J374" s="330" t="e">
        <f>IF(ISBLANK(A374),NA(),IFERROR(A374+(PLAYER_EXP_MAX-D374)/I374,NA()))</f>
        <v>#N/A</v>
      </c>
      <c r="K374" s="343" t="e">
        <f t="shared" ca="1" si="25"/>
        <v>#N/A</v>
      </c>
      <c r="L374" s="322" t="e">
        <f t="shared" si="26"/>
        <v>#N/A</v>
      </c>
      <c r="M374" s="330" t="e">
        <f>IF(ISBLANK(A374),NA(),IFERROR(A374+(PLAYER_EXP_MAX-D374)/L374,NA()))</f>
        <v>#N/A</v>
      </c>
      <c r="N374" s="343" t="e">
        <f t="shared" ca="1" si="27"/>
        <v>#N/A</v>
      </c>
    </row>
    <row r="375" spans="4:14" ht="14.65" customHeight="1" x14ac:dyDescent="0.25">
      <c r="D375" s="343" t="str">
        <f t="shared" si="24"/>
        <v>-</v>
      </c>
      <c r="E375" s="316" t="str">
        <f>IF(ISBLANK(A375),"-",D375/PLAYER_EXP_MAX)</f>
        <v>-</v>
      </c>
      <c r="F375" s="322" t="e">
        <f ca="1">IF(ISBLANK(A375),NA(),IFERROR(SLOPE(INDIRECT("D" &amp; MATCH(A375-$B$1,A:A,1)):D375, INDIRECT("A" &amp; MATCH(A375-$B$1,A:A,1)):A375),NA()))</f>
        <v>#N/A</v>
      </c>
      <c r="G375" s="330" t="e">
        <f>IF(ISBLANK(A375),NA(),IFERROR(A375+(PLAYER_EXP_MAX-D375)/F375,NA()))</f>
        <v>#N/A</v>
      </c>
      <c r="H375" s="343" t="e">
        <f ca="1">IF(ISBLANK(#REF!),NA(),IFERROR(TEXT(TRUNC(G375-NOW()),"000") &amp; " D " &amp; TEXT(TRUNC(ABS(G375-NOW()-TRUNC(G375-NOW()))*24),"00") &amp; " H", NA()))</f>
        <v>#N/A</v>
      </c>
      <c r="I375" s="322" t="e">
        <f ca="1">IF(ISBLANK(A375),NA(),IFERROR(SLOPE(INDIRECT("D" &amp; MATCH(A375-$C$1,A:A,1)):D375, INDIRECT("A" &amp; MATCH(A375-$C$1,A:A,1)):A375),NA()))</f>
        <v>#N/A</v>
      </c>
      <c r="J375" s="330" t="e">
        <f>IF(ISBLANK(A375),NA(),IFERROR(A375+(PLAYER_EXP_MAX-D375)/I375,NA()))</f>
        <v>#N/A</v>
      </c>
      <c r="K375" s="343" t="e">
        <f t="shared" ca="1" si="25"/>
        <v>#N/A</v>
      </c>
      <c r="L375" s="322" t="e">
        <f t="shared" si="26"/>
        <v>#N/A</v>
      </c>
      <c r="M375" s="330" t="e">
        <f>IF(ISBLANK(A375),NA(),IFERROR(A375+(PLAYER_EXP_MAX-D375)/L375,NA()))</f>
        <v>#N/A</v>
      </c>
      <c r="N375" s="343" t="e">
        <f t="shared" ca="1" si="27"/>
        <v>#N/A</v>
      </c>
    </row>
    <row r="376" spans="4:14" ht="14.65" customHeight="1" x14ac:dyDescent="0.25">
      <c r="D376" s="343" t="str">
        <f t="shared" si="24"/>
        <v>-</v>
      </c>
      <c r="E376" s="316" t="str">
        <f>IF(ISBLANK(A376),"-",D376/PLAYER_EXP_MAX)</f>
        <v>-</v>
      </c>
      <c r="F376" s="322" t="e">
        <f ca="1">IF(ISBLANK(A376),NA(),IFERROR(SLOPE(INDIRECT("D" &amp; MATCH(A376-$B$1,A:A,1)):D376, INDIRECT("A" &amp; MATCH(A376-$B$1,A:A,1)):A376),NA()))</f>
        <v>#N/A</v>
      </c>
      <c r="G376" s="330" t="e">
        <f>IF(ISBLANK(A376),NA(),IFERROR(A376+(PLAYER_EXP_MAX-D376)/F376,NA()))</f>
        <v>#N/A</v>
      </c>
      <c r="H376" s="343" t="e">
        <f ca="1">IF(ISBLANK(#REF!),NA(),IFERROR(TEXT(TRUNC(G376-NOW()),"000") &amp; " D " &amp; TEXT(TRUNC(ABS(G376-NOW()-TRUNC(G376-NOW()))*24),"00") &amp; " H", NA()))</f>
        <v>#N/A</v>
      </c>
      <c r="I376" s="322" t="e">
        <f ca="1">IF(ISBLANK(A376),NA(),IFERROR(SLOPE(INDIRECT("D" &amp; MATCH(A376-$C$1,A:A,1)):D376, INDIRECT("A" &amp; MATCH(A376-$C$1,A:A,1)):A376),NA()))</f>
        <v>#N/A</v>
      </c>
      <c r="J376" s="330" t="e">
        <f>IF(ISBLANK(A376),NA(),IFERROR(A376+(PLAYER_EXP_MAX-D376)/I376,NA()))</f>
        <v>#N/A</v>
      </c>
      <c r="K376" s="343" t="e">
        <f t="shared" ca="1" si="25"/>
        <v>#N/A</v>
      </c>
      <c r="L376" s="322" t="e">
        <f t="shared" si="26"/>
        <v>#N/A</v>
      </c>
      <c r="M376" s="330" t="e">
        <f>IF(ISBLANK(A376),NA(),IFERROR(A376+(PLAYER_EXP_MAX-D376)/L376,NA()))</f>
        <v>#N/A</v>
      </c>
      <c r="N376" s="343" t="e">
        <f t="shared" ca="1" si="27"/>
        <v>#N/A</v>
      </c>
    </row>
    <row r="377" spans="4:14" ht="14.65" customHeight="1" x14ac:dyDescent="0.25">
      <c r="D377" s="343" t="str">
        <f t="shared" si="24"/>
        <v>-</v>
      </c>
      <c r="E377" s="316" t="str">
        <f>IF(ISBLANK(A377),"-",D377/PLAYER_EXP_MAX)</f>
        <v>-</v>
      </c>
      <c r="F377" s="322" t="e">
        <f ca="1">IF(ISBLANK(A377),NA(),IFERROR(SLOPE(INDIRECT("D" &amp; MATCH(A377-$B$1,A:A,1)):D377, INDIRECT("A" &amp; MATCH(A377-$B$1,A:A,1)):A377),NA()))</f>
        <v>#N/A</v>
      </c>
      <c r="G377" s="330" t="e">
        <f>IF(ISBLANK(A377),NA(),IFERROR(A377+(PLAYER_EXP_MAX-D377)/F377,NA()))</f>
        <v>#N/A</v>
      </c>
      <c r="H377" s="343" t="e">
        <f ca="1">IF(ISBLANK(#REF!),NA(),IFERROR(TEXT(TRUNC(G377-NOW()),"000") &amp; " D " &amp; TEXT(TRUNC(ABS(G377-NOW()-TRUNC(G377-NOW()))*24),"00") &amp; " H", NA()))</f>
        <v>#N/A</v>
      </c>
      <c r="I377" s="322" t="e">
        <f ca="1">IF(ISBLANK(A377),NA(),IFERROR(SLOPE(INDIRECT("D" &amp; MATCH(A377-$C$1,A:A,1)):D377, INDIRECT("A" &amp; MATCH(A377-$C$1,A:A,1)):A377),NA()))</f>
        <v>#N/A</v>
      </c>
      <c r="J377" s="330" t="e">
        <f>IF(ISBLANK(A377),NA(),IFERROR(A377+(PLAYER_EXP_MAX-D377)/I377,NA()))</f>
        <v>#N/A</v>
      </c>
      <c r="K377" s="343" t="e">
        <f t="shared" ca="1" si="25"/>
        <v>#N/A</v>
      </c>
      <c r="L377" s="322" t="e">
        <f t="shared" si="26"/>
        <v>#N/A</v>
      </c>
      <c r="M377" s="330" t="e">
        <f>IF(ISBLANK(A377),NA(),IFERROR(A377+(PLAYER_EXP_MAX-D377)/L377,NA()))</f>
        <v>#N/A</v>
      </c>
      <c r="N377" s="343" t="e">
        <f t="shared" ca="1" si="27"/>
        <v>#N/A</v>
      </c>
    </row>
    <row r="378" spans="4:14" ht="14.65" customHeight="1" x14ac:dyDescent="0.25">
      <c r="D378" s="343" t="str">
        <f t="shared" si="24"/>
        <v>-</v>
      </c>
      <c r="E378" s="316" t="str">
        <f>IF(ISBLANK(A378),"-",D378/PLAYER_EXP_MAX)</f>
        <v>-</v>
      </c>
      <c r="F378" s="322" t="e">
        <f ca="1">IF(ISBLANK(A378),NA(),IFERROR(SLOPE(INDIRECT("D" &amp; MATCH(A378-$B$1,A:A,1)):D378, INDIRECT("A" &amp; MATCH(A378-$B$1,A:A,1)):A378),NA()))</f>
        <v>#N/A</v>
      </c>
      <c r="G378" s="330" t="e">
        <f>IF(ISBLANK(A378),NA(),IFERROR(A378+(PLAYER_EXP_MAX-D378)/F378,NA()))</f>
        <v>#N/A</v>
      </c>
      <c r="H378" s="343" t="e">
        <f ca="1">IF(ISBLANK(#REF!),NA(),IFERROR(TEXT(TRUNC(G378-NOW()),"000") &amp; " D " &amp; TEXT(TRUNC(ABS(G378-NOW()-TRUNC(G378-NOW()))*24),"00") &amp; " H", NA()))</f>
        <v>#N/A</v>
      </c>
      <c r="I378" s="322" t="e">
        <f ca="1">IF(ISBLANK(A378),NA(),IFERROR(SLOPE(INDIRECT("D" &amp; MATCH(A378-$C$1,A:A,1)):D378, INDIRECT("A" &amp; MATCH(A378-$C$1,A:A,1)):A378),NA()))</f>
        <v>#N/A</v>
      </c>
      <c r="J378" s="330" t="e">
        <f>IF(ISBLANK(A378),NA(),IFERROR(A378+(PLAYER_EXP_MAX-D378)/I378,NA()))</f>
        <v>#N/A</v>
      </c>
      <c r="K378" s="343" t="e">
        <f t="shared" ca="1" si="25"/>
        <v>#N/A</v>
      </c>
      <c r="L378" s="322" t="e">
        <f t="shared" si="26"/>
        <v>#N/A</v>
      </c>
      <c r="M378" s="330" t="e">
        <f>IF(ISBLANK(A378),NA(),IFERROR(A378+(PLAYER_EXP_MAX-D378)/L378,NA()))</f>
        <v>#N/A</v>
      </c>
      <c r="N378" s="343" t="e">
        <f t="shared" ca="1" si="27"/>
        <v>#N/A</v>
      </c>
    </row>
    <row r="379" spans="4:14" ht="14.65" customHeight="1" x14ac:dyDescent="0.25">
      <c r="D379" s="343" t="str">
        <f t="shared" si="24"/>
        <v>-</v>
      </c>
      <c r="E379" s="316" t="str">
        <f>IF(ISBLANK(A379),"-",D379/PLAYER_EXP_MAX)</f>
        <v>-</v>
      </c>
      <c r="F379" s="322" t="e">
        <f ca="1">IF(ISBLANK(A379),NA(),IFERROR(SLOPE(INDIRECT("D" &amp; MATCH(A379-$B$1,A:A,1)):D379, INDIRECT("A" &amp; MATCH(A379-$B$1,A:A,1)):A379),NA()))</f>
        <v>#N/A</v>
      </c>
      <c r="G379" s="330" t="e">
        <f>IF(ISBLANK(A379),NA(),IFERROR(A379+(PLAYER_EXP_MAX-D379)/F379,NA()))</f>
        <v>#N/A</v>
      </c>
      <c r="H379" s="343" t="e">
        <f ca="1">IF(ISBLANK(#REF!),NA(),IFERROR(TEXT(TRUNC(G379-NOW()),"000") &amp; " D " &amp; TEXT(TRUNC(ABS(G379-NOW()-TRUNC(G379-NOW()))*24),"00") &amp; " H", NA()))</f>
        <v>#N/A</v>
      </c>
      <c r="I379" s="322" t="e">
        <f ca="1">IF(ISBLANK(A379),NA(),IFERROR(SLOPE(INDIRECT("D" &amp; MATCH(A379-$C$1,A:A,1)):D379, INDIRECT("A" &amp; MATCH(A379-$C$1,A:A,1)):A379),NA()))</f>
        <v>#N/A</v>
      </c>
      <c r="J379" s="330" t="e">
        <f>IF(ISBLANK(A379),NA(),IFERROR(A379+(PLAYER_EXP_MAX-D379)/I379,NA()))</f>
        <v>#N/A</v>
      </c>
      <c r="K379" s="343" t="e">
        <f t="shared" ca="1" si="25"/>
        <v>#N/A</v>
      </c>
      <c r="L379" s="322" t="e">
        <f t="shared" si="26"/>
        <v>#N/A</v>
      </c>
      <c r="M379" s="330" t="e">
        <f>IF(ISBLANK(A379),NA(),IFERROR(A379+(PLAYER_EXP_MAX-D379)/L379,NA()))</f>
        <v>#N/A</v>
      </c>
      <c r="N379" s="343" t="e">
        <f t="shared" ca="1" si="27"/>
        <v>#N/A</v>
      </c>
    </row>
    <row r="380" spans="4:14" ht="14.65" customHeight="1" x14ac:dyDescent="0.25">
      <c r="D380" s="343" t="str">
        <f t="shared" si="24"/>
        <v>-</v>
      </c>
      <c r="E380" s="316" t="str">
        <f>IF(ISBLANK(A380),"-",D380/PLAYER_EXP_MAX)</f>
        <v>-</v>
      </c>
      <c r="F380" s="322" t="e">
        <f ca="1">IF(ISBLANK(A380),NA(),IFERROR(SLOPE(INDIRECT("D" &amp; MATCH(A380-$B$1,A:A,1)):D380, INDIRECT("A" &amp; MATCH(A380-$B$1,A:A,1)):A380),NA()))</f>
        <v>#N/A</v>
      </c>
      <c r="G380" s="330" t="e">
        <f>IF(ISBLANK(A380),NA(),IFERROR(A380+(PLAYER_EXP_MAX-D380)/F380,NA()))</f>
        <v>#N/A</v>
      </c>
      <c r="H380" s="343" t="e">
        <f ca="1">IF(ISBLANK(#REF!),NA(),IFERROR(TEXT(TRUNC(G380-NOW()),"000") &amp; " D " &amp; TEXT(TRUNC(ABS(G380-NOW()-TRUNC(G380-NOW()))*24),"00") &amp; " H", NA()))</f>
        <v>#N/A</v>
      </c>
      <c r="I380" s="322" t="e">
        <f ca="1">IF(ISBLANK(A380),NA(),IFERROR(SLOPE(INDIRECT("D" &amp; MATCH(A380-$C$1,A:A,1)):D380, INDIRECT("A" &amp; MATCH(A380-$C$1,A:A,1)):A380),NA()))</f>
        <v>#N/A</v>
      </c>
      <c r="J380" s="330" t="e">
        <f>IF(ISBLANK(A380),NA(),IFERROR(A380+(PLAYER_EXP_MAX-D380)/I380,NA()))</f>
        <v>#N/A</v>
      </c>
      <c r="K380" s="343" t="e">
        <f t="shared" ca="1" si="25"/>
        <v>#N/A</v>
      </c>
      <c r="L380" s="322" t="e">
        <f t="shared" si="26"/>
        <v>#N/A</v>
      </c>
      <c r="M380" s="330" t="e">
        <f>IF(ISBLANK(A380),NA(),IFERROR(A380+(PLAYER_EXP_MAX-D380)/L380,NA()))</f>
        <v>#N/A</v>
      </c>
      <c r="N380" s="343" t="e">
        <f t="shared" ca="1" si="27"/>
        <v>#N/A</v>
      </c>
    </row>
    <row r="381" spans="4:14" ht="14.65" customHeight="1" x14ac:dyDescent="0.25">
      <c r="D381" s="343" t="str">
        <f t="shared" si="24"/>
        <v>-</v>
      </c>
      <c r="E381" s="316" t="str">
        <f>IF(ISBLANK(A381),"-",D381/PLAYER_EXP_MAX)</f>
        <v>-</v>
      </c>
      <c r="F381" s="322" t="e">
        <f ca="1">IF(ISBLANK(A381),NA(),IFERROR(SLOPE(INDIRECT("D" &amp; MATCH(A381-$B$1,A:A,1)):D381, INDIRECT("A" &amp; MATCH(A381-$B$1,A:A,1)):A381),NA()))</f>
        <v>#N/A</v>
      </c>
      <c r="G381" s="330" t="e">
        <f>IF(ISBLANK(A381),NA(),IFERROR(A381+(PLAYER_EXP_MAX-D381)/F381,NA()))</f>
        <v>#N/A</v>
      </c>
      <c r="H381" s="343" t="e">
        <f ca="1">IF(ISBLANK(#REF!),NA(),IFERROR(TEXT(TRUNC(G381-NOW()),"000") &amp; " D " &amp; TEXT(TRUNC(ABS(G381-NOW()-TRUNC(G381-NOW()))*24),"00") &amp; " H", NA()))</f>
        <v>#N/A</v>
      </c>
      <c r="I381" s="322" t="e">
        <f ca="1">IF(ISBLANK(A381),NA(),IFERROR(SLOPE(INDIRECT("D" &amp; MATCH(A381-$C$1,A:A,1)):D381, INDIRECT("A" &amp; MATCH(A381-$C$1,A:A,1)):A381),NA()))</f>
        <v>#N/A</v>
      </c>
      <c r="J381" s="330" t="e">
        <f>IF(ISBLANK(A381),NA(),IFERROR(A381+(PLAYER_EXP_MAX-D381)/I381,NA()))</f>
        <v>#N/A</v>
      </c>
      <c r="K381" s="343" t="e">
        <f t="shared" ca="1" si="25"/>
        <v>#N/A</v>
      </c>
      <c r="L381" s="322" t="e">
        <f t="shared" si="26"/>
        <v>#N/A</v>
      </c>
      <c r="M381" s="330" t="e">
        <f>IF(ISBLANK(A381),NA(),IFERROR(A381+(PLAYER_EXP_MAX-D381)/L381,NA()))</f>
        <v>#N/A</v>
      </c>
      <c r="N381" s="343" t="e">
        <f t="shared" ca="1" si="27"/>
        <v>#N/A</v>
      </c>
    </row>
    <row r="382" spans="4:14" ht="14.65" customHeight="1" x14ac:dyDescent="0.25">
      <c r="D382" s="343" t="str">
        <f t="shared" si="24"/>
        <v>-</v>
      </c>
      <c r="E382" s="316" t="str">
        <f>IF(ISBLANK(A382),"-",D382/PLAYER_EXP_MAX)</f>
        <v>-</v>
      </c>
      <c r="F382" s="322" t="e">
        <f ca="1">IF(ISBLANK(A382),NA(),IFERROR(SLOPE(INDIRECT("D" &amp; MATCH(A382-$B$1,A:A,1)):D382, INDIRECT("A" &amp; MATCH(A382-$B$1,A:A,1)):A382),NA()))</f>
        <v>#N/A</v>
      </c>
      <c r="G382" s="330" t="e">
        <f>IF(ISBLANK(A382),NA(),IFERROR(A382+(PLAYER_EXP_MAX-D382)/F382,NA()))</f>
        <v>#N/A</v>
      </c>
      <c r="H382" s="343" t="e">
        <f ca="1">IF(ISBLANK(#REF!),NA(),IFERROR(TEXT(TRUNC(G382-NOW()),"000") &amp; " D " &amp; TEXT(TRUNC(ABS(G382-NOW()-TRUNC(G382-NOW()))*24),"00") &amp; " H", NA()))</f>
        <v>#N/A</v>
      </c>
      <c r="I382" s="322" t="e">
        <f ca="1">IF(ISBLANK(A382),NA(),IFERROR(SLOPE(INDIRECT("D" &amp; MATCH(A382-$C$1,A:A,1)):D382, INDIRECT("A" &amp; MATCH(A382-$C$1,A:A,1)):A382),NA()))</f>
        <v>#N/A</v>
      </c>
      <c r="J382" s="330" t="e">
        <f>IF(ISBLANK(A382),NA(),IFERROR(A382+(PLAYER_EXP_MAX-D382)/I382,NA()))</f>
        <v>#N/A</v>
      </c>
      <c r="K382" s="343" t="e">
        <f t="shared" ca="1" si="25"/>
        <v>#N/A</v>
      </c>
      <c r="L382" s="322" t="e">
        <f t="shared" si="26"/>
        <v>#N/A</v>
      </c>
      <c r="M382" s="330" t="e">
        <f>IF(ISBLANK(A382),NA(),IFERROR(A382+(PLAYER_EXP_MAX-D382)/L382,NA()))</f>
        <v>#N/A</v>
      </c>
      <c r="N382" s="343" t="e">
        <f t="shared" ca="1" si="27"/>
        <v>#N/A</v>
      </c>
    </row>
    <row r="383" spans="4:14" ht="14.65" customHeight="1" x14ac:dyDescent="0.25">
      <c r="D383" s="343" t="str">
        <f t="shared" si="24"/>
        <v>-</v>
      </c>
      <c r="E383" s="316" t="str">
        <f>IF(ISBLANK(A383),"-",D383/PLAYER_EXP_MAX)</f>
        <v>-</v>
      </c>
      <c r="F383" s="322" t="e">
        <f ca="1">IF(ISBLANK(A383),NA(),IFERROR(SLOPE(INDIRECT("D" &amp; MATCH(A383-$B$1,A:A,1)):D383, INDIRECT("A" &amp; MATCH(A383-$B$1,A:A,1)):A383),NA()))</f>
        <v>#N/A</v>
      </c>
      <c r="G383" s="330" t="e">
        <f>IF(ISBLANK(A383),NA(),IFERROR(A383+(PLAYER_EXP_MAX-D383)/F383,NA()))</f>
        <v>#N/A</v>
      </c>
      <c r="H383" s="343" t="e">
        <f ca="1">IF(ISBLANK(#REF!),NA(),IFERROR(TEXT(TRUNC(G383-NOW()),"000") &amp; " D " &amp; TEXT(TRUNC(ABS(G383-NOW()-TRUNC(G383-NOW()))*24),"00") &amp; " H", NA()))</f>
        <v>#N/A</v>
      </c>
      <c r="I383" s="322" t="e">
        <f ca="1">IF(ISBLANK(A383),NA(),IFERROR(SLOPE(INDIRECT("D" &amp; MATCH(A383-$C$1,A:A,1)):D383, INDIRECT("A" &amp; MATCH(A383-$C$1,A:A,1)):A383),NA()))</f>
        <v>#N/A</v>
      </c>
      <c r="J383" s="330" t="e">
        <f>IF(ISBLANK(A383),NA(),IFERROR(A383+(PLAYER_EXP_MAX-D383)/I383,NA()))</f>
        <v>#N/A</v>
      </c>
      <c r="K383" s="343" t="e">
        <f t="shared" ca="1" si="25"/>
        <v>#N/A</v>
      </c>
      <c r="L383" s="322" t="e">
        <f t="shared" si="26"/>
        <v>#N/A</v>
      </c>
      <c r="M383" s="330" t="e">
        <f>IF(ISBLANK(A383),NA(),IFERROR(A383+(PLAYER_EXP_MAX-D383)/L383,NA()))</f>
        <v>#N/A</v>
      </c>
      <c r="N383" s="343" t="e">
        <f t="shared" ca="1" si="27"/>
        <v>#N/A</v>
      </c>
    </row>
    <row r="384" spans="4:14" ht="14.65" customHeight="1" x14ac:dyDescent="0.25">
      <c r="D384" s="343" t="str">
        <f t="shared" si="24"/>
        <v>-</v>
      </c>
      <c r="E384" s="316" t="str">
        <f>IF(ISBLANK(A384),"-",D384/PLAYER_EXP_MAX)</f>
        <v>-</v>
      </c>
      <c r="F384" s="322" t="e">
        <f ca="1">IF(ISBLANK(A384),NA(),IFERROR(SLOPE(INDIRECT("D" &amp; MATCH(A384-$B$1,A:A,1)):D384, INDIRECT("A" &amp; MATCH(A384-$B$1,A:A,1)):A384),NA()))</f>
        <v>#N/A</v>
      </c>
      <c r="G384" s="330" t="e">
        <f>IF(ISBLANK(A384),NA(),IFERROR(A384+(PLAYER_EXP_MAX-D384)/F384,NA()))</f>
        <v>#N/A</v>
      </c>
      <c r="H384" s="343" t="e">
        <f ca="1">IF(ISBLANK(#REF!),NA(),IFERROR(TEXT(TRUNC(G384-NOW()),"000") &amp; " D " &amp; TEXT(TRUNC(ABS(G384-NOW()-TRUNC(G384-NOW()))*24),"00") &amp; " H", NA()))</f>
        <v>#N/A</v>
      </c>
      <c r="I384" s="322" t="e">
        <f ca="1">IF(ISBLANK(A384),NA(),IFERROR(SLOPE(INDIRECT("D" &amp; MATCH(A384-$C$1,A:A,1)):D384, INDIRECT("A" &amp; MATCH(A384-$C$1,A:A,1)):A384),NA()))</f>
        <v>#N/A</v>
      </c>
      <c r="J384" s="330" t="e">
        <f>IF(ISBLANK(A384),NA(),IFERROR(A384+(PLAYER_EXP_MAX-D384)/I384,NA()))</f>
        <v>#N/A</v>
      </c>
      <c r="K384" s="343" t="e">
        <f t="shared" ca="1" si="25"/>
        <v>#N/A</v>
      </c>
      <c r="L384" s="322" t="e">
        <f t="shared" si="26"/>
        <v>#N/A</v>
      </c>
      <c r="M384" s="330" t="e">
        <f>IF(ISBLANK(A384),NA(),IFERROR(A384+(PLAYER_EXP_MAX-D384)/L384,NA()))</f>
        <v>#N/A</v>
      </c>
      <c r="N384" s="343" t="e">
        <f t="shared" ca="1" si="27"/>
        <v>#N/A</v>
      </c>
    </row>
    <row r="385" spans="4:14" ht="14.65" customHeight="1" x14ac:dyDescent="0.25">
      <c r="D385" s="343" t="str">
        <f t="shared" si="24"/>
        <v>-</v>
      </c>
      <c r="E385" s="316" t="str">
        <f>IF(ISBLANK(A385),"-",D385/PLAYER_EXP_MAX)</f>
        <v>-</v>
      </c>
      <c r="F385" s="322" t="e">
        <f ca="1">IF(ISBLANK(A385),NA(),IFERROR(SLOPE(INDIRECT("D" &amp; MATCH(A385-$B$1,A:A,1)):D385, INDIRECT("A" &amp; MATCH(A385-$B$1,A:A,1)):A385),NA()))</f>
        <v>#N/A</v>
      </c>
      <c r="G385" s="330" t="e">
        <f>IF(ISBLANK(A385),NA(),IFERROR(A385+(PLAYER_EXP_MAX-D385)/F385,NA()))</f>
        <v>#N/A</v>
      </c>
      <c r="H385" s="343" t="e">
        <f ca="1">IF(ISBLANK(#REF!),NA(),IFERROR(TEXT(TRUNC(G385-NOW()),"000") &amp; " D " &amp; TEXT(TRUNC(ABS(G385-NOW()-TRUNC(G385-NOW()))*24),"00") &amp; " H", NA()))</f>
        <v>#N/A</v>
      </c>
      <c r="I385" s="322" t="e">
        <f ca="1">IF(ISBLANK(A385),NA(),IFERROR(SLOPE(INDIRECT("D" &amp; MATCH(A385-$C$1,A:A,1)):D385, INDIRECT("A" &amp; MATCH(A385-$C$1,A:A,1)):A385),NA()))</f>
        <v>#N/A</v>
      </c>
      <c r="J385" s="330" t="e">
        <f>IF(ISBLANK(A385),NA(),IFERROR(A385+(PLAYER_EXP_MAX-D385)/I385,NA()))</f>
        <v>#N/A</v>
      </c>
      <c r="K385" s="343" t="e">
        <f t="shared" ca="1" si="25"/>
        <v>#N/A</v>
      </c>
      <c r="L385" s="322" t="e">
        <f t="shared" si="26"/>
        <v>#N/A</v>
      </c>
      <c r="M385" s="330" t="e">
        <f>IF(ISBLANK(A385),NA(),IFERROR(A385+(PLAYER_EXP_MAX-D385)/L385,NA()))</f>
        <v>#N/A</v>
      </c>
      <c r="N385" s="343" t="e">
        <f t="shared" ca="1" si="27"/>
        <v>#N/A</v>
      </c>
    </row>
    <row r="386" spans="4:14" ht="14.65" customHeight="1" x14ac:dyDescent="0.25">
      <c r="D386" s="343" t="str">
        <f t="shared" si="24"/>
        <v>-</v>
      </c>
      <c r="E386" s="316" t="str">
        <f>IF(ISBLANK(A386),"-",D386/PLAYER_EXP_MAX)</f>
        <v>-</v>
      </c>
      <c r="F386" s="322" t="e">
        <f ca="1">IF(ISBLANK(A386),NA(),IFERROR(SLOPE(INDIRECT("D" &amp; MATCH(A386-$B$1,A:A,1)):D386, INDIRECT("A" &amp; MATCH(A386-$B$1,A:A,1)):A386),NA()))</f>
        <v>#N/A</v>
      </c>
      <c r="G386" s="330" t="e">
        <f>IF(ISBLANK(A386),NA(),IFERROR(A386+(PLAYER_EXP_MAX-D386)/F386,NA()))</f>
        <v>#N/A</v>
      </c>
      <c r="H386" s="343" t="e">
        <f ca="1">IF(ISBLANK(#REF!),NA(),IFERROR(TEXT(TRUNC(G386-NOW()),"000") &amp; " D " &amp; TEXT(TRUNC(ABS(G386-NOW()-TRUNC(G386-NOW()))*24),"00") &amp; " H", NA()))</f>
        <v>#N/A</v>
      </c>
      <c r="I386" s="322" t="e">
        <f ca="1">IF(ISBLANK(A386),NA(),IFERROR(SLOPE(INDIRECT("D" &amp; MATCH(A386-$C$1,A:A,1)):D386, INDIRECT("A" &amp; MATCH(A386-$C$1,A:A,1)):A386),NA()))</f>
        <v>#N/A</v>
      </c>
      <c r="J386" s="330" t="e">
        <f>IF(ISBLANK(A386),NA(),IFERROR(A386+(PLAYER_EXP_MAX-D386)/I386,NA()))</f>
        <v>#N/A</v>
      </c>
      <c r="K386" s="343" t="e">
        <f t="shared" ca="1" si="25"/>
        <v>#N/A</v>
      </c>
      <c r="L386" s="322" t="e">
        <f t="shared" si="26"/>
        <v>#N/A</v>
      </c>
      <c r="M386" s="330" t="e">
        <f>IF(ISBLANK(A386),NA(),IFERROR(A386+(PLAYER_EXP_MAX-D386)/L386,NA()))</f>
        <v>#N/A</v>
      </c>
      <c r="N386" s="343" t="e">
        <f t="shared" ca="1" si="27"/>
        <v>#N/A</v>
      </c>
    </row>
    <row r="387" spans="4:14" ht="14.65" customHeight="1" x14ac:dyDescent="0.25">
      <c r="D387" s="343" t="str">
        <f t="shared" ref="D387:D399" si="28">IF(ISBLANK(A387),"-",INDEX(DATA_PLAYER_EXP, B387, 3) + INDEX(DATA_PLAYER_EXP, B387, 2) - C387)</f>
        <v>-</v>
      </c>
      <c r="E387" s="316" t="str">
        <f>IF(ISBLANK(A387),"-",D387/PLAYER_EXP_MAX)</f>
        <v>-</v>
      </c>
      <c r="F387" s="322" t="e">
        <f ca="1">IF(ISBLANK(A387),NA(),IFERROR(SLOPE(INDIRECT("D" &amp; MATCH(A387-$B$1,A:A,1)):D387, INDIRECT("A" &amp; MATCH(A387-$B$1,A:A,1)):A387),NA()))</f>
        <v>#N/A</v>
      </c>
      <c r="G387" s="330" t="e">
        <f>IF(ISBLANK(A387),NA(),IFERROR(A387+(PLAYER_EXP_MAX-D387)/F387,NA()))</f>
        <v>#N/A</v>
      </c>
      <c r="H387" s="343" t="e">
        <f ca="1">IF(ISBLANK(#REF!),NA(),IFERROR(TEXT(TRUNC(G387-NOW()),"000") &amp; " D " &amp; TEXT(TRUNC(ABS(G387-NOW()-TRUNC(G387-NOW()))*24),"00") &amp; " H", NA()))</f>
        <v>#N/A</v>
      </c>
      <c r="I387" s="322" t="e">
        <f ca="1">IF(ISBLANK(A387),NA(),IFERROR(SLOPE(INDIRECT("D" &amp; MATCH(A387-$C$1,A:A,1)):D387, INDIRECT("A" &amp; MATCH(A387-$C$1,A:A,1)):A387),NA()))</f>
        <v>#N/A</v>
      </c>
      <c r="J387" s="330" t="e">
        <f>IF(ISBLANK(A387),NA(),IFERROR(A387+(PLAYER_EXP_MAX-D387)/I387,NA()))</f>
        <v>#N/A</v>
      </c>
      <c r="K387" s="343" t="e">
        <f t="shared" ref="K387:K399" ca="1" si="29">IF(ISBLANK(A387),NA(),IFERROR(TEXT(TRUNC(J387-NOW()),"000") &amp; " D " &amp; TEXT(TRUNC(ABS(J387-NOW()-TRUNC(J387-NOW()))*24),"00") &amp; " H", NA()))</f>
        <v>#N/A</v>
      </c>
      <c r="L387" s="322" t="e">
        <f t="shared" si="26"/>
        <v>#N/A</v>
      </c>
      <c r="M387" s="330" t="e">
        <f>IF(ISBLANK(A387),NA(),IFERROR(A387+(PLAYER_EXP_MAX-D387)/L387,NA()))</f>
        <v>#N/A</v>
      </c>
      <c r="N387" s="343" t="e">
        <f t="shared" ca="1" si="27"/>
        <v>#N/A</v>
      </c>
    </row>
    <row r="388" spans="4:14" ht="14.65" customHeight="1" x14ac:dyDescent="0.25">
      <c r="D388" s="343" t="str">
        <f t="shared" si="28"/>
        <v>-</v>
      </c>
      <c r="E388" s="316" t="str">
        <f>IF(ISBLANK(A388),"-",D388/PLAYER_EXP_MAX)</f>
        <v>-</v>
      </c>
      <c r="F388" s="322" t="e">
        <f ca="1">IF(ISBLANK(A388),NA(),IFERROR(SLOPE(INDIRECT("D" &amp; MATCH(A388-$B$1,A:A,1)):D388, INDIRECT("A" &amp; MATCH(A388-$B$1,A:A,1)):A388),NA()))</f>
        <v>#N/A</v>
      </c>
      <c r="G388" s="330" t="e">
        <f>IF(ISBLANK(A388),NA(),IFERROR(A388+(PLAYER_EXP_MAX-D388)/F388,NA()))</f>
        <v>#N/A</v>
      </c>
      <c r="H388" s="343" t="e">
        <f ca="1">IF(ISBLANK(#REF!),NA(),IFERROR(TEXT(TRUNC(G388-NOW()),"000") &amp; " D " &amp; TEXT(TRUNC(ABS(G388-NOW()-TRUNC(G388-NOW()))*24),"00") &amp; " H", NA()))</f>
        <v>#N/A</v>
      </c>
      <c r="I388" s="322" t="e">
        <f ca="1">IF(ISBLANK(A388),NA(),IFERROR(SLOPE(INDIRECT("D" &amp; MATCH(A388-$C$1,A:A,1)):D388, INDIRECT("A" &amp; MATCH(A388-$C$1,A:A,1)):A388),NA()))</f>
        <v>#N/A</v>
      </c>
      <c r="J388" s="330" t="e">
        <f>IF(ISBLANK(A388),NA(),IFERROR(A388+(PLAYER_EXP_MAX-D388)/I388,NA()))</f>
        <v>#N/A</v>
      </c>
      <c r="K388" s="343" t="e">
        <f t="shared" ca="1" si="29"/>
        <v>#N/A</v>
      </c>
      <c r="L388" s="322" t="e">
        <f t="shared" si="26"/>
        <v>#N/A</v>
      </c>
      <c r="M388" s="330" t="e">
        <f>IF(ISBLANK(A388),NA(),IFERROR(A388+(PLAYER_EXP_MAX-D388)/L388,NA()))</f>
        <v>#N/A</v>
      </c>
      <c r="N388" s="343" t="e">
        <f t="shared" ca="1" si="27"/>
        <v>#N/A</v>
      </c>
    </row>
    <row r="389" spans="4:14" ht="14.65" customHeight="1" x14ac:dyDescent="0.25">
      <c r="D389" s="343" t="str">
        <f t="shared" si="28"/>
        <v>-</v>
      </c>
      <c r="E389" s="316" t="str">
        <f>IF(ISBLANK(A389),"-",D389/PLAYER_EXP_MAX)</f>
        <v>-</v>
      </c>
      <c r="F389" s="322" t="e">
        <f ca="1">IF(ISBLANK(A389),NA(),IFERROR(SLOPE(INDIRECT("D" &amp; MATCH(A389-$B$1,A:A,1)):D389, INDIRECT("A" &amp; MATCH(A389-$B$1,A:A,1)):A389),NA()))</f>
        <v>#N/A</v>
      </c>
      <c r="G389" s="330" t="e">
        <f>IF(ISBLANK(A389),NA(),IFERROR(A389+(PLAYER_EXP_MAX-D389)/F389,NA()))</f>
        <v>#N/A</v>
      </c>
      <c r="H389" s="343" t="e">
        <f ca="1">IF(ISBLANK(#REF!),NA(),IFERROR(TEXT(TRUNC(G389-NOW()),"000") &amp; " D " &amp; TEXT(TRUNC(ABS(G389-NOW()-TRUNC(G389-NOW()))*24),"00") &amp; " H", NA()))</f>
        <v>#N/A</v>
      </c>
      <c r="I389" s="322" t="e">
        <f ca="1">IF(ISBLANK(A389),NA(),IFERROR(SLOPE(INDIRECT("D" &amp; MATCH(A389-$C$1,A:A,1)):D389, INDIRECT("A" &amp; MATCH(A389-$C$1,A:A,1)):A389),NA()))</f>
        <v>#N/A</v>
      </c>
      <c r="J389" s="330" t="e">
        <f>IF(ISBLANK(A389),NA(),IFERROR(A389+(PLAYER_EXP_MAX-D389)/I389,NA()))</f>
        <v>#N/A</v>
      </c>
      <c r="K389" s="343" t="e">
        <f t="shared" ca="1" si="29"/>
        <v>#N/A</v>
      </c>
      <c r="L389" s="322" t="e">
        <f t="shared" si="26"/>
        <v>#N/A</v>
      </c>
      <c r="M389" s="330" t="e">
        <f>IF(ISBLANK(A389),NA(),IFERROR(A389+(PLAYER_EXP_MAX-D389)/L389,NA()))</f>
        <v>#N/A</v>
      </c>
      <c r="N389" s="343" t="e">
        <f t="shared" ca="1" si="27"/>
        <v>#N/A</v>
      </c>
    </row>
    <row r="390" spans="4:14" ht="14.65" customHeight="1" x14ac:dyDescent="0.25">
      <c r="D390" s="343" t="str">
        <f t="shared" si="28"/>
        <v>-</v>
      </c>
      <c r="E390" s="316" t="str">
        <f>IF(ISBLANK(A390),"-",D390/PLAYER_EXP_MAX)</f>
        <v>-</v>
      </c>
      <c r="F390" s="322" t="e">
        <f ca="1">IF(ISBLANK(A390),NA(),IFERROR(SLOPE(INDIRECT("D" &amp; MATCH(A390-$B$1,A:A,1)):D390, INDIRECT("A" &amp; MATCH(A390-$B$1,A:A,1)):A390),NA()))</f>
        <v>#N/A</v>
      </c>
      <c r="G390" s="330" t="e">
        <f>IF(ISBLANK(A390),NA(),IFERROR(A390+(PLAYER_EXP_MAX-D390)/F390,NA()))</f>
        <v>#N/A</v>
      </c>
      <c r="H390" s="343" t="e">
        <f ca="1">IF(ISBLANK(#REF!),NA(),IFERROR(TEXT(TRUNC(G390-NOW()),"000") &amp; " D " &amp; TEXT(TRUNC(ABS(G390-NOW()-TRUNC(G390-NOW()))*24),"00") &amp; " H", NA()))</f>
        <v>#N/A</v>
      </c>
      <c r="I390" s="322" t="e">
        <f ca="1">IF(ISBLANK(A390),NA(),IFERROR(SLOPE(INDIRECT("D" &amp; MATCH(A390-$C$1,A:A,1)):D390, INDIRECT("A" &amp; MATCH(A390-$C$1,A:A,1)):A390),NA()))</f>
        <v>#N/A</v>
      </c>
      <c r="J390" s="330" t="e">
        <f>IF(ISBLANK(A390),NA(),IFERROR(A390+(PLAYER_EXP_MAX-D390)/I390,NA()))</f>
        <v>#N/A</v>
      </c>
      <c r="K390" s="343" t="e">
        <f t="shared" ca="1" si="29"/>
        <v>#N/A</v>
      </c>
      <c r="L390" s="322" t="e">
        <f t="shared" si="26"/>
        <v>#N/A</v>
      </c>
      <c r="M390" s="330" t="e">
        <f>IF(ISBLANK(A390),NA(),IFERROR(A390+(PLAYER_EXP_MAX-D390)/L390,NA()))</f>
        <v>#N/A</v>
      </c>
      <c r="N390" s="343" t="e">
        <f t="shared" ca="1" si="27"/>
        <v>#N/A</v>
      </c>
    </row>
    <row r="391" spans="4:14" ht="14.65" customHeight="1" x14ac:dyDescent="0.25">
      <c r="D391" s="343" t="str">
        <f t="shared" si="28"/>
        <v>-</v>
      </c>
      <c r="E391" s="316" t="str">
        <f>IF(ISBLANK(A391),"-",D391/PLAYER_EXP_MAX)</f>
        <v>-</v>
      </c>
      <c r="F391" s="322" t="e">
        <f ca="1">IF(ISBLANK(A391),NA(),IFERROR(SLOPE(INDIRECT("D" &amp; MATCH(A391-$B$1,A:A,1)):D391, INDIRECT("A" &amp; MATCH(A391-$B$1,A:A,1)):A391),NA()))</f>
        <v>#N/A</v>
      </c>
      <c r="G391" s="330" t="e">
        <f>IF(ISBLANK(A391),NA(),IFERROR(A391+(PLAYER_EXP_MAX-D391)/F391,NA()))</f>
        <v>#N/A</v>
      </c>
      <c r="H391" s="343" t="e">
        <f ca="1">IF(ISBLANK(#REF!),NA(),IFERROR(TEXT(TRUNC(G391-NOW()),"000") &amp; " D " &amp; TEXT(TRUNC(ABS(G391-NOW()-TRUNC(G391-NOW()))*24),"00") &amp; " H", NA()))</f>
        <v>#N/A</v>
      </c>
      <c r="I391" s="322" t="e">
        <f ca="1">IF(ISBLANK(A391),NA(),IFERROR(SLOPE(INDIRECT("D" &amp; MATCH(A391-$C$1,A:A,1)):D391, INDIRECT("A" &amp; MATCH(A391-$C$1,A:A,1)):A391),NA()))</f>
        <v>#N/A</v>
      </c>
      <c r="J391" s="330" t="e">
        <f>IF(ISBLANK(A391),NA(),IFERROR(A391+(PLAYER_EXP_MAX-D391)/I391,NA()))</f>
        <v>#N/A</v>
      </c>
      <c r="K391" s="343" t="e">
        <f t="shared" ca="1" si="29"/>
        <v>#N/A</v>
      </c>
      <c r="L391" s="322" t="e">
        <f t="shared" si="26"/>
        <v>#N/A</v>
      </c>
      <c r="M391" s="330" t="e">
        <f>IF(ISBLANK(A391),NA(),IFERROR(A391+(PLAYER_EXP_MAX-D391)/L391,NA()))</f>
        <v>#N/A</v>
      </c>
      <c r="N391" s="343" t="e">
        <f t="shared" ca="1" si="27"/>
        <v>#N/A</v>
      </c>
    </row>
    <row r="392" spans="4:14" ht="14.65" customHeight="1" x14ac:dyDescent="0.25">
      <c r="D392" s="343" t="str">
        <f t="shared" si="28"/>
        <v>-</v>
      </c>
      <c r="E392" s="316" t="str">
        <f>IF(ISBLANK(A392),"-",D392/PLAYER_EXP_MAX)</f>
        <v>-</v>
      </c>
      <c r="F392" s="322" t="e">
        <f ca="1">IF(ISBLANK(A392),NA(),IFERROR(SLOPE(INDIRECT("D" &amp; MATCH(A392-$B$1,A:A,1)):D392, INDIRECT("A" &amp; MATCH(A392-$B$1,A:A,1)):A392),NA()))</f>
        <v>#N/A</v>
      </c>
      <c r="G392" s="330" t="e">
        <f>IF(ISBLANK(A392),NA(),IFERROR(A392+(PLAYER_EXP_MAX-D392)/F392,NA()))</f>
        <v>#N/A</v>
      </c>
      <c r="H392" s="343" t="e">
        <f ca="1">IF(ISBLANK(#REF!),NA(),IFERROR(TEXT(TRUNC(G392-NOW()),"000") &amp; " D " &amp; TEXT(TRUNC(ABS(G392-NOW()-TRUNC(G392-NOW()))*24),"00") &amp; " H", NA()))</f>
        <v>#N/A</v>
      </c>
      <c r="I392" s="322" t="e">
        <f ca="1">IF(ISBLANK(A392),NA(),IFERROR(SLOPE(INDIRECT("D" &amp; MATCH(A392-$C$1,A:A,1)):D392, INDIRECT("A" &amp; MATCH(A392-$C$1,A:A,1)):A392),NA()))</f>
        <v>#N/A</v>
      </c>
      <c r="J392" s="330" t="e">
        <f>IF(ISBLANK(A392),NA(),IFERROR(A392+(PLAYER_EXP_MAX-D392)/I392,NA()))</f>
        <v>#N/A</v>
      </c>
      <c r="K392" s="343" t="e">
        <f t="shared" ca="1" si="29"/>
        <v>#N/A</v>
      </c>
      <c r="L392" s="322" t="e">
        <f t="shared" si="26"/>
        <v>#N/A</v>
      </c>
      <c r="M392" s="330" t="e">
        <f>IF(ISBLANK(A392),NA(),IFERROR(A392+(PLAYER_EXP_MAX-D392)/L392,NA()))</f>
        <v>#N/A</v>
      </c>
      <c r="N392" s="343" t="e">
        <f t="shared" ca="1" si="27"/>
        <v>#N/A</v>
      </c>
    </row>
    <row r="393" spans="4:14" ht="14.65" customHeight="1" x14ac:dyDescent="0.25">
      <c r="D393" s="343" t="str">
        <f t="shared" si="28"/>
        <v>-</v>
      </c>
      <c r="E393" s="316" t="str">
        <f>IF(ISBLANK(A393),"-",D393/PLAYER_EXP_MAX)</f>
        <v>-</v>
      </c>
      <c r="F393" s="322" t="e">
        <f ca="1">IF(ISBLANK(A393),NA(),IFERROR(SLOPE(INDIRECT("D" &amp; MATCH(A393-$B$1,A:A,1)):D393, INDIRECT("A" &amp; MATCH(A393-$B$1,A:A,1)):A393),NA()))</f>
        <v>#N/A</v>
      </c>
      <c r="G393" s="330" t="e">
        <f>IF(ISBLANK(A393),NA(),IFERROR(A393+(PLAYER_EXP_MAX-D393)/F393,NA()))</f>
        <v>#N/A</v>
      </c>
      <c r="H393" s="343" t="e">
        <f ca="1">IF(ISBLANK(#REF!),NA(),IFERROR(TEXT(TRUNC(G393-NOW()),"000") &amp; " D " &amp; TEXT(TRUNC(ABS(G393-NOW()-TRUNC(G393-NOW()))*24),"00") &amp; " H", NA()))</f>
        <v>#N/A</v>
      </c>
      <c r="I393" s="322" t="e">
        <f ca="1">IF(ISBLANK(A393),NA(),IFERROR(SLOPE(INDIRECT("D" &amp; MATCH(A393-$C$1,A:A,1)):D393, INDIRECT("A" &amp; MATCH(A393-$C$1,A:A,1)):A393),NA()))</f>
        <v>#N/A</v>
      </c>
      <c r="J393" s="330" t="e">
        <f>IF(ISBLANK(A393),NA(),IFERROR(A393+(PLAYER_EXP_MAX-D393)/I393,NA()))</f>
        <v>#N/A</v>
      </c>
      <c r="K393" s="343" t="e">
        <f t="shared" ca="1" si="29"/>
        <v>#N/A</v>
      </c>
      <c r="L393" s="322" t="e">
        <f t="shared" si="26"/>
        <v>#N/A</v>
      </c>
      <c r="M393" s="330" t="e">
        <f>IF(ISBLANK(A393),NA(),IFERROR(A393+(PLAYER_EXP_MAX-D393)/L393,NA()))</f>
        <v>#N/A</v>
      </c>
      <c r="N393" s="343" t="e">
        <f t="shared" ca="1" si="27"/>
        <v>#N/A</v>
      </c>
    </row>
    <row r="394" spans="4:14" ht="14.65" customHeight="1" x14ac:dyDescent="0.25">
      <c r="D394" s="343" t="str">
        <f t="shared" si="28"/>
        <v>-</v>
      </c>
      <c r="E394" s="316" t="str">
        <f>IF(ISBLANK(A394),"-",D394/PLAYER_EXP_MAX)</f>
        <v>-</v>
      </c>
      <c r="F394" s="322" t="e">
        <f ca="1">IF(ISBLANK(A394),NA(),IFERROR(SLOPE(INDIRECT("D" &amp; MATCH(A394-$B$1,A:A,1)):D394, INDIRECT("A" &amp; MATCH(A394-$B$1,A:A,1)):A394),NA()))</f>
        <v>#N/A</v>
      </c>
      <c r="G394" s="330" t="e">
        <f>IF(ISBLANK(A394),NA(),IFERROR(A394+(PLAYER_EXP_MAX-D394)/F394,NA()))</f>
        <v>#N/A</v>
      </c>
      <c r="H394" s="343" t="e">
        <f ca="1">IF(ISBLANK(#REF!),NA(),IFERROR(TEXT(TRUNC(G394-NOW()),"000") &amp; " D " &amp; TEXT(TRUNC(ABS(G394-NOW()-TRUNC(G394-NOW()))*24),"00") &amp; " H", NA()))</f>
        <v>#N/A</v>
      </c>
      <c r="I394" s="322" t="e">
        <f ca="1">IF(ISBLANK(A394),NA(),IFERROR(SLOPE(INDIRECT("D" &amp; MATCH(A394-$C$1,A:A,1)):D394, INDIRECT("A" &amp; MATCH(A394-$C$1,A:A,1)):A394),NA()))</f>
        <v>#N/A</v>
      </c>
      <c r="J394" s="330" t="e">
        <f>IF(ISBLANK(A394),NA(),IFERROR(A394+(PLAYER_EXP_MAX-D394)/I394,NA()))</f>
        <v>#N/A</v>
      </c>
      <c r="K394" s="343" t="e">
        <f t="shared" ca="1" si="29"/>
        <v>#N/A</v>
      </c>
      <c r="L394" s="322" t="e">
        <f t="shared" ref="L394:L399" si="30">IFERROR(IF(OR(ISBLANK($A394),$A394-$A$3 &lt; $C$1),NA(),($D394-$D$3)/($A394-$A$3)),NA())</f>
        <v>#N/A</v>
      </c>
      <c r="M394" s="330" t="e">
        <f>IF(ISBLANK(A394),NA(),IFERROR(A394+(PLAYER_EXP_MAX-D394)/L394,NA()))</f>
        <v>#N/A</v>
      </c>
      <c r="N394" s="343" t="e">
        <f t="shared" ca="1" si="27"/>
        <v>#N/A</v>
      </c>
    </row>
    <row r="395" spans="4:14" ht="14.65" customHeight="1" x14ac:dyDescent="0.25">
      <c r="D395" s="343" t="str">
        <f t="shared" si="28"/>
        <v>-</v>
      </c>
      <c r="E395" s="316" t="str">
        <f>IF(ISBLANK(A395),"-",D395/PLAYER_EXP_MAX)</f>
        <v>-</v>
      </c>
      <c r="F395" s="322" t="e">
        <f ca="1">IF(ISBLANK(A395),NA(),IFERROR(SLOPE(INDIRECT("D" &amp; MATCH(A395-$B$1,A:A,1)):D395, INDIRECT("A" &amp; MATCH(A395-$B$1,A:A,1)):A395),NA()))</f>
        <v>#N/A</v>
      </c>
      <c r="G395" s="330" t="e">
        <f>IF(ISBLANK(A395),NA(),IFERROR(A395+(PLAYER_EXP_MAX-D395)/F395,NA()))</f>
        <v>#N/A</v>
      </c>
      <c r="H395" s="343" t="e">
        <f ca="1">IF(ISBLANK(#REF!),NA(),IFERROR(TEXT(TRUNC(G395-NOW()),"000") &amp; " D " &amp; TEXT(TRUNC(ABS(G395-NOW()-TRUNC(G395-NOW()))*24),"00") &amp; " H", NA()))</f>
        <v>#N/A</v>
      </c>
      <c r="I395" s="322" t="e">
        <f ca="1">IF(ISBLANK(A395),NA(),IFERROR(SLOPE(INDIRECT("D" &amp; MATCH(A395-$C$1,A:A,1)):D395, INDIRECT("A" &amp; MATCH(A395-$C$1,A:A,1)):A395),NA()))</f>
        <v>#N/A</v>
      </c>
      <c r="J395" s="330" t="e">
        <f>IF(ISBLANK(A395),NA(),IFERROR(A395+(PLAYER_EXP_MAX-D395)/I395,NA()))</f>
        <v>#N/A</v>
      </c>
      <c r="K395" s="343" t="e">
        <f t="shared" ca="1" si="29"/>
        <v>#N/A</v>
      </c>
      <c r="L395" s="322" t="e">
        <f t="shared" si="30"/>
        <v>#N/A</v>
      </c>
      <c r="M395" s="330" t="e">
        <f>IF(ISBLANK(A395),NA(),IFERROR(A395+(PLAYER_EXP_MAX-D395)/L395,NA()))</f>
        <v>#N/A</v>
      </c>
      <c r="N395" s="343" t="e">
        <f t="shared" ca="1" si="27"/>
        <v>#N/A</v>
      </c>
    </row>
    <row r="396" spans="4:14" ht="14.65" customHeight="1" x14ac:dyDescent="0.25">
      <c r="D396" s="343" t="str">
        <f t="shared" si="28"/>
        <v>-</v>
      </c>
      <c r="E396" s="316" t="str">
        <f>IF(ISBLANK(A396),"-",D396/PLAYER_EXP_MAX)</f>
        <v>-</v>
      </c>
      <c r="F396" s="322" t="e">
        <f ca="1">IF(ISBLANK(A396),NA(),IFERROR(SLOPE(INDIRECT("D" &amp; MATCH(A396-$B$1,A:A,1)):D396, INDIRECT("A" &amp; MATCH(A396-$B$1,A:A,1)):A396),NA()))</f>
        <v>#N/A</v>
      </c>
      <c r="G396" s="330" t="e">
        <f>IF(ISBLANK(A396),NA(),IFERROR(A396+(PLAYER_EXP_MAX-D396)/F396,NA()))</f>
        <v>#N/A</v>
      </c>
      <c r="H396" s="343" t="e">
        <f ca="1">IF(ISBLANK(#REF!),NA(),IFERROR(TEXT(TRUNC(G396-NOW()),"000") &amp; " D " &amp; TEXT(TRUNC(ABS(G396-NOW()-TRUNC(G396-NOW()))*24),"00") &amp; " H", NA()))</f>
        <v>#N/A</v>
      </c>
      <c r="I396" s="322" t="e">
        <f ca="1">IF(ISBLANK(A396),NA(),IFERROR(SLOPE(INDIRECT("D" &amp; MATCH(A396-$C$1,A:A,1)):D396, INDIRECT("A" &amp; MATCH(A396-$C$1,A:A,1)):A396),NA()))</f>
        <v>#N/A</v>
      </c>
      <c r="J396" s="330" t="e">
        <f>IF(ISBLANK(A396),NA(),IFERROR(A396+(PLAYER_EXP_MAX-D396)/I396,NA()))</f>
        <v>#N/A</v>
      </c>
      <c r="K396" s="343" t="e">
        <f t="shared" ca="1" si="29"/>
        <v>#N/A</v>
      </c>
      <c r="L396" s="322" t="e">
        <f t="shared" si="30"/>
        <v>#N/A</v>
      </c>
      <c r="M396" s="330" t="e">
        <f>IF(ISBLANK(A396),NA(),IFERROR(A396+(PLAYER_EXP_MAX-D396)/L396,NA()))</f>
        <v>#N/A</v>
      </c>
      <c r="N396" s="343" t="e">
        <f t="shared" ca="1" si="27"/>
        <v>#N/A</v>
      </c>
    </row>
    <row r="397" spans="4:14" ht="14.65" customHeight="1" x14ac:dyDescent="0.25">
      <c r="D397" s="343" t="str">
        <f t="shared" si="28"/>
        <v>-</v>
      </c>
      <c r="E397" s="316" t="str">
        <f>IF(ISBLANK(A397),"-",D397/PLAYER_EXP_MAX)</f>
        <v>-</v>
      </c>
      <c r="F397" s="322" t="e">
        <f ca="1">IF(ISBLANK(A397),NA(),IFERROR(SLOPE(INDIRECT("D" &amp; MATCH(A397-$B$1,A:A,1)):D397, INDIRECT("A" &amp; MATCH(A397-$B$1,A:A,1)):A397),NA()))</f>
        <v>#N/A</v>
      </c>
      <c r="G397" s="330" t="e">
        <f>IF(ISBLANK(A397),NA(),IFERROR(A397+(PLAYER_EXP_MAX-D397)/F397,NA()))</f>
        <v>#N/A</v>
      </c>
      <c r="H397" s="343" t="e">
        <f ca="1">IF(ISBLANK(#REF!),NA(),IFERROR(TEXT(TRUNC(G397-NOW()),"000") &amp; " D " &amp; TEXT(TRUNC(ABS(G397-NOW()-TRUNC(G397-NOW()))*24),"00") &amp; " H", NA()))</f>
        <v>#N/A</v>
      </c>
      <c r="I397" s="322" t="e">
        <f ca="1">IF(ISBLANK(A397),NA(),IFERROR(SLOPE(INDIRECT("D" &amp; MATCH(A397-$C$1,A:A,1)):D397, INDIRECT("A" &amp; MATCH(A397-$C$1,A:A,1)):A397),NA()))</f>
        <v>#N/A</v>
      </c>
      <c r="J397" s="330" t="e">
        <f>IF(ISBLANK(A397),NA(),IFERROR(A397+(PLAYER_EXP_MAX-D397)/I397,NA()))</f>
        <v>#N/A</v>
      </c>
      <c r="K397" s="343" t="e">
        <f t="shared" ca="1" si="29"/>
        <v>#N/A</v>
      </c>
      <c r="L397" s="322" t="e">
        <f t="shared" si="30"/>
        <v>#N/A</v>
      </c>
      <c r="M397" s="330" t="e">
        <f>IF(ISBLANK(A397),NA(),IFERROR(A397+(PLAYER_EXP_MAX-D397)/L397,NA()))</f>
        <v>#N/A</v>
      </c>
      <c r="N397" s="343" t="e">
        <f t="shared" ca="1" si="27"/>
        <v>#N/A</v>
      </c>
    </row>
    <row r="398" spans="4:14" ht="14.65" customHeight="1" x14ac:dyDescent="0.25">
      <c r="D398" s="343" t="str">
        <f t="shared" si="28"/>
        <v>-</v>
      </c>
      <c r="E398" s="316" t="str">
        <f>IF(ISBLANK(A398),"-",D398/PLAYER_EXP_MAX)</f>
        <v>-</v>
      </c>
      <c r="F398" s="322" t="e">
        <f ca="1">IF(ISBLANK(A398),NA(),IFERROR(SLOPE(INDIRECT("D" &amp; MATCH(A398-$B$1,A:A,1)):D398, INDIRECT("A" &amp; MATCH(A398-$B$1,A:A,1)):A398),NA()))</f>
        <v>#N/A</v>
      </c>
      <c r="G398" s="330" t="e">
        <f>IF(ISBLANK(A398),NA(),IFERROR(A398+(PLAYER_EXP_MAX-D398)/F398,NA()))</f>
        <v>#N/A</v>
      </c>
      <c r="H398" s="343" t="e">
        <f ca="1">IF(ISBLANK(#REF!),NA(),IFERROR(TEXT(TRUNC(G398-NOW()),"000") &amp; " D " &amp; TEXT(TRUNC(ABS(G398-NOW()-TRUNC(G398-NOW()))*24),"00") &amp; " H", NA()))</f>
        <v>#N/A</v>
      </c>
      <c r="I398" s="322" t="e">
        <f ca="1">IF(ISBLANK(A398),NA(),IFERROR(SLOPE(INDIRECT("D" &amp; MATCH(A398-$C$1,A:A,1)):D398, INDIRECT("A" &amp; MATCH(A398-$C$1,A:A,1)):A398),NA()))</f>
        <v>#N/A</v>
      </c>
      <c r="J398" s="330" t="e">
        <f>IF(ISBLANK(A398),NA(),IFERROR(A398+(PLAYER_EXP_MAX-D398)/I398,NA()))</f>
        <v>#N/A</v>
      </c>
      <c r="K398" s="343" t="e">
        <f t="shared" ca="1" si="29"/>
        <v>#N/A</v>
      </c>
      <c r="L398" s="322" t="e">
        <f t="shared" si="30"/>
        <v>#N/A</v>
      </c>
      <c r="M398" s="330" t="e">
        <f>IF(ISBLANK(A398),NA(),IFERROR(A398+(PLAYER_EXP_MAX-D398)/L398,NA()))</f>
        <v>#N/A</v>
      </c>
      <c r="N398" s="343" t="e">
        <f t="shared" ca="1" si="27"/>
        <v>#N/A</v>
      </c>
    </row>
    <row r="399" spans="4:14" ht="14.65" customHeight="1" x14ac:dyDescent="0.25">
      <c r="D399" s="343" t="str">
        <f t="shared" si="28"/>
        <v>-</v>
      </c>
      <c r="E399" s="316" t="str">
        <f>IF(ISBLANK(A399),"-",D399/PLAYER_EXP_MAX)</f>
        <v>-</v>
      </c>
      <c r="F399" s="322" t="e">
        <f ca="1">IF(ISBLANK(A399),NA(),IFERROR(SLOPE(INDIRECT("D" &amp; MATCH(A399-$B$1,A:A,1)):D399, INDIRECT("A" &amp; MATCH(A399-$B$1,A:A,1)):A399),NA()))</f>
        <v>#N/A</v>
      </c>
      <c r="G399" s="330" t="e">
        <f>IF(ISBLANK(A399),NA(),IFERROR(A399+(PLAYER_EXP_MAX-D399)/F399,NA()))</f>
        <v>#N/A</v>
      </c>
      <c r="H399" s="343" t="e">
        <f ca="1">IF(ISBLANK(#REF!),NA(),IFERROR(TEXT(TRUNC(G399-NOW()),"000") &amp; " D " &amp; TEXT(TRUNC(ABS(G399-NOW()-TRUNC(G399-NOW()))*24),"00") &amp; " H", NA()))</f>
        <v>#N/A</v>
      </c>
      <c r="I399" s="322" t="e">
        <f ca="1">IF(ISBLANK(A399),NA(),IFERROR(SLOPE(INDIRECT("D" &amp; MATCH(A399-$C$1,A:A,1)):D399, INDIRECT("A" &amp; MATCH(A399-$C$1,A:A,1)):A399),NA()))</f>
        <v>#N/A</v>
      </c>
      <c r="J399" s="330" t="e">
        <f>IF(ISBLANK(A399),NA(),IFERROR(A399+(PLAYER_EXP_MAX-D399)/I399,NA()))</f>
        <v>#N/A</v>
      </c>
      <c r="K399" s="343" t="e">
        <f t="shared" ca="1" si="29"/>
        <v>#N/A</v>
      </c>
      <c r="L399" s="322" t="e">
        <f t="shared" si="30"/>
        <v>#N/A</v>
      </c>
      <c r="M399" s="330" t="e">
        <f>IF(ISBLANK(A399),NA(),IFERROR(A399+(PLAYER_EXP_MAX-D399)/L399,NA()))</f>
        <v>#N/A</v>
      </c>
      <c r="N399" s="343" t="e">
        <f t="shared" ca="1" si="27"/>
        <v>#N/A</v>
      </c>
    </row>
    <row r="400" spans="4:14" ht="14.65" customHeight="1" x14ac:dyDescent="0.25">
      <c r="D400" s="343" t="str">
        <f t="shared" ref="D400:D463" si="31">IF(ISBLANK(A400),"-",INDEX(DATA_PLAYER_EXP, B400, 3) + INDEX(DATA_PLAYER_EXP, B400, 2) - C400)</f>
        <v>-</v>
      </c>
      <c r="E400" s="316" t="str">
        <f>IF(ISBLANK(A400),"-",D400/PLAYER_EXP_MAX)</f>
        <v>-</v>
      </c>
      <c r="F400" s="322" t="e">
        <f ca="1">IF(ISBLANK(A400),NA(),IFERROR(SLOPE(INDIRECT("D" &amp; MATCH(A400-$B$1,A:A,1)):D400, INDIRECT("A" &amp; MATCH(A400-$B$1,A:A,1)):A400),NA()))</f>
        <v>#N/A</v>
      </c>
      <c r="G400" s="330" t="e">
        <f>IF(ISBLANK(A400),NA(),IFERROR(A400+(PLAYER_EXP_MAX-D400)/F400,NA()))</f>
        <v>#N/A</v>
      </c>
      <c r="H400" s="343" t="e">
        <f ca="1">IF(ISBLANK(#REF!),NA(),IFERROR(TEXT(TRUNC(G400-NOW()),"000") &amp; " D " &amp; TEXT(TRUNC(ABS(G400-NOW()-TRUNC(G400-NOW()))*24),"00") &amp; " H", NA()))</f>
        <v>#N/A</v>
      </c>
      <c r="I400" s="322" t="e">
        <f ca="1">IF(ISBLANK(A400),NA(),IFERROR(SLOPE(INDIRECT("D" &amp; MATCH(A400-$C$1,A:A,1)):D400, INDIRECT("A" &amp; MATCH(A400-$C$1,A:A,1)):A400),NA()))</f>
        <v>#N/A</v>
      </c>
      <c r="J400" s="330" t="e">
        <f>IF(ISBLANK(A400),NA(),IFERROR(A400+(PLAYER_EXP_MAX-D400)/I400,NA()))</f>
        <v>#N/A</v>
      </c>
      <c r="K400" s="343" t="e">
        <f ca="1">IF(ISBLANK(A400),NA(),IFERROR(TEXT(TRUNC(J400-NOW()),"000") &amp; " D " &amp; TEXT(TRUNC(ABS(J400-NOW()-TRUNC(J400-NOW()))*24),"00") &amp; " H", NA()))</f>
        <v>#N/A</v>
      </c>
      <c r="L400" s="322" t="e">
        <f>IFERROR(IF(OR(ISBLANK($A400),$A400-$A$3 &lt; $C$1),NA(),($D400-$D$3)/($A400-$A$3)),NA())</f>
        <v>#N/A</v>
      </c>
      <c r="M400" s="330" t="e">
        <f>IF(ISBLANK(A400),NA(),IFERROR(A400+(PLAYER_EXP_MAX-D400)/L400,NA()))</f>
        <v>#N/A</v>
      </c>
      <c r="N400" s="343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15" t="str">
        <f t="shared" si="31"/>
        <v>-</v>
      </c>
      <c r="E401" s="316" t="str">
        <f>IF(ISBLANK(A401),"-",D401/PLAYER_EXP_MAX)</f>
        <v>-</v>
      </c>
      <c r="F401" s="322" t="e">
        <f ca="1">IF(ISBLANK(A401),NA(),IFERROR(SLOPE(INDIRECT("D" &amp; MATCH(A401-$B$1,A:A,1)):D401, INDIRECT("A" &amp; MATCH(A401-$B$1,A:A,1)):A401),NA()))</f>
        <v>#N/A</v>
      </c>
      <c r="G401" s="330" t="e">
        <f>IF(ISBLANK(A401),NA(),IFERROR(A401+(PLAYER_EXP_MAX-D401)/F401,NA()))</f>
        <v>#N/A</v>
      </c>
      <c r="H401" s="415" t="e">
        <f ca="1">IF(ISBLANK(#REF!),NA(),IFERROR(TEXT(TRUNC(G401-NOW()),"000") &amp; " D " &amp; TEXT(TRUNC(ABS(G401-NOW()-TRUNC(G401-NOW()))*24),"00") &amp; " H", NA()))</f>
        <v>#N/A</v>
      </c>
      <c r="I401" s="322" t="e">
        <f ca="1">IF(ISBLANK(A401),NA(),IFERROR(SLOPE(INDIRECT("D" &amp; MATCH(A401-$C$1,A:A,1)):D401, INDIRECT("A" &amp; MATCH(A401-$C$1,A:A,1)):A401),NA()))</f>
        <v>#N/A</v>
      </c>
      <c r="J401" s="330" t="e">
        <f>IF(ISBLANK(A401),NA(),IFERROR(A401+(PLAYER_EXP_MAX-D401)/I401,NA()))</f>
        <v>#N/A</v>
      </c>
      <c r="K401" s="415" t="e">
        <f t="shared" ref="K401:K464" ca="1" si="32">IF(ISBLANK(A401),NA(),IFERROR(TEXT(TRUNC(J401-NOW()),"000") &amp; " D " &amp; TEXT(TRUNC(ABS(J401-NOW()-TRUNC(J401-NOW()))*24),"00") &amp; " H", NA()))</f>
        <v>#N/A</v>
      </c>
      <c r="L401" s="322" t="e">
        <f t="shared" ref="L401:L464" si="33">IFERROR(IF(OR(ISBLANK($A401),$A401-$A$3 &lt; $C$1),NA(),($D401-$D$3)/($A401-$A$3)),NA())</f>
        <v>#N/A</v>
      </c>
      <c r="M401" s="330" t="e">
        <f>IF(ISBLANK(A401),NA(),IFERROR(A401+(PLAYER_EXP_MAX-D401)/L401,NA()))</f>
        <v>#N/A</v>
      </c>
      <c r="N401" s="415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15" t="str">
        <f t="shared" si="31"/>
        <v>-</v>
      </c>
      <c r="E402" s="316" t="str">
        <f>IF(ISBLANK(A402),"-",D402/PLAYER_EXP_MAX)</f>
        <v>-</v>
      </c>
      <c r="F402" s="322" t="e">
        <f ca="1">IF(ISBLANK(A402),NA(),IFERROR(SLOPE(INDIRECT("D" &amp; MATCH(A402-$B$1,A:A,1)):D402, INDIRECT("A" &amp; MATCH(A402-$B$1,A:A,1)):A402),NA()))</f>
        <v>#N/A</v>
      </c>
      <c r="G402" s="330" t="e">
        <f>IF(ISBLANK(A402),NA(),IFERROR(A402+(PLAYER_EXP_MAX-D402)/F402,NA()))</f>
        <v>#N/A</v>
      </c>
      <c r="H402" s="415" t="e">
        <f ca="1">IF(ISBLANK(#REF!),NA(),IFERROR(TEXT(TRUNC(G402-NOW()),"000") &amp; " D " &amp; TEXT(TRUNC(ABS(G402-NOW()-TRUNC(G402-NOW()))*24),"00") &amp; " H", NA()))</f>
        <v>#N/A</v>
      </c>
      <c r="I402" s="322" t="e">
        <f ca="1">IF(ISBLANK(A402),NA(),IFERROR(SLOPE(INDIRECT("D" &amp; MATCH(A402-$C$1,A:A,1)):D402, INDIRECT("A" &amp; MATCH(A402-$C$1,A:A,1)):A402),NA()))</f>
        <v>#N/A</v>
      </c>
      <c r="J402" s="330" t="e">
        <f>IF(ISBLANK(A402),NA(),IFERROR(A402+(PLAYER_EXP_MAX-D402)/I402,NA()))</f>
        <v>#N/A</v>
      </c>
      <c r="K402" s="415" t="e">
        <f t="shared" ca="1" si="32"/>
        <v>#N/A</v>
      </c>
      <c r="L402" s="322" t="e">
        <f t="shared" si="33"/>
        <v>#N/A</v>
      </c>
      <c r="M402" s="330" t="e">
        <f>IF(ISBLANK(A402),NA(),IFERROR(A402+(PLAYER_EXP_MAX-D402)/L402,NA()))</f>
        <v>#N/A</v>
      </c>
      <c r="N402" s="415" t="e">
        <f t="shared" ca="1" si="34"/>
        <v>#N/A</v>
      </c>
    </row>
    <row r="403" spans="4:14" ht="14.65" customHeight="1" x14ac:dyDescent="0.25">
      <c r="D403" s="415" t="str">
        <f t="shared" si="31"/>
        <v>-</v>
      </c>
      <c r="E403" s="316" t="str">
        <f>IF(ISBLANK(A403),"-",D403/PLAYER_EXP_MAX)</f>
        <v>-</v>
      </c>
      <c r="F403" s="322" t="e">
        <f ca="1">IF(ISBLANK(A403),NA(),IFERROR(SLOPE(INDIRECT("D" &amp; MATCH(A403-$B$1,A:A,1)):D403, INDIRECT("A" &amp; MATCH(A403-$B$1,A:A,1)):A403),NA()))</f>
        <v>#N/A</v>
      </c>
      <c r="G403" s="330" t="e">
        <f>IF(ISBLANK(A403),NA(),IFERROR(A403+(PLAYER_EXP_MAX-D403)/F403,NA()))</f>
        <v>#N/A</v>
      </c>
      <c r="H403" s="415" t="e">
        <f ca="1">IF(ISBLANK(#REF!),NA(),IFERROR(TEXT(TRUNC(G403-NOW()),"000") &amp; " D " &amp; TEXT(TRUNC(ABS(G403-NOW()-TRUNC(G403-NOW()))*24),"00") &amp; " H", NA()))</f>
        <v>#N/A</v>
      </c>
      <c r="I403" s="322" t="e">
        <f ca="1">IF(ISBLANK(A403),NA(),IFERROR(SLOPE(INDIRECT("D" &amp; MATCH(A403-$C$1,A:A,1)):D403, INDIRECT("A" &amp; MATCH(A403-$C$1,A:A,1)):A403),NA()))</f>
        <v>#N/A</v>
      </c>
      <c r="J403" s="330" t="e">
        <f>IF(ISBLANK(A403),NA(),IFERROR(A403+(PLAYER_EXP_MAX-D403)/I403,NA()))</f>
        <v>#N/A</v>
      </c>
      <c r="K403" s="415" t="e">
        <f t="shared" ca="1" si="32"/>
        <v>#N/A</v>
      </c>
      <c r="L403" s="322" t="e">
        <f t="shared" si="33"/>
        <v>#N/A</v>
      </c>
      <c r="M403" s="330" t="e">
        <f>IF(ISBLANK(A403),NA(),IFERROR(A403+(PLAYER_EXP_MAX-D403)/L403,NA()))</f>
        <v>#N/A</v>
      </c>
      <c r="N403" s="415" t="e">
        <f t="shared" ca="1" si="34"/>
        <v>#N/A</v>
      </c>
    </row>
    <row r="404" spans="4:14" ht="14.65" customHeight="1" x14ac:dyDescent="0.25">
      <c r="D404" s="415" t="str">
        <f t="shared" si="31"/>
        <v>-</v>
      </c>
      <c r="E404" s="316" t="str">
        <f>IF(ISBLANK(A404),"-",D404/PLAYER_EXP_MAX)</f>
        <v>-</v>
      </c>
      <c r="F404" s="322" t="e">
        <f ca="1">IF(ISBLANK(A404),NA(),IFERROR(SLOPE(INDIRECT("D" &amp; MATCH(A404-$B$1,A:A,1)):D404, INDIRECT("A" &amp; MATCH(A404-$B$1,A:A,1)):A404),NA()))</f>
        <v>#N/A</v>
      </c>
      <c r="G404" s="330" t="e">
        <f>IF(ISBLANK(A404),NA(),IFERROR(A404+(PLAYER_EXP_MAX-D404)/F404,NA()))</f>
        <v>#N/A</v>
      </c>
      <c r="H404" s="415" t="e">
        <f ca="1">IF(ISBLANK(#REF!),NA(),IFERROR(TEXT(TRUNC(G404-NOW()),"000") &amp; " D " &amp; TEXT(TRUNC(ABS(G404-NOW()-TRUNC(G404-NOW()))*24),"00") &amp; " H", NA()))</f>
        <v>#N/A</v>
      </c>
      <c r="I404" s="322" t="e">
        <f ca="1">IF(ISBLANK(A404),NA(),IFERROR(SLOPE(INDIRECT("D" &amp; MATCH(A404-$C$1,A:A,1)):D404, INDIRECT("A" &amp; MATCH(A404-$C$1,A:A,1)):A404),NA()))</f>
        <v>#N/A</v>
      </c>
      <c r="J404" s="330" t="e">
        <f>IF(ISBLANK(A404),NA(),IFERROR(A404+(PLAYER_EXP_MAX-D404)/I404,NA()))</f>
        <v>#N/A</v>
      </c>
      <c r="K404" s="415" t="e">
        <f t="shared" ca="1" si="32"/>
        <v>#N/A</v>
      </c>
      <c r="L404" s="322" t="e">
        <f t="shared" si="33"/>
        <v>#N/A</v>
      </c>
      <c r="M404" s="330" t="e">
        <f>IF(ISBLANK(A404),NA(),IFERROR(A404+(PLAYER_EXP_MAX-D404)/L404,NA()))</f>
        <v>#N/A</v>
      </c>
      <c r="N404" s="415" t="e">
        <f t="shared" ca="1" si="34"/>
        <v>#N/A</v>
      </c>
    </row>
    <row r="405" spans="4:14" ht="14.65" customHeight="1" x14ac:dyDescent="0.25">
      <c r="D405" s="415" t="str">
        <f t="shared" si="31"/>
        <v>-</v>
      </c>
      <c r="E405" s="316" t="str">
        <f>IF(ISBLANK(A405),"-",D405/PLAYER_EXP_MAX)</f>
        <v>-</v>
      </c>
      <c r="F405" s="322" t="e">
        <f ca="1">IF(ISBLANK(A405),NA(),IFERROR(SLOPE(INDIRECT("D" &amp; MATCH(A405-$B$1,A:A,1)):D405, INDIRECT("A" &amp; MATCH(A405-$B$1,A:A,1)):A405),NA()))</f>
        <v>#N/A</v>
      </c>
      <c r="G405" s="330" t="e">
        <f>IF(ISBLANK(A405),NA(),IFERROR(A405+(PLAYER_EXP_MAX-D405)/F405,NA()))</f>
        <v>#N/A</v>
      </c>
      <c r="H405" s="415" t="e">
        <f ca="1">IF(ISBLANK(#REF!),NA(),IFERROR(TEXT(TRUNC(G405-NOW()),"000") &amp; " D " &amp; TEXT(TRUNC(ABS(G405-NOW()-TRUNC(G405-NOW()))*24),"00") &amp; " H", NA()))</f>
        <v>#N/A</v>
      </c>
      <c r="I405" s="322" t="e">
        <f ca="1">IF(ISBLANK(A405),NA(),IFERROR(SLOPE(INDIRECT("D" &amp; MATCH(A405-$C$1,A:A,1)):D405, INDIRECT("A" &amp; MATCH(A405-$C$1,A:A,1)):A405),NA()))</f>
        <v>#N/A</v>
      </c>
      <c r="J405" s="330" t="e">
        <f>IF(ISBLANK(A405),NA(),IFERROR(A405+(PLAYER_EXP_MAX-D405)/I405,NA()))</f>
        <v>#N/A</v>
      </c>
      <c r="K405" s="415" t="e">
        <f t="shared" ca="1" si="32"/>
        <v>#N/A</v>
      </c>
      <c r="L405" s="322" t="e">
        <f t="shared" si="33"/>
        <v>#N/A</v>
      </c>
      <c r="M405" s="330" t="e">
        <f>IF(ISBLANK(A405),NA(),IFERROR(A405+(PLAYER_EXP_MAX-D405)/L405,NA()))</f>
        <v>#N/A</v>
      </c>
      <c r="N405" s="415" t="e">
        <f t="shared" ca="1" si="34"/>
        <v>#N/A</v>
      </c>
    </row>
    <row r="406" spans="4:14" ht="14.65" customHeight="1" x14ac:dyDescent="0.25">
      <c r="D406" s="415" t="str">
        <f t="shared" si="31"/>
        <v>-</v>
      </c>
      <c r="E406" s="316" t="str">
        <f>IF(ISBLANK(A406),"-",D406/PLAYER_EXP_MAX)</f>
        <v>-</v>
      </c>
      <c r="F406" s="322" t="e">
        <f ca="1">IF(ISBLANK(A406),NA(),IFERROR(SLOPE(INDIRECT("D" &amp; MATCH(A406-$B$1,A:A,1)):D406, INDIRECT("A" &amp; MATCH(A406-$B$1,A:A,1)):A406),NA()))</f>
        <v>#N/A</v>
      </c>
      <c r="G406" s="330" t="e">
        <f>IF(ISBLANK(A406),NA(),IFERROR(A406+(PLAYER_EXP_MAX-D406)/F406,NA()))</f>
        <v>#N/A</v>
      </c>
      <c r="H406" s="415" t="e">
        <f ca="1">IF(ISBLANK(#REF!),NA(),IFERROR(TEXT(TRUNC(G406-NOW()),"000") &amp; " D " &amp; TEXT(TRUNC(ABS(G406-NOW()-TRUNC(G406-NOW()))*24),"00") &amp; " H", NA()))</f>
        <v>#N/A</v>
      </c>
      <c r="I406" s="322" t="e">
        <f ca="1">IF(ISBLANK(A406),NA(),IFERROR(SLOPE(INDIRECT("D" &amp; MATCH(A406-$C$1,A:A,1)):D406, INDIRECT("A" &amp; MATCH(A406-$C$1,A:A,1)):A406),NA()))</f>
        <v>#N/A</v>
      </c>
      <c r="J406" s="330" t="e">
        <f>IF(ISBLANK(A406),NA(),IFERROR(A406+(PLAYER_EXP_MAX-D406)/I406,NA()))</f>
        <v>#N/A</v>
      </c>
      <c r="K406" s="415" t="e">
        <f t="shared" ca="1" si="32"/>
        <v>#N/A</v>
      </c>
      <c r="L406" s="322" t="e">
        <f t="shared" si="33"/>
        <v>#N/A</v>
      </c>
      <c r="M406" s="330" t="e">
        <f>IF(ISBLANK(A406),NA(),IFERROR(A406+(PLAYER_EXP_MAX-D406)/L406,NA()))</f>
        <v>#N/A</v>
      </c>
      <c r="N406" s="415" t="e">
        <f t="shared" ca="1" si="34"/>
        <v>#N/A</v>
      </c>
    </row>
    <row r="407" spans="4:14" ht="14.65" customHeight="1" x14ac:dyDescent="0.25">
      <c r="D407" s="415" t="str">
        <f t="shared" si="31"/>
        <v>-</v>
      </c>
      <c r="E407" s="316" t="str">
        <f>IF(ISBLANK(A407),"-",D407/PLAYER_EXP_MAX)</f>
        <v>-</v>
      </c>
      <c r="F407" s="322" t="e">
        <f ca="1">IF(ISBLANK(A407),NA(),IFERROR(SLOPE(INDIRECT("D" &amp; MATCH(A407-$B$1,A:A,1)):D407, INDIRECT("A" &amp; MATCH(A407-$B$1,A:A,1)):A407),NA()))</f>
        <v>#N/A</v>
      </c>
      <c r="G407" s="330" t="e">
        <f>IF(ISBLANK(A407),NA(),IFERROR(A407+(PLAYER_EXP_MAX-D407)/F407,NA()))</f>
        <v>#N/A</v>
      </c>
      <c r="H407" s="415" t="e">
        <f ca="1">IF(ISBLANK(#REF!),NA(),IFERROR(TEXT(TRUNC(G407-NOW()),"000") &amp; " D " &amp; TEXT(TRUNC(ABS(G407-NOW()-TRUNC(G407-NOW()))*24),"00") &amp; " H", NA()))</f>
        <v>#N/A</v>
      </c>
      <c r="I407" s="322" t="e">
        <f ca="1">IF(ISBLANK(A407),NA(),IFERROR(SLOPE(INDIRECT("D" &amp; MATCH(A407-$C$1,A:A,1)):D407, INDIRECT("A" &amp; MATCH(A407-$C$1,A:A,1)):A407),NA()))</f>
        <v>#N/A</v>
      </c>
      <c r="J407" s="330" t="e">
        <f>IF(ISBLANK(A407),NA(),IFERROR(A407+(PLAYER_EXP_MAX-D407)/I407,NA()))</f>
        <v>#N/A</v>
      </c>
      <c r="K407" s="415" t="e">
        <f t="shared" ca="1" si="32"/>
        <v>#N/A</v>
      </c>
      <c r="L407" s="322" t="e">
        <f t="shared" si="33"/>
        <v>#N/A</v>
      </c>
      <c r="M407" s="330" t="e">
        <f>IF(ISBLANK(A407),NA(),IFERROR(A407+(PLAYER_EXP_MAX-D407)/L407,NA()))</f>
        <v>#N/A</v>
      </c>
      <c r="N407" s="415" t="e">
        <f t="shared" ca="1" si="34"/>
        <v>#N/A</v>
      </c>
    </row>
    <row r="408" spans="4:14" ht="14.65" customHeight="1" x14ac:dyDescent="0.25">
      <c r="D408" s="415" t="str">
        <f t="shared" si="31"/>
        <v>-</v>
      </c>
      <c r="E408" s="316" t="str">
        <f>IF(ISBLANK(A408),"-",D408/PLAYER_EXP_MAX)</f>
        <v>-</v>
      </c>
      <c r="F408" s="322" t="e">
        <f ca="1">IF(ISBLANK(A408),NA(),IFERROR(SLOPE(INDIRECT("D" &amp; MATCH(A408-$B$1,A:A,1)):D408, INDIRECT("A" &amp; MATCH(A408-$B$1,A:A,1)):A408),NA()))</f>
        <v>#N/A</v>
      </c>
      <c r="G408" s="330" t="e">
        <f>IF(ISBLANK(A408),NA(),IFERROR(A408+(PLAYER_EXP_MAX-D408)/F408,NA()))</f>
        <v>#N/A</v>
      </c>
      <c r="H408" s="415" t="e">
        <f ca="1">IF(ISBLANK(#REF!),NA(),IFERROR(TEXT(TRUNC(G408-NOW()),"000") &amp; " D " &amp; TEXT(TRUNC(ABS(G408-NOW()-TRUNC(G408-NOW()))*24),"00") &amp; " H", NA()))</f>
        <v>#N/A</v>
      </c>
      <c r="I408" s="322" t="e">
        <f ca="1">IF(ISBLANK(A408),NA(),IFERROR(SLOPE(INDIRECT("D" &amp; MATCH(A408-$C$1,A:A,1)):D408, INDIRECT("A" &amp; MATCH(A408-$C$1,A:A,1)):A408),NA()))</f>
        <v>#N/A</v>
      </c>
      <c r="J408" s="330" t="e">
        <f>IF(ISBLANK(A408),NA(),IFERROR(A408+(PLAYER_EXP_MAX-D408)/I408,NA()))</f>
        <v>#N/A</v>
      </c>
      <c r="K408" s="415" t="e">
        <f t="shared" ca="1" si="32"/>
        <v>#N/A</v>
      </c>
      <c r="L408" s="322" t="e">
        <f t="shared" si="33"/>
        <v>#N/A</v>
      </c>
      <c r="M408" s="330" t="e">
        <f>IF(ISBLANK(A408),NA(),IFERROR(A408+(PLAYER_EXP_MAX-D408)/L408,NA()))</f>
        <v>#N/A</v>
      </c>
      <c r="N408" s="415" t="e">
        <f t="shared" ca="1" si="34"/>
        <v>#N/A</v>
      </c>
    </row>
    <row r="409" spans="4:14" ht="14.65" customHeight="1" x14ac:dyDescent="0.25">
      <c r="D409" s="415" t="str">
        <f t="shared" si="31"/>
        <v>-</v>
      </c>
      <c r="E409" s="316" t="str">
        <f>IF(ISBLANK(A409),"-",D409/PLAYER_EXP_MAX)</f>
        <v>-</v>
      </c>
      <c r="F409" s="322" t="e">
        <f ca="1">IF(ISBLANK(A409),NA(),IFERROR(SLOPE(INDIRECT("D" &amp; MATCH(A409-$B$1,A:A,1)):D409, INDIRECT("A" &amp; MATCH(A409-$B$1,A:A,1)):A409),NA()))</f>
        <v>#N/A</v>
      </c>
      <c r="G409" s="330" t="e">
        <f>IF(ISBLANK(A409),NA(),IFERROR(A409+(PLAYER_EXP_MAX-D409)/F409,NA()))</f>
        <v>#N/A</v>
      </c>
      <c r="H409" s="415" t="e">
        <f ca="1">IF(ISBLANK(#REF!),NA(),IFERROR(TEXT(TRUNC(G409-NOW()),"000") &amp; " D " &amp; TEXT(TRUNC(ABS(G409-NOW()-TRUNC(G409-NOW()))*24),"00") &amp; " H", NA()))</f>
        <v>#N/A</v>
      </c>
      <c r="I409" s="322" t="e">
        <f ca="1">IF(ISBLANK(A409),NA(),IFERROR(SLOPE(INDIRECT("D" &amp; MATCH(A409-$C$1,A:A,1)):D409, INDIRECT("A" &amp; MATCH(A409-$C$1,A:A,1)):A409),NA()))</f>
        <v>#N/A</v>
      </c>
      <c r="J409" s="330" t="e">
        <f>IF(ISBLANK(A409),NA(),IFERROR(A409+(PLAYER_EXP_MAX-D409)/I409,NA()))</f>
        <v>#N/A</v>
      </c>
      <c r="K409" s="415" t="e">
        <f t="shared" ca="1" si="32"/>
        <v>#N/A</v>
      </c>
      <c r="L409" s="322" t="e">
        <f t="shared" si="33"/>
        <v>#N/A</v>
      </c>
      <c r="M409" s="330" t="e">
        <f>IF(ISBLANK(A409),NA(),IFERROR(A409+(PLAYER_EXP_MAX-D409)/L409,NA()))</f>
        <v>#N/A</v>
      </c>
      <c r="N409" s="415" t="e">
        <f t="shared" ca="1" si="34"/>
        <v>#N/A</v>
      </c>
    </row>
    <row r="410" spans="4:14" ht="14.65" customHeight="1" x14ac:dyDescent="0.25">
      <c r="D410" s="415" t="str">
        <f t="shared" si="31"/>
        <v>-</v>
      </c>
      <c r="E410" s="316" t="str">
        <f>IF(ISBLANK(A410),"-",D410/PLAYER_EXP_MAX)</f>
        <v>-</v>
      </c>
      <c r="F410" s="322" t="e">
        <f ca="1">IF(ISBLANK(A410),NA(),IFERROR(SLOPE(INDIRECT("D" &amp; MATCH(A410-$B$1,A:A,1)):D410, INDIRECT("A" &amp; MATCH(A410-$B$1,A:A,1)):A410),NA()))</f>
        <v>#N/A</v>
      </c>
      <c r="G410" s="330" t="e">
        <f>IF(ISBLANK(A410),NA(),IFERROR(A410+(PLAYER_EXP_MAX-D410)/F410,NA()))</f>
        <v>#N/A</v>
      </c>
      <c r="H410" s="415" t="e">
        <f ca="1">IF(ISBLANK(#REF!),NA(),IFERROR(TEXT(TRUNC(G410-NOW()),"000") &amp; " D " &amp; TEXT(TRUNC(ABS(G410-NOW()-TRUNC(G410-NOW()))*24),"00") &amp; " H", NA()))</f>
        <v>#N/A</v>
      </c>
      <c r="I410" s="322" t="e">
        <f ca="1">IF(ISBLANK(A410),NA(),IFERROR(SLOPE(INDIRECT("D" &amp; MATCH(A410-$C$1,A:A,1)):D410, INDIRECT("A" &amp; MATCH(A410-$C$1,A:A,1)):A410),NA()))</f>
        <v>#N/A</v>
      </c>
      <c r="J410" s="330" t="e">
        <f>IF(ISBLANK(A410),NA(),IFERROR(A410+(PLAYER_EXP_MAX-D410)/I410,NA()))</f>
        <v>#N/A</v>
      </c>
      <c r="K410" s="415" t="e">
        <f t="shared" ca="1" si="32"/>
        <v>#N/A</v>
      </c>
      <c r="L410" s="322" t="e">
        <f t="shared" si="33"/>
        <v>#N/A</v>
      </c>
      <c r="M410" s="330" t="e">
        <f>IF(ISBLANK(A410),NA(),IFERROR(A410+(PLAYER_EXP_MAX-D410)/L410,NA()))</f>
        <v>#N/A</v>
      </c>
      <c r="N410" s="415" t="e">
        <f t="shared" ca="1" si="34"/>
        <v>#N/A</v>
      </c>
    </row>
    <row r="411" spans="4:14" ht="14.65" customHeight="1" x14ac:dyDescent="0.25">
      <c r="D411" s="415" t="str">
        <f t="shared" si="31"/>
        <v>-</v>
      </c>
      <c r="E411" s="316" t="str">
        <f>IF(ISBLANK(A411),"-",D411/PLAYER_EXP_MAX)</f>
        <v>-</v>
      </c>
      <c r="F411" s="322" t="e">
        <f ca="1">IF(ISBLANK(A411),NA(),IFERROR(SLOPE(INDIRECT("D" &amp; MATCH(A411-$B$1,A:A,1)):D411, INDIRECT("A" &amp; MATCH(A411-$B$1,A:A,1)):A411),NA()))</f>
        <v>#N/A</v>
      </c>
      <c r="G411" s="330" t="e">
        <f>IF(ISBLANK(A411),NA(),IFERROR(A411+(PLAYER_EXP_MAX-D411)/F411,NA()))</f>
        <v>#N/A</v>
      </c>
      <c r="H411" s="415" t="e">
        <f ca="1">IF(ISBLANK(#REF!),NA(),IFERROR(TEXT(TRUNC(G411-NOW()),"000") &amp; " D " &amp; TEXT(TRUNC(ABS(G411-NOW()-TRUNC(G411-NOW()))*24),"00") &amp; " H", NA()))</f>
        <v>#N/A</v>
      </c>
      <c r="I411" s="322" t="e">
        <f ca="1">IF(ISBLANK(A411),NA(),IFERROR(SLOPE(INDIRECT("D" &amp; MATCH(A411-$C$1,A:A,1)):D411, INDIRECT("A" &amp; MATCH(A411-$C$1,A:A,1)):A411),NA()))</f>
        <v>#N/A</v>
      </c>
      <c r="J411" s="330" t="e">
        <f>IF(ISBLANK(A411),NA(),IFERROR(A411+(PLAYER_EXP_MAX-D411)/I411,NA()))</f>
        <v>#N/A</v>
      </c>
      <c r="K411" s="415" t="e">
        <f t="shared" ca="1" si="32"/>
        <v>#N/A</v>
      </c>
      <c r="L411" s="322" t="e">
        <f t="shared" si="33"/>
        <v>#N/A</v>
      </c>
      <c r="M411" s="330" t="e">
        <f>IF(ISBLANK(A411),NA(),IFERROR(A411+(PLAYER_EXP_MAX-D411)/L411,NA()))</f>
        <v>#N/A</v>
      </c>
      <c r="N411" s="415" t="e">
        <f t="shared" ca="1" si="34"/>
        <v>#N/A</v>
      </c>
    </row>
    <row r="412" spans="4:14" ht="14.65" customHeight="1" x14ac:dyDescent="0.25">
      <c r="D412" s="415" t="str">
        <f t="shared" si="31"/>
        <v>-</v>
      </c>
      <c r="E412" s="316" t="str">
        <f>IF(ISBLANK(A412),"-",D412/PLAYER_EXP_MAX)</f>
        <v>-</v>
      </c>
      <c r="F412" s="322" t="e">
        <f ca="1">IF(ISBLANK(A412),NA(),IFERROR(SLOPE(INDIRECT("D" &amp; MATCH(A412-$B$1,A:A,1)):D412, INDIRECT("A" &amp; MATCH(A412-$B$1,A:A,1)):A412),NA()))</f>
        <v>#N/A</v>
      </c>
      <c r="G412" s="330" t="e">
        <f>IF(ISBLANK(A412),NA(),IFERROR(A412+(PLAYER_EXP_MAX-D412)/F412,NA()))</f>
        <v>#N/A</v>
      </c>
      <c r="H412" s="415" t="e">
        <f ca="1">IF(ISBLANK(#REF!),NA(),IFERROR(TEXT(TRUNC(G412-NOW()),"000") &amp; " D " &amp; TEXT(TRUNC(ABS(G412-NOW()-TRUNC(G412-NOW()))*24),"00") &amp; " H", NA()))</f>
        <v>#N/A</v>
      </c>
      <c r="I412" s="322" t="e">
        <f ca="1">IF(ISBLANK(A412),NA(),IFERROR(SLOPE(INDIRECT("D" &amp; MATCH(A412-$C$1,A:A,1)):D412, INDIRECT("A" &amp; MATCH(A412-$C$1,A:A,1)):A412),NA()))</f>
        <v>#N/A</v>
      </c>
      <c r="J412" s="330" t="e">
        <f>IF(ISBLANK(A412),NA(),IFERROR(A412+(PLAYER_EXP_MAX-D412)/I412,NA()))</f>
        <v>#N/A</v>
      </c>
      <c r="K412" s="415" t="e">
        <f t="shared" ca="1" si="32"/>
        <v>#N/A</v>
      </c>
      <c r="L412" s="322" t="e">
        <f t="shared" si="33"/>
        <v>#N/A</v>
      </c>
      <c r="M412" s="330" t="e">
        <f>IF(ISBLANK(A412),NA(),IFERROR(A412+(PLAYER_EXP_MAX-D412)/L412,NA()))</f>
        <v>#N/A</v>
      </c>
      <c r="N412" s="415" t="e">
        <f t="shared" ca="1" si="34"/>
        <v>#N/A</v>
      </c>
    </row>
    <row r="413" spans="4:14" ht="14.65" customHeight="1" x14ac:dyDescent="0.25">
      <c r="D413" s="415" t="str">
        <f t="shared" si="31"/>
        <v>-</v>
      </c>
      <c r="E413" s="316" t="str">
        <f>IF(ISBLANK(A413),"-",D413/PLAYER_EXP_MAX)</f>
        <v>-</v>
      </c>
      <c r="F413" s="322" t="e">
        <f ca="1">IF(ISBLANK(A413),NA(),IFERROR(SLOPE(INDIRECT("D" &amp; MATCH(A413-$B$1,A:A,1)):D413, INDIRECT("A" &amp; MATCH(A413-$B$1,A:A,1)):A413),NA()))</f>
        <v>#N/A</v>
      </c>
      <c r="G413" s="330" t="e">
        <f>IF(ISBLANK(A413),NA(),IFERROR(A413+(PLAYER_EXP_MAX-D413)/F413,NA()))</f>
        <v>#N/A</v>
      </c>
      <c r="H413" s="415" t="e">
        <f ca="1">IF(ISBLANK(#REF!),NA(),IFERROR(TEXT(TRUNC(G413-NOW()),"000") &amp; " D " &amp; TEXT(TRUNC(ABS(G413-NOW()-TRUNC(G413-NOW()))*24),"00") &amp; " H", NA()))</f>
        <v>#N/A</v>
      </c>
      <c r="I413" s="322" t="e">
        <f ca="1">IF(ISBLANK(A413),NA(),IFERROR(SLOPE(INDIRECT("D" &amp; MATCH(A413-$C$1,A:A,1)):D413, INDIRECT("A" &amp; MATCH(A413-$C$1,A:A,1)):A413),NA()))</f>
        <v>#N/A</v>
      </c>
      <c r="J413" s="330" t="e">
        <f>IF(ISBLANK(A413),NA(),IFERROR(A413+(PLAYER_EXP_MAX-D413)/I413,NA()))</f>
        <v>#N/A</v>
      </c>
      <c r="K413" s="415" t="e">
        <f t="shared" ca="1" si="32"/>
        <v>#N/A</v>
      </c>
      <c r="L413" s="322" t="e">
        <f t="shared" si="33"/>
        <v>#N/A</v>
      </c>
      <c r="M413" s="330" t="e">
        <f>IF(ISBLANK(A413),NA(),IFERROR(A413+(PLAYER_EXP_MAX-D413)/L413,NA()))</f>
        <v>#N/A</v>
      </c>
      <c r="N413" s="415" t="e">
        <f t="shared" ca="1" si="34"/>
        <v>#N/A</v>
      </c>
    </row>
    <row r="414" spans="4:14" ht="14.65" customHeight="1" x14ac:dyDescent="0.25">
      <c r="D414" s="415" t="str">
        <f t="shared" si="31"/>
        <v>-</v>
      </c>
      <c r="E414" s="316" t="str">
        <f>IF(ISBLANK(A414),"-",D414/PLAYER_EXP_MAX)</f>
        <v>-</v>
      </c>
      <c r="F414" s="322" t="e">
        <f ca="1">IF(ISBLANK(A414),NA(),IFERROR(SLOPE(INDIRECT("D" &amp; MATCH(A414-$B$1,A:A,1)):D414, INDIRECT("A" &amp; MATCH(A414-$B$1,A:A,1)):A414),NA()))</f>
        <v>#N/A</v>
      </c>
      <c r="G414" s="330" t="e">
        <f>IF(ISBLANK(A414),NA(),IFERROR(A414+(PLAYER_EXP_MAX-D414)/F414,NA()))</f>
        <v>#N/A</v>
      </c>
      <c r="H414" s="415" t="e">
        <f ca="1">IF(ISBLANK(#REF!),NA(),IFERROR(TEXT(TRUNC(G414-NOW()),"000") &amp; " D " &amp; TEXT(TRUNC(ABS(G414-NOW()-TRUNC(G414-NOW()))*24),"00") &amp; " H", NA()))</f>
        <v>#N/A</v>
      </c>
      <c r="I414" s="322" t="e">
        <f ca="1">IF(ISBLANK(A414),NA(),IFERROR(SLOPE(INDIRECT("D" &amp; MATCH(A414-$C$1,A:A,1)):D414, INDIRECT("A" &amp; MATCH(A414-$C$1,A:A,1)):A414),NA()))</f>
        <v>#N/A</v>
      </c>
      <c r="J414" s="330" t="e">
        <f>IF(ISBLANK(A414),NA(),IFERROR(A414+(PLAYER_EXP_MAX-D414)/I414,NA()))</f>
        <v>#N/A</v>
      </c>
      <c r="K414" s="415" t="e">
        <f t="shared" ca="1" si="32"/>
        <v>#N/A</v>
      </c>
      <c r="L414" s="322" t="e">
        <f t="shared" si="33"/>
        <v>#N/A</v>
      </c>
      <c r="M414" s="330" t="e">
        <f>IF(ISBLANK(A414),NA(),IFERROR(A414+(PLAYER_EXP_MAX-D414)/L414,NA()))</f>
        <v>#N/A</v>
      </c>
      <c r="N414" s="415" t="e">
        <f t="shared" ca="1" si="34"/>
        <v>#N/A</v>
      </c>
    </row>
    <row r="415" spans="4:14" ht="14.65" customHeight="1" x14ac:dyDescent="0.25">
      <c r="D415" s="415" t="str">
        <f t="shared" si="31"/>
        <v>-</v>
      </c>
      <c r="E415" s="316" t="str">
        <f>IF(ISBLANK(A415),"-",D415/PLAYER_EXP_MAX)</f>
        <v>-</v>
      </c>
      <c r="F415" s="322" t="e">
        <f ca="1">IF(ISBLANK(A415),NA(),IFERROR(SLOPE(INDIRECT("D" &amp; MATCH(A415-$B$1,A:A,1)):D415, INDIRECT("A" &amp; MATCH(A415-$B$1,A:A,1)):A415),NA()))</f>
        <v>#N/A</v>
      </c>
      <c r="G415" s="330" t="e">
        <f>IF(ISBLANK(A415),NA(),IFERROR(A415+(PLAYER_EXP_MAX-D415)/F415,NA()))</f>
        <v>#N/A</v>
      </c>
      <c r="H415" s="415" t="e">
        <f ca="1">IF(ISBLANK(#REF!),NA(),IFERROR(TEXT(TRUNC(G415-NOW()),"000") &amp; " D " &amp; TEXT(TRUNC(ABS(G415-NOW()-TRUNC(G415-NOW()))*24),"00") &amp; " H", NA()))</f>
        <v>#N/A</v>
      </c>
      <c r="I415" s="322" t="e">
        <f ca="1">IF(ISBLANK(A415),NA(),IFERROR(SLOPE(INDIRECT("D" &amp; MATCH(A415-$C$1,A:A,1)):D415, INDIRECT("A" &amp; MATCH(A415-$C$1,A:A,1)):A415),NA()))</f>
        <v>#N/A</v>
      </c>
      <c r="J415" s="330" t="e">
        <f>IF(ISBLANK(A415),NA(),IFERROR(A415+(PLAYER_EXP_MAX-D415)/I415,NA()))</f>
        <v>#N/A</v>
      </c>
      <c r="K415" s="415" t="e">
        <f t="shared" ca="1" si="32"/>
        <v>#N/A</v>
      </c>
      <c r="L415" s="322" t="e">
        <f t="shared" si="33"/>
        <v>#N/A</v>
      </c>
      <c r="M415" s="330" t="e">
        <f>IF(ISBLANK(A415),NA(),IFERROR(A415+(PLAYER_EXP_MAX-D415)/L415,NA()))</f>
        <v>#N/A</v>
      </c>
      <c r="N415" s="415" t="e">
        <f t="shared" ca="1" si="34"/>
        <v>#N/A</v>
      </c>
    </row>
    <row r="416" spans="4:14" ht="14.65" customHeight="1" x14ac:dyDescent="0.25">
      <c r="D416" s="415" t="str">
        <f t="shared" si="31"/>
        <v>-</v>
      </c>
      <c r="E416" s="316" t="str">
        <f>IF(ISBLANK(A416),"-",D416/PLAYER_EXP_MAX)</f>
        <v>-</v>
      </c>
      <c r="F416" s="322" t="e">
        <f ca="1">IF(ISBLANK(A416),NA(),IFERROR(SLOPE(INDIRECT("D" &amp; MATCH(A416-$B$1,A:A,1)):D416, INDIRECT("A" &amp; MATCH(A416-$B$1,A:A,1)):A416),NA()))</f>
        <v>#N/A</v>
      </c>
      <c r="G416" s="330" t="e">
        <f>IF(ISBLANK(A416),NA(),IFERROR(A416+(PLAYER_EXP_MAX-D416)/F416,NA()))</f>
        <v>#N/A</v>
      </c>
      <c r="H416" s="415" t="e">
        <f ca="1">IF(ISBLANK(#REF!),NA(),IFERROR(TEXT(TRUNC(G416-NOW()),"000") &amp; " D " &amp; TEXT(TRUNC(ABS(G416-NOW()-TRUNC(G416-NOW()))*24),"00") &amp; " H", NA()))</f>
        <v>#N/A</v>
      </c>
      <c r="I416" s="322" t="e">
        <f ca="1">IF(ISBLANK(A416),NA(),IFERROR(SLOPE(INDIRECT("D" &amp; MATCH(A416-$C$1,A:A,1)):D416, INDIRECT("A" &amp; MATCH(A416-$C$1,A:A,1)):A416),NA()))</f>
        <v>#N/A</v>
      </c>
      <c r="J416" s="330" t="e">
        <f>IF(ISBLANK(A416),NA(),IFERROR(A416+(PLAYER_EXP_MAX-D416)/I416,NA()))</f>
        <v>#N/A</v>
      </c>
      <c r="K416" s="415" t="e">
        <f t="shared" ca="1" si="32"/>
        <v>#N/A</v>
      </c>
      <c r="L416" s="322" t="e">
        <f t="shared" si="33"/>
        <v>#N/A</v>
      </c>
      <c r="M416" s="330" t="e">
        <f>IF(ISBLANK(A416),NA(),IFERROR(A416+(PLAYER_EXP_MAX-D416)/L416,NA()))</f>
        <v>#N/A</v>
      </c>
      <c r="N416" s="415" t="e">
        <f t="shared" ca="1" si="34"/>
        <v>#N/A</v>
      </c>
    </row>
    <row r="417" spans="4:14" ht="14.65" customHeight="1" x14ac:dyDescent="0.25">
      <c r="D417" s="415" t="str">
        <f t="shared" si="31"/>
        <v>-</v>
      </c>
      <c r="E417" s="316" t="str">
        <f>IF(ISBLANK(A417),"-",D417/PLAYER_EXP_MAX)</f>
        <v>-</v>
      </c>
      <c r="F417" s="322" t="e">
        <f ca="1">IF(ISBLANK(A417),NA(),IFERROR(SLOPE(INDIRECT("D" &amp; MATCH(A417-$B$1,A:A,1)):D417, INDIRECT("A" &amp; MATCH(A417-$B$1,A:A,1)):A417),NA()))</f>
        <v>#N/A</v>
      </c>
      <c r="G417" s="330" t="e">
        <f>IF(ISBLANK(A417),NA(),IFERROR(A417+(PLAYER_EXP_MAX-D417)/F417,NA()))</f>
        <v>#N/A</v>
      </c>
      <c r="H417" s="415" t="e">
        <f ca="1">IF(ISBLANK(#REF!),NA(),IFERROR(TEXT(TRUNC(G417-NOW()),"000") &amp; " D " &amp; TEXT(TRUNC(ABS(G417-NOW()-TRUNC(G417-NOW()))*24),"00") &amp; " H", NA()))</f>
        <v>#N/A</v>
      </c>
      <c r="I417" s="322" t="e">
        <f ca="1">IF(ISBLANK(A417),NA(),IFERROR(SLOPE(INDIRECT("D" &amp; MATCH(A417-$C$1,A:A,1)):D417, INDIRECT("A" &amp; MATCH(A417-$C$1,A:A,1)):A417),NA()))</f>
        <v>#N/A</v>
      </c>
      <c r="J417" s="330" t="e">
        <f>IF(ISBLANK(A417),NA(),IFERROR(A417+(PLAYER_EXP_MAX-D417)/I417,NA()))</f>
        <v>#N/A</v>
      </c>
      <c r="K417" s="415" t="e">
        <f t="shared" ca="1" si="32"/>
        <v>#N/A</v>
      </c>
      <c r="L417" s="322" t="e">
        <f t="shared" si="33"/>
        <v>#N/A</v>
      </c>
      <c r="M417" s="330" t="e">
        <f>IF(ISBLANK(A417),NA(),IFERROR(A417+(PLAYER_EXP_MAX-D417)/L417,NA()))</f>
        <v>#N/A</v>
      </c>
      <c r="N417" s="415" t="e">
        <f t="shared" ca="1" si="34"/>
        <v>#N/A</v>
      </c>
    </row>
    <row r="418" spans="4:14" ht="14.65" customHeight="1" x14ac:dyDescent="0.25">
      <c r="D418" s="415" t="str">
        <f t="shared" si="31"/>
        <v>-</v>
      </c>
      <c r="E418" s="316" t="str">
        <f>IF(ISBLANK(A418),"-",D418/PLAYER_EXP_MAX)</f>
        <v>-</v>
      </c>
      <c r="F418" s="322" t="e">
        <f ca="1">IF(ISBLANK(A418),NA(),IFERROR(SLOPE(INDIRECT("D" &amp; MATCH(A418-$B$1,A:A,1)):D418, INDIRECT("A" &amp; MATCH(A418-$B$1,A:A,1)):A418),NA()))</f>
        <v>#N/A</v>
      </c>
      <c r="G418" s="330" t="e">
        <f>IF(ISBLANK(A418),NA(),IFERROR(A418+(PLAYER_EXP_MAX-D418)/F418,NA()))</f>
        <v>#N/A</v>
      </c>
      <c r="H418" s="415" t="e">
        <f ca="1">IF(ISBLANK(#REF!),NA(),IFERROR(TEXT(TRUNC(G418-NOW()),"000") &amp; " D " &amp; TEXT(TRUNC(ABS(G418-NOW()-TRUNC(G418-NOW()))*24),"00") &amp; " H", NA()))</f>
        <v>#N/A</v>
      </c>
      <c r="I418" s="322" t="e">
        <f ca="1">IF(ISBLANK(A418),NA(),IFERROR(SLOPE(INDIRECT("D" &amp; MATCH(A418-$C$1,A:A,1)):D418, INDIRECT("A" &amp; MATCH(A418-$C$1,A:A,1)):A418),NA()))</f>
        <v>#N/A</v>
      </c>
      <c r="J418" s="330" t="e">
        <f>IF(ISBLANK(A418),NA(),IFERROR(A418+(PLAYER_EXP_MAX-D418)/I418,NA()))</f>
        <v>#N/A</v>
      </c>
      <c r="K418" s="415" t="e">
        <f t="shared" ca="1" si="32"/>
        <v>#N/A</v>
      </c>
      <c r="L418" s="322" t="e">
        <f t="shared" si="33"/>
        <v>#N/A</v>
      </c>
      <c r="M418" s="330" t="e">
        <f>IF(ISBLANK(A418),NA(),IFERROR(A418+(PLAYER_EXP_MAX-D418)/L418,NA()))</f>
        <v>#N/A</v>
      </c>
      <c r="N418" s="415" t="e">
        <f t="shared" ca="1" si="34"/>
        <v>#N/A</v>
      </c>
    </row>
    <row r="419" spans="4:14" ht="14.65" customHeight="1" x14ac:dyDescent="0.25">
      <c r="D419" s="415" t="str">
        <f t="shared" si="31"/>
        <v>-</v>
      </c>
      <c r="E419" s="316" t="str">
        <f>IF(ISBLANK(A419),"-",D419/PLAYER_EXP_MAX)</f>
        <v>-</v>
      </c>
      <c r="F419" s="322" t="e">
        <f ca="1">IF(ISBLANK(A419),NA(),IFERROR(SLOPE(INDIRECT("D" &amp; MATCH(A419-$B$1,A:A,1)):D419, INDIRECT("A" &amp; MATCH(A419-$B$1,A:A,1)):A419),NA()))</f>
        <v>#N/A</v>
      </c>
      <c r="G419" s="330" t="e">
        <f>IF(ISBLANK(A419),NA(),IFERROR(A419+(PLAYER_EXP_MAX-D419)/F419,NA()))</f>
        <v>#N/A</v>
      </c>
      <c r="H419" s="415" t="e">
        <f ca="1">IF(ISBLANK(#REF!),NA(),IFERROR(TEXT(TRUNC(G419-NOW()),"000") &amp; " D " &amp; TEXT(TRUNC(ABS(G419-NOW()-TRUNC(G419-NOW()))*24),"00") &amp; " H", NA()))</f>
        <v>#N/A</v>
      </c>
      <c r="I419" s="322" t="e">
        <f ca="1">IF(ISBLANK(A419),NA(),IFERROR(SLOPE(INDIRECT("D" &amp; MATCH(A419-$C$1,A:A,1)):D419, INDIRECT("A" &amp; MATCH(A419-$C$1,A:A,1)):A419),NA()))</f>
        <v>#N/A</v>
      </c>
      <c r="J419" s="330" t="e">
        <f>IF(ISBLANK(A419),NA(),IFERROR(A419+(PLAYER_EXP_MAX-D419)/I419,NA()))</f>
        <v>#N/A</v>
      </c>
      <c r="K419" s="415" t="e">
        <f t="shared" ca="1" si="32"/>
        <v>#N/A</v>
      </c>
      <c r="L419" s="322" t="e">
        <f t="shared" si="33"/>
        <v>#N/A</v>
      </c>
      <c r="M419" s="330" t="e">
        <f>IF(ISBLANK(A419),NA(),IFERROR(A419+(PLAYER_EXP_MAX-D419)/L419,NA()))</f>
        <v>#N/A</v>
      </c>
      <c r="N419" s="415" t="e">
        <f t="shared" ca="1" si="34"/>
        <v>#N/A</v>
      </c>
    </row>
    <row r="420" spans="4:14" ht="14.65" customHeight="1" x14ac:dyDescent="0.25">
      <c r="D420" s="415" t="str">
        <f t="shared" si="31"/>
        <v>-</v>
      </c>
      <c r="E420" s="316" t="str">
        <f>IF(ISBLANK(A420),"-",D420/PLAYER_EXP_MAX)</f>
        <v>-</v>
      </c>
      <c r="F420" s="322" t="e">
        <f ca="1">IF(ISBLANK(A420),NA(),IFERROR(SLOPE(INDIRECT("D" &amp; MATCH(A420-$B$1,A:A,1)):D420, INDIRECT("A" &amp; MATCH(A420-$B$1,A:A,1)):A420),NA()))</f>
        <v>#N/A</v>
      </c>
      <c r="G420" s="330" t="e">
        <f>IF(ISBLANK(A420),NA(),IFERROR(A420+(PLAYER_EXP_MAX-D420)/F420,NA()))</f>
        <v>#N/A</v>
      </c>
      <c r="H420" s="415" t="e">
        <f ca="1">IF(ISBLANK(#REF!),NA(),IFERROR(TEXT(TRUNC(G420-NOW()),"000") &amp; " D " &amp; TEXT(TRUNC(ABS(G420-NOW()-TRUNC(G420-NOW()))*24),"00") &amp; " H", NA()))</f>
        <v>#N/A</v>
      </c>
      <c r="I420" s="322" t="e">
        <f ca="1">IF(ISBLANK(A420),NA(),IFERROR(SLOPE(INDIRECT("D" &amp; MATCH(A420-$C$1,A:A,1)):D420, INDIRECT("A" &amp; MATCH(A420-$C$1,A:A,1)):A420),NA()))</f>
        <v>#N/A</v>
      </c>
      <c r="J420" s="330" t="e">
        <f>IF(ISBLANK(A420),NA(),IFERROR(A420+(PLAYER_EXP_MAX-D420)/I420,NA()))</f>
        <v>#N/A</v>
      </c>
      <c r="K420" s="415" t="e">
        <f t="shared" ca="1" si="32"/>
        <v>#N/A</v>
      </c>
      <c r="L420" s="322" t="e">
        <f t="shared" si="33"/>
        <v>#N/A</v>
      </c>
      <c r="M420" s="330" t="e">
        <f>IF(ISBLANK(A420),NA(),IFERROR(A420+(PLAYER_EXP_MAX-D420)/L420,NA()))</f>
        <v>#N/A</v>
      </c>
      <c r="N420" s="415" t="e">
        <f t="shared" ca="1" si="34"/>
        <v>#N/A</v>
      </c>
    </row>
    <row r="421" spans="4:14" ht="14.65" customHeight="1" x14ac:dyDescent="0.25">
      <c r="D421" s="415" t="str">
        <f t="shared" si="31"/>
        <v>-</v>
      </c>
      <c r="E421" s="316" t="str">
        <f>IF(ISBLANK(A421),"-",D421/PLAYER_EXP_MAX)</f>
        <v>-</v>
      </c>
      <c r="F421" s="322" t="e">
        <f ca="1">IF(ISBLANK(A421),NA(),IFERROR(SLOPE(INDIRECT("D" &amp; MATCH(A421-$B$1,A:A,1)):D421, INDIRECT("A" &amp; MATCH(A421-$B$1,A:A,1)):A421),NA()))</f>
        <v>#N/A</v>
      </c>
      <c r="G421" s="330" t="e">
        <f>IF(ISBLANK(A421),NA(),IFERROR(A421+(PLAYER_EXP_MAX-D421)/F421,NA()))</f>
        <v>#N/A</v>
      </c>
      <c r="H421" s="415" t="e">
        <f ca="1">IF(ISBLANK(#REF!),NA(),IFERROR(TEXT(TRUNC(G421-NOW()),"000") &amp; " D " &amp; TEXT(TRUNC(ABS(G421-NOW()-TRUNC(G421-NOW()))*24),"00") &amp; " H", NA()))</f>
        <v>#N/A</v>
      </c>
      <c r="I421" s="322" t="e">
        <f ca="1">IF(ISBLANK(A421),NA(),IFERROR(SLOPE(INDIRECT("D" &amp; MATCH(A421-$C$1,A:A,1)):D421, INDIRECT("A" &amp; MATCH(A421-$C$1,A:A,1)):A421),NA()))</f>
        <v>#N/A</v>
      </c>
      <c r="J421" s="330" t="e">
        <f>IF(ISBLANK(A421),NA(),IFERROR(A421+(PLAYER_EXP_MAX-D421)/I421,NA()))</f>
        <v>#N/A</v>
      </c>
      <c r="K421" s="415" t="e">
        <f t="shared" ca="1" si="32"/>
        <v>#N/A</v>
      </c>
      <c r="L421" s="322" t="e">
        <f t="shared" si="33"/>
        <v>#N/A</v>
      </c>
      <c r="M421" s="330" t="e">
        <f>IF(ISBLANK(A421),NA(),IFERROR(A421+(PLAYER_EXP_MAX-D421)/L421,NA()))</f>
        <v>#N/A</v>
      </c>
      <c r="N421" s="415" t="e">
        <f t="shared" ca="1" si="34"/>
        <v>#N/A</v>
      </c>
    </row>
    <row r="422" spans="4:14" ht="14.65" customHeight="1" x14ac:dyDescent="0.25">
      <c r="D422" s="415" t="str">
        <f t="shared" si="31"/>
        <v>-</v>
      </c>
      <c r="E422" s="316" t="str">
        <f>IF(ISBLANK(A422),"-",D422/PLAYER_EXP_MAX)</f>
        <v>-</v>
      </c>
      <c r="F422" s="322" t="e">
        <f ca="1">IF(ISBLANK(A422),NA(),IFERROR(SLOPE(INDIRECT("D" &amp; MATCH(A422-$B$1,A:A,1)):D422, INDIRECT("A" &amp; MATCH(A422-$B$1,A:A,1)):A422),NA()))</f>
        <v>#N/A</v>
      </c>
      <c r="G422" s="330" t="e">
        <f>IF(ISBLANK(A422),NA(),IFERROR(A422+(PLAYER_EXP_MAX-D422)/F422,NA()))</f>
        <v>#N/A</v>
      </c>
      <c r="H422" s="415" t="e">
        <f ca="1">IF(ISBLANK(#REF!),NA(),IFERROR(TEXT(TRUNC(G422-NOW()),"000") &amp; " D " &amp; TEXT(TRUNC(ABS(G422-NOW()-TRUNC(G422-NOW()))*24),"00") &amp; " H", NA()))</f>
        <v>#N/A</v>
      </c>
      <c r="I422" s="322" t="e">
        <f ca="1">IF(ISBLANK(A422),NA(),IFERROR(SLOPE(INDIRECT("D" &amp; MATCH(A422-$C$1,A:A,1)):D422, INDIRECT("A" &amp; MATCH(A422-$C$1,A:A,1)):A422),NA()))</f>
        <v>#N/A</v>
      </c>
      <c r="J422" s="330" t="e">
        <f>IF(ISBLANK(A422),NA(),IFERROR(A422+(PLAYER_EXP_MAX-D422)/I422,NA()))</f>
        <v>#N/A</v>
      </c>
      <c r="K422" s="415" t="e">
        <f t="shared" ca="1" si="32"/>
        <v>#N/A</v>
      </c>
      <c r="L422" s="322" t="e">
        <f t="shared" si="33"/>
        <v>#N/A</v>
      </c>
      <c r="M422" s="330" t="e">
        <f>IF(ISBLANK(A422),NA(),IFERROR(A422+(PLAYER_EXP_MAX-D422)/L422,NA()))</f>
        <v>#N/A</v>
      </c>
      <c r="N422" s="415" t="e">
        <f t="shared" ca="1" si="34"/>
        <v>#N/A</v>
      </c>
    </row>
    <row r="423" spans="4:14" ht="14.65" customHeight="1" x14ac:dyDescent="0.25">
      <c r="D423" s="415" t="str">
        <f t="shared" si="31"/>
        <v>-</v>
      </c>
      <c r="E423" s="316" t="str">
        <f>IF(ISBLANK(A423),"-",D423/PLAYER_EXP_MAX)</f>
        <v>-</v>
      </c>
      <c r="F423" s="322" t="e">
        <f ca="1">IF(ISBLANK(A423),NA(),IFERROR(SLOPE(INDIRECT("D" &amp; MATCH(A423-$B$1,A:A,1)):D423, INDIRECT("A" &amp; MATCH(A423-$B$1,A:A,1)):A423),NA()))</f>
        <v>#N/A</v>
      </c>
      <c r="G423" s="330" t="e">
        <f>IF(ISBLANK(A423),NA(),IFERROR(A423+(PLAYER_EXP_MAX-D423)/F423,NA()))</f>
        <v>#N/A</v>
      </c>
      <c r="H423" s="415" t="e">
        <f ca="1">IF(ISBLANK(#REF!),NA(),IFERROR(TEXT(TRUNC(G423-NOW()),"000") &amp; " D " &amp; TEXT(TRUNC(ABS(G423-NOW()-TRUNC(G423-NOW()))*24),"00") &amp; " H", NA()))</f>
        <v>#N/A</v>
      </c>
      <c r="I423" s="322" t="e">
        <f ca="1">IF(ISBLANK(A423),NA(),IFERROR(SLOPE(INDIRECT("D" &amp; MATCH(A423-$C$1,A:A,1)):D423, INDIRECT("A" &amp; MATCH(A423-$C$1,A:A,1)):A423),NA()))</f>
        <v>#N/A</v>
      </c>
      <c r="J423" s="330" t="e">
        <f>IF(ISBLANK(A423),NA(),IFERROR(A423+(PLAYER_EXP_MAX-D423)/I423,NA()))</f>
        <v>#N/A</v>
      </c>
      <c r="K423" s="415" t="e">
        <f t="shared" ca="1" si="32"/>
        <v>#N/A</v>
      </c>
      <c r="L423" s="322" t="e">
        <f t="shared" si="33"/>
        <v>#N/A</v>
      </c>
      <c r="M423" s="330" t="e">
        <f>IF(ISBLANK(A423),NA(),IFERROR(A423+(PLAYER_EXP_MAX-D423)/L423,NA()))</f>
        <v>#N/A</v>
      </c>
      <c r="N423" s="415" t="e">
        <f t="shared" ca="1" si="34"/>
        <v>#N/A</v>
      </c>
    </row>
    <row r="424" spans="4:14" ht="14.65" customHeight="1" x14ac:dyDescent="0.25">
      <c r="D424" s="415" t="str">
        <f t="shared" si="31"/>
        <v>-</v>
      </c>
      <c r="E424" s="316" t="str">
        <f>IF(ISBLANK(A424),"-",D424/PLAYER_EXP_MAX)</f>
        <v>-</v>
      </c>
      <c r="F424" s="322" t="e">
        <f ca="1">IF(ISBLANK(A424),NA(),IFERROR(SLOPE(INDIRECT("D" &amp; MATCH(A424-$B$1,A:A,1)):D424, INDIRECT("A" &amp; MATCH(A424-$B$1,A:A,1)):A424),NA()))</f>
        <v>#N/A</v>
      </c>
      <c r="G424" s="330" t="e">
        <f>IF(ISBLANK(A424),NA(),IFERROR(A424+(PLAYER_EXP_MAX-D424)/F424,NA()))</f>
        <v>#N/A</v>
      </c>
      <c r="H424" s="415" t="e">
        <f ca="1">IF(ISBLANK(#REF!),NA(),IFERROR(TEXT(TRUNC(G424-NOW()),"000") &amp; " D " &amp; TEXT(TRUNC(ABS(G424-NOW()-TRUNC(G424-NOW()))*24),"00") &amp; " H", NA()))</f>
        <v>#N/A</v>
      </c>
      <c r="I424" s="322" t="e">
        <f ca="1">IF(ISBLANK(A424),NA(),IFERROR(SLOPE(INDIRECT("D" &amp; MATCH(A424-$C$1,A:A,1)):D424, INDIRECT("A" &amp; MATCH(A424-$C$1,A:A,1)):A424),NA()))</f>
        <v>#N/A</v>
      </c>
      <c r="J424" s="330" t="e">
        <f>IF(ISBLANK(A424),NA(),IFERROR(A424+(PLAYER_EXP_MAX-D424)/I424,NA()))</f>
        <v>#N/A</v>
      </c>
      <c r="K424" s="415" t="e">
        <f t="shared" ca="1" si="32"/>
        <v>#N/A</v>
      </c>
      <c r="L424" s="322" t="e">
        <f t="shared" si="33"/>
        <v>#N/A</v>
      </c>
      <c r="M424" s="330" t="e">
        <f>IF(ISBLANK(A424),NA(),IFERROR(A424+(PLAYER_EXP_MAX-D424)/L424,NA()))</f>
        <v>#N/A</v>
      </c>
      <c r="N424" s="415" t="e">
        <f t="shared" ca="1" si="34"/>
        <v>#N/A</v>
      </c>
    </row>
    <row r="425" spans="4:14" ht="14.65" customHeight="1" x14ac:dyDescent="0.25">
      <c r="D425" s="415" t="str">
        <f t="shared" si="31"/>
        <v>-</v>
      </c>
      <c r="E425" s="316" t="str">
        <f>IF(ISBLANK(A425),"-",D425/PLAYER_EXP_MAX)</f>
        <v>-</v>
      </c>
      <c r="F425" s="322" t="e">
        <f ca="1">IF(ISBLANK(A425),NA(),IFERROR(SLOPE(INDIRECT("D" &amp; MATCH(A425-$B$1,A:A,1)):D425, INDIRECT("A" &amp; MATCH(A425-$B$1,A:A,1)):A425),NA()))</f>
        <v>#N/A</v>
      </c>
      <c r="G425" s="330" t="e">
        <f>IF(ISBLANK(A425),NA(),IFERROR(A425+(PLAYER_EXP_MAX-D425)/F425,NA()))</f>
        <v>#N/A</v>
      </c>
      <c r="H425" s="415" t="e">
        <f ca="1">IF(ISBLANK(#REF!),NA(),IFERROR(TEXT(TRUNC(G425-NOW()),"000") &amp; " D " &amp; TEXT(TRUNC(ABS(G425-NOW()-TRUNC(G425-NOW()))*24),"00") &amp; " H", NA()))</f>
        <v>#N/A</v>
      </c>
      <c r="I425" s="322" t="e">
        <f ca="1">IF(ISBLANK(A425),NA(),IFERROR(SLOPE(INDIRECT("D" &amp; MATCH(A425-$C$1,A:A,1)):D425, INDIRECT("A" &amp; MATCH(A425-$C$1,A:A,1)):A425),NA()))</f>
        <v>#N/A</v>
      </c>
      <c r="J425" s="330" t="e">
        <f>IF(ISBLANK(A425),NA(),IFERROR(A425+(PLAYER_EXP_MAX-D425)/I425,NA()))</f>
        <v>#N/A</v>
      </c>
      <c r="K425" s="415" t="e">
        <f t="shared" ca="1" si="32"/>
        <v>#N/A</v>
      </c>
      <c r="L425" s="322" t="e">
        <f t="shared" si="33"/>
        <v>#N/A</v>
      </c>
      <c r="M425" s="330" t="e">
        <f>IF(ISBLANK(A425),NA(),IFERROR(A425+(PLAYER_EXP_MAX-D425)/L425,NA()))</f>
        <v>#N/A</v>
      </c>
      <c r="N425" s="415" t="e">
        <f t="shared" ca="1" si="34"/>
        <v>#N/A</v>
      </c>
    </row>
    <row r="426" spans="4:14" ht="14.65" customHeight="1" x14ac:dyDescent="0.25">
      <c r="D426" s="415" t="str">
        <f t="shared" si="31"/>
        <v>-</v>
      </c>
      <c r="E426" s="316" t="str">
        <f>IF(ISBLANK(A426),"-",D426/PLAYER_EXP_MAX)</f>
        <v>-</v>
      </c>
      <c r="F426" s="322" t="e">
        <f ca="1">IF(ISBLANK(A426),NA(),IFERROR(SLOPE(INDIRECT("D" &amp; MATCH(A426-$B$1,A:A,1)):D426, INDIRECT("A" &amp; MATCH(A426-$B$1,A:A,1)):A426),NA()))</f>
        <v>#N/A</v>
      </c>
      <c r="G426" s="330" t="e">
        <f>IF(ISBLANK(A426),NA(),IFERROR(A426+(PLAYER_EXP_MAX-D426)/F426,NA()))</f>
        <v>#N/A</v>
      </c>
      <c r="H426" s="415" t="e">
        <f ca="1">IF(ISBLANK(#REF!),NA(),IFERROR(TEXT(TRUNC(G426-NOW()),"000") &amp; " D " &amp; TEXT(TRUNC(ABS(G426-NOW()-TRUNC(G426-NOW()))*24),"00") &amp; " H", NA()))</f>
        <v>#N/A</v>
      </c>
      <c r="I426" s="322" t="e">
        <f ca="1">IF(ISBLANK(A426),NA(),IFERROR(SLOPE(INDIRECT("D" &amp; MATCH(A426-$C$1,A:A,1)):D426, INDIRECT("A" &amp; MATCH(A426-$C$1,A:A,1)):A426),NA()))</f>
        <v>#N/A</v>
      </c>
      <c r="J426" s="330" t="e">
        <f>IF(ISBLANK(A426),NA(),IFERROR(A426+(PLAYER_EXP_MAX-D426)/I426,NA()))</f>
        <v>#N/A</v>
      </c>
      <c r="K426" s="415" t="e">
        <f t="shared" ca="1" si="32"/>
        <v>#N/A</v>
      </c>
      <c r="L426" s="322" t="e">
        <f t="shared" si="33"/>
        <v>#N/A</v>
      </c>
      <c r="M426" s="330" t="e">
        <f>IF(ISBLANK(A426),NA(),IFERROR(A426+(PLAYER_EXP_MAX-D426)/L426,NA()))</f>
        <v>#N/A</v>
      </c>
      <c r="N426" s="415" t="e">
        <f t="shared" ca="1" si="34"/>
        <v>#N/A</v>
      </c>
    </row>
    <row r="427" spans="4:14" ht="14.65" customHeight="1" x14ac:dyDescent="0.25">
      <c r="D427" s="415" t="str">
        <f t="shared" si="31"/>
        <v>-</v>
      </c>
      <c r="E427" s="316" t="str">
        <f>IF(ISBLANK(A427),"-",D427/PLAYER_EXP_MAX)</f>
        <v>-</v>
      </c>
      <c r="F427" s="322" t="e">
        <f ca="1">IF(ISBLANK(A427),NA(),IFERROR(SLOPE(INDIRECT("D" &amp; MATCH(A427-$B$1,A:A,1)):D427, INDIRECT("A" &amp; MATCH(A427-$B$1,A:A,1)):A427),NA()))</f>
        <v>#N/A</v>
      </c>
      <c r="G427" s="330" t="e">
        <f>IF(ISBLANK(A427),NA(),IFERROR(A427+(PLAYER_EXP_MAX-D427)/F427,NA()))</f>
        <v>#N/A</v>
      </c>
      <c r="H427" s="415" t="e">
        <f ca="1">IF(ISBLANK(#REF!),NA(),IFERROR(TEXT(TRUNC(G427-NOW()),"000") &amp; " D " &amp; TEXT(TRUNC(ABS(G427-NOW()-TRUNC(G427-NOW()))*24),"00") &amp; " H", NA()))</f>
        <v>#N/A</v>
      </c>
      <c r="I427" s="322" t="e">
        <f ca="1">IF(ISBLANK(A427),NA(),IFERROR(SLOPE(INDIRECT("D" &amp; MATCH(A427-$C$1,A:A,1)):D427, INDIRECT("A" &amp; MATCH(A427-$C$1,A:A,1)):A427),NA()))</f>
        <v>#N/A</v>
      </c>
      <c r="J427" s="330" t="e">
        <f>IF(ISBLANK(A427),NA(),IFERROR(A427+(PLAYER_EXP_MAX-D427)/I427,NA()))</f>
        <v>#N/A</v>
      </c>
      <c r="K427" s="415" t="e">
        <f t="shared" ca="1" si="32"/>
        <v>#N/A</v>
      </c>
      <c r="L427" s="322" t="e">
        <f t="shared" si="33"/>
        <v>#N/A</v>
      </c>
      <c r="M427" s="330" t="e">
        <f>IF(ISBLANK(A427),NA(),IFERROR(A427+(PLAYER_EXP_MAX-D427)/L427,NA()))</f>
        <v>#N/A</v>
      </c>
      <c r="N427" s="415" t="e">
        <f t="shared" ca="1" si="34"/>
        <v>#N/A</v>
      </c>
    </row>
    <row r="428" spans="4:14" ht="14.65" customHeight="1" x14ac:dyDescent="0.25">
      <c r="D428" s="415" t="str">
        <f t="shared" si="31"/>
        <v>-</v>
      </c>
      <c r="E428" s="316" t="str">
        <f>IF(ISBLANK(A428),"-",D428/PLAYER_EXP_MAX)</f>
        <v>-</v>
      </c>
      <c r="F428" s="322" t="e">
        <f ca="1">IF(ISBLANK(A428),NA(),IFERROR(SLOPE(INDIRECT("D" &amp; MATCH(A428-$B$1,A:A,1)):D428, INDIRECT("A" &amp; MATCH(A428-$B$1,A:A,1)):A428),NA()))</f>
        <v>#N/A</v>
      </c>
      <c r="G428" s="330" t="e">
        <f>IF(ISBLANK(A428),NA(),IFERROR(A428+(PLAYER_EXP_MAX-D428)/F428,NA()))</f>
        <v>#N/A</v>
      </c>
      <c r="H428" s="415" t="e">
        <f ca="1">IF(ISBLANK(#REF!),NA(),IFERROR(TEXT(TRUNC(G428-NOW()),"000") &amp; " D " &amp; TEXT(TRUNC(ABS(G428-NOW()-TRUNC(G428-NOW()))*24),"00") &amp; " H", NA()))</f>
        <v>#N/A</v>
      </c>
      <c r="I428" s="322" t="e">
        <f ca="1">IF(ISBLANK(A428),NA(),IFERROR(SLOPE(INDIRECT("D" &amp; MATCH(A428-$C$1,A:A,1)):D428, INDIRECT("A" &amp; MATCH(A428-$C$1,A:A,1)):A428),NA()))</f>
        <v>#N/A</v>
      </c>
      <c r="J428" s="330" t="e">
        <f>IF(ISBLANK(A428),NA(),IFERROR(A428+(PLAYER_EXP_MAX-D428)/I428,NA()))</f>
        <v>#N/A</v>
      </c>
      <c r="K428" s="415" t="e">
        <f t="shared" ca="1" si="32"/>
        <v>#N/A</v>
      </c>
      <c r="L428" s="322" t="e">
        <f t="shared" si="33"/>
        <v>#N/A</v>
      </c>
      <c r="M428" s="330" t="e">
        <f>IF(ISBLANK(A428),NA(),IFERROR(A428+(PLAYER_EXP_MAX-D428)/L428,NA()))</f>
        <v>#N/A</v>
      </c>
      <c r="N428" s="415" t="e">
        <f t="shared" ca="1" si="34"/>
        <v>#N/A</v>
      </c>
    </row>
    <row r="429" spans="4:14" ht="14.65" customHeight="1" x14ac:dyDescent="0.25">
      <c r="D429" s="415" t="str">
        <f t="shared" si="31"/>
        <v>-</v>
      </c>
      <c r="E429" s="316" t="str">
        <f>IF(ISBLANK(A429),"-",D429/PLAYER_EXP_MAX)</f>
        <v>-</v>
      </c>
      <c r="F429" s="322" t="e">
        <f ca="1">IF(ISBLANK(A429),NA(),IFERROR(SLOPE(INDIRECT("D" &amp; MATCH(A429-$B$1,A:A,1)):D429, INDIRECT("A" &amp; MATCH(A429-$B$1,A:A,1)):A429),NA()))</f>
        <v>#N/A</v>
      </c>
      <c r="G429" s="330" t="e">
        <f>IF(ISBLANK(A429),NA(),IFERROR(A429+(PLAYER_EXP_MAX-D429)/F429,NA()))</f>
        <v>#N/A</v>
      </c>
      <c r="H429" s="415" t="e">
        <f ca="1">IF(ISBLANK(#REF!),NA(),IFERROR(TEXT(TRUNC(G429-NOW()),"000") &amp; " D " &amp; TEXT(TRUNC(ABS(G429-NOW()-TRUNC(G429-NOW()))*24),"00") &amp; " H", NA()))</f>
        <v>#N/A</v>
      </c>
      <c r="I429" s="322" t="e">
        <f ca="1">IF(ISBLANK(A429),NA(),IFERROR(SLOPE(INDIRECT("D" &amp; MATCH(A429-$C$1,A:A,1)):D429, INDIRECT("A" &amp; MATCH(A429-$C$1,A:A,1)):A429),NA()))</f>
        <v>#N/A</v>
      </c>
      <c r="J429" s="330" t="e">
        <f>IF(ISBLANK(A429),NA(),IFERROR(A429+(PLAYER_EXP_MAX-D429)/I429,NA()))</f>
        <v>#N/A</v>
      </c>
      <c r="K429" s="415" t="e">
        <f t="shared" ca="1" si="32"/>
        <v>#N/A</v>
      </c>
      <c r="L429" s="322" t="e">
        <f t="shared" si="33"/>
        <v>#N/A</v>
      </c>
      <c r="M429" s="330" t="e">
        <f>IF(ISBLANK(A429),NA(),IFERROR(A429+(PLAYER_EXP_MAX-D429)/L429,NA()))</f>
        <v>#N/A</v>
      </c>
      <c r="N429" s="415" t="e">
        <f t="shared" ca="1" si="34"/>
        <v>#N/A</v>
      </c>
    </row>
    <row r="430" spans="4:14" ht="14.65" customHeight="1" x14ac:dyDescent="0.25">
      <c r="D430" s="415" t="str">
        <f t="shared" si="31"/>
        <v>-</v>
      </c>
      <c r="E430" s="316" t="str">
        <f>IF(ISBLANK(A430),"-",D430/PLAYER_EXP_MAX)</f>
        <v>-</v>
      </c>
      <c r="F430" s="322" t="e">
        <f ca="1">IF(ISBLANK(A430),NA(),IFERROR(SLOPE(INDIRECT("D" &amp; MATCH(A430-$B$1,A:A,1)):D430, INDIRECT("A" &amp; MATCH(A430-$B$1,A:A,1)):A430),NA()))</f>
        <v>#N/A</v>
      </c>
      <c r="G430" s="330" t="e">
        <f>IF(ISBLANK(A430),NA(),IFERROR(A430+(PLAYER_EXP_MAX-D430)/F430,NA()))</f>
        <v>#N/A</v>
      </c>
      <c r="H430" s="415" t="e">
        <f ca="1">IF(ISBLANK(#REF!),NA(),IFERROR(TEXT(TRUNC(G430-NOW()),"000") &amp; " D " &amp; TEXT(TRUNC(ABS(G430-NOW()-TRUNC(G430-NOW()))*24),"00") &amp; " H", NA()))</f>
        <v>#N/A</v>
      </c>
      <c r="I430" s="322" t="e">
        <f ca="1">IF(ISBLANK(A430),NA(),IFERROR(SLOPE(INDIRECT("D" &amp; MATCH(A430-$C$1,A:A,1)):D430, INDIRECT("A" &amp; MATCH(A430-$C$1,A:A,1)):A430),NA()))</f>
        <v>#N/A</v>
      </c>
      <c r="J430" s="330" t="e">
        <f>IF(ISBLANK(A430),NA(),IFERROR(A430+(PLAYER_EXP_MAX-D430)/I430,NA()))</f>
        <v>#N/A</v>
      </c>
      <c r="K430" s="415" t="e">
        <f t="shared" ca="1" si="32"/>
        <v>#N/A</v>
      </c>
      <c r="L430" s="322" t="e">
        <f t="shared" si="33"/>
        <v>#N/A</v>
      </c>
      <c r="M430" s="330" t="e">
        <f>IF(ISBLANK(A430),NA(),IFERROR(A430+(PLAYER_EXP_MAX-D430)/L430,NA()))</f>
        <v>#N/A</v>
      </c>
      <c r="N430" s="415" t="e">
        <f t="shared" ca="1" si="34"/>
        <v>#N/A</v>
      </c>
    </row>
    <row r="431" spans="4:14" ht="14.65" customHeight="1" x14ac:dyDescent="0.25">
      <c r="D431" s="415" t="str">
        <f t="shared" si="31"/>
        <v>-</v>
      </c>
      <c r="E431" s="316" t="str">
        <f>IF(ISBLANK(A431),"-",D431/PLAYER_EXP_MAX)</f>
        <v>-</v>
      </c>
      <c r="F431" s="322" t="e">
        <f ca="1">IF(ISBLANK(A431),NA(),IFERROR(SLOPE(INDIRECT("D" &amp; MATCH(A431-$B$1,A:A,1)):D431, INDIRECT("A" &amp; MATCH(A431-$B$1,A:A,1)):A431),NA()))</f>
        <v>#N/A</v>
      </c>
      <c r="G431" s="330" t="e">
        <f>IF(ISBLANK(A431),NA(),IFERROR(A431+(PLAYER_EXP_MAX-D431)/F431,NA()))</f>
        <v>#N/A</v>
      </c>
      <c r="H431" s="415" t="e">
        <f ca="1">IF(ISBLANK(#REF!),NA(),IFERROR(TEXT(TRUNC(G431-NOW()),"000") &amp; " D " &amp; TEXT(TRUNC(ABS(G431-NOW()-TRUNC(G431-NOW()))*24),"00") &amp; " H", NA()))</f>
        <v>#N/A</v>
      </c>
      <c r="I431" s="322" t="e">
        <f ca="1">IF(ISBLANK(A431),NA(),IFERROR(SLOPE(INDIRECT("D" &amp; MATCH(A431-$C$1,A:A,1)):D431, INDIRECT("A" &amp; MATCH(A431-$C$1,A:A,1)):A431),NA()))</f>
        <v>#N/A</v>
      </c>
      <c r="J431" s="330" t="e">
        <f>IF(ISBLANK(A431),NA(),IFERROR(A431+(PLAYER_EXP_MAX-D431)/I431,NA()))</f>
        <v>#N/A</v>
      </c>
      <c r="K431" s="415" t="e">
        <f t="shared" ca="1" si="32"/>
        <v>#N/A</v>
      </c>
      <c r="L431" s="322" t="e">
        <f t="shared" si="33"/>
        <v>#N/A</v>
      </c>
      <c r="M431" s="330" t="e">
        <f>IF(ISBLANK(A431),NA(),IFERROR(A431+(PLAYER_EXP_MAX-D431)/L431,NA()))</f>
        <v>#N/A</v>
      </c>
      <c r="N431" s="415" t="e">
        <f t="shared" ca="1" si="34"/>
        <v>#N/A</v>
      </c>
    </row>
    <row r="432" spans="4:14" ht="14.65" customHeight="1" x14ac:dyDescent="0.25">
      <c r="D432" s="415" t="str">
        <f t="shared" si="31"/>
        <v>-</v>
      </c>
      <c r="E432" s="316" t="str">
        <f>IF(ISBLANK(A432),"-",D432/PLAYER_EXP_MAX)</f>
        <v>-</v>
      </c>
      <c r="F432" s="322" t="e">
        <f ca="1">IF(ISBLANK(A432),NA(),IFERROR(SLOPE(INDIRECT("D" &amp; MATCH(A432-$B$1,A:A,1)):D432, INDIRECT("A" &amp; MATCH(A432-$B$1,A:A,1)):A432),NA()))</f>
        <v>#N/A</v>
      </c>
      <c r="G432" s="330" t="e">
        <f>IF(ISBLANK(A432),NA(),IFERROR(A432+(PLAYER_EXP_MAX-D432)/F432,NA()))</f>
        <v>#N/A</v>
      </c>
      <c r="H432" s="415" t="e">
        <f ca="1">IF(ISBLANK(#REF!),NA(),IFERROR(TEXT(TRUNC(G432-NOW()),"000") &amp; " D " &amp; TEXT(TRUNC(ABS(G432-NOW()-TRUNC(G432-NOW()))*24),"00") &amp; " H", NA()))</f>
        <v>#N/A</v>
      </c>
      <c r="I432" s="322" t="e">
        <f ca="1">IF(ISBLANK(A432),NA(),IFERROR(SLOPE(INDIRECT("D" &amp; MATCH(A432-$C$1,A:A,1)):D432, INDIRECT("A" &amp; MATCH(A432-$C$1,A:A,1)):A432),NA()))</f>
        <v>#N/A</v>
      </c>
      <c r="J432" s="330" t="e">
        <f>IF(ISBLANK(A432),NA(),IFERROR(A432+(PLAYER_EXP_MAX-D432)/I432,NA()))</f>
        <v>#N/A</v>
      </c>
      <c r="K432" s="415" t="e">
        <f t="shared" ca="1" si="32"/>
        <v>#N/A</v>
      </c>
      <c r="L432" s="322" t="e">
        <f t="shared" si="33"/>
        <v>#N/A</v>
      </c>
      <c r="M432" s="330" t="e">
        <f>IF(ISBLANK(A432),NA(),IFERROR(A432+(PLAYER_EXP_MAX-D432)/L432,NA()))</f>
        <v>#N/A</v>
      </c>
      <c r="N432" s="415" t="e">
        <f t="shared" ca="1" si="34"/>
        <v>#N/A</v>
      </c>
    </row>
    <row r="433" spans="4:14" ht="14.65" customHeight="1" x14ac:dyDescent="0.25">
      <c r="D433" s="415" t="str">
        <f t="shared" si="31"/>
        <v>-</v>
      </c>
      <c r="E433" s="316" t="str">
        <f>IF(ISBLANK(A433),"-",D433/PLAYER_EXP_MAX)</f>
        <v>-</v>
      </c>
      <c r="F433" s="322" t="e">
        <f ca="1">IF(ISBLANK(A433),NA(),IFERROR(SLOPE(INDIRECT("D" &amp; MATCH(A433-$B$1,A:A,1)):D433, INDIRECT("A" &amp; MATCH(A433-$B$1,A:A,1)):A433),NA()))</f>
        <v>#N/A</v>
      </c>
      <c r="G433" s="330" t="e">
        <f>IF(ISBLANK(A433),NA(),IFERROR(A433+(PLAYER_EXP_MAX-D433)/F433,NA()))</f>
        <v>#N/A</v>
      </c>
      <c r="H433" s="415" t="e">
        <f ca="1">IF(ISBLANK(#REF!),NA(),IFERROR(TEXT(TRUNC(G433-NOW()),"000") &amp; " D " &amp; TEXT(TRUNC(ABS(G433-NOW()-TRUNC(G433-NOW()))*24),"00") &amp; " H", NA()))</f>
        <v>#N/A</v>
      </c>
      <c r="I433" s="322" t="e">
        <f ca="1">IF(ISBLANK(A433),NA(),IFERROR(SLOPE(INDIRECT("D" &amp; MATCH(A433-$C$1,A:A,1)):D433, INDIRECT("A" &amp; MATCH(A433-$C$1,A:A,1)):A433),NA()))</f>
        <v>#N/A</v>
      </c>
      <c r="J433" s="330" t="e">
        <f>IF(ISBLANK(A433),NA(),IFERROR(A433+(PLAYER_EXP_MAX-D433)/I433,NA()))</f>
        <v>#N/A</v>
      </c>
      <c r="K433" s="415" t="e">
        <f t="shared" ca="1" si="32"/>
        <v>#N/A</v>
      </c>
      <c r="L433" s="322" t="e">
        <f t="shared" si="33"/>
        <v>#N/A</v>
      </c>
      <c r="M433" s="330" t="e">
        <f>IF(ISBLANK(A433),NA(),IFERROR(A433+(PLAYER_EXP_MAX-D433)/L433,NA()))</f>
        <v>#N/A</v>
      </c>
      <c r="N433" s="415" t="e">
        <f t="shared" ca="1" si="34"/>
        <v>#N/A</v>
      </c>
    </row>
    <row r="434" spans="4:14" ht="14.65" customHeight="1" x14ac:dyDescent="0.25">
      <c r="D434" s="415" t="str">
        <f t="shared" si="31"/>
        <v>-</v>
      </c>
      <c r="E434" s="316" t="str">
        <f>IF(ISBLANK(A434),"-",D434/PLAYER_EXP_MAX)</f>
        <v>-</v>
      </c>
      <c r="F434" s="322" t="e">
        <f ca="1">IF(ISBLANK(A434),NA(),IFERROR(SLOPE(INDIRECT("D" &amp; MATCH(A434-$B$1,A:A,1)):D434, INDIRECT("A" &amp; MATCH(A434-$B$1,A:A,1)):A434),NA()))</f>
        <v>#N/A</v>
      </c>
      <c r="G434" s="330" t="e">
        <f>IF(ISBLANK(A434),NA(),IFERROR(A434+(PLAYER_EXP_MAX-D434)/F434,NA()))</f>
        <v>#N/A</v>
      </c>
      <c r="H434" s="415" t="e">
        <f ca="1">IF(ISBLANK(#REF!),NA(),IFERROR(TEXT(TRUNC(G434-NOW()),"000") &amp; " D " &amp; TEXT(TRUNC(ABS(G434-NOW()-TRUNC(G434-NOW()))*24),"00") &amp; " H", NA()))</f>
        <v>#N/A</v>
      </c>
      <c r="I434" s="322" t="e">
        <f ca="1">IF(ISBLANK(A434),NA(),IFERROR(SLOPE(INDIRECT("D" &amp; MATCH(A434-$C$1,A:A,1)):D434, INDIRECT("A" &amp; MATCH(A434-$C$1,A:A,1)):A434),NA()))</f>
        <v>#N/A</v>
      </c>
      <c r="J434" s="330" t="e">
        <f>IF(ISBLANK(A434),NA(),IFERROR(A434+(PLAYER_EXP_MAX-D434)/I434,NA()))</f>
        <v>#N/A</v>
      </c>
      <c r="K434" s="415" t="e">
        <f t="shared" ca="1" si="32"/>
        <v>#N/A</v>
      </c>
      <c r="L434" s="322" t="e">
        <f t="shared" si="33"/>
        <v>#N/A</v>
      </c>
      <c r="M434" s="330" t="e">
        <f>IF(ISBLANK(A434),NA(),IFERROR(A434+(PLAYER_EXP_MAX-D434)/L434,NA()))</f>
        <v>#N/A</v>
      </c>
      <c r="N434" s="415" t="e">
        <f t="shared" ca="1" si="34"/>
        <v>#N/A</v>
      </c>
    </row>
    <row r="435" spans="4:14" ht="14.65" customHeight="1" x14ac:dyDescent="0.25">
      <c r="D435" s="415" t="str">
        <f t="shared" si="31"/>
        <v>-</v>
      </c>
      <c r="E435" s="316" t="str">
        <f>IF(ISBLANK(A435),"-",D435/PLAYER_EXP_MAX)</f>
        <v>-</v>
      </c>
      <c r="F435" s="322" t="e">
        <f ca="1">IF(ISBLANK(A435),NA(),IFERROR(SLOPE(INDIRECT("D" &amp; MATCH(A435-$B$1,A:A,1)):D435, INDIRECT("A" &amp; MATCH(A435-$B$1,A:A,1)):A435),NA()))</f>
        <v>#N/A</v>
      </c>
      <c r="G435" s="330" t="e">
        <f>IF(ISBLANK(A435),NA(),IFERROR(A435+(PLAYER_EXP_MAX-D435)/F435,NA()))</f>
        <v>#N/A</v>
      </c>
      <c r="H435" s="415" t="e">
        <f ca="1">IF(ISBLANK(#REF!),NA(),IFERROR(TEXT(TRUNC(G435-NOW()),"000") &amp; " D " &amp; TEXT(TRUNC(ABS(G435-NOW()-TRUNC(G435-NOW()))*24),"00") &amp; " H", NA()))</f>
        <v>#N/A</v>
      </c>
      <c r="I435" s="322" t="e">
        <f ca="1">IF(ISBLANK(A435),NA(),IFERROR(SLOPE(INDIRECT("D" &amp; MATCH(A435-$C$1,A:A,1)):D435, INDIRECT("A" &amp; MATCH(A435-$C$1,A:A,1)):A435),NA()))</f>
        <v>#N/A</v>
      </c>
      <c r="J435" s="330" t="e">
        <f>IF(ISBLANK(A435),NA(),IFERROR(A435+(PLAYER_EXP_MAX-D435)/I435,NA()))</f>
        <v>#N/A</v>
      </c>
      <c r="K435" s="415" t="e">
        <f t="shared" ca="1" si="32"/>
        <v>#N/A</v>
      </c>
      <c r="L435" s="322" t="e">
        <f t="shared" si="33"/>
        <v>#N/A</v>
      </c>
      <c r="M435" s="330" t="e">
        <f>IF(ISBLANK(A435),NA(),IFERROR(A435+(PLAYER_EXP_MAX-D435)/L435,NA()))</f>
        <v>#N/A</v>
      </c>
      <c r="N435" s="415" t="e">
        <f t="shared" ca="1" si="34"/>
        <v>#N/A</v>
      </c>
    </row>
    <row r="436" spans="4:14" ht="14.65" customHeight="1" x14ac:dyDescent="0.25">
      <c r="D436" s="415" t="str">
        <f t="shared" si="31"/>
        <v>-</v>
      </c>
      <c r="E436" s="316" t="str">
        <f>IF(ISBLANK(A436),"-",D436/PLAYER_EXP_MAX)</f>
        <v>-</v>
      </c>
      <c r="F436" s="322" t="e">
        <f ca="1">IF(ISBLANK(A436),NA(),IFERROR(SLOPE(INDIRECT("D" &amp; MATCH(A436-$B$1,A:A,1)):D436, INDIRECT("A" &amp; MATCH(A436-$B$1,A:A,1)):A436),NA()))</f>
        <v>#N/A</v>
      </c>
      <c r="G436" s="330" t="e">
        <f>IF(ISBLANK(A436),NA(),IFERROR(A436+(PLAYER_EXP_MAX-D436)/F436,NA()))</f>
        <v>#N/A</v>
      </c>
      <c r="H436" s="415" t="e">
        <f ca="1">IF(ISBLANK(#REF!),NA(),IFERROR(TEXT(TRUNC(G436-NOW()),"000") &amp; " D " &amp; TEXT(TRUNC(ABS(G436-NOW()-TRUNC(G436-NOW()))*24),"00") &amp; " H", NA()))</f>
        <v>#N/A</v>
      </c>
      <c r="I436" s="322" t="e">
        <f ca="1">IF(ISBLANK(A436),NA(),IFERROR(SLOPE(INDIRECT("D" &amp; MATCH(A436-$C$1,A:A,1)):D436, INDIRECT("A" &amp; MATCH(A436-$C$1,A:A,1)):A436),NA()))</f>
        <v>#N/A</v>
      </c>
      <c r="J436" s="330" t="e">
        <f>IF(ISBLANK(A436),NA(),IFERROR(A436+(PLAYER_EXP_MAX-D436)/I436,NA()))</f>
        <v>#N/A</v>
      </c>
      <c r="K436" s="415" t="e">
        <f t="shared" ca="1" si="32"/>
        <v>#N/A</v>
      </c>
      <c r="L436" s="322" t="e">
        <f t="shared" si="33"/>
        <v>#N/A</v>
      </c>
      <c r="M436" s="330" t="e">
        <f>IF(ISBLANK(A436),NA(),IFERROR(A436+(PLAYER_EXP_MAX-D436)/L436,NA()))</f>
        <v>#N/A</v>
      </c>
      <c r="N436" s="415" t="e">
        <f t="shared" ca="1" si="34"/>
        <v>#N/A</v>
      </c>
    </row>
    <row r="437" spans="4:14" ht="14.65" customHeight="1" x14ac:dyDescent="0.25">
      <c r="D437" s="415" t="str">
        <f t="shared" si="31"/>
        <v>-</v>
      </c>
      <c r="E437" s="316" t="str">
        <f>IF(ISBLANK(A437),"-",D437/PLAYER_EXP_MAX)</f>
        <v>-</v>
      </c>
      <c r="F437" s="322" t="e">
        <f ca="1">IF(ISBLANK(A437),NA(),IFERROR(SLOPE(INDIRECT("D" &amp; MATCH(A437-$B$1,A:A,1)):D437, INDIRECT("A" &amp; MATCH(A437-$B$1,A:A,1)):A437),NA()))</f>
        <v>#N/A</v>
      </c>
      <c r="G437" s="330" t="e">
        <f>IF(ISBLANK(A437),NA(),IFERROR(A437+(PLAYER_EXP_MAX-D437)/F437,NA()))</f>
        <v>#N/A</v>
      </c>
      <c r="H437" s="415" t="e">
        <f ca="1">IF(ISBLANK(#REF!),NA(),IFERROR(TEXT(TRUNC(G437-NOW()),"000") &amp; " D " &amp; TEXT(TRUNC(ABS(G437-NOW()-TRUNC(G437-NOW()))*24),"00") &amp; " H", NA()))</f>
        <v>#N/A</v>
      </c>
      <c r="I437" s="322" t="e">
        <f ca="1">IF(ISBLANK(A437),NA(),IFERROR(SLOPE(INDIRECT("D" &amp; MATCH(A437-$C$1,A:A,1)):D437, INDIRECT("A" &amp; MATCH(A437-$C$1,A:A,1)):A437),NA()))</f>
        <v>#N/A</v>
      </c>
      <c r="J437" s="330" t="e">
        <f>IF(ISBLANK(A437),NA(),IFERROR(A437+(PLAYER_EXP_MAX-D437)/I437,NA()))</f>
        <v>#N/A</v>
      </c>
      <c r="K437" s="415" t="e">
        <f t="shared" ca="1" si="32"/>
        <v>#N/A</v>
      </c>
      <c r="L437" s="322" t="e">
        <f t="shared" si="33"/>
        <v>#N/A</v>
      </c>
      <c r="M437" s="330" t="e">
        <f>IF(ISBLANK(A437),NA(),IFERROR(A437+(PLAYER_EXP_MAX-D437)/L437,NA()))</f>
        <v>#N/A</v>
      </c>
      <c r="N437" s="415" t="e">
        <f t="shared" ca="1" si="34"/>
        <v>#N/A</v>
      </c>
    </row>
    <row r="438" spans="4:14" ht="14.65" customHeight="1" x14ac:dyDescent="0.25">
      <c r="D438" s="415" t="str">
        <f t="shared" si="31"/>
        <v>-</v>
      </c>
      <c r="E438" s="316" t="str">
        <f>IF(ISBLANK(A438),"-",D438/PLAYER_EXP_MAX)</f>
        <v>-</v>
      </c>
      <c r="F438" s="322" t="e">
        <f ca="1">IF(ISBLANK(A438),NA(),IFERROR(SLOPE(INDIRECT("D" &amp; MATCH(A438-$B$1,A:A,1)):D438, INDIRECT("A" &amp; MATCH(A438-$B$1,A:A,1)):A438),NA()))</f>
        <v>#N/A</v>
      </c>
      <c r="G438" s="330" t="e">
        <f>IF(ISBLANK(A438),NA(),IFERROR(A438+(PLAYER_EXP_MAX-D438)/F438,NA()))</f>
        <v>#N/A</v>
      </c>
      <c r="H438" s="415" t="e">
        <f ca="1">IF(ISBLANK(#REF!),NA(),IFERROR(TEXT(TRUNC(G438-NOW()),"000") &amp; " D " &amp; TEXT(TRUNC(ABS(G438-NOW()-TRUNC(G438-NOW()))*24),"00") &amp; " H", NA()))</f>
        <v>#N/A</v>
      </c>
      <c r="I438" s="322" t="e">
        <f ca="1">IF(ISBLANK(A438),NA(),IFERROR(SLOPE(INDIRECT("D" &amp; MATCH(A438-$C$1,A:A,1)):D438, INDIRECT("A" &amp; MATCH(A438-$C$1,A:A,1)):A438),NA()))</f>
        <v>#N/A</v>
      </c>
      <c r="J438" s="330" t="e">
        <f>IF(ISBLANK(A438),NA(),IFERROR(A438+(PLAYER_EXP_MAX-D438)/I438,NA()))</f>
        <v>#N/A</v>
      </c>
      <c r="K438" s="415" t="e">
        <f t="shared" ca="1" si="32"/>
        <v>#N/A</v>
      </c>
      <c r="L438" s="322" t="e">
        <f t="shared" si="33"/>
        <v>#N/A</v>
      </c>
      <c r="M438" s="330" t="e">
        <f>IF(ISBLANK(A438),NA(),IFERROR(A438+(PLAYER_EXP_MAX-D438)/L438,NA()))</f>
        <v>#N/A</v>
      </c>
      <c r="N438" s="415" t="e">
        <f t="shared" ca="1" si="34"/>
        <v>#N/A</v>
      </c>
    </row>
    <row r="439" spans="4:14" ht="14.65" customHeight="1" x14ac:dyDescent="0.25">
      <c r="D439" s="415" t="str">
        <f t="shared" si="31"/>
        <v>-</v>
      </c>
      <c r="E439" s="316" t="str">
        <f>IF(ISBLANK(A439),"-",D439/PLAYER_EXP_MAX)</f>
        <v>-</v>
      </c>
      <c r="F439" s="322" t="e">
        <f ca="1">IF(ISBLANK(A439),NA(),IFERROR(SLOPE(INDIRECT("D" &amp; MATCH(A439-$B$1,A:A,1)):D439, INDIRECT("A" &amp; MATCH(A439-$B$1,A:A,1)):A439),NA()))</f>
        <v>#N/A</v>
      </c>
      <c r="G439" s="330" t="e">
        <f>IF(ISBLANK(A439),NA(),IFERROR(A439+(PLAYER_EXP_MAX-D439)/F439,NA()))</f>
        <v>#N/A</v>
      </c>
      <c r="H439" s="415" t="e">
        <f ca="1">IF(ISBLANK(#REF!),NA(),IFERROR(TEXT(TRUNC(G439-NOW()),"000") &amp; " D " &amp; TEXT(TRUNC(ABS(G439-NOW()-TRUNC(G439-NOW()))*24),"00") &amp; " H", NA()))</f>
        <v>#N/A</v>
      </c>
      <c r="I439" s="322" t="e">
        <f ca="1">IF(ISBLANK(A439),NA(),IFERROR(SLOPE(INDIRECT("D" &amp; MATCH(A439-$C$1,A:A,1)):D439, INDIRECT("A" &amp; MATCH(A439-$C$1,A:A,1)):A439),NA()))</f>
        <v>#N/A</v>
      </c>
      <c r="J439" s="330" t="e">
        <f>IF(ISBLANK(A439),NA(),IFERROR(A439+(PLAYER_EXP_MAX-D439)/I439,NA()))</f>
        <v>#N/A</v>
      </c>
      <c r="K439" s="415" t="e">
        <f t="shared" ca="1" si="32"/>
        <v>#N/A</v>
      </c>
      <c r="L439" s="322" t="e">
        <f t="shared" si="33"/>
        <v>#N/A</v>
      </c>
      <c r="M439" s="330" t="e">
        <f>IF(ISBLANK(A439),NA(),IFERROR(A439+(PLAYER_EXP_MAX-D439)/L439,NA()))</f>
        <v>#N/A</v>
      </c>
      <c r="N439" s="415" t="e">
        <f t="shared" ca="1" si="34"/>
        <v>#N/A</v>
      </c>
    </row>
    <row r="440" spans="4:14" ht="14.65" customHeight="1" x14ac:dyDescent="0.25">
      <c r="D440" s="415" t="str">
        <f t="shared" si="31"/>
        <v>-</v>
      </c>
      <c r="E440" s="316" t="str">
        <f>IF(ISBLANK(A440),"-",D440/PLAYER_EXP_MAX)</f>
        <v>-</v>
      </c>
      <c r="F440" s="322" t="e">
        <f ca="1">IF(ISBLANK(A440),NA(),IFERROR(SLOPE(INDIRECT("D" &amp; MATCH(A440-$B$1,A:A,1)):D440, INDIRECT("A" &amp; MATCH(A440-$B$1,A:A,1)):A440),NA()))</f>
        <v>#N/A</v>
      </c>
      <c r="G440" s="330" t="e">
        <f>IF(ISBLANK(A440),NA(),IFERROR(A440+(PLAYER_EXP_MAX-D440)/F440,NA()))</f>
        <v>#N/A</v>
      </c>
      <c r="H440" s="415" t="e">
        <f ca="1">IF(ISBLANK(#REF!),NA(),IFERROR(TEXT(TRUNC(G440-NOW()),"000") &amp; " D " &amp; TEXT(TRUNC(ABS(G440-NOW()-TRUNC(G440-NOW()))*24),"00") &amp; " H", NA()))</f>
        <v>#N/A</v>
      </c>
      <c r="I440" s="322" t="e">
        <f ca="1">IF(ISBLANK(A440),NA(),IFERROR(SLOPE(INDIRECT("D" &amp; MATCH(A440-$C$1,A:A,1)):D440, INDIRECT("A" &amp; MATCH(A440-$C$1,A:A,1)):A440),NA()))</f>
        <v>#N/A</v>
      </c>
      <c r="J440" s="330" t="e">
        <f>IF(ISBLANK(A440),NA(),IFERROR(A440+(PLAYER_EXP_MAX-D440)/I440,NA()))</f>
        <v>#N/A</v>
      </c>
      <c r="K440" s="415" t="e">
        <f t="shared" ca="1" si="32"/>
        <v>#N/A</v>
      </c>
      <c r="L440" s="322" t="e">
        <f t="shared" si="33"/>
        <v>#N/A</v>
      </c>
      <c r="M440" s="330" t="e">
        <f>IF(ISBLANK(A440),NA(),IFERROR(A440+(PLAYER_EXP_MAX-D440)/L440,NA()))</f>
        <v>#N/A</v>
      </c>
      <c r="N440" s="415" t="e">
        <f t="shared" ca="1" si="34"/>
        <v>#N/A</v>
      </c>
    </row>
    <row r="441" spans="4:14" ht="14.65" customHeight="1" x14ac:dyDescent="0.25">
      <c r="D441" s="415" t="str">
        <f t="shared" si="31"/>
        <v>-</v>
      </c>
      <c r="E441" s="316" t="str">
        <f>IF(ISBLANK(A441),"-",D441/PLAYER_EXP_MAX)</f>
        <v>-</v>
      </c>
      <c r="F441" s="322" t="e">
        <f ca="1">IF(ISBLANK(A441),NA(),IFERROR(SLOPE(INDIRECT("D" &amp; MATCH(A441-$B$1,A:A,1)):D441, INDIRECT("A" &amp; MATCH(A441-$B$1,A:A,1)):A441),NA()))</f>
        <v>#N/A</v>
      </c>
      <c r="G441" s="330" t="e">
        <f>IF(ISBLANK(A441),NA(),IFERROR(A441+(PLAYER_EXP_MAX-D441)/F441,NA()))</f>
        <v>#N/A</v>
      </c>
      <c r="H441" s="415" t="e">
        <f ca="1">IF(ISBLANK(#REF!),NA(),IFERROR(TEXT(TRUNC(G441-NOW()),"000") &amp; " D " &amp; TEXT(TRUNC(ABS(G441-NOW()-TRUNC(G441-NOW()))*24),"00") &amp; " H", NA()))</f>
        <v>#N/A</v>
      </c>
      <c r="I441" s="322" t="e">
        <f ca="1">IF(ISBLANK(A441),NA(),IFERROR(SLOPE(INDIRECT("D" &amp; MATCH(A441-$C$1,A:A,1)):D441, INDIRECT("A" &amp; MATCH(A441-$C$1,A:A,1)):A441),NA()))</f>
        <v>#N/A</v>
      </c>
      <c r="J441" s="330" t="e">
        <f>IF(ISBLANK(A441),NA(),IFERROR(A441+(PLAYER_EXP_MAX-D441)/I441,NA()))</f>
        <v>#N/A</v>
      </c>
      <c r="K441" s="415" t="e">
        <f t="shared" ca="1" si="32"/>
        <v>#N/A</v>
      </c>
      <c r="L441" s="322" t="e">
        <f t="shared" si="33"/>
        <v>#N/A</v>
      </c>
      <c r="M441" s="330" t="e">
        <f>IF(ISBLANK(A441),NA(),IFERROR(A441+(PLAYER_EXP_MAX-D441)/L441,NA()))</f>
        <v>#N/A</v>
      </c>
      <c r="N441" s="415" t="e">
        <f t="shared" ca="1" si="34"/>
        <v>#N/A</v>
      </c>
    </row>
    <row r="442" spans="4:14" ht="14.65" customHeight="1" x14ac:dyDescent="0.25">
      <c r="D442" s="415" t="str">
        <f t="shared" si="31"/>
        <v>-</v>
      </c>
      <c r="E442" s="316" t="str">
        <f>IF(ISBLANK(A442),"-",D442/PLAYER_EXP_MAX)</f>
        <v>-</v>
      </c>
      <c r="F442" s="322" t="e">
        <f ca="1">IF(ISBLANK(A442),NA(),IFERROR(SLOPE(INDIRECT("D" &amp; MATCH(A442-$B$1,A:A,1)):D442, INDIRECT("A" &amp; MATCH(A442-$B$1,A:A,1)):A442),NA()))</f>
        <v>#N/A</v>
      </c>
      <c r="G442" s="330" t="e">
        <f>IF(ISBLANK(A442),NA(),IFERROR(A442+(PLAYER_EXP_MAX-D442)/F442,NA()))</f>
        <v>#N/A</v>
      </c>
      <c r="H442" s="415" t="e">
        <f ca="1">IF(ISBLANK(#REF!),NA(),IFERROR(TEXT(TRUNC(G442-NOW()),"000") &amp; " D " &amp; TEXT(TRUNC(ABS(G442-NOW()-TRUNC(G442-NOW()))*24),"00") &amp; " H", NA()))</f>
        <v>#N/A</v>
      </c>
      <c r="I442" s="322" t="e">
        <f ca="1">IF(ISBLANK(A442),NA(),IFERROR(SLOPE(INDIRECT("D" &amp; MATCH(A442-$C$1,A:A,1)):D442, INDIRECT("A" &amp; MATCH(A442-$C$1,A:A,1)):A442),NA()))</f>
        <v>#N/A</v>
      </c>
      <c r="J442" s="330" t="e">
        <f>IF(ISBLANK(A442),NA(),IFERROR(A442+(PLAYER_EXP_MAX-D442)/I442,NA()))</f>
        <v>#N/A</v>
      </c>
      <c r="K442" s="415" t="e">
        <f t="shared" ca="1" si="32"/>
        <v>#N/A</v>
      </c>
      <c r="L442" s="322" t="e">
        <f t="shared" si="33"/>
        <v>#N/A</v>
      </c>
      <c r="M442" s="330" t="e">
        <f>IF(ISBLANK(A442),NA(),IFERROR(A442+(PLAYER_EXP_MAX-D442)/L442,NA()))</f>
        <v>#N/A</v>
      </c>
      <c r="N442" s="415" t="e">
        <f t="shared" ca="1" si="34"/>
        <v>#N/A</v>
      </c>
    </row>
    <row r="443" spans="4:14" ht="14.65" customHeight="1" x14ac:dyDescent="0.25">
      <c r="D443" s="415" t="str">
        <f t="shared" si="31"/>
        <v>-</v>
      </c>
      <c r="E443" s="316" t="str">
        <f>IF(ISBLANK(A443),"-",D443/PLAYER_EXP_MAX)</f>
        <v>-</v>
      </c>
      <c r="F443" s="322" t="e">
        <f ca="1">IF(ISBLANK(A443),NA(),IFERROR(SLOPE(INDIRECT("D" &amp; MATCH(A443-$B$1,A:A,1)):D443, INDIRECT("A" &amp; MATCH(A443-$B$1,A:A,1)):A443),NA()))</f>
        <v>#N/A</v>
      </c>
      <c r="G443" s="330" t="e">
        <f>IF(ISBLANK(A443),NA(),IFERROR(A443+(PLAYER_EXP_MAX-D443)/F443,NA()))</f>
        <v>#N/A</v>
      </c>
      <c r="H443" s="415" t="e">
        <f ca="1">IF(ISBLANK(#REF!),NA(),IFERROR(TEXT(TRUNC(G443-NOW()),"000") &amp; " D " &amp; TEXT(TRUNC(ABS(G443-NOW()-TRUNC(G443-NOW()))*24),"00") &amp; " H", NA()))</f>
        <v>#N/A</v>
      </c>
      <c r="I443" s="322" t="e">
        <f ca="1">IF(ISBLANK(A443),NA(),IFERROR(SLOPE(INDIRECT("D" &amp; MATCH(A443-$C$1,A:A,1)):D443, INDIRECT("A" &amp; MATCH(A443-$C$1,A:A,1)):A443),NA()))</f>
        <v>#N/A</v>
      </c>
      <c r="J443" s="330" t="e">
        <f>IF(ISBLANK(A443),NA(),IFERROR(A443+(PLAYER_EXP_MAX-D443)/I443,NA()))</f>
        <v>#N/A</v>
      </c>
      <c r="K443" s="415" t="e">
        <f t="shared" ca="1" si="32"/>
        <v>#N/A</v>
      </c>
      <c r="L443" s="322" t="e">
        <f t="shared" si="33"/>
        <v>#N/A</v>
      </c>
      <c r="M443" s="330" t="e">
        <f>IF(ISBLANK(A443),NA(),IFERROR(A443+(PLAYER_EXP_MAX-D443)/L443,NA()))</f>
        <v>#N/A</v>
      </c>
      <c r="N443" s="415" t="e">
        <f t="shared" ca="1" si="34"/>
        <v>#N/A</v>
      </c>
    </row>
    <row r="444" spans="4:14" ht="14.65" customHeight="1" x14ac:dyDescent="0.25">
      <c r="D444" s="415" t="str">
        <f t="shared" si="31"/>
        <v>-</v>
      </c>
      <c r="E444" s="316" t="str">
        <f>IF(ISBLANK(A444),"-",D444/PLAYER_EXP_MAX)</f>
        <v>-</v>
      </c>
      <c r="F444" s="322" t="e">
        <f ca="1">IF(ISBLANK(A444),NA(),IFERROR(SLOPE(INDIRECT("D" &amp; MATCH(A444-$B$1,A:A,1)):D444, INDIRECT("A" &amp; MATCH(A444-$B$1,A:A,1)):A444),NA()))</f>
        <v>#N/A</v>
      </c>
      <c r="G444" s="330" t="e">
        <f>IF(ISBLANK(A444),NA(),IFERROR(A444+(PLAYER_EXP_MAX-D444)/F444,NA()))</f>
        <v>#N/A</v>
      </c>
      <c r="H444" s="415" t="e">
        <f ca="1">IF(ISBLANK(#REF!),NA(),IFERROR(TEXT(TRUNC(G444-NOW()),"000") &amp; " D " &amp; TEXT(TRUNC(ABS(G444-NOW()-TRUNC(G444-NOW()))*24),"00") &amp; " H", NA()))</f>
        <v>#N/A</v>
      </c>
      <c r="I444" s="322" t="e">
        <f ca="1">IF(ISBLANK(A444),NA(),IFERROR(SLOPE(INDIRECT("D" &amp; MATCH(A444-$C$1,A:A,1)):D444, INDIRECT("A" &amp; MATCH(A444-$C$1,A:A,1)):A444),NA()))</f>
        <v>#N/A</v>
      </c>
      <c r="J444" s="330" t="e">
        <f>IF(ISBLANK(A444),NA(),IFERROR(A444+(PLAYER_EXP_MAX-D444)/I444,NA()))</f>
        <v>#N/A</v>
      </c>
      <c r="K444" s="415" t="e">
        <f t="shared" ca="1" si="32"/>
        <v>#N/A</v>
      </c>
      <c r="L444" s="322" t="e">
        <f t="shared" si="33"/>
        <v>#N/A</v>
      </c>
      <c r="M444" s="330" t="e">
        <f>IF(ISBLANK(A444),NA(),IFERROR(A444+(PLAYER_EXP_MAX-D444)/L444,NA()))</f>
        <v>#N/A</v>
      </c>
      <c r="N444" s="415" t="e">
        <f t="shared" ca="1" si="34"/>
        <v>#N/A</v>
      </c>
    </row>
    <row r="445" spans="4:14" ht="14.65" customHeight="1" x14ac:dyDescent="0.25">
      <c r="D445" s="415" t="str">
        <f t="shared" si="31"/>
        <v>-</v>
      </c>
      <c r="E445" s="316" t="str">
        <f>IF(ISBLANK(A445),"-",D445/PLAYER_EXP_MAX)</f>
        <v>-</v>
      </c>
      <c r="F445" s="322" t="e">
        <f ca="1">IF(ISBLANK(A445),NA(),IFERROR(SLOPE(INDIRECT("D" &amp; MATCH(A445-$B$1,A:A,1)):D445, INDIRECT("A" &amp; MATCH(A445-$B$1,A:A,1)):A445),NA()))</f>
        <v>#N/A</v>
      </c>
      <c r="G445" s="330" t="e">
        <f>IF(ISBLANK(A445),NA(),IFERROR(A445+(PLAYER_EXP_MAX-D445)/F445,NA()))</f>
        <v>#N/A</v>
      </c>
      <c r="H445" s="415" t="e">
        <f ca="1">IF(ISBLANK(#REF!),NA(),IFERROR(TEXT(TRUNC(G445-NOW()),"000") &amp; " D " &amp; TEXT(TRUNC(ABS(G445-NOW()-TRUNC(G445-NOW()))*24),"00") &amp; " H", NA()))</f>
        <v>#N/A</v>
      </c>
      <c r="I445" s="322" t="e">
        <f ca="1">IF(ISBLANK(A445),NA(),IFERROR(SLOPE(INDIRECT("D" &amp; MATCH(A445-$C$1,A:A,1)):D445, INDIRECT("A" &amp; MATCH(A445-$C$1,A:A,1)):A445),NA()))</f>
        <v>#N/A</v>
      </c>
      <c r="J445" s="330" t="e">
        <f>IF(ISBLANK(A445),NA(),IFERROR(A445+(PLAYER_EXP_MAX-D445)/I445,NA()))</f>
        <v>#N/A</v>
      </c>
      <c r="K445" s="415" t="e">
        <f t="shared" ca="1" si="32"/>
        <v>#N/A</v>
      </c>
      <c r="L445" s="322" t="e">
        <f t="shared" si="33"/>
        <v>#N/A</v>
      </c>
      <c r="M445" s="330" t="e">
        <f>IF(ISBLANK(A445),NA(),IFERROR(A445+(PLAYER_EXP_MAX-D445)/L445,NA()))</f>
        <v>#N/A</v>
      </c>
      <c r="N445" s="415" t="e">
        <f t="shared" ca="1" si="34"/>
        <v>#N/A</v>
      </c>
    </row>
    <row r="446" spans="4:14" ht="14.65" customHeight="1" x14ac:dyDescent="0.25">
      <c r="D446" s="415" t="str">
        <f t="shared" si="31"/>
        <v>-</v>
      </c>
      <c r="E446" s="316" t="str">
        <f>IF(ISBLANK(A446),"-",D446/PLAYER_EXP_MAX)</f>
        <v>-</v>
      </c>
      <c r="F446" s="322" t="e">
        <f ca="1">IF(ISBLANK(A446),NA(),IFERROR(SLOPE(INDIRECT("D" &amp; MATCH(A446-$B$1,A:A,1)):D446, INDIRECT("A" &amp; MATCH(A446-$B$1,A:A,1)):A446),NA()))</f>
        <v>#N/A</v>
      </c>
      <c r="G446" s="330" t="e">
        <f>IF(ISBLANK(A446),NA(),IFERROR(A446+(PLAYER_EXP_MAX-D446)/F446,NA()))</f>
        <v>#N/A</v>
      </c>
      <c r="H446" s="415" t="e">
        <f ca="1">IF(ISBLANK(#REF!),NA(),IFERROR(TEXT(TRUNC(G446-NOW()),"000") &amp; " D " &amp; TEXT(TRUNC(ABS(G446-NOW()-TRUNC(G446-NOW()))*24),"00") &amp; " H", NA()))</f>
        <v>#N/A</v>
      </c>
      <c r="I446" s="322" t="e">
        <f ca="1">IF(ISBLANK(A446),NA(),IFERROR(SLOPE(INDIRECT("D" &amp; MATCH(A446-$C$1,A:A,1)):D446, INDIRECT("A" &amp; MATCH(A446-$C$1,A:A,1)):A446),NA()))</f>
        <v>#N/A</v>
      </c>
      <c r="J446" s="330" t="e">
        <f>IF(ISBLANK(A446),NA(),IFERROR(A446+(PLAYER_EXP_MAX-D446)/I446,NA()))</f>
        <v>#N/A</v>
      </c>
      <c r="K446" s="415" t="e">
        <f t="shared" ca="1" si="32"/>
        <v>#N/A</v>
      </c>
      <c r="L446" s="322" t="e">
        <f t="shared" si="33"/>
        <v>#N/A</v>
      </c>
      <c r="M446" s="330" t="e">
        <f>IF(ISBLANK(A446),NA(),IFERROR(A446+(PLAYER_EXP_MAX-D446)/L446,NA()))</f>
        <v>#N/A</v>
      </c>
      <c r="N446" s="415" t="e">
        <f t="shared" ca="1" si="34"/>
        <v>#N/A</v>
      </c>
    </row>
    <row r="447" spans="4:14" ht="14.65" customHeight="1" x14ac:dyDescent="0.25">
      <c r="D447" s="415" t="str">
        <f t="shared" si="31"/>
        <v>-</v>
      </c>
      <c r="E447" s="316" t="str">
        <f>IF(ISBLANK(A447),"-",D447/PLAYER_EXP_MAX)</f>
        <v>-</v>
      </c>
      <c r="F447" s="322" t="e">
        <f ca="1">IF(ISBLANK(A447),NA(),IFERROR(SLOPE(INDIRECT("D" &amp; MATCH(A447-$B$1,A:A,1)):D447, INDIRECT("A" &amp; MATCH(A447-$B$1,A:A,1)):A447),NA()))</f>
        <v>#N/A</v>
      </c>
      <c r="G447" s="330" t="e">
        <f>IF(ISBLANK(A447),NA(),IFERROR(A447+(PLAYER_EXP_MAX-D447)/F447,NA()))</f>
        <v>#N/A</v>
      </c>
      <c r="H447" s="415" t="e">
        <f ca="1">IF(ISBLANK(#REF!),NA(),IFERROR(TEXT(TRUNC(G447-NOW()),"000") &amp; " D " &amp; TEXT(TRUNC(ABS(G447-NOW()-TRUNC(G447-NOW()))*24),"00") &amp; " H", NA()))</f>
        <v>#N/A</v>
      </c>
      <c r="I447" s="322" t="e">
        <f ca="1">IF(ISBLANK(A447),NA(),IFERROR(SLOPE(INDIRECT("D" &amp; MATCH(A447-$C$1,A:A,1)):D447, INDIRECT("A" &amp; MATCH(A447-$C$1,A:A,1)):A447),NA()))</f>
        <v>#N/A</v>
      </c>
      <c r="J447" s="330" t="e">
        <f>IF(ISBLANK(A447),NA(),IFERROR(A447+(PLAYER_EXP_MAX-D447)/I447,NA()))</f>
        <v>#N/A</v>
      </c>
      <c r="K447" s="415" t="e">
        <f t="shared" ca="1" si="32"/>
        <v>#N/A</v>
      </c>
      <c r="L447" s="322" t="e">
        <f t="shared" si="33"/>
        <v>#N/A</v>
      </c>
      <c r="M447" s="330" t="e">
        <f>IF(ISBLANK(A447),NA(),IFERROR(A447+(PLAYER_EXP_MAX-D447)/L447,NA()))</f>
        <v>#N/A</v>
      </c>
      <c r="N447" s="415" t="e">
        <f t="shared" ca="1" si="34"/>
        <v>#N/A</v>
      </c>
    </row>
    <row r="448" spans="4:14" ht="14.65" customHeight="1" x14ac:dyDescent="0.25">
      <c r="D448" s="415" t="str">
        <f t="shared" si="31"/>
        <v>-</v>
      </c>
      <c r="E448" s="316" t="str">
        <f>IF(ISBLANK(A448),"-",D448/PLAYER_EXP_MAX)</f>
        <v>-</v>
      </c>
      <c r="F448" s="322" t="e">
        <f ca="1">IF(ISBLANK(A448),NA(),IFERROR(SLOPE(INDIRECT("D" &amp; MATCH(A448-$B$1,A:A,1)):D448, INDIRECT("A" &amp; MATCH(A448-$B$1,A:A,1)):A448),NA()))</f>
        <v>#N/A</v>
      </c>
      <c r="G448" s="330" t="e">
        <f>IF(ISBLANK(A448),NA(),IFERROR(A448+(PLAYER_EXP_MAX-D448)/F448,NA()))</f>
        <v>#N/A</v>
      </c>
      <c r="H448" s="415" t="e">
        <f ca="1">IF(ISBLANK(#REF!),NA(),IFERROR(TEXT(TRUNC(G448-NOW()),"000") &amp; " D " &amp; TEXT(TRUNC(ABS(G448-NOW()-TRUNC(G448-NOW()))*24),"00") &amp; " H", NA()))</f>
        <v>#N/A</v>
      </c>
      <c r="I448" s="322" t="e">
        <f ca="1">IF(ISBLANK(A448),NA(),IFERROR(SLOPE(INDIRECT("D" &amp; MATCH(A448-$C$1,A:A,1)):D448, INDIRECT("A" &amp; MATCH(A448-$C$1,A:A,1)):A448),NA()))</f>
        <v>#N/A</v>
      </c>
      <c r="J448" s="330" t="e">
        <f>IF(ISBLANK(A448),NA(),IFERROR(A448+(PLAYER_EXP_MAX-D448)/I448,NA()))</f>
        <v>#N/A</v>
      </c>
      <c r="K448" s="415" t="e">
        <f t="shared" ca="1" si="32"/>
        <v>#N/A</v>
      </c>
      <c r="L448" s="322" t="e">
        <f t="shared" si="33"/>
        <v>#N/A</v>
      </c>
      <c r="M448" s="330" t="e">
        <f>IF(ISBLANK(A448),NA(),IFERROR(A448+(PLAYER_EXP_MAX-D448)/L448,NA()))</f>
        <v>#N/A</v>
      </c>
      <c r="N448" s="415" t="e">
        <f t="shared" ca="1" si="34"/>
        <v>#N/A</v>
      </c>
    </row>
    <row r="449" spans="4:14" ht="14.65" customHeight="1" x14ac:dyDescent="0.25">
      <c r="D449" s="415" t="str">
        <f t="shared" si="31"/>
        <v>-</v>
      </c>
      <c r="E449" s="316" t="str">
        <f>IF(ISBLANK(A449),"-",D449/PLAYER_EXP_MAX)</f>
        <v>-</v>
      </c>
      <c r="F449" s="322" t="e">
        <f ca="1">IF(ISBLANK(A449),NA(),IFERROR(SLOPE(INDIRECT("D" &amp; MATCH(A449-$B$1,A:A,1)):D449, INDIRECT("A" &amp; MATCH(A449-$B$1,A:A,1)):A449),NA()))</f>
        <v>#N/A</v>
      </c>
      <c r="G449" s="330" t="e">
        <f>IF(ISBLANK(A449),NA(),IFERROR(A449+(PLAYER_EXP_MAX-D449)/F449,NA()))</f>
        <v>#N/A</v>
      </c>
      <c r="H449" s="415" t="e">
        <f ca="1">IF(ISBLANK(#REF!),NA(),IFERROR(TEXT(TRUNC(G449-NOW()),"000") &amp; " D " &amp; TEXT(TRUNC(ABS(G449-NOW()-TRUNC(G449-NOW()))*24),"00") &amp; " H", NA()))</f>
        <v>#N/A</v>
      </c>
      <c r="I449" s="322" t="e">
        <f ca="1">IF(ISBLANK(A449),NA(),IFERROR(SLOPE(INDIRECT("D" &amp; MATCH(A449-$C$1,A:A,1)):D449, INDIRECT("A" &amp; MATCH(A449-$C$1,A:A,1)):A449),NA()))</f>
        <v>#N/A</v>
      </c>
      <c r="J449" s="330" t="e">
        <f>IF(ISBLANK(A449),NA(),IFERROR(A449+(PLAYER_EXP_MAX-D449)/I449,NA()))</f>
        <v>#N/A</v>
      </c>
      <c r="K449" s="415" t="e">
        <f t="shared" ca="1" si="32"/>
        <v>#N/A</v>
      </c>
      <c r="L449" s="322" t="e">
        <f t="shared" si="33"/>
        <v>#N/A</v>
      </c>
      <c r="M449" s="330" t="e">
        <f>IF(ISBLANK(A449),NA(),IFERROR(A449+(PLAYER_EXP_MAX-D449)/L449,NA()))</f>
        <v>#N/A</v>
      </c>
      <c r="N449" s="415" t="e">
        <f t="shared" ca="1" si="34"/>
        <v>#N/A</v>
      </c>
    </row>
    <row r="450" spans="4:14" ht="14.65" customHeight="1" x14ac:dyDescent="0.25">
      <c r="D450" s="415" t="str">
        <f t="shared" si="31"/>
        <v>-</v>
      </c>
      <c r="E450" s="316" t="str">
        <f>IF(ISBLANK(A450),"-",D450/PLAYER_EXP_MAX)</f>
        <v>-</v>
      </c>
      <c r="F450" s="322" t="e">
        <f ca="1">IF(ISBLANK(A450),NA(),IFERROR(SLOPE(INDIRECT("D" &amp; MATCH(A450-$B$1,A:A,1)):D450, INDIRECT("A" &amp; MATCH(A450-$B$1,A:A,1)):A450),NA()))</f>
        <v>#N/A</v>
      </c>
      <c r="G450" s="330" t="e">
        <f>IF(ISBLANK(A450),NA(),IFERROR(A450+(PLAYER_EXP_MAX-D450)/F450,NA()))</f>
        <v>#N/A</v>
      </c>
      <c r="H450" s="415" t="e">
        <f ca="1">IF(ISBLANK(#REF!),NA(),IFERROR(TEXT(TRUNC(G450-NOW()),"000") &amp; " D " &amp; TEXT(TRUNC(ABS(G450-NOW()-TRUNC(G450-NOW()))*24),"00") &amp; " H", NA()))</f>
        <v>#N/A</v>
      </c>
      <c r="I450" s="322" t="e">
        <f ca="1">IF(ISBLANK(A450),NA(),IFERROR(SLOPE(INDIRECT("D" &amp; MATCH(A450-$C$1,A:A,1)):D450, INDIRECT("A" &amp; MATCH(A450-$C$1,A:A,1)):A450),NA()))</f>
        <v>#N/A</v>
      </c>
      <c r="J450" s="330" t="e">
        <f>IF(ISBLANK(A450),NA(),IFERROR(A450+(PLAYER_EXP_MAX-D450)/I450,NA()))</f>
        <v>#N/A</v>
      </c>
      <c r="K450" s="415" t="e">
        <f t="shared" ca="1" si="32"/>
        <v>#N/A</v>
      </c>
      <c r="L450" s="322" t="e">
        <f t="shared" si="33"/>
        <v>#N/A</v>
      </c>
      <c r="M450" s="330" t="e">
        <f>IF(ISBLANK(A450),NA(),IFERROR(A450+(PLAYER_EXP_MAX-D450)/L450,NA()))</f>
        <v>#N/A</v>
      </c>
      <c r="N450" s="415" t="e">
        <f t="shared" ca="1" si="34"/>
        <v>#N/A</v>
      </c>
    </row>
    <row r="451" spans="4:14" ht="14.65" customHeight="1" x14ac:dyDescent="0.25">
      <c r="D451" s="415" t="str">
        <f t="shared" si="31"/>
        <v>-</v>
      </c>
      <c r="E451" s="316" t="str">
        <f>IF(ISBLANK(A451),"-",D451/PLAYER_EXP_MAX)</f>
        <v>-</v>
      </c>
      <c r="F451" s="322" t="e">
        <f ca="1">IF(ISBLANK(A451),NA(),IFERROR(SLOPE(INDIRECT("D" &amp; MATCH(A451-$B$1,A:A,1)):D451, INDIRECT("A" &amp; MATCH(A451-$B$1,A:A,1)):A451),NA()))</f>
        <v>#N/A</v>
      </c>
      <c r="G451" s="330" t="e">
        <f>IF(ISBLANK(A451),NA(),IFERROR(A451+(PLAYER_EXP_MAX-D451)/F451,NA()))</f>
        <v>#N/A</v>
      </c>
      <c r="H451" s="415" t="e">
        <f ca="1">IF(ISBLANK(#REF!),NA(),IFERROR(TEXT(TRUNC(G451-NOW()),"000") &amp; " D " &amp; TEXT(TRUNC(ABS(G451-NOW()-TRUNC(G451-NOW()))*24),"00") &amp; " H", NA()))</f>
        <v>#N/A</v>
      </c>
      <c r="I451" s="322" t="e">
        <f ca="1">IF(ISBLANK(A451),NA(),IFERROR(SLOPE(INDIRECT("D" &amp; MATCH(A451-$C$1,A:A,1)):D451, INDIRECT("A" &amp; MATCH(A451-$C$1,A:A,1)):A451),NA()))</f>
        <v>#N/A</v>
      </c>
      <c r="J451" s="330" t="e">
        <f>IF(ISBLANK(A451),NA(),IFERROR(A451+(PLAYER_EXP_MAX-D451)/I451,NA()))</f>
        <v>#N/A</v>
      </c>
      <c r="K451" s="415" t="e">
        <f t="shared" ca="1" si="32"/>
        <v>#N/A</v>
      </c>
      <c r="L451" s="322" t="e">
        <f t="shared" si="33"/>
        <v>#N/A</v>
      </c>
      <c r="M451" s="330" t="e">
        <f>IF(ISBLANK(A451),NA(),IFERROR(A451+(PLAYER_EXP_MAX-D451)/L451,NA()))</f>
        <v>#N/A</v>
      </c>
      <c r="N451" s="415" t="e">
        <f t="shared" ca="1" si="34"/>
        <v>#N/A</v>
      </c>
    </row>
    <row r="452" spans="4:14" ht="14.65" customHeight="1" x14ac:dyDescent="0.25">
      <c r="D452" s="415" t="str">
        <f t="shared" si="31"/>
        <v>-</v>
      </c>
      <c r="E452" s="316" t="str">
        <f>IF(ISBLANK(A452),"-",D452/PLAYER_EXP_MAX)</f>
        <v>-</v>
      </c>
      <c r="F452" s="322" t="e">
        <f ca="1">IF(ISBLANK(A452),NA(),IFERROR(SLOPE(INDIRECT("D" &amp; MATCH(A452-$B$1,A:A,1)):D452, INDIRECT("A" &amp; MATCH(A452-$B$1,A:A,1)):A452),NA()))</f>
        <v>#N/A</v>
      </c>
      <c r="G452" s="330" t="e">
        <f>IF(ISBLANK(A452),NA(),IFERROR(A452+(PLAYER_EXP_MAX-D452)/F452,NA()))</f>
        <v>#N/A</v>
      </c>
      <c r="H452" s="415" t="e">
        <f ca="1">IF(ISBLANK(#REF!),NA(),IFERROR(TEXT(TRUNC(G452-NOW()),"000") &amp; " D " &amp; TEXT(TRUNC(ABS(G452-NOW()-TRUNC(G452-NOW()))*24),"00") &amp; " H", NA()))</f>
        <v>#N/A</v>
      </c>
      <c r="I452" s="322" t="e">
        <f ca="1">IF(ISBLANK(A452),NA(),IFERROR(SLOPE(INDIRECT("D" &amp; MATCH(A452-$C$1,A:A,1)):D452, INDIRECT("A" &amp; MATCH(A452-$C$1,A:A,1)):A452),NA()))</f>
        <v>#N/A</v>
      </c>
      <c r="J452" s="330" t="e">
        <f>IF(ISBLANK(A452),NA(),IFERROR(A452+(PLAYER_EXP_MAX-D452)/I452,NA()))</f>
        <v>#N/A</v>
      </c>
      <c r="K452" s="415" t="e">
        <f t="shared" ca="1" si="32"/>
        <v>#N/A</v>
      </c>
      <c r="L452" s="322" t="e">
        <f t="shared" si="33"/>
        <v>#N/A</v>
      </c>
      <c r="M452" s="330" t="e">
        <f>IF(ISBLANK(A452),NA(),IFERROR(A452+(PLAYER_EXP_MAX-D452)/L452,NA()))</f>
        <v>#N/A</v>
      </c>
      <c r="N452" s="415" t="e">
        <f t="shared" ca="1" si="34"/>
        <v>#N/A</v>
      </c>
    </row>
    <row r="453" spans="4:14" ht="14.65" customHeight="1" x14ac:dyDescent="0.25">
      <c r="D453" s="415" t="str">
        <f t="shared" si="31"/>
        <v>-</v>
      </c>
      <c r="E453" s="316" t="str">
        <f>IF(ISBLANK(A453),"-",D453/PLAYER_EXP_MAX)</f>
        <v>-</v>
      </c>
      <c r="F453" s="322" t="e">
        <f ca="1">IF(ISBLANK(A453),NA(),IFERROR(SLOPE(INDIRECT("D" &amp; MATCH(A453-$B$1,A:A,1)):D453, INDIRECT("A" &amp; MATCH(A453-$B$1,A:A,1)):A453),NA()))</f>
        <v>#N/A</v>
      </c>
      <c r="G453" s="330" t="e">
        <f>IF(ISBLANK(A453),NA(),IFERROR(A453+(PLAYER_EXP_MAX-D453)/F453,NA()))</f>
        <v>#N/A</v>
      </c>
      <c r="H453" s="415" t="e">
        <f ca="1">IF(ISBLANK(#REF!),NA(),IFERROR(TEXT(TRUNC(G453-NOW()),"000") &amp; " D " &amp; TEXT(TRUNC(ABS(G453-NOW()-TRUNC(G453-NOW()))*24),"00") &amp; " H", NA()))</f>
        <v>#N/A</v>
      </c>
      <c r="I453" s="322" t="e">
        <f ca="1">IF(ISBLANK(A453),NA(),IFERROR(SLOPE(INDIRECT("D" &amp; MATCH(A453-$C$1,A:A,1)):D453, INDIRECT("A" &amp; MATCH(A453-$C$1,A:A,1)):A453),NA()))</f>
        <v>#N/A</v>
      </c>
      <c r="J453" s="330" t="e">
        <f>IF(ISBLANK(A453),NA(),IFERROR(A453+(PLAYER_EXP_MAX-D453)/I453,NA()))</f>
        <v>#N/A</v>
      </c>
      <c r="K453" s="415" t="e">
        <f t="shared" ca="1" si="32"/>
        <v>#N/A</v>
      </c>
      <c r="L453" s="322" t="e">
        <f t="shared" si="33"/>
        <v>#N/A</v>
      </c>
      <c r="M453" s="330" t="e">
        <f>IF(ISBLANK(A453),NA(),IFERROR(A453+(PLAYER_EXP_MAX-D453)/L453,NA()))</f>
        <v>#N/A</v>
      </c>
      <c r="N453" s="415" t="e">
        <f t="shared" ca="1" si="34"/>
        <v>#N/A</v>
      </c>
    </row>
    <row r="454" spans="4:14" ht="14.65" customHeight="1" x14ac:dyDescent="0.25">
      <c r="D454" s="415" t="str">
        <f t="shared" si="31"/>
        <v>-</v>
      </c>
      <c r="E454" s="316" t="str">
        <f>IF(ISBLANK(A454),"-",D454/PLAYER_EXP_MAX)</f>
        <v>-</v>
      </c>
      <c r="F454" s="322" t="e">
        <f ca="1">IF(ISBLANK(A454),NA(),IFERROR(SLOPE(INDIRECT("D" &amp; MATCH(A454-$B$1,A:A,1)):D454, INDIRECT("A" &amp; MATCH(A454-$B$1,A:A,1)):A454),NA()))</f>
        <v>#N/A</v>
      </c>
      <c r="G454" s="330" t="e">
        <f>IF(ISBLANK(A454),NA(),IFERROR(A454+(PLAYER_EXP_MAX-D454)/F454,NA()))</f>
        <v>#N/A</v>
      </c>
      <c r="H454" s="415" t="e">
        <f ca="1">IF(ISBLANK(#REF!),NA(),IFERROR(TEXT(TRUNC(G454-NOW()),"000") &amp; " D " &amp; TEXT(TRUNC(ABS(G454-NOW()-TRUNC(G454-NOW()))*24),"00") &amp; " H", NA()))</f>
        <v>#N/A</v>
      </c>
      <c r="I454" s="322" t="e">
        <f ca="1">IF(ISBLANK(A454),NA(),IFERROR(SLOPE(INDIRECT("D" &amp; MATCH(A454-$C$1,A:A,1)):D454, INDIRECT("A" &amp; MATCH(A454-$C$1,A:A,1)):A454),NA()))</f>
        <v>#N/A</v>
      </c>
      <c r="J454" s="330" t="e">
        <f>IF(ISBLANK(A454),NA(),IFERROR(A454+(PLAYER_EXP_MAX-D454)/I454,NA()))</f>
        <v>#N/A</v>
      </c>
      <c r="K454" s="415" t="e">
        <f t="shared" ca="1" si="32"/>
        <v>#N/A</v>
      </c>
      <c r="L454" s="322" t="e">
        <f t="shared" si="33"/>
        <v>#N/A</v>
      </c>
      <c r="M454" s="330" t="e">
        <f>IF(ISBLANK(A454),NA(),IFERROR(A454+(PLAYER_EXP_MAX-D454)/L454,NA()))</f>
        <v>#N/A</v>
      </c>
      <c r="N454" s="415" t="e">
        <f t="shared" ca="1" si="34"/>
        <v>#N/A</v>
      </c>
    </row>
    <row r="455" spans="4:14" ht="14.65" customHeight="1" x14ac:dyDescent="0.25">
      <c r="D455" s="415" t="str">
        <f t="shared" si="31"/>
        <v>-</v>
      </c>
      <c r="E455" s="316" t="str">
        <f>IF(ISBLANK(A455),"-",D455/PLAYER_EXP_MAX)</f>
        <v>-</v>
      </c>
      <c r="F455" s="322" t="e">
        <f ca="1">IF(ISBLANK(A455),NA(),IFERROR(SLOPE(INDIRECT("D" &amp; MATCH(A455-$B$1,A:A,1)):D455, INDIRECT("A" &amp; MATCH(A455-$B$1,A:A,1)):A455),NA()))</f>
        <v>#N/A</v>
      </c>
      <c r="G455" s="330" t="e">
        <f>IF(ISBLANK(A455),NA(),IFERROR(A455+(PLAYER_EXP_MAX-D455)/F455,NA()))</f>
        <v>#N/A</v>
      </c>
      <c r="H455" s="415" t="e">
        <f ca="1">IF(ISBLANK(#REF!),NA(),IFERROR(TEXT(TRUNC(G455-NOW()),"000") &amp; " D " &amp; TEXT(TRUNC(ABS(G455-NOW()-TRUNC(G455-NOW()))*24),"00") &amp; " H", NA()))</f>
        <v>#N/A</v>
      </c>
      <c r="I455" s="322" t="e">
        <f ca="1">IF(ISBLANK(A455),NA(),IFERROR(SLOPE(INDIRECT("D" &amp; MATCH(A455-$C$1,A:A,1)):D455, INDIRECT("A" &amp; MATCH(A455-$C$1,A:A,1)):A455),NA()))</f>
        <v>#N/A</v>
      </c>
      <c r="J455" s="330" t="e">
        <f>IF(ISBLANK(A455),NA(),IFERROR(A455+(PLAYER_EXP_MAX-D455)/I455,NA()))</f>
        <v>#N/A</v>
      </c>
      <c r="K455" s="415" t="e">
        <f t="shared" ca="1" si="32"/>
        <v>#N/A</v>
      </c>
      <c r="L455" s="322" t="e">
        <f t="shared" si="33"/>
        <v>#N/A</v>
      </c>
      <c r="M455" s="330" t="e">
        <f>IF(ISBLANK(A455),NA(),IFERROR(A455+(PLAYER_EXP_MAX-D455)/L455,NA()))</f>
        <v>#N/A</v>
      </c>
      <c r="N455" s="415" t="e">
        <f t="shared" ca="1" si="34"/>
        <v>#N/A</v>
      </c>
    </row>
    <row r="456" spans="4:14" ht="14.65" customHeight="1" x14ac:dyDescent="0.25">
      <c r="D456" s="415" t="str">
        <f t="shared" si="31"/>
        <v>-</v>
      </c>
      <c r="E456" s="316" t="str">
        <f>IF(ISBLANK(A456),"-",D456/PLAYER_EXP_MAX)</f>
        <v>-</v>
      </c>
      <c r="F456" s="322" t="e">
        <f ca="1">IF(ISBLANK(A456),NA(),IFERROR(SLOPE(INDIRECT("D" &amp; MATCH(A456-$B$1,A:A,1)):D456, INDIRECT("A" &amp; MATCH(A456-$B$1,A:A,1)):A456),NA()))</f>
        <v>#N/A</v>
      </c>
      <c r="G456" s="330" t="e">
        <f>IF(ISBLANK(A456),NA(),IFERROR(A456+(PLAYER_EXP_MAX-D456)/F456,NA()))</f>
        <v>#N/A</v>
      </c>
      <c r="H456" s="415" t="e">
        <f ca="1">IF(ISBLANK(#REF!),NA(),IFERROR(TEXT(TRUNC(G456-NOW()),"000") &amp; " D " &amp; TEXT(TRUNC(ABS(G456-NOW()-TRUNC(G456-NOW()))*24),"00") &amp; " H", NA()))</f>
        <v>#N/A</v>
      </c>
      <c r="I456" s="322" t="e">
        <f ca="1">IF(ISBLANK(A456),NA(),IFERROR(SLOPE(INDIRECT("D" &amp; MATCH(A456-$C$1,A:A,1)):D456, INDIRECT("A" &amp; MATCH(A456-$C$1,A:A,1)):A456),NA()))</f>
        <v>#N/A</v>
      </c>
      <c r="J456" s="330" t="e">
        <f>IF(ISBLANK(A456),NA(),IFERROR(A456+(PLAYER_EXP_MAX-D456)/I456,NA()))</f>
        <v>#N/A</v>
      </c>
      <c r="K456" s="415" t="e">
        <f t="shared" ca="1" si="32"/>
        <v>#N/A</v>
      </c>
      <c r="L456" s="322" t="e">
        <f t="shared" si="33"/>
        <v>#N/A</v>
      </c>
      <c r="M456" s="330" t="e">
        <f>IF(ISBLANK(A456),NA(),IFERROR(A456+(PLAYER_EXP_MAX-D456)/L456,NA()))</f>
        <v>#N/A</v>
      </c>
      <c r="N456" s="415" t="e">
        <f t="shared" ca="1" si="34"/>
        <v>#N/A</v>
      </c>
    </row>
    <row r="457" spans="4:14" ht="14.65" customHeight="1" x14ac:dyDescent="0.25">
      <c r="D457" s="415" t="str">
        <f t="shared" si="31"/>
        <v>-</v>
      </c>
      <c r="E457" s="316" t="str">
        <f>IF(ISBLANK(A457),"-",D457/PLAYER_EXP_MAX)</f>
        <v>-</v>
      </c>
      <c r="F457" s="322" t="e">
        <f ca="1">IF(ISBLANK(A457),NA(),IFERROR(SLOPE(INDIRECT("D" &amp; MATCH(A457-$B$1,A:A,1)):D457, INDIRECT("A" &amp; MATCH(A457-$B$1,A:A,1)):A457),NA()))</f>
        <v>#N/A</v>
      </c>
      <c r="G457" s="330" t="e">
        <f>IF(ISBLANK(A457),NA(),IFERROR(A457+(PLAYER_EXP_MAX-D457)/F457,NA()))</f>
        <v>#N/A</v>
      </c>
      <c r="H457" s="415" t="e">
        <f ca="1">IF(ISBLANK(#REF!),NA(),IFERROR(TEXT(TRUNC(G457-NOW()),"000") &amp; " D " &amp; TEXT(TRUNC(ABS(G457-NOW()-TRUNC(G457-NOW()))*24),"00") &amp; " H", NA()))</f>
        <v>#N/A</v>
      </c>
      <c r="I457" s="322" t="e">
        <f ca="1">IF(ISBLANK(A457),NA(),IFERROR(SLOPE(INDIRECT("D" &amp; MATCH(A457-$C$1,A:A,1)):D457, INDIRECT("A" &amp; MATCH(A457-$C$1,A:A,1)):A457),NA()))</f>
        <v>#N/A</v>
      </c>
      <c r="J457" s="330" t="e">
        <f>IF(ISBLANK(A457),NA(),IFERROR(A457+(PLAYER_EXP_MAX-D457)/I457,NA()))</f>
        <v>#N/A</v>
      </c>
      <c r="K457" s="415" t="e">
        <f t="shared" ca="1" si="32"/>
        <v>#N/A</v>
      </c>
      <c r="L457" s="322" t="e">
        <f t="shared" si="33"/>
        <v>#N/A</v>
      </c>
      <c r="M457" s="330" t="e">
        <f>IF(ISBLANK(A457),NA(),IFERROR(A457+(PLAYER_EXP_MAX-D457)/L457,NA()))</f>
        <v>#N/A</v>
      </c>
      <c r="N457" s="415" t="e">
        <f t="shared" ca="1" si="34"/>
        <v>#N/A</v>
      </c>
    </row>
    <row r="458" spans="4:14" ht="14.65" customHeight="1" x14ac:dyDescent="0.25">
      <c r="D458" s="415" t="str">
        <f t="shared" si="31"/>
        <v>-</v>
      </c>
      <c r="E458" s="316" t="str">
        <f>IF(ISBLANK(A458),"-",D458/PLAYER_EXP_MAX)</f>
        <v>-</v>
      </c>
      <c r="F458" s="322" t="e">
        <f ca="1">IF(ISBLANK(A458),NA(),IFERROR(SLOPE(INDIRECT("D" &amp; MATCH(A458-$B$1,A:A,1)):D458, INDIRECT("A" &amp; MATCH(A458-$B$1,A:A,1)):A458),NA()))</f>
        <v>#N/A</v>
      </c>
      <c r="G458" s="330" t="e">
        <f>IF(ISBLANK(A458),NA(),IFERROR(A458+(PLAYER_EXP_MAX-D458)/F458,NA()))</f>
        <v>#N/A</v>
      </c>
      <c r="H458" s="415" t="e">
        <f ca="1">IF(ISBLANK(#REF!),NA(),IFERROR(TEXT(TRUNC(G458-NOW()),"000") &amp; " D " &amp; TEXT(TRUNC(ABS(G458-NOW()-TRUNC(G458-NOW()))*24),"00") &amp; " H", NA()))</f>
        <v>#N/A</v>
      </c>
      <c r="I458" s="322" t="e">
        <f ca="1">IF(ISBLANK(A458),NA(),IFERROR(SLOPE(INDIRECT("D" &amp; MATCH(A458-$C$1,A:A,1)):D458, INDIRECT("A" &amp; MATCH(A458-$C$1,A:A,1)):A458),NA()))</f>
        <v>#N/A</v>
      </c>
      <c r="J458" s="330" t="e">
        <f>IF(ISBLANK(A458),NA(),IFERROR(A458+(PLAYER_EXP_MAX-D458)/I458,NA()))</f>
        <v>#N/A</v>
      </c>
      <c r="K458" s="415" t="e">
        <f t="shared" ca="1" si="32"/>
        <v>#N/A</v>
      </c>
      <c r="L458" s="322" t="e">
        <f t="shared" si="33"/>
        <v>#N/A</v>
      </c>
      <c r="M458" s="330" t="e">
        <f>IF(ISBLANK(A458),NA(),IFERROR(A458+(PLAYER_EXP_MAX-D458)/L458,NA()))</f>
        <v>#N/A</v>
      </c>
      <c r="N458" s="415" t="e">
        <f t="shared" ca="1" si="34"/>
        <v>#N/A</v>
      </c>
    </row>
    <row r="459" spans="4:14" ht="14.65" customHeight="1" x14ac:dyDescent="0.25">
      <c r="D459" s="415" t="str">
        <f t="shared" si="31"/>
        <v>-</v>
      </c>
      <c r="E459" s="316" t="str">
        <f>IF(ISBLANK(A459),"-",D459/PLAYER_EXP_MAX)</f>
        <v>-</v>
      </c>
      <c r="F459" s="322" t="e">
        <f ca="1">IF(ISBLANK(A459),NA(),IFERROR(SLOPE(INDIRECT("D" &amp; MATCH(A459-$B$1,A:A,1)):D459, INDIRECT("A" &amp; MATCH(A459-$B$1,A:A,1)):A459),NA()))</f>
        <v>#N/A</v>
      </c>
      <c r="G459" s="330" t="e">
        <f>IF(ISBLANK(A459),NA(),IFERROR(A459+(PLAYER_EXP_MAX-D459)/F459,NA()))</f>
        <v>#N/A</v>
      </c>
      <c r="H459" s="415" t="e">
        <f ca="1">IF(ISBLANK(#REF!),NA(),IFERROR(TEXT(TRUNC(G459-NOW()),"000") &amp; " D " &amp; TEXT(TRUNC(ABS(G459-NOW()-TRUNC(G459-NOW()))*24),"00") &amp; " H", NA()))</f>
        <v>#N/A</v>
      </c>
      <c r="I459" s="322" t="e">
        <f ca="1">IF(ISBLANK(A459),NA(),IFERROR(SLOPE(INDIRECT("D" &amp; MATCH(A459-$C$1,A:A,1)):D459, INDIRECT("A" &amp; MATCH(A459-$C$1,A:A,1)):A459),NA()))</f>
        <v>#N/A</v>
      </c>
      <c r="J459" s="330" t="e">
        <f>IF(ISBLANK(A459),NA(),IFERROR(A459+(PLAYER_EXP_MAX-D459)/I459,NA()))</f>
        <v>#N/A</v>
      </c>
      <c r="K459" s="415" t="e">
        <f t="shared" ca="1" si="32"/>
        <v>#N/A</v>
      </c>
      <c r="L459" s="322" t="e">
        <f t="shared" si="33"/>
        <v>#N/A</v>
      </c>
      <c r="M459" s="330" t="e">
        <f>IF(ISBLANK(A459),NA(),IFERROR(A459+(PLAYER_EXP_MAX-D459)/L459,NA()))</f>
        <v>#N/A</v>
      </c>
      <c r="N459" s="415" t="e">
        <f t="shared" ca="1" si="34"/>
        <v>#N/A</v>
      </c>
    </row>
    <row r="460" spans="4:14" ht="14.65" customHeight="1" x14ac:dyDescent="0.25">
      <c r="D460" s="415" t="str">
        <f t="shared" si="31"/>
        <v>-</v>
      </c>
      <c r="E460" s="316" t="str">
        <f>IF(ISBLANK(A460),"-",D460/PLAYER_EXP_MAX)</f>
        <v>-</v>
      </c>
      <c r="F460" s="322" t="e">
        <f ca="1">IF(ISBLANK(A460),NA(),IFERROR(SLOPE(INDIRECT("D" &amp; MATCH(A460-$B$1,A:A,1)):D460, INDIRECT("A" &amp; MATCH(A460-$B$1,A:A,1)):A460),NA()))</f>
        <v>#N/A</v>
      </c>
      <c r="G460" s="330" t="e">
        <f>IF(ISBLANK(A460),NA(),IFERROR(A460+(PLAYER_EXP_MAX-D460)/F460,NA()))</f>
        <v>#N/A</v>
      </c>
      <c r="H460" s="415" t="e">
        <f ca="1">IF(ISBLANK(#REF!),NA(),IFERROR(TEXT(TRUNC(G460-NOW()),"000") &amp; " D " &amp; TEXT(TRUNC(ABS(G460-NOW()-TRUNC(G460-NOW()))*24),"00") &amp; " H", NA()))</f>
        <v>#N/A</v>
      </c>
      <c r="I460" s="322" t="e">
        <f ca="1">IF(ISBLANK(A460),NA(),IFERROR(SLOPE(INDIRECT("D" &amp; MATCH(A460-$C$1,A:A,1)):D460, INDIRECT("A" &amp; MATCH(A460-$C$1,A:A,1)):A460),NA()))</f>
        <v>#N/A</v>
      </c>
      <c r="J460" s="330" t="e">
        <f>IF(ISBLANK(A460),NA(),IFERROR(A460+(PLAYER_EXP_MAX-D460)/I460,NA()))</f>
        <v>#N/A</v>
      </c>
      <c r="K460" s="415" t="e">
        <f t="shared" ca="1" si="32"/>
        <v>#N/A</v>
      </c>
      <c r="L460" s="322" t="e">
        <f t="shared" si="33"/>
        <v>#N/A</v>
      </c>
      <c r="M460" s="330" t="e">
        <f>IF(ISBLANK(A460),NA(),IFERROR(A460+(PLAYER_EXP_MAX-D460)/L460,NA()))</f>
        <v>#N/A</v>
      </c>
      <c r="N460" s="415" t="e">
        <f t="shared" ca="1" si="34"/>
        <v>#N/A</v>
      </c>
    </row>
    <row r="461" spans="4:14" ht="14.65" customHeight="1" x14ac:dyDescent="0.25">
      <c r="D461" s="415" t="str">
        <f t="shared" si="31"/>
        <v>-</v>
      </c>
      <c r="E461" s="316" t="str">
        <f>IF(ISBLANK(A461),"-",D461/PLAYER_EXP_MAX)</f>
        <v>-</v>
      </c>
      <c r="F461" s="322" t="e">
        <f ca="1">IF(ISBLANK(A461),NA(),IFERROR(SLOPE(INDIRECT("D" &amp; MATCH(A461-$B$1,A:A,1)):D461, INDIRECT("A" &amp; MATCH(A461-$B$1,A:A,1)):A461),NA()))</f>
        <v>#N/A</v>
      </c>
      <c r="G461" s="330" t="e">
        <f>IF(ISBLANK(A461),NA(),IFERROR(A461+(PLAYER_EXP_MAX-D461)/F461,NA()))</f>
        <v>#N/A</v>
      </c>
      <c r="H461" s="415" t="e">
        <f ca="1">IF(ISBLANK(#REF!),NA(),IFERROR(TEXT(TRUNC(G461-NOW()),"000") &amp; " D " &amp; TEXT(TRUNC(ABS(G461-NOW()-TRUNC(G461-NOW()))*24),"00") &amp; " H", NA()))</f>
        <v>#N/A</v>
      </c>
      <c r="I461" s="322" t="e">
        <f ca="1">IF(ISBLANK(A461),NA(),IFERROR(SLOPE(INDIRECT("D" &amp; MATCH(A461-$C$1,A:A,1)):D461, INDIRECT("A" &amp; MATCH(A461-$C$1,A:A,1)):A461),NA()))</f>
        <v>#N/A</v>
      </c>
      <c r="J461" s="330" t="e">
        <f>IF(ISBLANK(A461),NA(),IFERROR(A461+(PLAYER_EXP_MAX-D461)/I461,NA()))</f>
        <v>#N/A</v>
      </c>
      <c r="K461" s="415" t="e">
        <f t="shared" ca="1" si="32"/>
        <v>#N/A</v>
      </c>
      <c r="L461" s="322" t="e">
        <f t="shared" si="33"/>
        <v>#N/A</v>
      </c>
      <c r="M461" s="330" t="e">
        <f>IF(ISBLANK(A461),NA(),IFERROR(A461+(PLAYER_EXP_MAX-D461)/L461,NA()))</f>
        <v>#N/A</v>
      </c>
      <c r="N461" s="415" t="e">
        <f t="shared" ca="1" si="34"/>
        <v>#N/A</v>
      </c>
    </row>
    <row r="462" spans="4:14" ht="14.65" customHeight="1" x14ac:dyDescent="0.25">
      <c r="D462" s="415" t="str">
        <f t="shared" si="31"/>
        <v>-</v>
      </c>
      <c r="E462" s="316" t="str">
        <f>IF(ISBLANK(A462),"-",D462/PLAYER_EXP_MAX)</f>
        <v>-</v>
      </c>
      <c r="F462" s="322" t="e">
        <f ca="1">IF(ISBLANK(A462),NA(),IFERROR(SLOPE(INDIRECT("D" &amp; MATCH(A462-$B$1,A:A,1)):D462, INDIRECT("A" &amp; MATCH(A462-$B$1,A:A,1)):A462),NA()))</f>
        <v>#N/A</v>
      </c>
      <c r="G462" s="330" t="e">
        <f>IF(ISBLANK(A462),NA(),IFERROR(A462+(PLAYER_EXP_MAX-D462)/F462,NA()))</f>
        <v>#N/A</v>
      </c>
      <c r="H462" s="415" t="e">
        <f ca="1">IF(ISBLANK(#REF!),NA(),IFERROR(TEXT(TRUNC(G462-NOW()),"000") &amp; " D " &amp; TEXT(TRUNC(ABS(G462-NOW()-TRUNC(G462-NOW()))*24),"00") &amp; " H", NA()))</f>
        <v>#N/A</v>
      </c>
      <c r="I462" s="322" t="e">
        <f ca="1">IF(ISBLANK(A462),NA(),IFERROR(SLOPE(INDIRECT("D" &amp; MATCH(A462-$C$1,A:A,1)):D462, INDIRECT("A" &amp; MATCH(A462-$C$1,A:A,1)):A462),NA()))</f>
        <v>#N/A</v>
      </c>
      <c r="J462" s="330" t="e">
        <f>IF(ISBLANK(A462),NA(),IFERROR(A462+(PLAYER_EXP_MAX-D462)/I462,NA()))</f>
        <v>#N/A</v>
      </c>
      <c r="K462" s="415" t="e">
        <f t="shared" ca="1" si="32"/>
        <v>#N/A</v>
      </c>
      <c r="L462" s="322" t="e">
        <f t="shared" si="33"/>
        <v>#N/A</v>
      </c>
      <c r="M462" s="330" t="e">
        <f>IF(ISBLANK(A462),NA(),IFERROR(A462+(PLAYER_EXP_MAX-D462)/L462,NA()))</f>
        <v>#N/A</v>
      </c>
      <c r="N462" s="415" t="e">
        <f t="shared" ca="1" si="34"/>
        <v>#N/A</v>
      </c>
    </row>
    <row r="463" spans="4:14" ht="14.65" customHeight="1" x14ac:dyDescent="0.25">
      <c r="D463" s="415" t="str">
        <f t="shared" si="31"/>
        <v>-</v>
      </c>
      <c r="E463" s="316" t="str">
        <f>IF(ISBLANK(A463),"-",D463/PLAYER_EXP_MAX)</f>
        <v>-</v>
      </c>
      <c r="F463" s="322" t="e">
        <f ca="1">IF(ISBLANK(A463),NA(),IFERROR(SLOPE(INDIRECT("D" &amp; MATCH(A463-$B$1,A:A,1)):D463, INDIRECT("A" &amp; MATCH(A463-$B$1,A:A,1)):A463),NA()))</f>
        <v>#N/A</v>
      </c>
      <c r="G463" s="330" t="e">
        <f>IF(ISBLANK(A463),NA(),IFERROR(A463+(PLAYER_EXP_MAX-D463)/F463,NA()))</f>
        <v>#N/A</v>
      </c>
      <c r="H463" s="415" t="e">
        <f ca="1">IF(ISBLANK(#REF!),NA(),IFERROR(TEXT(TRUNC(G463-NOW()),"000") &amp; " D " &amp; TEXT(TRUNC(ABS(G463-NOW()-TRUNC(G463-NOW()))*24),"00") &amp; " H", NA()))</f>
        <v>#N/A</v>
      </c>
      <c r="I463" s="322" t="e">
        <f ca="1">IF(ISBLANK(A463),NA(),IFERROR(SLOPE(INDIRECT("D" &amp; MATCH(A463-$C$1,A:A,1)):D463, INDIRECT("A" &amp; MATCH(A463-$C$1,A:A,1)):A463),NA()))</f>
        <v>#N/A</v>
      </c>
      <c r="J463" s="330" t="e">
        <f>IF(ISBLANK(A463),NA(),IFERROR(A463+(PLAYER_EXP_MAX-D463)/I463,NA()))</f>
        <v>#N/A</v>
      </c>
      <c r="K463" s="415" t="e">
        <f t="shared" ca="1" si="32"/>
        <v>#N/A</v>
      </c>
      <c r="L463" s="322" t="e">
        <f t="shared" si="33"/>
        <v>#N/A</v>
      </c>
      <c r="M463" s="330" t="e">
        <f>IF(ISBLANK(A463),NA(),IFERROR(A463+(PLAYER_EXP_MAX-D463)/L463,NA()))</f>
        <v>#N/A</v>
      </c>
      <c r="N463" s="415" t="e">
        <f t="shared" ca="1" si="34"/>
        <v>#N/A</v>
      </c>
    </row>
    <row r="464" spans="4:14" ht="14.65" customHeight="1" x14ac:dyDescent="0.25">
      <c r="D464" s="415" t="str">
        <f t="shared" ref="D464:D527" si="35">IF(ISBLANK(A464),"-",INDEX(DATA_PLAYER_EXP, B464, 3) + INDEX(DATA_PLAYER_EXP, B464, 2) - C464)</f>
        <v>-</v>
      </c>
      <c r="E464" s="316" t="str">
        <f>IF(ISBLANK(A464),"-",D464/PLAYER_EXP_MAX)</f>
        <v>-</v>
      </c>
      <c r="F464" s="322" t="e">
        <f ca="1">IF(ISBLANK(A464),NA(),IFERROR(SLOPE(INDIRECT("D" &amp; MATCH(A464-$B$1,A:A,1)):D464, INDIRECT("A" &amp; MATCH(A464-$B$1,A:A,1)):A464),NA()))</f>
        <v>#N/A</v>
      </c>
      <c r="G464" s="330" t="e">
        <f>IF(ISBLANK(A464),NA(),IFERROR(A464+(PLAYER_EXP_MAX-D464)/F464,NA()))</f>
        <v>#N/A</v>
      </c>
      <c r="H464" s="415" t="e">
        <f ca="1">IF(ISBLANK(#REF!),NA(),IFERROR(TEXT(TRUNC(G464-NOW()),"000") &amp; " D " &amp; TEXT(TRUNC(ABS(G464-NOW()-TRUNC(G464-NOW()))*24),"00") &amp; " H", NA()))</f>
        <v>#N/A</v>
      </c>
      <c r="I464" s="322" t="e">
        <f ca="1">IF(ISBLANK(A464),NA(),IFERROR(SLOPE(INDIRECT("D" &amp; MATCH(A464-$C$1,A:A,1)):D464, INDIRECT("A" &amp; MATCH(A464-$C$1,A:A,1)):A464),NA()))</f>
        <v>#N/A</v>
      </c>
      <c r="J464" s="330" t="e">
        <f>IF(ISBLANK(A464),NA(),IFERROR(A464+(PLAYER_EXP_MAX-D464)/I464,NA()))</f>
        <v>#N/A</v>
      </c>
      <c r="K464" s="415" t="e">
        <f t="shared" ca="1" si="32"/>
        <v>#N/A</v>
      </c>
      <c r="L464" s="322" t="e">
        <f t="shared" si="33"/>
        <v>#N/A</v>
      </c>
      <c r="M464" s="330" t="e">
        <f>IF(ISBLANK(A464),NA(),IFERROR(A464+(PLAYER_EXP_MAX-D464)/L464,NA()))</f>
        <v>#N/A</v>
      </c>
      <c r="N464" s="415" t="e">
        <f t="shared" ca="1" si="34"/>
        <v>#N/A</v>
      </c>
    </row>
    <row r="465" spans="4:14" ht="14.65" customHeight="1" x14ac:dyDescent="0.25">
      <c r="D465" s="415" t="str">
        <f t="shared" si="35"/>
        <v>-</v>
      </c>
      <c r="E465" s="316" t="str">
        <f>IF(ISBLANK(A465),"-",D465/PLAYER_EXP_MAX)</f>
        <v>-</v>
      </c>
      <c r="F465" s="322" t="e">
        <f ca="1">IF(ISBLANK(A465),NA(),IFERROR(SLOPE(INDIRECT("D" &amp; MATCH(A465-$B$1,A:A,1)):D465, INDIRECT("A" &amp; MATCH(A465-$B$1,A:A,1)):A465),NA()))</f>
        <v>#N/A</v>
      </c>
      <c r="G465" s="330" t="e">
        <f>IF(ISBLANK(A465),NA(),IFERROR(A465+(PLAYER_EXP_MAX-D465)/F465,NA()))</f>
        <v>#N/A</v>
      </c>
      <c r="H465" s="415" t="e">
        <f ca="1">IF(ISBLANK(#REF!),NA(),IFERROR(TEXT(TRUNC(G465-NOW()),"000") &amp; " D " &amp; TEXT(TRUNC(ABS(G465-NOW()-TRUNC(G465-NOW()))*24),"00") &amp; " H", NA()))</f>
        <v>#N/A</v>
      </c>
      <c r="I465" s="322" t="e">
        <f ca="1">IF(ISBLANK(A465),NA(),IFERROR(SLOPE(INDIRECT("D" &amp; MATCH(A465-$C$1,A:A,1)):D465, INDIRECT("A" &amp; MATCH(A465-$C$1,A:A,1)):A465),NA()))</f>
        <v>#N/A</v>
      </c>
      <c r="J465" s="330" t="e">
        <f>IF(ISBLANK(A465),NA(),IFERROR(A465+(PLAYER_EXP_MAX-D465)/I465,NA()))</f>
        <v>#N/A</v>
      </c>
      <c r="K465" s="415" t="e">
        <f t="shared" ref="K465:K528" ca="1" si="36">IF(ISBLANK(A465),NA(),IFERROR(TEXT(TRUNC(J465-NOW()),"000") &amp; " D " &amp; TEXT(TRUNC(ABS(J465-NOW()-TRUNC(J465-NOW()))*24),"00") &amp; " H", NA()))</f>
        <v>#N/A</v>
      </c>
      <c r="L465" s="322" t="e">
        <f t="shared" ref="L465:L528" si="37">IFERROR(IF(OR(ISBLANK($A465),$A465-$A$3 &lt; $C$1),NA(),($D465-$D$3)/($A465-$A$3)),NA())</f>
        <v>#N/A</v>
      </c>
      <c r="M465" s="330" t="e">
        <f>IF(ISBLANK(A465),NA(),IFERROR(A465+(PLAYER_EXP_MAX-D465)/L465,NA()))</f>
        <v>#N/A</v>
      </c>
      <c r="N465" s="415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15" t="str">
        <f t="shared" si="35"/>
        <v>-</v>
      </c>
      <c r="E466" s="316" t="str">
        <f>IF(ISBLANK(A466),"-",D466/PLAYER_EXP_MAX)</f>
        <v>-</v>
      </c>
      <c r="F466" s="322" t="e">
        <f ca="1">IF(ISBLANK(A466),NA(),IFERROR(SLOPE(INDIRECT("D" &amp; MATCH(A466-$B$1,A:A,1)):D466, INDIRECT("A" &amp; MATCH(A466-$B$1,A:A,1)):A466),NA()))</f>
        <v>#N/A</v>
      </c>
      <c r="G466" s="330" t="e">
        <f>IF(ISBLANK(A466),NA(),IFERROR(A466+(PLAYER_EXP_MAX-D466)/F466,NA()))</f>
        <v>#N/A</v>
      </c>
      <c r="H466" s="415" t="e">
        <f ca="1">IF(ISBLANK(#REF!),NA(),IFERROR(TEXT(TRUNC(G466-NOW()),"000") &amp; " D " &amp; TEXT(TRUNC(ABS(G466-NOW()-TRUNC(G466-NOW()))*24),"00") &amp; " H", NA()))</f>
        <v>#N/A</v>
      </c>
      <c r="I466" s="322" t="e">
        <f ca="1">IF(ISBLANK(A466),NA(),IFERROR(SLOPE(INDIRECT("D" &amp; MATCH(A466-$C$1,A:A,1)):D466, INDIRECT("A" &amp; MATCH(A466-$C$1,A:A,1)):A466),NA()))</f>
        <v>#N/A</v>
      </c>
      <c r="J466" s="330" t="e">
        <f>IF(ISBLANK(A466),NA(),IFERROR(A466+(PLAYER_EXP_MAX-D466)/I466,NA()))</f>
        <v>#N/A</v>
      </c>
      <c r="K466" s="415" t="e">
        <f t="shared" ca="1" si="36"/>
        <v>#N/A</v>
      </c>
      <c r="L466" s="322" t="e">
        <f t="shared" si="37"/>
        <v>#N/A</v>
      </c>
      <c r="M466" s="330" t="e">
        <f>IF(ISBLANK(A466),NA(),IFERROR(A466+(PLAYER_EXP_MAX-D466)/L466,NA()))</f>
        <v>#N/A</v>
      </c>
      <c r="N466" s="415" t="e">
        <f t="shared" ca="1" si="38"/>
        <v>#N/A</v>
      </c>
    </row>
    <row r="467" spans="4:14" ht="14.65" customHeight="1" x14ac:dyDescent="0.25">
      <c r="D467" s="415" t="str">
        <f t="shared" si="35"/>
        <v>-</v>
      </c>
      <c r="E467" s="316" t="str">
        <f>IF(ISBLANK(A467),"-",D467/PLAYER_EXP_MAX)</f>
        <v>-</v>
      </c>
      <c r="F467" s="322" t="e">
        <f ca="1">IF(ISBLANK(A467),NA(),IFERROR(SLOPE(INDIRECT("D" &amp; MATCH(A467-$B$1,A:A,1)):D467, INDIRECT("A" &amp; MATCH(A467-$B$1,A:A,1)):A467),NA()))</f>
        <v>#N/A</v>
      </c>
      <c r="G467" s="330" t="e">
        <f>IF(ISBLANK(A467),NA(),IFERROR(A467+(PLAYER_EXP_MAX-D467)/F467,NA()))</f>
        <v>#N/A</v>
      </c>
      <c r="H467" s="415" t="e">
        <f ca="1">IF(ISBLANK(#REF!),NA(),IFERROR(TEXT(TRUNC(G467-NOW()),"000") &amp; " D " &amp; TEXT(TRUNC(ABS(G467-NOW()-TRUNC(G467-NOW()))*24),"00") &amp; " H", NA()))</f>
        <v>#N/A</v>
      </c>
      <c r="I467" s="322" t="e">
        <f ca="1">IF(ISBLANK(A467),NA(),IFERROR(SLOPE(INDIRECT("D" &amp; MATCH(A467-$C$1,A:A,1)):D467, INDIRECT("A" &amp; MATCH(A467-$C$1,A:A,1)):A467),NA()))</f>
        <v>#N/A</v>
      </c>
      <c r="J467" s="330" t="e">
        <f>IF(ISBLANK(A467),NA(),IFERROR(A467+(PLAYER_EXP_MAX-D467)/I467,NA()))</f>
        <v>#N/A</v>
      </c>
      <c r="K467" s="415" t="e">
        <f t="shared" ca="1" si="36"/>
        <v>#N/A</v>
      </c>
      <c r="L467" s="322" t="e">
        <f t="shared" si="37"/>
        <v>#N/A</v>
      </c>
      <c r="M467" s="330" t="e">
        <f>IF(ISBLANK(A467),NA(),IFERROR(A467+(PLAYER_EXP_MAX-D467)/L467,NA()))</f>
        <v>#N/A</v>
      </c>
      <c r="N467" s="415" t="e">
        <f t="shared" ca="1" si="38"/>
        <v>#N/A</v>
      </c>
    </row>
    <row r="468" spans="4:14" ht="14.65" customHeight="1" x14ac:dyDescent="0.25">
      <c r="D468" s="415" t="str">
        <f t="shared" si="35"/>
        <v>-</v>
      </c>
      <c r="E468" s="316" t="str">
        <f>IF(ISBLANK(A468),"-",D468/PLAYER_EXP_MAX)</f>
        <v>-</v>
      </c>
      <c r="F468" s="322" t="e">
        <f ca="1">IF(ISBLANK(A468),NA(),IFERROR(SLOPE(INDIRECT("D" &amp; MATCH(A468-$B$1,A:A,1)):D468, INDIRECT("A" &amp; MATCH(A468-$B$1,A:A,1)):A468),NA()))</f>
        <v>#N/A</v>
      </c>
      <c r="G468" s="330" t="e">
        <f>IF(ISBLANK(A468),NA(),IFERROR(A468+(PLAYER_EXP_MAX-D468)/F468,NA()))</f>
        <v>#N/A</v>
      </c>
      <c r="H468" s="415" t="e">
        <f ca="1">IF(ISBLANK(#REF!),NA(),IFERROR(TEXT(TRUNC(G468-NOW()),"000") &amp; " D " &amp; TEXT(TRUNC(ABS(G468-NOW()-TRUNC(G468-NOW()))*24),"00") &amp; " H", NA()))</f>
        <v>#N/A</v>
      </c>
      <c r="I468" s="322" t="e">
        <f ca="1">IF(ISBLANK(A468),NA(),IFERROR(SLOPE(INDIRECT("D" &amp; MATCH(A468-$C$1,A:A,1)):D468, INDIRECT("A" &amp; MATCH(A468-$C$1,A:A,1)):A468),NA()))</f>
        <v>#N/A</v>
      </c>
      <c r="J468" s="330" t="e">
        <f>IF(ISBLANK(A468),NA(),IFERROR(A468+(PLAYER_EXP_MAX-D468)/I468,NA()))</f>
        <v>#N/A</v>
      </c>
      <c r="K468" s="415" t="e">
        <f t="shared" ca="1" si="36"/>
        <v>#N/A</v>
      </c>
      <c r="L468" s="322" t="e">
        <f t="shared" si="37"/>
        <v>#N/A</v>
      </c>
      <c r="M468" s="330" t="e">
        <f>IF(ISBLANK(A468),NA(),IFERROR(A468+(PLAYER_EXP_MAX-D468)/L468,NA()))</f>
        <v>#N/A</v>
      </c>
      <c r="N468" s="415" t="e">
        <f t="shared" ca="1" si="38"/>
        <v>#N/A</v>
      </c>
    </row>
    <row r="469" spans="4:14" ht="14.65" customHeight="1" x14ac:dyDescent="0.25">
      <c r="D469" s="415" t="str">
        <f t="shared" si="35"/>
        <v>-</v>
      </c>
      <c r="E469" s="316" t="str">
        <f>IF(ISBLANK(A469),"-",D469/PLAYER_EXP_MAX)</f>
        <v>-</v>
      </c>
      <c r="F469" s="322" t="e">
        <f ca="1">IF(ISBLANK(A469),NA(),IFERROR(SLOPE(INDIRECT("D" &amp; MATCH(A469-$B$1,A:A,1)):D469, INDIRECT("A" &amp; MATCH(A469-$B$1,A:A,1)):A469),NA()))</f>
        <v>#N/A</v>
      </c>
      <c r="G469" s="330" t="e">
        <f>IF(ISBLANK(A469),NA(),IFERROR(A469+(PLAYER_EXP_MAX-D469)/F469,NA()))</f>
        <v>#N/A</v>
      </c>
      <c r="H469" s="415" t="e">
        <f ca="1">IF(ISBLANK(#REF!),NA(),IFERROR(TEXT(TRUNC(G469-NOW()),"000") &amp; " D " &amp; TEXT(TRUNC(ABS(G469-NOW()-TRUNC(G469-NOW()))*24),"00") &amp; " H", NA()))</f>
        <v>#N/A</v>
      </c>
      <c r="I469" s="322" t="e">
        <f ca="1">IF(ISBLANK(A469),NA(),IFERROR(SLOPE(INDIRECT("D" &amp; MATCH(A469-$C$1,A:A,1)):D469, INDIRECT("A" &amp; MATCH(A469-$C$1,A:A,1)):A469),NA()))</f>
        <v>#N/A</v>
      </c>
      <c r="J469" s="330" t="e">
        <f>IF(ISBLANK(A469),NA(),IFERROR(A469+(PLAYER_EXP_MAX-D469)/I469,NA()))</f>
        <v>#N/A</v>
      </c>
      <c r="K469" s="415" t="e">
        <f t="shared" ca="1" si="36"/>
        <v>#N/A</v>
      </c>
      <c r="L469" s="322" t="e">
        <f t="shared" si="37"/>
        <v>#N/A</v>
      </c>
      <c r="M469" s="330" t="e">
        <f>IF(ISBLANK(A469),NA(),IFERROR(A469+(PLAYER_EXP_MAX-D469)/L469,NA()))</f>
        <v>#N/A</v>
      </c>
      <c r="N469" s="415" t="e">
        <f t="shared" ca="1" si="38"/>
        <v>#N/A</v>
      </c>
    </row>
    <row r="470" spans="4:14" ht="14.65" customHeight="1" x14ac:dyDescent="0.25">
      <c r="D470" s="415" t="str">
        <f t="shared" si="35"/>
        <v>-</v>
      </c>
      <c r="E470" s="316" t="str">
        <f>IF(ISBLANK(A470),"-",D470/PLAYER_EXP_MAX)</f>
        <v>-</v>
      </c>
      <c r="F470" s="322" t="e">
        <f ca="1">IF(ISBLANK(A470),NA(),IFERROR(SLOPE(INDIRECT("D" &amp; MATCH(A470-$B$1,A:A,1)):D470, INDIRECT("A" &amp; MATCH(A470-$B$1,A:A,1)):A470),NA()))</f>
        <v>#N/A</v>
      </c>
      <c r="G470" s="330" t="e">
        <f>IF(ISBLANK(A470),NA(),IFERROR(A470+(PLAYER_EXP_MAX-D470)/F470,NA()))</f>
        <v>#N/A</v>
      </c>
      <c r="H470" s="415" t="e">
        <f ca="1">IF(ISBLANK(#REF!),NA(),IFERROR(TEXT(TRUNC(G470-NOW()),"000") &amp; " D " &amp; TEXT(TRUNC(ABS(G470-NOW()-TRUNC(G470-NOW()))*24),"00") &amp; " H", NA()))</f>
        <v>#N/A</v>
      </c>
      <c r="I470" s="322" t="e">
        <f ca="1">IF(ISBLANK(A470),NA(),IFERROR(SLOPE(INDIRECT("D" &amp; MATCH(A470-$C$1,A:A,1)):D470, INDIRECT("A" &amp; MATCH(A470-$C$1,A:A,1)):A470),NA()))</f>
        <v>#N/A</v>
      </c>
      <c r="J470" s="330" t="e">
        <f>IF(ISBLANK(A470),NA(),IFERROR(A470+(PLAYER_EXP_MAX-D470)/I470,NA()))</f>
        <v>#N/A</v>
      </c>
      <c r="K470" s="415" t="e">
        <f t="shared" ca="1" si="36"/>
        <v>#N/A</v>
      </c>
      <c r="L470" s="322" t="e">
        <f t="shared" si="37"/>
        <v>#N/A</v>
      </c>
      <c r="M470" s="330" t="e">
        <f>IF(ISBLANK(A470),NA(),IFERROR(A470+(PLAYER_EXP_MAX-D470)/L470,NA()))</f>
        <v>#N/A</v>
      </c>
      <c r="N470" s="415" t="e">
        <f t="shared" ca="1" si="38"/>
        <v>#N/A</v>
      </c>
    </row>
    <row r="471" spans="4:14" ht="14.65" customHeight="1" x14ac:dyDescent="0.25">
      <c r="D471" s="415" t="str">
        <f t="shared" si="35"/>
        <v>-</v>
      </c>
      <c r="E471" s="316" t="str">
        <f>IF(ISBLANK(A471),"-",D471/PLAYER_EXP_MAX)</f>
        <v>-</v>
      </c>
      <c r="F471" s="322" t="e">
        <f ca="1">IF(ISBLANK(A471),NA(),IFERROR(SLOPE(INDIRECT("D" &amp; MATCH(A471-$B$1,A:A,1)):D471, INDIRECT("A" &amp; MATCH(A471-$B$1,A:A,1)):A471),NA()))</f>
        <v>#N/A</v>
      </c>
      <c r="G471" s="330" t="e">
        <f>IF(ISBLANK(A471),NA(),IFERROR(A471+(PLAYER_EXP_MAX-D471)/F471,NA()))</f>
        <v>#N/A</v>
      </c>
      <c r="H471" s="415" t="e">
        <f ca="1">IF(ISBLANK(#REF!),NA(),IFERROR(TEXT(TRUNC(G471-NOW()),"000") &amp; " D " &amp; TEXT(TRUNC(ABS(G471-NOW()-TRUNC(G471-NOW()))*24),"00") &amp; " H", NA()))</f>
        <v>#N/A</v>
      </c>
      <c r="I471" s="322" t="e">
        <f ca="1">IF(ISBLANK(A471),NA(),IFERROR(SLOPE(INDIRECT("D" &amp; MATCH(A471-$C$1,A:A,1)):D471, INDIRECT("A" &amp; MATCH(A471-$C$1,A:A,1)):A471),NA()))</f>
        <v>#N/A</v>
      </c>
      <c r="J471" s="330" t="e">
        <f>IF(ISBLANK(A471),NA(),IFERROR(A471+(PLAYER_EXP_MAX-D471)/I471,NA()))</f>
        <v>#N/A</v>
      </c>
      <c r="K471" s="415" t="e">
        <f t="shared" ca="1" si="36"/>
        <v>#N/A</v>
      </c>
      <c r="L471" s="322" t="e">
        <f t="shared" si="37"/>
        <v>#N/A</v>
      </c>
      <c r="M471" s="330" t="e">
        <f>IF(ISBLANK(A471),NA(),IFERROR(A471+(PLAYER_EXP_MAX-D471)/L471,NA()))</f>
        <v>#N/A</v>
      </c>
      <c r="N471" s="415" t="e">
        <f t="shared" ca="1" si="38"/>
        <v>#N/A</v>
      </c>
    </row>
    <row r="472" spans="4:14" ht="14.65" customHeight="1" x14ac:dyDescent="0.25">
      <c r="D472" s="415" t="str">
        <f t="shared" si="35"/>
        <v>-</v>
      </c>
      <c r="E472" s="316" t="str">
        <f>IF(ISBLANK(A472),"-",D472/PLAYER_EXP_MAX)</f>
        <v>-</v>
      </c>
      <c r="F472" s="322" t="e">
        <f ca="1">IF(ISBLANK(A472),NA(),IFERROR(SLOPE(INDIRECT("D" &amp; MATCH(A472-$B$1,A:A,1)):D472, INDIRECT("A" &amp; MATCH(A472-$B$1,A:A,1)):A472),NA()))</f>
        <v>#N/A</v>
      </c>
      <c r="G472" s="330" t="e">
        <f>IF(ISBLANK(A472),NA(),IFERROR(A472+(PLAYER_EXP_MAX-D472)/F472,NA()))</f>
        <v>#N/A</v>
      </c>
      <c r="H472" s="415" t="e">
        <f ca="1">IF(ISBLANK(#REF!),NA(),IFERROR(TEXT(TRUNC(G472-NOW()),"000") &amp; " D " &amp; TEXT(TRUNC(ABS(G472-NOW()-TRUNC(G472-NOW()))*24),"00") &amp; " H", NA()))</f>
        <v>#N/A</v>
      </c>
      <c r="I472" s="322" t="e">
        <f ca="1">IF(ISBLANK(A472),NA(),IFERROR(SLOPE(INDIRECT("D" &amp; MATCH(A472-$C$1,A:A,1)):D472, INDIRECT("A" &amp; MATCH(A472-$C$1,A:A,1)):A472),NA()))</f>
        <v>#N/A</v>
      </c>
      <c r="J472" s="330" t="e">
        <f>IF(ISBLANK(A472),NA(),IFERROR(A472+(PLAYER_EXP_MAX-D472)/I472,NA()))</f>
        <v>#N/A</v>
      </c>
      <c r="K472" s="415" t="e">
        <f t="shared" ca="1" si="36"/>
        <v>#N/A</v>
      </c>
      <c r="L472" s="322" t="e">
        <f t="shared" si="37"/>
        <v>#N/A</v>
      </c>
      <c r="M472" s="330" t="e">
        <f>IF(ISBLANK(A472),NA(),IFERROR(A472+(PLAYER_EXP_MAX-D472)/L472,NA()))</f>
        <v>#N/A</v>
      </c>
      <c r="N472" s="415" t="e">
        <f t="shared" ca="1" si="38"/>
        <v>#N/A</v>
      </c>
    </row>
    <row r="473" spans="4:14" ht="14.65" customHeight="1" x14ac:dyDescent="0.25">
      <c r="D473" s="415" t="str">
        <f t="shared" si="35"/>
        <v>-</v>
      </c>
      <c r="E473" s="316" t="str">
        <f>IF(ISBLANK(A473),"-",D473/PLAYER_EXP_MAX)</f>
        <v>-</v>
      </c>
      <c r="F473" s="322" t="e">
        <f ca="1">IF(ISBLANK(A473),NA(),IFERROR(SLOPE(INDIRECT("D" &amp; MATCH(A473-$B$1,A:A,1)):D473, INDIRECT("A" &amp; MATCH(A473-$B$1,A:A,1)):A473),NA()))</f>
        <v>#N/A</v>
      </c>
      <c r="G473" s="330" t="e">
        <f>IF(ISBLANK(A473),NA(),IFERROR(A473+(PLAYER_EXP_MAX-D473)/F473,NA()))</f>
        <v>#N/A</v>
      </c>
      <c r="H473" s="415" t="e">
        <f ca="1">IF(ISBLANK(#REF!),NA(),IFERROR(TEXT(TRUNC(G473-NOW()),"000") &amp; " D " &amp; TEXT(TRUNC(ABS(G473-NOW()-TRUNC(G473-NOW()))*24),"00") &amp; " H", NA()))</f>
        <v>#N/A</v>
      </c>
      <c r="I473" s="322" t="e">
        <f ca="1">IF(ISBLANK(A473),NA(),IFERROR(SLOPE(INDIRECT("D" &amp; MATCH(A473-$C$1,A:A,1)):D473, INDIRECT("A" &amp; MATCH(A473-$C$1,A:A,1)):A473),NA()))</f>
        <v>#N/A</v>
      </c>
      <c r="J473" s="330" t="e">
        <f>IF(ISBLANK(A473),NA(),IFERROR(A473+(PLAYER_EXP_MAX-D473)/I473,NA()))</f>
        <v>#N/A</v>
      </c>
      <c r="K473" s="415" t="e">
        <f t="shared" ca="1" si="36"/>
        <v>#N/A</v>
      </c>
      <c r="L473" s="322" t="e">
        <f t="shared" si="37"/>
        <v>#N/A</v>
      </c>
      <c r="M473" s="330" t="e">
        <f>IF(ISBLANK(A473),NA(),IFERROR(A473+(PLAYER_EXP_MAX-D473)/L473,NA()))</f>
        <v>#N/A</v>
      </c>
      <c r="N473" s="415" t="e">
        <f t="shared" ca="1" si="38"/>
        <v>#N/A</v>
      </c>
    </row>
    <row r="474" spans="4:14" ht="14.65" customHeight="1" x14ac:dyDescent="0.25">
      <c r="D474" s="415" t="str">
        <f t="shared" si="35"/>
        <v>-</v>
      </c>
      <c r="E474" s="316" t="str">
        <f>IF(ISBLANK(A474),"-",D474/PLAYER_EXP_MAX)</f>
        <v>-</v>
      </c>
      <c r="F474" s="322" t="e">
        <f ca="1">IF(ISBLANK(A474),NA(),IFERROR(SLOPE(INDIRECT("D" &amp; MATCH(A474-$B$1,A:A,1)):D474, INDIRECT("A" &amp; MATCH(A474-$B$1,A:A,1)):A474),NA()))</f>
        <v>#N/A</v>
      </c>
      <c r="G474" s="330" t="e">
        <f>IF(ISBLANK(A474),NA(),IFERROR(A474+(PLAYER_EXP_MAX-D474)/F474,NA()))</f>
        <v>#N/A</v>
      </c>
      <c r="H474" s="415" t="e">
        <f ca="1">IF(ISBLANK(#REF!),NA(),IFERROR(TEXT(TRUNC(G474-NOW()),"000") &amp; " D " &amp; TEXT(TRUNC(ABS(G474-NOW()-TRUNC(G474-NOW()))*24),"00") &amp; " H", NA()))</f>
        <v>#N/A</v>
      </c>
      <c r="I474" s="322" t="e">
        <f ca="1">IF(ISBLANK(A474),NA(),IFERROR(SLOPE(INDIRECT("D" &amp; MATCH(A474-$C$1,A:A,1)):D474, INDIRECT("A" &amp; MATCH(A474-$C$1,A:A,1)):A474),NA()))</f>
        <v>#N/A</v>
      </c>
      <c r="J474" s="330" t="e">
        <f>IF(ISBLANK(A474),NA(),IFERROR(A474+(PLAYER_EXP_MAX-D474)/I474,NA()))</f>
        <v>#N/A</v>
      </c>
      <c r="K474" s="415" t="e">
        <f t="shared" ca="1" si="36"/>
        <v>#N/A</v>
      </c>
      <c r="L474" s="322" t="e">
        <f t="shared" si="37"/>
        <v>#N/A</v>
      </c>
      <c r="M474" s="330" t="e">
        <f>IF(ISBLANK(A474),NA(),IFERROR(A474+(PLAYER_EXP_MAX-D474)/L474,NA()))</f>
        <v>#N/A</v>
      </c>
      <c r="N474" s="415" t="e">
        <f t="shared" ca="1" si="38"/>
        <v>#N/A</v>
      </c>
    </row>
    <row r="475" spans="4:14" ht="14.65" customHeight="1" x14ac:dyDescent="0.25">
      <c r="D475" s="415" t="str">
        <f t="shared" si="35"/>
        <v>-</v>
      </c>
      <c r="E475" s="316" t="str">
        <f>IF(ISBLANK(A475),"-",D475/PLAYER_EXP_MAX)</f>
        <v>-</v>
      </c>
      <c r="F475" s="322" t="e">
        <f ca="1">IF(ISBLANK(A475),NA(),IFERROR(SLOPE(INDIRECT("D" &amp; MATCH(A475-$B$1,A:A,1)):D475, INDIRECT("A" &amp; MATCH(A475-$B$1,A:A,1)):A475),NA()))</f>
        <v>#N/A</v>
      </c>
      <c r="G475" s="330" t="e">
        <f>IF(ISBLANK(A475),NA(),IFERROR(A475+(PLAYER_EXP_MAX-D475)/F475,NA()))</f>
        <v>#N/A</v>
      </c>
      <c r="H475" s="415" t="e">
        <f ca="1">IF(ISBLANK(#REF!),NA(),IFERROR(TEXT(TRUNC(G475-NOW()),"000") &amp; " D " &amp; TEXT(TRUNC(ABS(G475-NOW()-TRUNC(G475-NOW()))*24),"00") &amp; " H", NA()))</f>
        <v>#N/A</v>
      </c>
      <c r="I475" s="322" t="e">
        <f ca="1">IF(ISBLANK(A475),NA(),IFERROR(SLOPE(INDIRECT("D" &amp; MATCH(A475-$C$1,A:A,1)):D475, INDIRECT("A" &amp; MATCH(A475-$C$1,A:A,1)):A475),NA()))</f>
        <v>#N/A</v>
      </c>
      <c r="J475" s="330" t="e">
        <f>IF(ISBLANK(A475),NA(),IFERROR(A475+(PLAYER_EXP_MAX-D475)/I475,NA()))</f>
        <v>#N/A</v>
      </c>
      <c r="K475" s="415" t="e">
        <f t="shared" ca="1" si="36"/>
        <v>#N/A</v>
      </c>
      <c r="L475" s="322" t="e">
        <f t="shared" si="37"/>
        <v>#N/A</v>
      </c>
      <c r="M475" s="330" t="e">
        <f>IF(ISBLANK(A475),NA(),IFERROR(A475+(PLAYER_EXP_MAX-D475)/L475,NA()))</f>
        <v>#N/A</v>
      </c>
      <c r="N475" s="415" t="e">
        <f t="shared" ca="1" si="38"/>
        <v>#N/A</v>
      </c>
    </row>
    <row r="476" spans="4:14" ht="14.65" customHeight="1" x14ac:dyDescent="0.25">
      <c r="D476" s="415" t="str">
        <f t="shared" si="35"/>
        <v>-</v>
      </c>
      <c r="E476" s="316" t="str">
        <f>IF(ISBLANK(A476),"-",D476/PLAYER_EXP_MAX)</f>
        <v>-</v>
      </c>
      <c r="F476" s="322" t="e">
        <f ca="1">IF(ISBLANK(A476),NA(),IFERROR(SLOPE(INDIRECT("D" &amp; MATCH(A476-$B$1,A:A,1)):D476, INDIRECT("A" &amp; MATCH(A476-$B$1,A:A,1)):A476),NA()))</f>
        <v>#N/A</v>
      </c>
      <c r="G476" s="330" t="e">
        <f>IF(ISBLANK(A476),NA(),IFERROR(A476+(PLAYER_EXP_MAX-D476)/F476,NA()))</f>
        <v>#N/A</v>
      </c>
      <c r="H476" s="415" t="e">
        <f ca="1">IF(ISBLANK(#REF!),NA(),IFERROR(TEXT(TRUNC(G476-NOW()),"000") &amp; " D " &amp; TEXT(TRUNC(ABS(G476-NOW()-TRUNC(G476-NOW()))*24),"00") &amp; " H", NA()))</f>
        <v>#N/A</v>
      </c>
      <c r="I476" s="322" t="e">
        <f ca="1">IF(ISBLANK(A476),NA(),IFERROR(SLOPE(INDIRECT("D" &amp; MATCH(A476-$C$1,A:A,1)):D476, INDIRECT("A" &amp; MATCH(A476-$C$1,A:A,1)):A476),NA()))</f>
        <v>#N/A</v>
      </c>
      <c r="J476" s="330" t="e">
        <f>IF(ISBLANK(A476),NA(),IFERROR(A476+(PLAYER_EXP_MAX-D476)/I476,NA()))</f>
        <v>#N/A</v>
      </c>
      <c r="K476" s="415" t="e">
        <f t="shared" ca="1" si="36"/>
        <v>#N/A</v>
      </c>
      <c r="L476" s="322" t="e">
        <f t="shared" si="37"/>
        <v>#N/A</v>
      </c>
      <c r="M476" s="330" t="e">
        <f>IF(ISBLANK(A476),NA(),IFERROR(A476+(PLAYER_EXP_MAX-D476)/L476,NA()))</f>
        <v>#N/A</v>
      </c>
      <c r="N476" s="415" t="e">
        <f t="shared" ca="1" si="38"/>
        <v>#N/A</v>
      </c>
    </row>
    <row r="477" spans="4:14" ht="14.65" customHeight="1" x14ac:dyDescent="0.25">
      <c r="D477" s="415" t="str">
        <f t="shared" si="35"/>
        <v>-</v>
      </c>
      <c r="E477" s="316" t="str">
        <f>IF(ISBLANK(A477),"-",D477/PLAYER_EXP_MAX)</f>
        <v>-</v>
      </c>
      <c r="F477" s="322" t="e">
        <f ca="1">IF(ISBLANK(A477),NA(),IFERROR(SLOPE(INDIRECT("D" &amp; MATCH(A477-$B$1,A:A,1)):D477, INDIRECT("A" &amp; MATCH(A477-$B$1,A:A,1)):A477),NA()))</f>
        <v>#N/A</v>
      </c>
      <c r="G477" s="330" t="e">
        <f>IF(ISBLANK(A477),NA(),IFERROR(A477+(PLAYER_EXP_MAX-D477)/F477,NA()))</f>
        <v>#N/A</v>
      </c>
      <c r="H477" s="415" t="e">
        <f ca="1">IF(ISBLANK(#REF!),NA(),IFERROR(TEXT(TRUNC(G477-NOW()),"000") &amp; " D " &amp; TEXT(TRUNC(ABS(G477-NOW()-TRUNC(G477-NOW()))*24),"00") &amp; " H", NA()))</f>
        <v>#N/A</v>
      </c>
      <c r="I477" s="322" t="e">
        <f ca="1">IF(ISBLANK(A477),NA(),IFERROR(SLOPE(INDIRECT("D" &amp; MATCH(A477-$C$1,A:A,1)):D477, INDIRECT("A" &amp; MATCH(A477-$C$1,A:A,1)):A477),NA()))</f>
        <v>#N/A</v>
      </c>
      <c r="J477" s="330" t="e">
        <f>IF(ISBLANK(A477),NA(),IFERROR(A477+(PLAYER_EXP_MAX-D477)/I477,NA()))</f>
        <v>#N/A</v>
      </c>
      <c r="K477" s="415" t="e">
        <f t="shared" ca="1" si="36"/>
        <v>#N/A</v>
      </c>
      <c r="L477" s="322" t="e">
        <f t="shared" si="37"/>
        <v>#N/A</v>
      </c>
      <c r="M477" s="330" t="e">
        <f>IF(ISBLANK(A477),NA(),IFERROR(A477+(PLAYER_EXP_MAX-D477)/L477,NA()))</f>
        <v>#N/A</v>
      </c>
      <c r="N477" s="415" t="e">
        <f t="shared" ca="1" si="38"/>
        <v>#N/A</v>
      </c>
    </row>
    <row r="478" spans="4:14" ht="14.65" customHeight="1" x14ac:dyDescent="0.25">
      <c r="D478" s="415" t="str">
        <f t="shared" si="35"/>
        <v>-</v>
      </c>
      <c r="E478" s="316" t="str">
        <f>IF(ISBLANK(A478),"-",D478/PLAYER_EXP_MAX)</f>
        <v>-</v>
      </c>
      <c r="F478" s="322" t="e">
        <f ca="1">IF(ISBLANK(A478),NA(),IFERROR(SLOPE(INDIRECT("D" &amp; MATCH(A478-$B$1,A:A,1)):D478, INDIRECT("A" &amp; MATCH(A478-$B$1,A:A,1)):A478),NA()))</f>
        <v>#N/A</v>
      </c>
      <c r="G478" s="330" t="e">
        <f>IF(ISBLANK(A478),NA(),IFERROR(A478+(PLAYER_EXP_MAX-D478)/F478,NA()))</f>
        <v>#N/A</v>
      </c>
      <c r="H478" s="415" t="e">
        <f ca="1">IF(ISBLANK(#REF!),NA(),IFERROR(TEXT(TRUNC(G478-NOW()),"000") &amp; " D " &amp; TEXT(TRUNC(ABS(G478-NOW()-TRUNC(G478-NOW()))*24),"00") &amp; " H", NA()))</f>
        <v>#N/A</v>
      </c>
      <c r="I478" s="322" t="e">
        <f ca="1">IF(ISBLANK(A478),NA(),IFERROR(SLOPE(INDIRECT("D" &amp; MATCH(A478-$C$1,A:A,1)):D478, INDIRECT("A" &amp; MATCH(A478-$C$1,A:A,1)):A478),NA()))</f>
        <v>#N/A</v>
      </c>
      <c r="J478" s="330" t="e">
        <f>IF(ISBLANK(A478),NA(),IFERROR(A478+(PLAYER_EXP_MAX-D478)/I478,NA()))</f>
        <v>#N/A</v>
      </c>
      <c r="K478" s="415" t="e">
        <f t="shared" ca="1" si="36"/>
        <v>#N/A</v>
      </c>
      <c r="L478" s="322" t="e">
        <f t="shared" si="37"/>
        <v>#N/A</v>
      </c>
      <c r="M478" s="330" t="e">
        <f>IF(ISBLANK(A478),NA(),IFERROR(A478+(PLAYER_EXP_MAX-D478)/L478,NA()))</f>
        <v>#N/A</v>
      </c>
      <c r="N478" s="415" t="e">
        <f t="shared" ca="1" si="38"/>
        <v>#N/A</v>
      </c>
    </row>
    <row r="479" spans="4:14" ht="14.65" customHeight="1" x14ac:dyDescent="0.25">
      <c r="D479" s="415" t="str">
        <f t="shared" si="35"/>
        <v>-</v>
      </c>
      <c r="E479" s="316" t="str">
        <f>IF(ISBLANK(A479),"-",D479/PLAYER_EXP_MAX)</f>
        <v>-</v>
      </c>
      <c r="F479" s="322" t="e">
        <f ca="1">IF(ISBLANK(A479),NA(),IFERROR(SLOPE(INDIRECT("D" &amp; MATCH(A479-$B$1,A:A,1)):D479, INDIRECT("A" &amp; MATCH(A479-$B$1,A:A,1)):A479),NA()))</f>
        <v>#N/A</v>
      </c>
      <c r="G479" s="330" t="e">
        <f>IF(ISBLANK(A479),NA(),IFERROR(A479+(PLAYER_EXP_MAX-D479)/F479,NA()))</f>
        <v>#N/A</v>
      </c>
      <c r="H479" s="415" t="e">
        <f ca="1">IF(ISBLANK(#REF!),NA(),IFERROR(TEXT(TRUNC(G479-NOW()),"000") &amp; " D " &amp; TEXT(TRUNC(ABS(G479-NOW()-TRUNC(G479-NOW()))*24),"00") &amp; " H", NA()))</f>
        <v>#N/A</v>
      </c>
      <c r="I479" s="322" t="e">
        <f ca="1">IF(ISBLANK(A479),NA(),IFERROR(SLOPE(INDIRECT("D" &amp; MATCH(A479-$C$1,A:A,1)):D479, INDIRECT("A" &amp; MATCH(A479-$C$1,A:A,1)):A479),NA()))</f>
        <v>#N/A</v>
      </c>
      <c r="J479" s="330" t="e">
        <f>IF(ISBLANK(A479),NA(),IFERROR(A479+(PLAYER_EXP_MAX-D479)/I479,NA()))</f>
        <v>#N/A</v>
      </c>
      <c r="K479" s="415" t="e">
        <f t="shared" ca="1" si="36"/>
        <v>#N/A</v>
      </c>
      <c r="L479" s="322" t="e">
        <f t="shared" si="37"/>
        <v>#N/A</v>
      </c>
      <c r="M479" s="330" t="e">
        <f>IF(ISBLANK(A479),NA(),IFERROR(A479+(PLAYER_EXP_MAX-D479)/L479,NA()))</f>
        <v>#N/A</v>
      </c>
      <c r="N479" s="415" t="e">
        <f t="shared" ca="1" si="38"/>
        <v>#N/A</v>
      </c>
    </row>
    <row r="480" spans="4:14" ht="14.65" customHeight="1" x14ac:dyDescent="0.25">
      <c r="D480" s="415" t="str">
        <f t="shared" si="35"/>
        <v>-</v>
      </c>
      <c r="E480" s="316" t="str">
        <f>IF(ISBLANK(A480),"-",D480/PLAYER_EXP_MAX)</f>
        <v>-</v>
      </c>
      <c r="F480" s="322" t="e">
        <f ca="1">IF(ISBLANK(A480),NA(),IFERROR(SLOPE(INDIRECT("D" &amp; MATCH(A480-$B$1,A:A,1)):D480, INDIRECT("A" &amp; MATCH(A480-$B$1,A:A,1)):A480),NA()))</f>
        <v>#N/A</v>
      </c>
      <c r="G480" s="330" t="e">
        <f>IF(ISBLANK(A480),NA(),IFERROR(A480+(PLAYER_EXP_MAX-D480)/F480,NA()))</f>
        <v>#N/A</v>
      </c>
      <c r="H480" s="415" t="e">
        <f ca="1">IF(ISBLANK(#REF!),NA(),IFERROR(TEXT(TRUNC(G480-NOW()),"000") &amp; " D " &amp; TEXT(TRUNC(ABS(G480-NOW()-TRUNC(G480-NOW()))*24),"00") &amp; " H", NA()))</f>
        <v>#N/A</v>
      </c>
      <c r="I480" s="322" t="e">
        <f ca="1">IF(ISBLANK(A480),NA(),IFERROR(SLOPE(INDIRECT("D" &amp; MATCH(A480-$C$1,A:A,1)):D480, INDIRECT("A" &amp; MATCH(A480-$C$1,A:A,1)):A480),NA()))</f>
        <v>#N/A</v>
      </c>
      <c r="J480" s="330" t="e">
        <f>IF(ISBLANK(A480),NA(),IFERROR(A480+(PLAYER_EXP_MAX-D480)/I480,NA()))</f>
        <v>#N/A</v>
      </c>
      <c r="K480" s="415" t="e">
        <f t="shared" ca="1" si="36"/>
        <v>#N/A</v>
      </c>
      <c r="L480" s="322" t="e">
        <f t="shared" si="37"/>
        <v>#N/A</v>
      </c>
      <c r="M480" s="330" t="e">
        <f>IF(ISBLANK(A480),NA(),IFERROR(A480+(PLAYER_EXP_MAX-D480)/L480,NA()))</f>
        <v>#N/A</v>
      </c>
      <c r="N480" s="415" t="e">
        <f t="shared" ca="1" si="38"/>
        <v>#N/A</v>
      </c>
    </row>
    <row r="481" spans="4:14" ht="14.65" customHeight="1" x14ac:dyDescent="0.25">
      <c r="D481" s="415" t="str">
        <f t="shared" si="35"/>
        <v>-</v>
      </c>
      <c r="E481" s="316" t="str">
        <f>IF(ISBLANK(A481),"-",D481/PLAYER_EXP_MAX)</f>
        <v>-</v>
      </c>
      <c r="F481" s="322" t="e">
        <f ca="1">IF(ISBLANK(A481),NA(),IFERROR(SLOPE(INDIRECT("D" &amp; MATCH(A481-$B$1,A:A,1)):D481, INDIRECT("A" &amp; MATCH(A481-$B$1,A:A,1)):A481),NA()))</f>
        <v>#N/A</v>
      </c>
      <c r="G481" s="330" t="e">
        <f>IF(ISBLANK(A481),NA(),IFERROR(A481+(PLAYER_EXP_MAX-D481)/F481,NA()))</f>
        <v>#N/A</v>
      </c>
      <c r="H481" s="415" t="e">
        <f ca="1">IF(ISBLANK(#REF!),NA(),IFERROR(TEXT(TRUNC(G481-NOW()),"000") &amp; " D " &amp; TEXT(TRUNC(ABS(G481-NOW()-TRUNC(G481-NOW()))*24),"00") &amp; " H", NA()))</f>
        <v>#N/A</v>
      </c>
      <c r="I481" s="322" t="e">
        <f ca="1">IF(ISBLANK(A481),NA(),IFERROR(SLOPE(INDIRECT("D" &amp; MATCH(A481-$C$1,A:A,1)):D481, INDIRECT("A" &amp; MATCH(A481-$C$1,A:A,1)):A481),NA()))</f>
        <v>#N/A</v>
      </c>
      <c r="J481" s="330" t="e">
        <f>IF(ISBLANK(A481),NA(),IFERROR(A481+(PLAYER_EXP_MAX-D481)/I481,NA()))</f>
        <v>#N/A</v>
      </c>
      <c r="K481" s="415" t="e">
        <f t="shared" ca="1" si="36"/>
        <v>#N/A</v>
      </c>
      <c r="L481" s="322" t="e">
        <f t="shared" si="37"/>
        <v>#N/A</v>
      </c>
      <c r="M481" s="330" t="e">
        <f>IF(ISBLANK(A481),NA(),IFERROR(A481+(PLAYER_EXP_MAX-D481)/L481,NA()))</f>
        <v>#N/A</v>
      </c>
      <c r="N481" s="415" t="e">
        <f t="shared" ca="1" si="38"/>
        <v>#N/A</v>
      </c>
    </row>
    <row r="482" spans="4:14" ht="14.65" customHeight="1" x14ac:dyDescent="0.25">
      <c r="D482" s="415" t="str">
        <f t="shared" si="35"/>
        <v>-</v>
      </c>
      <c r="E482" s="316" t="str">
        <f>IF(ISBLANK(A482),"-",D482/PLAYER_EXP_MAX)</f>
        <v>-</v>
      </c>
      <c r="F482" s="322" t="e">
        <f ca="1">IF(ISBLANK(A482),NA(),IFERROR(SLOPE(INDIRECT("D" &amp; MATCH(A482-$B$1,A:A,1)):D482, INDIRECT("A" &amp; MATCH(A482-$B$1,A:A,1)):A482),NA()))</f>
        <v>#N/A</v>
      </c>
      <c r="G482" s="330" t="e">
        <f>IF(ISBLANK(A482),NA(),IFERROR(A482+(PLAYER_EXP_MAX-D482)/F482,NA()))</f>
        <v>#N/A</v>
      </c>
      <c r="H482" s="415" t="e">
        <f ca="1">IF(ISBLANK(#REF!),NA(),IFERROR(TEXT(TRUNC(G482-NOW()),"000") &amp; " D " &amp; TEXT(TRUNC(ABS(G482-NOW()-TRUNC(G482-NOW()))*24),"00") &amp; " H", NA()))</f>
        <v>#N/A</v>
      </c>
      <c r="I482" s="322" t="e">
        <f ca="1">IF(ISBLANK(A482),NA(),IFERROR(SLOPE(INDIRECT("D" &amp; MATCH(A482-$C$1,A:A,1)):D482, INDIRECT("A" &amp; MATCH(A482-$C$1,A:A,1)):A482),NA()))</f>
        <v>#N/A</v>
      </c>
      <c r="J482" s="330" t="e">
        <f>IF(ISBLANK(A482),NA(),IFERROR(A482+(PLAYER_EXP_MAX-D482)/I482,NA()))</f>
        <v>#N/A</v>
      </c>
      <c r="K482" s="415" t="e">
        <f t="shared" ca="1" si="36"/>
        <v>#N/A</v>
      </c>
      <c r="L482" s="322" t="e">
        <f t="shared" si="37"/>
        <v>#N/A</v>
      </c>
      <c r="M482" s="330" t="e">
        <f>IF(ISBLANK(A482),NA(),IFERROR(A482+(PLAYER_EXP_MAX-D482)/L482,NA()))</f>
        <v>#N/A</v>
      </c>
      <c r="N482" s="415" t="e">
        <f t="shared" ca="1" si="38"/>
        <v>#N/A</v>
      </c>
    </row>
    <row r="483" spans="4:14" ht="14.65" customHeight="1" x14ac:dyDescent="0.25">
      <c r="D483" s="415" t="str">
        <f t="shared" si="35"/>
        <v>-</v>
      </c>
      <c r="E483" s="316" t="str">
        <f>IF(ISBLANK(A483),"-",D483/PLAYER_EXP_MAX)</f>
        <v>-</v>
      </c>
      <c r="F483" s="322" t="e">
        <f ca="1">IF(ISBLANK(A483),NA(),IFERROR(SLOPE(INDIRECT("D" &amp; MATCH(A483-$B$1,A:A,1)):D483, INDIRECT("A" &amp; MATCH(A483-$B$1,A:A,1)):A483),NA()))</f>
        <v>#N/A</v>
      </c>
      <c r="G483" s="330" t="e">
        <f>IF(ISBLANK(A483),NA(),IFERROR(A483+(PLAYER_EXP_MAX-D483)/F483,NA()))</f>
        <v>#N/A</v>
      </c>
      <c r="H483" s="415" t="e">
        <f ca="1">IF(ISBLANK(#REF!),NA(),IFERROR(TEXT(TRUNC(G483-NOW()),"000") &amp; " D " &amp; TEXT(TRUNC(ABS(G483-NOW()-TRUNC(G483-NOW()))*24),"00") &amp; " H", NA()))</f>
        <v>#N/A</v>
      </c>
      <c r="I483" s="322" t="e">
        <f ca="1">IF(ISBLANK(A483),NA(),IFERROR(SLOPE(INDIRECT("D" &amp; MATCH(A483-$C$1,A:A,1)):D483, INDIRECT("A" &amp; MATCH(A483-$C$1,A:A,1)):A483),NA()))</f>
        <v>#N/A</v>
      </c>
      <c r="J483" s="330" t="e">
        <f>IF(ISBLANK(A483),NA(),IFERROR(A483+(PLAYER_EXP_MAX-D483)/I483,NA()))</f>
        <v>#N/A</v>
      </c>
      <c r="K483" s="415" t="e">
        <f t="shared" ca="1" si="36"/>
        <v>#N/A</v>
      </c>
      <c r="L483" s="322" t="e">
        <f t="shared" si="37"/>
        <v>#N/A</v>
      </c>
      <c r="M483" s="330" t="e">
        <f>IF(ISBLANK(A483),NA(),IFERROR(A483+(PLAYER_EXP_MAX-D483)/L483,NA()))</f>
        <v>#N/A</v>
      </c>
      <c r="N483" s="415" t="e">
        <f t="shared" ca="1" si="38"/>
        <v>#N/A</v>
      </c>
    </row>
    <row r="484" spans="4:14" ht="14.65" customHeight="1" x14ac:dyDescent="0.25">
      <c r="D484" s="415" t="str">
        <f t="shared" si="35"/>
        <v>-</v>
      </c>
      <c r="E484" s="316" t="str">
        <f>IF(ISBLANK(A484),"-",D484/PLAYER_EXP_MAX)</f>
        <v>-</v>
      </c>
      <c r="F484" s="322" t="e">
        <f ca="1">IF(ISBLANK(A484),NA(),IFERROR(SLOPE(INDIRECT("D" &amp; MATCH(A484-$B$1,A:A,1)):D484, INDIRECT("A" &amp; MATCH(A484-$B$1,A:A,1)):A484),NA()))</f>
        <v>#N/A</v>
      </c>
      <c r="G484" s="330" t="e">
        <f>IF(ISBLANK(A484),NA(),IFERROR(A484+(PLAYER_EXP_MAX-D484)/F484,NA()))</f>
        <v>#N/A</v>
      </c>
      <c r="H484" s="415" t="e">
        <f ca="1">IF(ISBLANK(#REF!),NA(),IFERROR(TEXT(TRUNC(G484-NOW()),"000") &amp; " D " &amp; TEXT(TRUNC(ABS(G484-NOW()-TRUNC(G484-NOW()))*24),"00") &amp; " H", NA()))</f>
        <v>#N/A</v>
      </c>
      <c r="I484" s="322" t="e">
        <f ca="1">IF(ISBLANK(A484),NA(),IFERROR(SLOPE(INDIRECT("D" &amp; MATCH(A484-$C$1,A:A,1)):D484, INDIRECT("A" &amp; MATCH(A484-$C$1,A:A,1)):A484),NA()))</f>
        <v>#N/A</v>
      </c>
      <c r="J484" s="330" t="e">
        <f>IF(ISBLANK(A484),NA(),IFERROR(A484+(PLAYER_EXP_MAX-D484)/I484,NA()))</f>
        <v>#N/A</v>
      </c>
      <c r="K484" s="415" t="e">
        <f t="shared" ca="1" si="36"/>
        <v>#N/A</v>
      </c>
      <c r="L484" s="322" t="e">
        <f t="shared" si="37"/>
        <v>#N/A</v>
      </c>
      <c r="M484" s="330" t="e">
        <f>IF(ISBLANK(A484),NA(),IFERROR(A484+(PLAYER_EXP_MAX-D484)/L484,NA()))</f>
        <v>#N/A</v>
      </c>
      <c r="N484" s="415" t="e">
        <f t="shared" ca="1" si="38"/>
        <v>#N/A</v>
      </c>
    </row>
    <row r="485" spans="4:14" ht="14.65" customHeight="1" x14ac:dyDescent="0.25">
      <c r="D485" s="415" t="str">
        <f t="shared" si="35"/>
        <v>-</v>
      </c>
      <c r="E485" s="316" t="str">
        <f>IF(ISBLANK(A485),"-",D485/PLAYER_EXP_MAX)</f>
        <v>-</v>
      </c>
      <c r="F485" s="322" t="e">
        <f ca="1">IF(ISBLANK(A485),NA(),IFERROR(SLOPE(INDIRECT("D" &amp; MATCH(A485-$B$1,A:A,1)):D485, INDIRECT("A" &amp; MATCH(A485-$B$1,A:A,1)):A485),NA()))</f>
        <v>#N/A</v>
      </c>
      <c r="G485" s="330" t="e">
        <f>IF(ISBLANK(A485),NA(),IFERROR(A485+(PLAYER_EXP_MAX-D485)/F485,NA()))</f>
        <v>#N/A</v>
      </c>
      <c r="H485" s="415" t="e">
        <f ca="1">IF(ISBLANK(#REF!),NA(),IFERROR(TEXT(TRUNC(G485-NOW()),"000") &amp; " D " &amp; TEXT(TRUNC(ABS(G485-NOW()-TRUNC(G485-NOW()))*24),"00") &amp; " H", NA()))</f>
        <v>#N/A</v>
      </c>
      <c r="I485" s="322" t="e">
        <f ca="1">IF(ISBLANK(A485),NA(),IFERROR(SLOPE(INDIRECT("D" &amp; MATCH(A485-$C$1,A:A,1)):D485, INDIRECT("A" &amp; MATCH(A485-$C$1,A:A,1)):A485),NA()))</f>
        <v>#N/A</v>
      </c>
      <c r="J485" s="330" t="e">
        <f>IF(ISBLANK(A485),NA(),IFERROR(A485+(PLAYER_EXP_MAX-D485)/I485,NA()))</f>
        <v>#N/A</v>
      </c>
      <c r="K485" s="415" t="e">
        <f t="shared" ca="1" si="36"/>
        <v>#N/A</v>
      </c>
      <c r="L485" s="322" t="e">
        <f t="shared" si="37"/>
        <v>#N/A</v>
      </c>
      <c r="M485" s="330" t="e">
        <f>IF(ISBLANK(A485),NA(),IFERROR(A485+(PLAYER_EXP_MAX-D485)/L485,NA()))</f>
        <v>#N/A</v>
      </c>
      <c r="N485" s="415" t="e">
        <f t="shared" ca="1" si="38"/>
        <v>#N/A</v>
      </c>
    </row>
    <row r="486" spans="4:14" ht="14.65" customHeight="1" x14ac:dyDescent="0.25">
      <c r="D486" s="415" t="str">
        <f t="shared" si="35"/>
        <v>-</v>
      </c>
      <c r="E486" s="316" t="str">
        <f>IF(ISBLANK(A486),"-",D486/PLAYER_EXP_MAX)</f>
        <v>-</v>
      </c>
      <c r="F486" s="322" t="e">
        <f ca="1">IF(ISBLANK(A486),NA(),IFERROR(SLOPE(INDIRECT("D" &amp; MATCH(A486-$B$1,A:A,1)):D486, INDIRECT("A" &amp; MATCH(A486-$B$1,A:A,1)):A486),NA()))</f>
        <v>#N/A</v>
      </c>
      <c r="G486" s="330" t="e">
        <f>IF(ISBLANK(A486),NA(),IFERROR(A486+(PLAYER_EXP_MAX-D486)/F486,NA()))</f>
        <v>#N/A</v>
      </c>
      <c r="H486" s="415" t="e">
        <f ca="1">IF(ISBLANK(#REF!),NA(),IFERROR(TEXT(TRUNC(G486-NOW()),"000") &amp; " D " &amp; TEXT(TRUNC(ABS(G486-NOW()-TRUNC(G486-NOW()))*24),"00") &amp; " H", NA()))</f>
        <v>#N/A</v>
      </c>
      <c r="I486" s="322" t="e">
        <f ca="1">IF(ISBLANK(A486),NA(),IFERROR(SLOPE(INDIRECT("D" &amp; MATCH(A486-$C$1,A:A,1)):D486, INDIRECT("A" &amp; MATCH(A486-$C$1,A:A,1)):A486),NA()))</f>
        <v>#N/A</v>
      </c>
      <c r="J486" s="330" t="e">
        <f>IF(ISBLANK(A486),NA(),IFERROR(A486+(PLAYER_EXP_MAX-D486)/I486,NA()))</f>
        <v>#N/A</v>
      </c>
      <c r="K486" s="415" t="e">
        <f t="shared" ca="1" si="36"/>
        <v>#N/A</v>
      </c>
      <c r="L486" s="322" t="e">
        <f t="shared" si="37"/>
        <v>#N/A</v>
      </c>
      <c r="M486" s="330" t="e">
        <f>IF(ISBLANK(A486),NA(),IFERROR(A486+(PLAYER_EXP_MAX-D486)/L486,NA()))</f>
        <v>#N/A</v>
      </c>
      <c r="N486" s="415" t="e">
        <f t="shared" ca="1" si="38"/>
        <v>#N/A</v>
      </c>
    </row>
    <row r="487" spans="4:14" ht="14.65" customHeight="1" x14ac:dyDescent="0.25">
      <c r="D487" s="415" t="str">
        <f t="shared" si="35"/>
        <v>-</v>
      </c>
      <c r="E487" s="316" t="str">
        <f>IF(ISBLANK(A487),"-",D487/PLAYER_EXP_MAX)</f>
        <v>-</v>
      </c>
      <c r="F487" s="322" t="e">
        <f ca="1">IF(ISBLANK(A487),NA(),IFERROR(SLOPE(INDIRECT("D" &amp; MATCH(A487-$B$1,A:A,1)):D487, INDIRECT("A" &amp; MATCH(A487-$B$1,A:A,1)):A487),NA()))</f>
        <v>#N/A</v>
      </c>
      <c r="G487" s="330" t="e">
        <f>IF(ISBLANK(A487),NA(),IFERROR(A487+(PLAYER_EXP_MAX-D487)/F487,NA()))</f>
        <v>#N/A</v>
      </c>
      <c r="H487" s="415" t="e">
        <f ca="1">IF(ISBLANK(#REF!),NA(),IFERROR(TEXT(TRUNC(G487-NOW()),"000") &amp; " D " &amp; TEXT(TRUNC(ABS(G487-NOW()-TRUNC(G487-NOW()))*24),"00") &amp; " H", NA()))</f>
        <v>#N/A</v>
      </c>
      <c r="I487" s="322" t="e">
        <f ca="1">IF(ISBLANK(A487),NA(),IFERROR(SLOPE(INDIRECT("D" &amp; MATCH(A487-$C$1,A:A,1)):D487, INDIRECT("A" &amp; MATCH(A487-$C$1,A:A,1)):A487),NA()))</f>
        <v>#N/A</v>
      </c>
      <c r="J487" s="330" t="e">
        <f>IF(ISBLANK(A487),NA(),IFERROR(A487+(PLAYER_EXP_MAX-D487)/I487,NA()))</f>
        <v>#N/A</v>
      </c>
      <c r="K487" s="415" t="e">
        <f t="shared" ca="1" si="36"/>
        <v>#N/A</v>
      </c>
      <c r="L487" s="322" t="e">
        <f t="shared" si="37"/>
        <v>#N/A</v>
      </c>
      <c r="M487" s="330" t="e">
        <f>IF(ISBLANK(A487),NA(),IFERROR(A487+(PLAYER_EXP_MAX-D487)/L487,NA()))</f>
        <v>#N/A</v>
      </c>
      <c r="N487" s="415" t="e">
        <f t="shared" ca="1" si="38"/>
        <v>#N/A</v>
      </c>
    </row>
    <row r="488" spans="4:14" ht="14.65" customHeight="1" x14ac:dyDescent="0.25">
      <c r="D488" s="415" t="str">
        <f t="shared" si="35"/>
        <v>-</v>
      </c>
      <c r="E488" s="316" t="str">
        <f>IF(ISBLANK(A488),"-",D488/PLAYER_EXP_MAX)</f>
        <v>-</v>
      </c>
      <c r="F488" s="322" t="e">
        <f ca="1">IF(ISBLANK(A488),NA(),IFERROR(SLOPE(INDIRECT("D" &amp; MATCH(A488-$B$1,A:A,1)):D488, INDIRECT("A" &amp; MATCH(A488-$B$1,A:A,1)):A488),NA()))</f>
        <v>#N/A</v>
      </c>
      <c r="G488" s="330" t="e">
        <f>IF(ISBLANK(A488),NA(),IFERROR(A488+(PLAYER_EXP_MAX-D488)/F488,NA()))</f>
        <v>#N/A</v>
      </c>
      <c r="H488" s="415" t="e">
        <f ca="1">IF(ISBLANK(#REF!),NA(),IFERROR(TEXT(TRUNC(G488-NOW()),"000") &amp; " D " &amp; TEXT(TRUNC(ABS(G488-NOW()-TRUNC(G488-NOW()))*24),"00") &amp; " H", NA()))</f>
        <v>#N/A</v>
      </c>
      <c r="I488" s="322" t="e">
        <f ca="1">IF(ISBLANK(A488),NA(),IFERROR(SLOPE(INDIRECT("D" &amp; MATCH(A488-$C$1,A:A,1)):D488, INDIRECT("A" &amp; MATCH(A488-$C$1,A:A,1)):A488),NA()))</f>
        <v>#N/A</v>
      </c>
      <c r="J488" s="330" t="e">
        <f>IF(ISBLANK(A488),NA(),IFERROR(A488+(PLAYER_EXP_MAX-D488)/I488,NA()))</f>
        <v>#N/A</v>
      </c>
      <c r="K488" s="415" t="e">
        <f t="shared" ca="1" si="36"/>
        <v>#N/A</v>
      </c>
      <c r="L488" s="322" t="e">
        <f t="shared" si="37"/>
        <v>#N/A</v>
      </c>
      <c r="M488" s="330" t="e">
        <f>IF(ISBLANK(A488),NA(),IFERROR(A488+(PLAYER_EXP_MAX-D488)/L488,NA()))</f>
        <v>#N/A</v>
      </c>
      <c r="N488" s="415" t="e">
        <f t="shared" ca="1" si="38"/>
        <v>#N/A</v>
      </c>
    </row>
    <row r="489" spans="4:14" ht="14.65" customHeight="1" x14ac:dyDescent="0.25">
      <c r="D489" s="415" t="str">
        <f t="shared" si="35"/>
        <v>-</v>
      </c>
      <c r="E489" s="316" t="str">
        <f>IF(ISBLANK(A489),"-",D489/PLAYER_EXP_MAX)</f>
        <v>-</v>
      </c>
      <c r="F489" s="322" t="e">
        <f ca="1">IF(ISBLANK(A489),NA(),IFERROR(SLOPE(INDIRECT("D" &amp; MATCH(A489-$B$1,A:A,1)):D489, INDIRECT("A" &amp; MATCH(A489-$B$1,A:A,1)):A489),NA()))</f>
        <v>#N/A</v>
      </c>
      <c r="G489" s="330" t="e">
        <f>IF(ISBLANK(A489),NA(),IFERROR(A489+(PLAYER_EXP_MAX-D489)/F489,NA()))</f>
        <v>#N/A</v>
      </c>
      <c r="H489" s="415" t="e">
        <f ca="1">IF(ISBLANK(#REF!),NA(),IFERROR(TEXT(TRUNC(G489-NOW()),"000") &amp; " D " &amp; TEXT(TRUNC(ABS(G489-NOW()-TRUNC(G489-NOW()))*24),"00") &amp; " H", NA()))</f>
        <v>#N/A</v>
      </c>
      <c r="I489" s="322" t="e">
        <f ca="1">IF(ISBLANK(A489),NA(),IFERROR(SLOPE(INDIRECT("D" &amp; MATCH(A489-$C$1,A:A,1)):D489, INDIRECT("A" &amp; MATCH(A489-$C$1,A:A,1)):A489),NA()))</f>
        <v>#N/A</v>
      </c>
      <c r="J489" s="330" t="e">
        <f>IF(ISBLANK(A489),NA(),IFERROR(A489+(PLAYER_EXP_MAX-D489)/I489,NA()))</f>
        <v>#N/A</v>
      </c>
      <c r="K489" s="415" t="e">
        <f t="shared" ca="1" si="36"/>
        <v>#N/A</v>
      </c>
      <c r="L489" s="322" t="e">
        <f t="shared" si="37"/>
        <v>#N/A</v>
      </c>
      <c r="M489" s="330" t="e">
        <f>IF(ISBLANK(A489),NA(),IFERROR(A489+(PLAYER_EXP_MAX-D489)/L489,NA()))</f>
        <v>#N/A</v>
      </c>
      <c r="N489" s="415" t="e">
        <f t="shared" ca="1" si="38"/>
        <v>#N/A</v>
      </c>
    </row>
    <row r="490" spans="4:14" ht="14.65" customHeight="1" x14ac:dyDescent="0.25">
      <c r="D490" s="415" t="str">
        <f t="shared" si="35"/>
        <v>-</v>
      </c>
      <c r="E490" s="316" t="str">
        <f>IF(ISBLANK(A490),"-",D490/PLAYER_EXP_MAX)</f>
        <v>-</v>
      </c>
      <c r="F490" s="322" t="e">
        <f ca="1">IF(ISBLANK(A490),NA(),IFERROR(SLOPE(INDIRECT("D" &amp; MATCH(A490-$B$1,A:A,1)):D490, INDIRECT("A" &amp; MATCH(A490-$B$1,A:A,1)):A490),NA()))</f>
        <v>#N/A</v>
      </c>
      <c r="G490" s="330" t="e">
        <f>IF(ISBLANK(A490),NA(),IFERROR(A490+(PLAYER_EXP_MAX-D490)/F490,NA()))</f>
        <v>#N/A</v>
      </c>
      <c r="H490" s="415" t="e">
        <f ca="1">IF(ISBLANK(#REF!),NA(),IFERROR(TEXT(TRUNC(G490-NOW()),"000") &amp; " D " &amp; TEXT(TRUNC(ABS(G490-NOW()-TRUNC(G490-NOW()))*24),"00") &amp; " H", NA()))</f>
        <v>#N/A</v>
      </c>
      <c r="I490" s="322" t="e">
        <f ca="1">IF(ISBLANK(A490),NA(),IFERROR(SLOPE(INDIRECT("D" &amp; MATCH(A490-$C$1,A:A,1)):D490, INDIRECT("A" &amp; MATCH(A490-$C$1,A:A,1)):A490),NA()))</f>
        <v>#N/A</v>
      </c>
      <c r="J490" s="330" t="e">
        <f>IF(ISBLANK(A490),NA(),IFERROR(A490+(PLAYER_EXP_MAX-D490)/I490,NA()))</f>
        <v>#N/A</v>
      </c>
      <c r="K490" s="415" t="e">
        <f t="shared" ca="1" si="36"/>
        <v>#N/A</v>
      </c>
      <c r="L490" s="322" t="e">
        <f t="shared" si="37"/>
        <v>#N/A</v>
      </c>
      <c r="M490" s="330" t="e">
        <f>IF(ISBLANK(A490),NA(),IFERROR(A490+(PLAYER_EXP_MAX-D490)/L490,NA()))</f>
        <v>#N/A</v>
      </c>
      <c r="N490" s="415" t="e">
        <f t="shared" ca="1" si="38"/>
        <v>#N/A</v>
      </c>
    </row>
    <row r="491" spans="4:14" ht="14.65" customHeight="1" x14ac:dyDescent="0.25">
      <c r="D491" s="415" t="str">
        <f t="shared" si="35"/>
        <v>-</v>
      </c>
      <c r="E491" s="316" t="str">
        <f>IF(ISBLANK(A491),"-",D491/PLAYER_EXP_MAX)</f>
        <v>-</v>
      </c>
      <c r="F491" s="322" t="e">
        <f ca="1">IF(ISBLANK(A491),NA(),IFERROR(SLOPE(INDIRECT("D" &amp; MATCH(A491-$B$1,A:A,1)):D491, INDIRECT("A" &amp; MATCH(A491-$B$1,A:A,1)):A491),NA()))</f>
        <v>#N/A</v>
      </c>
      <c r="G491" s="330" t="e">
        <f>IF(ISBLANK(A491),NA(),IFERROR(A491+(PLAYER_EXP_MAX-D491)/F491,NA()))</f>
        <v>#N/A</v>
      </c>
      <c r="H491" s="415" t="e">
        <f ca="1">IF(ISBLANK(#REF!),NA(),IFERROR(TEXT(TRUNC(G491-NOW()),"000") &amp; " D " &amp; TEXT(TRUNC(ABS(G491-NOW()-TRUNC(G491-NOW()))*24),"00") &amp; " H", NA()))</f>
        <v>#N/A</v>
      </c>
      <c r="I491" s="322" t="e">
        <f ca="1">IF(ISBLANK(A491),NA(),IFERROR(SLOPE(INDIRECT("D" &amp; MATCH(A491-$C$1,A:A,1)):D491, INDIRECT("A" &amp; MATCH(A491-$C$1,A:A,1)):A491),NA()))</f>
        <v>#N/A</v>
      </c>
      <c r="J491" s="330" t="e">
        <f>IF(ISBLANK(A491),NA(),IFERROR(A491+(PLAYER_EXP_MAX-D491)/I491,NA()))</f>
        <v>#N/A</v>
      </c>
      <c r="K491" s="415" t="e">
        <f t="shared" ca="1" si="36"/>
        <v>#N/A</v>
      </c>
      <c r="L491" s="322" t="e">
        <f t="shared" si="37"/>
        <v>#N/A</v>
      </c>
      <c r="M491" s="330" t="e">
        <f>IF(ISBLANK(A491),NA(),IFERROR(A491+(PLAYER_EXP_MAX-D491)/L491,NA()))</f>
        <v>#N/A</v>
      </c>
      <c r="N491" s="415" t="e">
        <f t="shared" ca="1" si="38"/>
        <v>#N/A</v>
      </c>
    </row>
    <row r="492" spans="4:14" ht="14.65" customHeight="1" x14ac:dyDescent="0.25">
      <c r="D492" s="415" t="str">
        <f t="shared" si="35"/>
        <v>-</v>
      </c>
      <c r="E492" s="316" t="str">
        <f>IF(ISBLANK(A492),"-",D492/PLAYER_EXP_MAX)</f>
        <v>-</v>
      </c>
      <c r="F492" s="322" t="e">
        <f ca="1">IF(ISBLANK(A492),NA(),IFERROR(SLOPE(INDIRECT("D" &amp; MATCH(A492-$B$1,A:A,1)):D492, INDIRECT("A" &amp; MATCH(A492-$B$1,A:A,1)):A492),NA()))</f>
        <v>#N/A</v>
      </c>
      <c r="G492" s="330" t="e">
        <f>IF(ISBLANK(A492),NA(),IFERROR(A492+(PLAYER_EXP_MAX-D492)/F492,NA()))</f>
        <v>#N/A</v>
      </c>
      <c r="H492" s="415" t="e">
        <f ca="1">IF(ISBLANK(#REF!),NA(),IFERROR(TEXT(TRUNC(G492-NOW()),"000") &amp; " D " &amp; TEXT(TRUNC(ABS(G492-NOW()-TRUNC(G492-NOW()))*24),"00") &amp; " H", NA()))</f>
        <v>#N/A</v>
      </c>
      <c r="I492" s="322" t="e">
        <f ca="1">IF(ISBLANK(A492),NA(),IFERROR(SLOPE(INDIRECT("D" &amp; MATCH(A492-$C$1,A:A,1)):D492, INDIRECT("A" &amp; MATCH(A492-$C$1,A:A,1)):A492),NA()))</f>
        <v>#N/A</v>
      </c>
      <c r="J492" s="330" t="e">
        <f>IF(ISBLANK(A492),NA(),IFERROR(A492+(PLAYER_EXP_MAX-D492)/I492,NA()))</f>
        <v>#N/A</v>
      </c>
      <c r="K492" s="415" t="e">
        <f t="shared" ca="1" si="36"/>
        <v>#N/A</v>
      </c>
      <c r="L492" s="322" t="e">
        <f t="shared" si="37"/>
        <v>#N/A</v>
      </c>
      <c r="M492" s="330" t="e">
        <f>IF(ISBLANK(A492),NA(),IFERROR(A492+(PLAYER_EXP_MAX-D492)/L492,NA()))</f>
        <v>#N/A</v>
      </c>
      <c r="N492" s="415" t="e">
        <f t="shared" ca="1" si="38"/>
        <v>#N/A</v>
      </c>
    </row>
    <row r="493" spans="4:14" ht="14.65" customHeight="1" x14ac:dyDescent="0.25">
      <c r="D493" s="415" t="str">
        <f t="shared" si="35"/>
        <v>-</v>
      </c>
      <c r="E493" s="316" t="str">
        <f>IF(ISBLANK(A493),"-",D493/PLAYER_EXP_MAX)</f>
        <v>-</v>
      </c>
      <c r="F493" s="322" t="e">
        <f ca="1">IF(ISBLANK(A493),NA(),IFERROR(SLOPE(INDIRECT("D" &amp; MATCH(A493-$B$1,A:A,1)):D493, INDIRECT("A" &amp; MATCH(A493-$B$1,A:A,1)):A493),NA()))</f>
        <v>#N/A</v>
      </c>
      <c r="G493" s="330" t="e">
        <f>IF(ISBLANK(A493),NA(),IFERROR(A493+(PLAYER_EXP_MAX-D493)/F493,NA()))</f>
        <v>#N/A</v>
      </c>
      <c r="H493" s="415" t="e">
        <f ca="1">IF(ISBLANK(#REF!),NA(),IFERROR(TEXT(TRUNC(G493-NOW()),"000") &amp; " D " &amp; TEXT(TRUNC(ABS(G493-NOW()-TRUNC(G493-NOW()))*24),"00") &amp; " H", NA()))</f>
        <v>#N/A</v>
      </c>
      <c r="I493" s="322" t="e">
        <f ca="1">IF(ISBLANK(A493),NA(),IFERROR(SLOPE(INDIRECT("D" &amp; MATCH(A493-$C$1,A:A,1)):D493, INDIRECT("A" &amp; MATCH(A493-$C$1,A:A,1)):A493),NA()))</f>
        <v>#N/A</v>
      </c>
      <c r="J493" s="330" t="e">
        <f>IF(ISBLANK(A493),NA(),IFERROR(A493+(PLAYER_EXP_MAX-D493)/I493,NA()))</f>
        <v>#N/A</v>
      </c>
      <c r="K493" s="415" t="e">
        <f t="shared" ca="1" si="36"/>
        <v>#N/A</v>
      </c>
      <c r="L493" s="322" t="e">
        <f t="shared" si="37"/>
        <v>#N/A</v>
      </c>
      <c r="M493" s="330" t="e">
        <f>IF(ISBLANK(A493),NA(),IFERROR(A493+(PLAYER_EXP_MAX-D493)/L493,NA()))</f>
        <v>#N/A</v>
      </c>
      <c r="N493" s="415" t="e">
        <f t="shared" ca="1" si="38"/>
        <v>#N/A</v>
      </c>
    </row>
    <row r="494" spans="4:14" ht="14.65" customHeight="1" x14ac:dyDescent="0.25">
      <c r="D494" s="415" t="str">
        <f t="shared" si="35"/>
        <v>-</v>
      </c>
      <c r="E494" s="316" t="str">
        <f>IF(ISBLANK(A494),"-",D494/PLAYER_EXP_MAX)</f>
        <v>-</v>
      </c>
      <c r="F494" s="322" t="e">
        <f ca="1">IF(ISBLANK(A494),NA(),IFERROR(SLOPE(INDIRECT("D" &amp; MATCH(A494-$B$1,A:A,1)):D494, INDIRECT("A" &amp; MATCH(A494-$B$1,A:A,1)):A494),NA()))</f>
        <v>#N/A</v>
      </c>
      <c r="G494" s="330" t="e">
        <f>IF(ISBLANK(A494),NA(),IFERROR(A494+(PLAYER_EXP_MAX-D494)/F494,NA()))</f>
        <v>#N/A</v>
      </c>
      <c r="H494" s="415" t="e">
        <f ca="1">IF(ISBLANK(#REF!),NA(),IFERROR(TEXT(TRUNC(G494-NOW()),"000") &amp; " D " &amp; TEXT(TRUNC(ABS(G494-NOW()-TRUNC(G494-NOW()))*24),"00") &amp; " H", NA()))</f>
        <v>#N/A</v>
      </c>
      <c r="I494" s="322" t="e">
        <f ca="1">IF(ISBLANK(A494),NA(),IFERROR(SLOPE(INDIRECT("D" &amp; MATCH(A494-$C$1,A:A,1)):D494, INDIRECT("A" &amp; MATCH(A494-$C$1,A:A,1)):A494),NA()))</f>
        <v>#N/A</v>
      </c>
      <c r="J494" s="330" t="e">
        <f>IF(ISBLANK(A494),NA(),IFERROR(A494+(PLAYER_EXP_MAX-D494)/I494,NA()))</f>
        <v>#N/A</v>
      </c>
      <c r="K494" s="415" t="e">
        <f t="shared" ca="1" si="36"/>
        <v>#N/A</v>
      </c>
      <c r="L494" s="322" t="e">
        <f t="shared" si="37"/>
        <v>#N/A</v>
      </c>
      <c r="M494" s="330" t="e">
        <f>IF(ISBLANK(A494),NA(),IFERROR(A494+(PLAYER_EXP_MAX-D494)/L494,NA()))</f>
        <v>#N/A</v>
      </c>
      <c r="N494" s="415" t="e">
        <f t="shared" ca="1" si="38"/>
        <v>#N/A</v>
      </c>
    </row>
    <row r="495" spans="4:14" ht="14.65" customHeight="1" x14ac:dyDescent="0.25">
      <c r="D495" s="415" t="str">
        <f t="shared" si="35"/>
        <v>-</v>
      </c>
      <c r="E495" s="316" t="str">
        <f>IF(ISBLANK(A495),"-",D495/PLAYER_EXP_MAX)</f>
        <v>-</v>
      </c>
      <c r="F495" s="322" t="e">
        <f ca="1">IF(ISBLANK(A495),NA(),IFERROR(SLOPE(INDIRECT("D" &amp; MATCH(A495-$B$1,A:A,1)):D495, INDIRECT("A" &amp; MATCH(A495-$B$1,A:A,1)):A495),NA()))</f>
        <v>#N/A</v>
      </c>
      <c r="G495" s="330" t="e">
        <f>IF(ISBLANK(A495),NA(),IFERROR(A495+(PLAYER_EXP_MAX-D495)/F495,NA()))</f>
        <v>#N/A</v>
      </c>
      <c r="H495" s="415" t="e">
        <f ca="1">IF(ISBLANK(#REF!),NA(),IFERROR(TEXT(TRUNC(G495-NOW()),"000") &amp; " D " &amp; TEXT(TRUNC(ABS(G495-NOW()-TRUNC(G495-NOW()))*24),"00") &amp; " H", NA()))</f>
        <v>#N/A</v>
      </c>
      <c r="I495" s="322" t="e">
        <f ca="1">IF(ISBLANK(A495),NA(),IFERROR(SLOPE(INDIRECT("D" &amp; MATCH(A495-$C$1,A:A,1)):D495, INDIRECT("A" &amp; MATCH(A495-$C$1,A:A,1)):A495),NA()))</f>
        <v>#N/A</v>
      </c>
      <c r="J495" s="330" t="e">
        <f>IF(ISBLANK(A495),NA(),IFERROR(A495+(PLAYER_EXP_MAX-D495)/I495,NA()))</f>
        <v>#N/A</v>
      </c>
      <c r="K495" s="415" t="e">
        <f t="shared" ca="1" si="36"/>
        <v>#N/A</v>
      </c>
      <c r="L495" s="322" t="e">
        <f t="shared" si="37"/>
        <v>#N/A</v>
      </c>
      <c r="M495" s="330" t="e">
        <f>IF(ISBLANK(A495),NA(),IFERROR(A495+(PLAYER_EXP_MAX-D495)/L495,NA()))</f>
        <v>#N/A</v>
      </c>
      <c r="N495" s="415" t="e">
        <f t="shared" ca="1" si="38"/>
        <v>#N/A</v>
      </c>
    </row>
    <row r="496" spans="4:14" ht="14.65" customHeight="1" x14ac:dyDescent="0.25">
      <c r="D496" s="415" t="str">
        <f t="shared" si="35"/>
        <v>-</v>
      </c>
      <c r="E496" s="316" t="str">
        <f>IF(ISBLANK(A496),"-",D496/PLAYER_EXP_MAX)</f>
        <v>-</v>
      </c>
      <c r="F496" s="322" t="e">
        <f ca="1">IF(ISBLANK(A496),NA(),IFERROR(SLOPE(INDIRECT("D" &amp; MATCH(A496-$B$1,A:A,1)):D496, INDIRECT("A" &amp; MATCH(A496-$B$1,A:A,1)):A496),NA()))</f>
        <v>#N/A</v>
      </c>
      <c r="G496" s="330" t="e">
        <f>IF(ISBLANK(A496),NA(),IFERROR(A496+(PLAYER_EXP_MAX-D496)/F496,NA()))</f>
        <v>#N/A</v>
      </c>
      <c r="H496" s="415" t="e">
        <f ca="1">IF(ISBLANK(#REF!),NA(),IFERROR(TEXT(TRUNC(G496-NOW()),"000") &amp; " D " &amp; TEXT(TRUNC(ABS(G496-NOW()-TRUNC(G496-NOW()))*24),"00") &amp; " H", NA()))</f>
        <v>#N/A</v>
      </c>
      <c r="I496" s="322" t="e">
        <f ca="1">IF(ISBLANK(A496),NA(),IFERROR(SLOPE(INDIRECT("D" &amp; MATCH(A496-$C$1,A:A,1)):D496, INDIRECT("A" &amp; MATCH(A496-$C$1,A:A,1)):A496),NA()))</f>
        <v>#N/A</v>
      </c>
      <c r="J496" s="330" t="e">
        <f>IF(ISBLANK(A496),NA(),IFERROR(A496+(PLAYER_EXP_MAX-D496)/I496,NA()))</f>
        <v>#N/A</v>
      </c>
      <c r="K496" s="415" t="e">
        <f t="shared" ca="1" si="36"/>
        <v>#N/A</v>
      </c>
      <c r="L496" s="322" t="e">
        <f t="shared" si="37"/>
        <v>#N/A</v>
      </c>
      <c r="M496" s="330" t="e">
        <f>IF(ISBLANK(A496),NA(),IFERROR(A496+(PLAYER_EXP_MAX-D496)/L496,NA()))</f>
        <v>#N/A</v>
      </c>
      <c r="N496" s="415" t="e">
        <f t="shared" ca="1" si="38"/>
        <v>#N/A</v>
      </c>
    </row>
    <row r="497" spans="4:14" ht="14.65" customHeight="1" x14ac:dyDescent="0.25">
      <c r="D497" s="415" t="str">
        <f t="shared" si="35"/>
        <v>-</v>
      </c>
      <c r="E497" s="316" t="str">
        <f>IF(ISBLANK(A497),"-",D497/PLAYER_EXP_MAX)</f>
        <v>-</v>
      </c>
      <c r="F497" s="322" t="e">
        <f ca="1">IF(ISBLANK(A497),NA(),IFERROR(SLOPE(INDIRECT("D" &amp; MATCH(A497-$B$1,A:A,1)):D497, INDIRECT("A" &amp; MATCH(A497-$B$1,A:A,1)):A497),NA()))</f>
        <v>#N/A</v>
      </c>
      <c r="G497" s="330" t="e">
        <f>IF(ISBLANK(A497),NA(),IFERROR(A497+(PLAYER_EXP_MAX-D497)/F497,NA()))</f>
        <v>#N/A</v>
      </c>
      <c r="H497" s="415" t="e">
        <f ca="1">IF(ISBLANK(#REF!),NA(),IFERROR(TEXT(TRUNC(G497-NOW()),"000") &amp; " D " &amp; TEXT(TRUNC(ABS(G497-NOW()-TRUNC(G497-NOW()))*24),"00") &amp; " H", NA()))</f>
        <v>#N/A</v>
      </c>
      <c r="I497" s="322" t="e">
        <f ca="1">IF(ISBLANK(A497),NA(),IFERROR(SLOPE(INDIRECT("D" &amp; MATCH(A497-$C$1,A:A,1)):D497, INDIRECT("A" &amp; MATCH(A497-$C$1,A:A,1)):A497),NA()))</f>
        <v>#N/A</v>
      </c>
      <c r="J497" s="330" t="e">
        <f>IF(ISBLANK(A497),NA(),IFERROR(A497+(PLAYER_EXP_MAX-D497)/I497,NA()))</f>
        <v>#N/A</v>
      </c>
      <c r="K497" s="415" t="e">
        <f t="shared" ca="1" si="36"/>
        <v>#N/A</v>
      </c>
      <c r="L497" s="322" t="e">
        <f t="shared" si="37"/>
        <v>#N/A</v>
      </c>
      <c r="M497" s="330" t="e">
        <f>IF(ISBLANK(A497),NA(),IFERROR(A497+(PLAYER_EXP_MAX-D497)/L497,NA()))</f>
        <v>#N/A</v>
      </c>
      <c r="N497" s="415" t="e">
        <f t="shared" ca="1" si="38"/>
        <v>#N/A</v>
      </c>
    </row>
    <row r="498" spans="4:14" ht="14.65" customHeight="1" x14ac:dyDescent="0.25">
      <c r="D498" s="415" t="str">
        <f t="shared" si="35"/>
        <v>-</v>
      </c>
      <c r="E498" s="316" t="str">
        <f>IF(ISBLANK(A498),"-",D498/PLAYER_EXP_MAX)</f>
        <v>-</v>
      </c>
      <c r="F498" s="322" t="e">
        <f ca="1">IF(ISBLANK(A498),NA(),IFERROR(SLOPE(INDIRECT("D" &amp; MATCH(A498-$B$1,A:A,1)):D498, INDIRECT("A" &amp; MATCH(A498-$B$1,A:A,1)):A498),NA()))</f>
        <v>#N/A</v>
      </c>
      <c r="G498" s="330" t="e">
        <f>IF(ISBLANK(A498),NA(),IFERROR(A498+(PLAYER_EXP_MAX-D498)/F498,NA()))</f>
        <v>#N/A</v>
      </c>
      <c r="H498" s="415" t="e">
        <f ca="1">IF(ISBLANK(#REF!),NA(),IFERROR(TEXT(TRUNC(G498-NOW()),"000") &amp; " D " &amp; TEXT(TRUNC(ABS(G498-NOW()-TRUNC(G498-NOW()))*24),"00") &amp; " H", NA()))</f>
        <v>#N/A</v>
      </c>
      <c r="I498" s="322" t="e">
        <f ca="1">IF(ISBLANK(A498),NA(),IFERROR(SLOPE(INDIRECT("D" &amp; MATCH(A498-$C$1,A:A,1)):D498, INDIRECT("A" &amp; MATCH(A498-$C$1,A:A,1)):A498),NA()))</f>
        <v>#N/A</v>
      </c>
      <c r="J498" s="330" t="e">
        <f>IF(ISBLANK(A498),NA(),IFERROR(A498+(PLAYER_EXP_MAX-D498)/I498,NA()))</f>
        <v>#N/A</v>
      </c>
      <c r="K498" s="415" t="e">
        <f t="shared" ca="1" si="36"/>
        <v>#N/A</v>
      </c>
      <c r="L498" s="322" t="e">
        <f t="shared" si="37"/>
        <v>#N/A</v>
      </c>
      <c r="M498" s="330" t="e">
        <f>IF(ISBLANK(A498),NA(),IFERROR(A498+(PLAYER_EXP_MAX-D498)/L498,NA()))</f>
        <v>#N/A</v>
      </c>
      <c r="N498" s="415" t="e">
        <f t="shared" ca="1" si="38"/>
        <v>#N/A</v>
      </c>
    </row>
    <row r="499" spans="4:14" ht="14.65" customHeight="1" x14ac:dyDescent="0.25">
      <c r="D499" s="415" t="str">
        <f t="shared" si="35"/>
        <v>-</v>
      </c>
      <c r="E499" s="316" t="str">
        <f>IF(ISBLANK(A499),"-",D499/PLAYER_EXP_MAX)</f>
        <v>-</v>
      </c>
      <c r="F499" s="322" t="e">
        <f ca="1">IF(ISBLANK(A499),NA(),IFERROR(SLOPE(INDIRECT("D" &amp; MATCH(A499-$B$1,A:A,1)):D499, INDIRECT("A" &amp; MATCH(A499-$B$1,A:A,1)):A499),NA()))</f>
        <v>#N/A</v>
      </c>
      <c r="G499" s="330" t="e">
        <f>IF(ISBLANK(A499),NA(),IFERROR(A499+(PLAYER_EXP_MAX-D499)/F499,NA()))</f>
        <v>#N/A</v>
      </c>
      <c r="H499" s="415" t="e">
        <f ca="1">IF(ISBLANK(#REF!),NA(),IFERROR(TEXT(TRUNC(G499-NOW()),"000") &amp; " D " &amp; TEXT(TRUNC(ABS(G499-NOW()-TRUNC(G499-NOW()))*24),"00") &amp; " H", NA()))</f>
        <v>#N/A</v>
      </c>
      <c r="I499" s="322" t="e">
        <f ca="1">IF(ISBLANK(A499),NA(),IFERROR(SLOPE(INDIRECT("D" &amp; MATCH(A499-$C$1,A:A,1)):D499, INDIRECT("A" &amp; MATCH(A499-$C$1,A:A,1)):A499),NA()))</f>
        <v>#N/A</v>
      </c>
      <c r="J499" s="330" t="e">
        <f>IF(ISBLANK(A499),NA(),IFERROR(A499+(PLAYER_EXP_MAX-D499)/I499,NA()))</f>
        <v>#N/A</v>
      </c>
      <c r="K499" s="415" t="e">
        <f t="shared" ca="1" si="36"/>
        <v>#N/A</v>
      </c>
      <c r="L499" s="322" t="e">
        <f t="shared" si="37"/>
        <v>#N/A</v>
      </c>
      <c r="M499" s="330" t="e">
        <f>IF(ISBLANK(A499),NA(),IFERROR(A499+(PLAYER_EXP_MAX-D499)/L499,NA()))</f>
        <v>#N/A</v>
      </c>
      <c r="N499" s="415" t="e">
        <f t="shared" ca="1" si="38"/>
        <v>#N/A</v>
      </c>
    </row>
    <row r="500" spans="4:14" ht="14.65" customHeight="1" x14ac:dyDescent="0.25">
      <c r="D500" s="415" t="str">
        <f t="shared" si="35"/>
        <v>-</v>
      </c>
      <c r="E500" s="316" t="str">
        <f>IF(ISBLANK(A500),"-",D500/PLAYER_EXP_MAX)</f>
        <v>-</v>
      </c>
      <c r="F500" s="322" t="e">
        <f ca="1">IF(ISBLANK(A500),NA(),IFERROR(SLOPE(INDIRECT("D" &amp; MATCH(A500-$B$1,A:A,1)):D500, INDIRECT("A" &amp; MATCH(A500-$B$1,A:A,1)):A500),NA()))</f>
        <v>#N/A</v>
      </c>
      <c r="G500" s="330" t="e">
        <f>IF(ISBLANK(A500),NA(),IFERROR(A500+(PLAYER_EXP_MAX-D500)/F500,NA()))</f>
        <v>#N/A</v>
      </c>
      <c r="H500" s="415" t="e">
        <f ca="1">IF(ISBLANK(#REF!),NA(),IFERROR(TEXT(TRUNC(G500-NOW()),"000") &amp; " D " &amp; TEXT(TRUNC(ABS(G500-NOW()-TRUNC(G500-NOW()))*24),"00") &amp; " H", NA()))</f>
        <v>#N/A</v>
      </c>
      <c r="I500" s="322" t="e">
        <f ca="1">IF(ISBLANK(A500),NA(),IFERROR(SLOPE(INDIRECT("D" &amp; MATCH(A500-$C$1,A:A,1)):D500, INDIRECT("A" &amp; MATCH(A500-$C$1,A:A,1)):A500),NA()))</f>
        <v>#N/A</v>
      </c>
      <c r="J500" s="330" t="e">
        <f>IF(ISBLANK(A500),NA(),IFERROR(A500+(PLAYER_EXP_MAX-D500)/I500,NA()))</f>
        <v>#N/A</v>
      </c>
      <c r="K500" s="415" t="e">
        <f t="shared" ca="1" si="36"/>
        <v>#N/A</v>
      </c>
      <c r="L500" s="322" t="e">
        <f t="shared" si="37"/>
        <v>#N/A</v>
      </c>
      <c r="M500" s="330" t="e">
        <f>IF(ISBLANK(A500),NA(),IFERROR(A500+(PLAYER_EXP_MAX-D500)/L500,NA()))</f>
        <v>#N/A</v>
      </c>
      <c r="N500" s="415" t="e">
        <f t="shared" ca="1" si="38"/>
        <v>#N/A</v>
      </c>
    </row>
    <row r="501" spans="4:14" ht="14.65" customHeight="1" x14ac:dyDescent="0.25">
      <c r="D501" s="415" t="str">
        <f t="shared" si="35"/>
        <v>-</v>
      </c>
      <c r="E501" s="316" t="str">
        <f>IF(ISBLANK(A501),"-",D501/PLAYER_EXP_MAX)</f>
        <v>-</v>
      </c>
      <c r="F501" s="322" t="e">
        <f ca="1">IF(ISBLANK(A501),NA(),IFERROR(SLOPE(INDIRECT("D" &amp; MATCH(A501-$B$1,A:A,1)):D501, INDIRECT("A" &amp; MATCH(A501-$B$1,A:A,1)):A501),NA()))</f>
        <v>#N/A</v>
      </c>
      <c r="G501" s="330" t="e">
        <f>IF(ISBLANK(A501),NA(),IFERROR(A501+(PLAYER_EXP_MAX-D501)/F501,NA()))</f>
        <v>#N/A</v>
      </c>
      <c r="H501" s="415" t="e">
        <f ca="1">IF(ISBLANK(#REF!),NA(),IFERROR(TEXT(TRUNC(G501-NOW()),"000") &amp; " D " &amp; TEXT(TRUNC(ABS(G501-NOW()-TRUNC(G501-NOW()))*24),"00") &amp; " H", NA()))</f>
        <v>#N/A</v>
      </c>
      <c r="I501" s="322" t="e">
        <f ca="1">IF(ISBLANK(A501),NA(),IFERROR(SLOPE(INDIRECT("D" &amp; MATCH(A501-$C$1,A:A,1)):D501, INDIRECT("A" &amp; MATCH(A501-$C$1,A:A,1)):A501),NA()))</f>
        <v>#N/A</v>
      </c>
      <c r="J501" s="330" t="e">
        <f>IF(ISBLANK(A501),NA(),IFERROR(A501+(PLAYER_EXP_MAX-D501)/I501,NA()))</f>
        <v>#N/A</v>
      </c>
      <c r="K501" s="415" t="e">
        <f t="shared" ca="1" si="36"/>
        <v>#N/A</v>
      </c>
      <c r="L501" s="322" t="e">
        <f t="shared" si="37"/>
        <v>#N/A</v>
      </c>
      <c r="M501" s="330" t="e">
        <f>IF(ISBLANK(A501),NA(),IFERROR(A501+(PLAYER_EXP_MAX-D501)/L501,NA()))</f>
        <v>#N/A</v>
      </c>
      <c r="N501" s="415" t="e">
        <f t="shared" ca="1" si="38"/>
        <v>#N/A</v>
      </c>
    </row>
    <row r="502" spans="4:14" ht="14.65" customHeight="1" x14ac:dyDescent="0.25">
      <c r="D502" s="415" t="str">
        <f t="shared" si="35"/>
        <v>-</v>
      </c>
      <c r="E502" s="316" t="str">
        <f>IF(ISBLANK(A502),"-",D502/PLAYER_EXP_MAX)</f>
        <v>-</v>
      </c>
      <c r="F502" s="322" t="e">
        <f ca="1">IF(ISBLANK(A502),NA(),IFERROR(SLOPE(INDIRECT("D" &amp; MATCH(A502-$B$1,A:A,1)):D502, INDIRECT("A" &amp; MATCH(A502-$B$1,A:A,1)):A502),NA()))</f>
        <v>#N/A</v>
      </c>
      <c r="G502" s="330" t="e">
        <f>IF(ISBLANK(A502),NA(),IFERROR(A502+(PLAYER_EXP_MAX-D502)/F502,NA()))</f>
        <v>#N/A</v>
      </c>
      <c r="H502" s="415" t="e">
        <f ca="1">IF(ISBLANK(#REF!),NA(),IFERROR(TEXT(TRUNC(G502-NOW()),"000") &amp; " D " &amp; TEXT(TRUNC(ABS(G502-NOW()-TRUNC(G502-NOW()))*24),"00") &amp; " H", NA()))</f>
        <v>#N/A</v>
      </c>
      <c r="I502" s="322" t="e">
        <f ca="1">IF(ISBLANK(A502),NA(),IFERROR(SLOPE(INDIRECT("D" &amp; MATCH(A502-$C$1,A:A,1)):D502, INDIRECT("A" &amp; MATCH(A502-$C$1,A:A,1)):A502),NA()))</f>
        <v>#N/A</v>
      </c>
      <c r="J502" s="330" t="e">
        <f>IF(ISBLANK(A502),NA(),IFERROR(A502+(PLAYER_EXP_MAX-D502)/I502,NA()))</f>
        <v>#N/A</v>
      </c>
      <c r="K502" s="415" t="e">
        <f t="shared" ca="1" si="36"/>
        <v>#N/A</v>
      </c>
      <c r="L502" s="322" t="e">
        <f t="shared" si="37"/>
        <v>#N/A</v>
      </c>
      <c r="M502" s="330" t="e">
        <f>IF(ISBLANK(A502),NA(),IFERROR(A502+(PLAYER_EXP_MAX-D502)/L502,NA()))</f>
        <v>#N/A</v>
      </c>
      <c r="N502" s="415" t="e">
        <f t="shared" ca="1" si="38"/>
        <v>#N/A</v>
      </c>
    </row>
    <row r="503" spans="4:14" ht="14.65" customHeight="1" x14ac:dyDescent="0.25">
      <c r="D503" s="415" t="str">
        <f t="shared" si="35"/>
        <v>-</v>
      </c>
      <c r="E503" s="316" t="str">
        <f>IF(ISBLANK(A503),"-",D503/PLAYER_EXP_MAX)</f>
        <v>-</v>
      </c>
      <c r="F503" s="322" t="e">
        <f ca="1">IF(ISBLANK(A503),NA(),IFERROR(SLOPE(INDIRECT("D" &amp; MATCH(A503-$B$1,A:A,1)):D503, INDIRECT("A" &amp; MATCH(A503-$B$1,A:A,1)):A503),NA()))</f>
        <v>#N/A</v>
      </c>
      <c r="G503" s="330" t="e">
        <f>IF(ISBLANK(A503),NA(),IFERROR(A503+(PLAYER_EXP_MAX-D503)/F503,NA()))</f>
        <v>#N/A</v>
      </c>
      <c r="H503" s="415" t="e">
        <f ca="1">IF(ISBLANK(#REF!),NA(),IFERROR(TEXT(TRUNC(G503-NOW()),"000") &amp; " D " &amp; TEXT(TRUNC(ABS(G503-NOW()-TRUNC(G503-NOW()))*24),"00") &amp; " H", NA()))</f>
        <v>#N/A</v>
      </c>
      <c r="I503" s="322" t="e">
        <f ca="1">IF(ISBLANK(A503),NA(),IFERROR(SLOPE(INDIRECT("D" &amp; MATCH(A503-$C$1,A:A,1)):D503, INDIRECT("A" &amp; MATCH(A503-$C$1,A:A,1)):A503),NA()))</f>
        <v>#N/A</v>
      </c>
      <c r="J503" s="330" t="e">
        <f>IF(ISBLANK(A503),NA(),IFERROR(A503+(PLAYER_EXP_MAX-D503)/I503,NA()))</f>
        <v>#N/A</v>
      </c>
      <c r="K503" s="415" t="e">
        <f t="shared" ca="1" si="36"/>
        <v>#N/A</v>
      </c>
      <c r="L503" s="322" t="e">
        <f t="shared" si="37"/>
        <v>#N/A</v>
      </c>
      <c r="M503" s="330" t="e">
        <f>IF(ISBLANK(A503),NA(),IFERROR(A503+(PLAYER_EXP_MAX-D503)/L503,NA()))</f>
        <v>#N/A</v>
      </c>
      <c r="N503" s="415" t="e">
        <f t="shared" ca="1" si="38"/>
        <v>#N/A</v>
      </c>
    </row>
    <row r="504" spans="4:14" ht="14.65" customHeight="1" x14ac:dyDescent="0.25">
      <c r="D504" s="415" t="str">
        <f t="shared" si="35"/>
        <v>-</v>
      </c>
      <c r="E504" s="316" t="str">
        <f>IF(ISBLANK(A504),"-",D504/PLAYER_EXP_MAX)</f>
        <v>-</v>
      </c>
      <c r="F504" s="322" t="e">
        <f ca="1">IF(ISBLANK(A504),NA(),IFERROR(SLOPE(INDIRECT("D" &amp; MATCH(A504-$B$1,A:A,1)):D504, INDIRECT("A" &amp; MATCH(A504-$B$1,A:A,1)):A504),NA()))</f>
        <v>#N/A</v>
      </c>
      <c r="G504" s="330" t="e">
        <f>IF(ISBLANK(A504),NA(),IFERROR(A504+(PLAYER_EXP_MAX-D504)/F504,NA()))</f>
        <v>#N/A</v>
      </c>
      <c r="H504" s="415" t="e">
        <f ca="1">IF(ISBLANK(#REF!),NA(),IFERROR(TEXT(TRUNC(G504-NOW()),"000") &amp; " D " &amp; TEXT(TRUNC(ABS(G504-NOW()-TRUNC(G504-NOW()))*24),"00") &amp; " H", NA()))</f>
        <v>#N/A</v>
      </c>
      <c r="I504" s="322" t="e">
        <f ca="1">IF(ISBLANK(A504),NA(),IFERROR(SLOPE(INDIRECT("D" &amp; MATCH(A504-$C$1,A:A,1)):D504, INDIRECT("A" &amp; MATCH(A504-$C$1,A:A,1)):A504),NA()))</f>
        <v>#N/A</v>
      </c>
      <c r="J504" s="330" t="e">
        <f>IF(ISBLANK(A504),NA(),IFERROR(A504+(PLAYER_EXP_MAX-D504)/I504,NA()))</f>
        <v>#N/A</v>
      </c>
      <c r="K504" s="415" t="e">
        <f t="shared" ca="1" si="36"/>
        <v>#N/A</v>
      </c>
      <c r="L504" s="322" t="e">
        <f t="shared" si="37"/>
        <v>#N/A</v>
      </c>
      <c r="M504" s="330" t="e">
        <f>IF(ISBLANK(A504),NA(),IFERROR(A504+(PLAYER_EXP_MAX-D504)/L504,NA()))</f>
        <v>#N/A</v>
      </c>
      <c r="N504" s="415" t="e">
        <f t="shared" ca="1" si="38"/>
        <v>#N/A</v>
      </c>
    </row>
    <row r="505" spans="4:14" ht="14.65" customHeight="1" x14ac:dyDescent="0.25">
      <c r="D505" s="415" t="str">
        <f t="shared" si="35"/>
        <v>-</v>
      </c>
      <c r="E505" s="316" t="str">
        <f>IF(ISBLANK(A505),"-",D505/PLAYER_EXP_MAX)</f>
        <v>-</v>
      </c>
      <c r="F505" s="322" t="e">
        <f ca="1">IF(ISBLANK(A505),NA(),IFERROR(SLOPE(INDIRECT("D" &amp; MATCH(A505-$B$1,A:A,1)):D505, INDIRECT("A" &amp; MATCH(A505-$B$1,A:A,1)):A505),NA()))</f>
        <v>#N/A</v>
      </c>
      <c r="G505" s="330" t="e">
        <f>IF(ISBLANK(A505),NA(),IFERROR(A505+(PLAYER_EXP_MAX-D505)/F505,NA()))</f>
        <v>#N/A</v>
      </c>
      <c r="H505" s="415" t="e">
        <f ca="1">IF(ISBLANK(#REF!),NA(),IFERROR(TEXT(TRUNC(G505-NOW()),"000") &amp; " D " &amp; TEXT(TRUNC(ABS(G505-NOW()-TRUNC(G505-NOW()))*24),"00") &amp; " H", NA()))</f>
        <v>#N/A</v>
      </c>
      <c r="I505" s="322" t="e">
        <f ca="1">IF(ISBLANK(A505),NA(),IFERROR(SLOPE(INDIRECT("D" &amp; MATCH(A505-$C$1,A:A,1)):D505, INDIRECT("A" &amp; MATCH(A505-$C$1,A:A,1)):A505),NA()))</f>
        <v>#N/A</v>
      </c>
      <c r="J505" s="330" t="e">
        <f>IF(ISBLANK(A505),NA(),IFERROR(A505+(PLAYER_EXP_MAX-D505)/I505,NA()))</f>
        <v>#N/A</v>
      </c>
      <c r="K505" s="415" t="e">
        <f t="shared" ca="1" si="36"/>
        <v>#N/A</v>
      </c>
      <c r="L505" s="322" t="e">
        <f t="shared" si="37"/>
        <v>#N/A</v>
      </c>
      <c r="M505" s="330" t="e">
        <f>IF(ISBLANK(A505),NA(),IFERROR(A505+(PLAYER_EXP_MAX-D505)/L505,NA()))</f>
        <v>#N/A</v>
      </c>
      <c r="N505" s="415" t="e">
        <f t="shared" ca="1" si="38"/>
        <v>#N/A</v>
      </c>
    </row>
    <row r="506" spans="4:14" ht="14.65" customHeight="1" x14ac:dyDescent="0.25">
      <c r="D506" s="415" t="str">
        <f t="shared" si="35"/>
        <v>-</v>
      </c>
      <c r="E506" s="316" t="str">
        <f>IF(ISBLANK(A506),"-",D506/PLAYER_EXP_MAX)</f>
        <v>-</v>
      </c>
      <c r="F506" s="322" t="e">
        <f ca="1">IF(ISBLANK(A506),NA(),IFERROR(SLOPE(INDIRECT("D" &amp; MATCH(A506-$B$1,A:A,1)):D506, INDIRECT("A" &amp; MATCH(A506-$B$1,A:A,1)):A506),NA()))</f>
        <v>#N/A</v>
      </c>
      <c r="G506" s="330" t="e">
        <f>IF(ISBLANK(A506),NA(),IFERROR(A506+(PLAYER_EXP_MAX-D506)/F506,NA()))</f>
        <v>#N/A</v>
      </c>
      <c r="H506" s="415" t="e">
        <f ca="1">IF(ISBLANK(#REF!),NA(),IFERROR(TEXT(TRUNC(G506-NOW()),"000") &amp; " D " &amp; TEXT(TRUNC(ABS(G506-NOW()-TRUNC(G506-NOW()))*24),"00") &amp; " H", NA()))</f>
        <v>#N/A</v>
      </c>
      <c r="I506" s="322" t="e">
        <f ca="1">IF(ISBLANK(A506),NA(),IFERROR(SLOPE(INDIRECT("D" &amp; MATCH(A506-$C$1,A:A,1)):D506, INDIRECT("A" &amp; MATCH(A506-$C$1,A:A,1)):A506),NA()))</f>
        <v>#N/A</v>
      </c>
      <c r="J506" s="330" t="e">
        <f>IF(ISBLANK(A506),NA(),IFERROR(A506+(PLAYER_EXP_MAX-D506)/I506,NA()))</f>
        <v>#N/A</v>
      </c>
      <c r="K506" s="415" t="e">
        <f t="shared" ca="1" si="36"/>
        <v>#N/A</v>
      </c>
      <c r="L506" s="322" t="e">
        <f t="shared" si="37"/>
        <v>#N/A</v>
      </c>
      <c r="M506" s="330" t="e">
        <f>IF(ISBLANK(A506),NA(),IFERROR(A506+(PLAYER_EXP_MAX-D506)/L506,NA()))</f>
        <v>#N/A</v>
      </c>
      <c r="N506" s="415" t="e">
        <f t="shared" ca="1" si="38"/>
        <v>#N/A</v>
      </c>
    </row>
    <row r="507" spans="4:14" ht="14.65" customHeight="1" x14ac:dyDescent="0.25">
      <c r="D507" s="415" t="str">
        <f t="shared" si="35"/>
        <v>-</v>
      </c>
      <c r="E507" s="316" t="str">
        <f>IF(ISBLANK(A507),"-",D507/PLAYER_EXP_MAX)</f>
        <v>-</v>
      </c>
      <c r="F507" s="322" t="e">
        <f ca="1">IF(ISBLANK(A507),NA(),IFERROR(SLOPE(INDIRECT("D" &amp; MATCH(A507-$B$1,A:A,1)):D507, INDIRECT("A" &amp; MATCH(A507-$B$1,A:A,1)):A507),NA()))</f>
        <v>#N/A</v>
      </c>
      <c r="G507" s="330" t="e">
        <f>IF(ISBLANK(A507),NA(),IFERROR(A507+(PLAYER_EXP_MAX-D507)/F507,NA()))</f>
        <v>#N/A</v>
      </c>
      <c r="H507" s="415" t="e">
        <f ca="1">IF(ISBLANK(#REF!),NA(),IFERROR(TEXT(TRUNC(G507-NOW()),"000") &amp; " D " &amp; TEXT(TRUNC(ABS(G507-NOW()-TRUNC(G507-NOW()))*24),"00") &amp; " H", NA()))</f>
        <v>#N/A</v>
      </c>
      <c r="I507" s="322" t="e">
        <f ca="1">IF(ISBLANK(A507),NA(),IFERROR(SLOPE(INDIRECT("D" &amp; MATCH(A507-$C$1,A:A,1)):D507, INDIRECT("A" &amp; MATCH(A507-$C$1,A:A,1)):A507),NA()))</f>
        <v>#N/A</v>
      </c>
      <c r="J507" s="330" t="e">
        <f>IF(ISBLANK(A507),NA(),IFERROR(A507+(PLAYER_EXP_MAX-D507)/I507,NA()))</f>
        <v>#N/A</v>
      </c>
      <c r="K507" s="415" t="e">
        <f t="shared" ca="1" si="36"/>
        <v>#N/A</v>
      </c>
      <c r="L507" s="322" t="e">
        <f t="shared" si="37"/>
        <v>#N/A</v>
      </c>
      <c r="M507" s="330" t="e">
        <f>IF(ISBLANK(A507),NA(),IFERROR(A507+(PLAYER_EXP_MAX-D507)/L507,NA()))</f>
        <v>#N/A</v>
      </c>
      <c r="N507" s="415" t="e">
        <f t="shared" ca="1" si="38"/>
        <v>#N/A</v>
      </c>
    </row>
    <row r="508" spans="4:14" ht="14.65" customHeight="1" x14ac:dyDescent="0.25">
      <c r="D508" s="415" t="str">
        <f t="shared" si="35"/>
        <v>-</v>
      </c>
      <c r="E508" s="316" t="str">
        <f>IF(ISBLANK(A508),"-",D508/PLAYER_EXP_MAX)</f>
        <v>-</v>
      </c>
      <c r="F508" s="322" t="e">
        <f ca="1">IF(ISBLANK(A508),NA(),IFERROR(SLOPE(INDIRECT("D" &amp; MATCH(A508-$B$1,A:A,1)):D508, INDIRECT("A" &amp; MATCH(A508-$B$1,A:A,1)):A508),NA()))</f>
        <v>#N/A</v>
      </c>
      <c r="G508" s="330" t="e">
        <f>IF(ISBLANK(A508),NA(),IFERROR(A508+(PLAYER_EXP_MAX-D508)/F508,NA()))</f>
        <v>#N/A</v>
      </c>
      <c r="H508" s="415" t="e">
        <f ca="1">IF(ISBLANK(#REF!),NA(),IFERROR(TEXT(TRUNC(G508-NOW()),"000") &amp; " D " &amp; TEXT(TRUNC(ABS(G508-NOW()-TRUNC(G508-NOW()))*24),"00") &amp; " H", NA()))</f>
        <v>#N/A</v>
      </c>
      <c r="I508" s="322" t="e">
        <f ca="1">IF(ISBLANK(A508),NA(),IFERROR(SLOPE(INDIRECT("D" &amp; MATCH(A508-$C$1,A:A,1)):D508, INDIRECT("A" &amp; MATCH(A508-$C$1,A:A,1)):A508),NA()))</f>
        <v>#N/A</v>
      </c>
      <c r="J508" s="330" t="e">
        <f>IF(ISBLANK(A508),NA(),IFERROR(A508+(PLAYER_EXP_MAX-D508)/I508,NA()))</f>
        <v>#N/A</v>
      </c>
      <c r="K508" s="415" t="e">
        <f t="shared" ca="1" si="36"/>
        <v>#N/A</v>
      </c>
      <c r="L508" s="322" t="e">
        <f t="shared" si="37"/>
        <v>#N/A</v>
      </c>
      <c r="M508" s="330" t="e">
        <f>IF(ISBLANK(A508),NA(),IFERROR(A508+(PLAYER_EXP_MAX-D508)/L508,NA()))</f>
        <v>#N/A</v>
      </c>
      <c r="N508" s="415" t="e">
        <f t="shared" ca="1" si="38"/>
        <v>#N/A</v>
      </c>
    </row>
    <row r="509" spans="4:14" ht="14.65" customHeight="1" x14ac:dyDescent="0.25">
      <c r="D509" s="415" t="str">
        <f t="shared" si="35"/>
        <v>-</v>
      </c>
      <c r="E509" s="316" t="str">
        <f>IF(ISBLANK(A509),"-",D509/PLAYER_EXP_MAX)</f>
        <v>-</v>
      </c>
      <c r="F509" s="322" t="e">
        <f ca="1">IF(ISBLANK(A509),NA(),IFERROR(SLOPE(INDIRECT("D" &amp; MATCH(A509-$B$1,A:A,1)):D509, INDIRECT("A" &amp; MATCH(A509-$B$1,A:A,1)):A509),NA()))</f>
        <v>#N/A</v>
      </c>
      <c r="G509" s="330" t="e">
        <f>IF(ISBLANK(A509),NA(),IFERROR(A509+(PLAYER_EXP_MAX-D509)/F509,NA()))</f>
        <v>#N/A</v>
      </c>
      <c r="H509" s="415" t="e">
        <f ca="1">IF(ISBLANK(#REF!),NA(),IFERROR(TEXT(TRUNC(G509-NOW()),"000") &amp; " D " &amp; TEXT(TRUNC(ABS(G509-NOW()-TRUNC(G509-NOW()))*24),"00") &amp; " H", NA()))</f>
        <v>#N/A</v>
      </c>
      <c r="I509" s="322" t="e">
        <f ca="1">IF(ISBLANK(A509),NA(),IFERROR(SLOPE(INDIRECT("D" &amp; MATCH(A509-$C$1,A:A,1)):D509, INDIRECT("A" &amp; MATCH(A509-$C$1,A:A,1)):A509),NA()))</f>
        <v>#N/A</v>
      </c>
      <c r="J509" s="330" t="e">
        <f>IF(ISBLANK(A509),NA(),IFERROR(A509+(PLAYER_EXP_MAX-D509)/I509,NA()))</f>
        <v>#N/A</v>
      </c>
      <c r="K509" s="415" t="e">
        <f t="shared" ca="1" si="36"/>
        <v>#N/A</v>
      </c>
      <c r="L509" s="322" t="e">
        <f t="shared" si="37"/>
        <v>#N/A</v>
      </c>
      <c r="M509" s="330" t="e">
        <f>IF(ISBLANK(A509),NA(),IFERROR(A509+(PLAYER_EXP_MAX-D509)/L509,NA()))</f>
        <v>#N/A</v>
      </c>
      <c r="N509" s="415" t="e">
        <f t="shared" ca="1" si="38"/>
        <v>#N/A</v>
      </c>
    </row>
    <row r="510" spans="4:14" ht="14.65" customHeight="1" x14ac:dyDescent="0.25">
      <c r="D510" s="415" t="str">
        <f t="shared" si="35"/>
        <v>-</v>
      </c>
      <c r="E510" s="316" t="str">
        <f>IF(ISBLANK(A510),"-",D510/PLAYER_EXP_MAX)</f>
        <v>-</v>
      </c>
      <c r="F510" s="322" t="e">
        <f ca="1">IF(ISBLANK(A510),NA(),IFERROR(SLOPE(INDIRECT("D" &amp; MATCH(A510-$B$1,A:A,1)):D510, INDIRECT("A" &amp; MATCH(A510-$B$1,A:A,1)):A510),NA()))</f>
        <v>#N/A</v>
      </c>
      <c r="G510" s="330" t="e">
        <f>IF(ISBLANK(A510),NA(),IFERROR(A510+(PLAYER_EXP_MAX-D510)/F510,NA()))</f>
        <v>#N/A</v>
      </c>
      <c r="H510" s="415" t="e">
        <f ca="1">IF(ISBLANK(#REF!),NA(),IFERROR(TEXT(TRUNC(G510-NOW()),"000") &amp; " D " &amp; TEXT(TRUNC(ABS(G510-NOW()-TRUNC(G510-NOW()))*24),"00") &amp; " H", NA()))</f>
        <v>#N/A</v>
      </c>
      <c r="I510" s="322" t="e">
        <f ca="1">IF(ISBLANK(A510),NA(),IFERROR(SLOPE(INDIRECT("D" &amp; MATCH(A510-$C$1,A:A,1)):D510, INDIRECT("A" &amp; MATCH(A510-$C$1,A:A,1)):A510),NA()))</f>
        <v>#N/A</v>
      </c>
      <c r="J510" s="330" t="e">
        <f>IF(ISBLANK(A510),NA(),IFERROR(A510+(PLAYER_EXP_MAX-D510)/I510,NA()))</f>
        <v>#N/A</v>
      </c>
      <c r="K510" s="415" t="e">
        <f t="shared" ca="1" si="36"/>
        <v>#N/A</v>
      </c>
      <c r="L510" s="322" t="e">
        <f t="shared" si="37"/>
        <v>#N/A</v>
      </c>
      <c r="M510" s="330" t="e">
        <f>IF(ISBLANK(A510),NA(),IFERROR(A510+(PLAYER_EXP_MAX-D510)/L510,NA()))</f>
        <v>#N/A</v>
      </c>
      <c r="N510" s="415" t="e">
        <f t="shared" ca="1" si="38"/>
        <v>#N/A</v>
      </c>
    </row>
    <row r="511" spans="4:14" ht="14.65" customHeight="1" x14ac:dyDescent="0.25">
      <c r="D511" s="415" t="str">
        <f t="shared" si="35"/>
        <v>-</v>
      </c>
      <c r="E511" s="316" t="str">
        <f>IF(ISBLANK(A511),"-",D511/PLAYER_EXP_MAX)</f>
        <v>-</v>
      </c>
      <c r="F511" s="322" t="e">
        <f ca="1">IF(ISBLANK(A511),NA(),IFERROR(SLOPE(INDIRECT("D" &amp; MATCH(A511-$B$1,A:A,1)):D511, INDIRECT("A" &amp; MATCH(A511-$B$1,A:A,1)):A511),NA()))</f>
        <v>#N/A</v>
      </c>
      <c r="G511" s="330" t="e">
        <f>IF(ISBLANK(A511),NA(),IFERROR(A511+(PLAYER_EXP_MAX-D511)/F511,NA()))</f>
        <v>#N/A</v>
      </c>
      <c r="H511" s="415" t="e">
        <f ca="1">IF(ISBLANK(#REF!),NA(),IFERROR(TEXT(TRUNC(G511-NOW()),"000") &amp; " D " &amp; TEXT(TRUNC(ABS(G511-NOW()-TRUNC(G511-NOW()))*24),"00") &amp; " H", NA()))</f>
        <v>#N/A</v>
      </c>
      <c r="I511" s="322" t="e">
        <f ca="1">IF(ISBLANK(A511),NA(),IFERROR(SLOPE(INDIRECT("D" &amp; MATCH(A511-$C$1,A:A,1)):D511, INDIRECT("A" &amp; MATCH(A511-$C$1,A:A,1)):A511),NA()))</f>
        <v>#N/A</v>
      </c>
      <c r="J511" s="330" t="e">
        <f>IF(ISBLANK(A511),NA(),IFERROR(A511+(PLAYER_EXP_MAX-D511)/I511,NA()))</f>
        <v>#N/A</v>
      </c>
      <c r="K511" s="415" t="e">
        <f t="shared" ca="1" si="36"/>
        <v>#N/A</v>
      </c>
      <c r="L511" s="322" t="e">
        <f t="shared" si="37"/>
        <v>#N/A</v>
      </c>
      <c r="M511" s="330" t="e">
        <f>IF(ISBLANK(A511),NA(),IFERROR(A511+(PLAYER_EXP_MAX-D511)/L511,NA()))</f>
        <v>#N/A</v>
      </c>
      <c r="N511" s="415" t="e">
        <f t="shared" ca="1" si="38"/>
        <v>#N/A</v>
      </c>
    </row>
    <row r="512" spans="4:14" ht="14.65" customHeight="1" x14ac:dyDescent="0.25">
      <c r="D512" s="415" t="str">
        <f t="shared" si="35"/>
        <v>-</v>
      </c>
      <c r="E512" s="316" t="str">
        <f>IF(ISBLANK(A512),"-",D512/PLAYER_EXP_MAX)</f>
        <v>-</v>
      </c>
      <c r="F512" s="322" t="e">
        <f ca="1">IF(ISBLANK(A512),NA(),IFERROR(SLOPE(INDIRECT("D" &amp; MATCH(A512-$B$1,A:A,1)):D512, INDIRECT("A" &amp; MATCH(A512-$B$1,A:A,1)):A512),NA()))</f>
        <v>#N/A</v>
      </c>
      <c r="G512" s="330" t="e">
        <f>IF(ISBLANK(A512),NA(),IFERROR(A512+(PLAYER_EXP_MAX-D512)/F512,NA()))</f>
        <v>#N/A</v>
      </c>
      <c r="H512" s="415" t="e">
        <f ca="1">IF(ISBLANK(#REF!),NA(),IFERROR(TEXT(TRUNC(G512-NOW()),"000") &amp; " D " &amp; TEXT(TRUNC(ABS(G512-NOW()-TRUNC(G512-NOW()))*24),"00") &amp; " H", NA()))</f>
        <v>#N/A</v>
      </c>
      <c r="I512" s="322" t="e">
        <f ca="1">IF(ISBLANK(A512),NA(),IFERROR(SLOPE(INDIRECT("D" &amp; MATCH(A512-$C$1,A:A,1)):D512, INDIRECT("A" &amp; MATCH(A512-$C$1,A:A,1)):A512),NA()))</f>
        <v>#N/A</v>
      </c>
      <c r="J512" s="330" t="e">
        <f>IF(ISBLANK(A512),NA(),IFERROR(A512+(PLAYER_EXP_MAX-D512)/I512,NA()))</f>
        <v>#N/A</v>
      </c>
      <c r="K512" s="415" t="e">
        <f t="shared" ca="1" si="36"/>
        <v>#N/A</v>
      </c>
      <c r="L512" s="322" t="e">
        <f t="shared" si="37"/>
        <v>#N/A</v>
      </c>
      <c r="M512" s="330" t="e">
        <f>IF(ISBLANK(A512),NA(),IFERROR(A512+(PLAYER_EXP_MAX-D512)/L512,NA()))</f>
        <v>#N/A</v>
      </c>
      <c r="N512" s="415" t="e">
        <f t="shared" ca="1" si="38"/>
        <v>#N/A</v>
      </c>
    </row>
    <row r="513" spans="4:14" ht="14.65" customHeight="1" x14ac:dyDescent="0.25">
      <c r="D513" s="415" t="str">
        <f t="shared" si="35"/>
        <v>-</v>
      </c>
      <c r="E513" s="316" t="str">
        <f>IF(ISBLANK(A513),"-",D513/PLAYER_EXP_MAX)</f>
        <v>-</v>
      </c>
      <c r="F513" s="322" t="e">
        <f ca="1">IF(ISBLANK(A513),NA(),IFERROR(SLOPE(INDIRECT("D" &amp; MATCH(A513-$B$1,A:A,1)):D513, INDIRECT("A" &amp; MATCH(A513-$B$1,A:A,1)):A513),NA()))</f>
        <v>#N/A</v>
      </c>
      <c r="G513" s="330" t="e">
        <f>IF(ISBLANK(A513),NA(),IFERROR(A513+(PLAYER_EXP_MAX-D513)/F513,NA()))</f>
        <v>#N/A</v>
      </c>
      <c r="H513" s="415" t="e">
        <f ca="1">IF(ISBLANK(#REF!),NA(),IFERROR(TEXT(TRUNC(G513-NOW()),"000") &amp; " D " &amp; TEXT(TRUNC(ABS(G513-NOW()-TRUNC(G513-NOW()))*24),"00") &amp; " H", NA()))</f>
        <v>#N/A</v>
      </c>
      <c r="I513" s="322" t="e">
        <f ca="1">IF(ISBLANK(A513),NA(),IFERROR(SLOPE(INDIRECT("D" &amp; MATCH(A513-$C$1,A:A,1)):D513, INDIRECT("A" &amp; MATCH(A513-$C$1,A:A,1)):A513),NA()))</f>
        <v>#N/A</v>
      </c>
      <c r="J513" s="330" t="e">
        <f>IF(ISBLANK(A513),NA(),IFERROR(A513+(PLAYER_EXP_MAX-D513)/I513,NA()))</f>
        <v>#N/A</v>
      </c>
      <c r="K513" s="415" t="e">
        <f t="shared" ca="1" si="36"/>
        <v>#N/A</v>
      </c>
      <c r="L513" s="322" t="e">
        <f t="shared" si="37"/>
        <v>#N/A</v>
      </c>
      <c r="M513" s="330" t="e">
        <f>IF(ISBLANK(A513),NA(),IFERROR(A513+(PLAYER_EXP_MAX-D513)/L513,NA()))</f>
        <v>#N/A</v>
      </c>
      <c r="N513" s="415" t="e">
        <f t="shared" ca="1" si="38"/>
        <v>#N/A</v>
      </c>
    </row>
    <row r="514" spans="4:14" ht="14.65" customHeight="1" x14ac:dyDescent="0.25">
      <c r="D514" s="415" t="str">
        <f t="shared" si="35"/>
        <v>-</v>
      </c>
      <c r="E514" s="316" t="str">
        <f>IF(ISBLANK(A514),"-",D514/PLAYER_EXP_MAX)</f>
        <v>-</v>
      </c>
      <c r="F514" s="322" t="e">
        <f ca="1">IF(ISBLANK(A514),NA(),IFERROR(SLOPE(INDIRECT("D" &amp; MATCH(A514-$B$1,A:A,1)):D514, INDIRECT("A" &amp; MATCH(A514-$B$1,A:A,1)):A514),NA()))</f>
        <v>#N/A</v>
      </c>
      <c r="G514" s="330" t="e">
        <f>IF(ISBLANK(A514),NA(),IFERROR(A514+(PLAYER_EXP_MAX-D514)/F514,NA()))</f>
        <v>#N/A</v>
      </c>
      <c r="H514" s="415" t="e">
        <f ca="1">IF(ISBLANK(#REF!),NA(),IFERROR(TEXT(TRUNC(G514-NOW()),"000") &amp; " D " &amp; TEXT(TRUNC(ABS(G514-NOW()-TRUNC(G514-NOW()))*24),"00") &amp; " H", NA()))</f>
        <v>#N/A</v>
      </c>
      <c r="I514" s="322" t="e">
        <f ca="1">IF(ISBLANK(A514),NA(),IFERROR(SLOPE(INDIRECT("D" &amp; MATCH(A514-$C$1,A:A,1)):D514, INDIRECT("A" &amp; MATCH(A514-$C$1,A:A,1)):A514),NA()))</f>
        <v>#N/A</v>
      </c>
      <c r="J514" s="330" t="e">
        <f>IF(ISBLANK(A514),NA(),IFERROR(A514+(PLAYER_EXP_MAX-D514)/I514,NA()))</f>
        <v>#N/A</v>
      </c>
      <c r="K514" s="415" t="e">
        <f t="shared" ca="1" si="36"/>
        <v>#N/A</v>
      </c>
      <c r="L514" s="322" t="e">
        <f t="shared" si="37"/>
        <v>#N/A</v>
      </c>
      <c r="M514" s="330" t="e">
        <f>IF(ISBLANK(A514),NA(),IFERROR(A514+(PLAYER_EXP_MAX-D514)/L514,NA()))</f>
        <v>#N/A</v>
      </c>
      <c r="N514" s="415" t="e">
        <f t="shared" ca="1" si="38"/>
        <v>#N/A</v>
      </c>
    </row>
    <row r="515" spans="4:14" ht="14.65" customHeight="1" x14ac:dyDescent="0.25">
      <c r="D515" s="415" t="str">
        <f t="shared" si="35"/>
        <v>-</v>
      </c>
      <c r="E515" s="316" t="str">
        <f>IF(ISBLANK(A515),"-",D515/PLAYER_EXP_MAX)</f>
        <v>-</v>
      </c>
      <c r="F515" s="322" t="e">
        <f ca="1">IF(ISBLANK(A515),NA(),IFERROR(SLOPE(INDIRECT("D" &amp; MATCH(A515-$B$1,A:A,1)):D515, INDIRECT("A" &amp; MATCH(A515-$B$1,A:A,1)):A515),NA()))</f>
        <v>#N/A</v>
      </c>
      <c r="G515" s="330" t="e">
        <f>IF(ISBLANK(A515),NA(),IFERROR(A515+(PLAYER_EXP_MAX-D515)/F515,NA()))</f>
        <v>#N/A</v>
      </c>
      <c r="H515" s="415" t="e">
        <f ca="1">IF(ISBLANK(#REF!),NA(),IFERROR(TEXT(TRUNC(G515-NOW()),"000") &amp; " D " &amp; TEXT(TRUNC(ABS(G515-NOW()-TRUNC(G515-NOW()))*24),"00") &amp; " H", NA()))</f>
        <v>#N/A</v>
      </c>
      <c r="I515" s="322" t="e">
        <f ca="1">IF(ISBLANK(A515),NA(),IFERROR(SLOPE(INDIRECT("D" &amp; MATCH(A515-$C$1,A:A,1)):D515, INDIRECT("A" &amp; MATCH(A515-$C$1,A:A,1)):A515),NA()))</f>
        <v>#N/A</v>
      </c>
      <c r="J515" s="330" t="e">
        <f>IF(ISBLANK(A515),NA(),IFERROR(A515+(PLAYER_EXP_MAX-D515)/I515,NA()))</f>
        <v>#N/A</v>
      </c>
      <c r="K515" s="415" t="e">
        <f t="shared" ca="1" si="36"/>
        <v>#N/A</v>
      </c>
      <c r="L515" s="322" t="e">
        <f t="shared" si="37"/>
        <v>#N/A</v>
      </c>
      <c r="M515" s="330" t="e">
        <f>IF(ISBLANK(A515),NA(),IFERROR(A515+(PLAYER_EXP_MAX-D515)/L515,NA()))</f>
        <v>#N/A</v>
      </c>
      <c r="N515" s="415" t="e">
        <f t="shared" ca="1" si="38"/>
        <v>#N/A</v>
      </c>
    </row>
    <row r="516" spans="4:14" ht="14.65" customHeight="1" x14ac:dyDescent="0.25">
      <c r="D516" s="415" t="str">
        <f t="shared" si="35"/>
        <v>-</v>
      </c>
      <c r="E516" s="316" t="str">
        <f>IF(ISBLANK(A516),"-",D516/PLAYER_EXP_MAX)</f>
        <v>-</v>
      </c>
      <c r="F516" s="322" t="e">
        <f ca="1">IF(ISBLANK(A516),NA(),IFERROR(SLOPE(INDIRECT("D" &amp; MATCH(A516-$B$1,A:A,1)):D516, INDIRECT("A" &amp; MATCH(A516-$B$1,A:A,1)):A516),NA()))</f>
        <v>#N/A</v>
      </c>
      <c r="G516" s="330" t="e">
        <f>IF(ISBLANK(A516),NA(),IFERROR(A516+(PLAYER_EXP_MAX-D516)/F516,NA()))</f>
        <v>#N/A</v>
      </c>
      <c r="H516" s="415" t="e">
        <f ca="1">IF(ISBLANK(#REF!),NA(),IFERROR(TEXT(TRUNC(G516-NOW()),"000") &amp; " D " &amp; TEXT(TRUNC(ABS(G516-NOW()-TRUNC(G516-NOW()))*24),"00") &amp; " H", NA()))</f>
        <v>#N/A</v>
      </c>
      <c r="I516" s="322" t="e">
        <f ca="1">IF(ISBLANK(A516),NA(),IFERROR(SLOPE(INDIRECT("D" &amp; MATCH(A516-$C$1,A:A,1)):D516, INDIRECT("A" &amp; MATCH(A516-$C$1,A:A,1)):A516),NA()))</f>
        <v>#N/A</v>
      </c>
      <c r="J516" s="330" t="e">
        <f>IF(ISBLANK(A516),NA(),IFERROR(A516+(PLAYER_EXP_MAX-D516)/I516,NA()))</f>
        <v>#N/A</v>
      </c>
      <c r="K516" s="415" t="e">
        <f t="shared" ca="1" si="36"/>
        <v>#N/A</v>
      </c>
      <c r="L516" s="322" t="e">
        <f t="shared" si="37"/>
        <v>#N/A</v>
      </c>
      <c r="M516" s="330" t="e">
        <f>IF(ISBLANK(A516),NA(),IFERROR(A516+(PLAYER_EXP_MAX-D516)/L516,NA()))</f>
        <v>#N/A</v>
      </c>
      <c r="N516" s="415" t="e">
        <f t="shared" ca="1" si="38"/>
        <v>#N/A</v>
      </c>
    </row>
    <row r="517" spans="4:14" ht="14.65" customHeight="1" x14ac:dyDescent="0.25">
      <c r="D517" s="415" t="str">
        <f t="shared" si="35"/>
        <v>-</v>
      </c>
      <c r="E517" s="316" t="str">
        <f>IF(ISBLANK(A517),"-",D517/PLAYER_EXP_MAX)</f>
        <v>-</v>
      </c>
      <c r="F517" s="322" t="e">
        <f ca="1">IF(ISBLANK(A517),NA(),IFERROR(SLOPE(INDIRECT("D" &amp; MATCH(A517-$B$1,A:A,1)):D517, INDIRECT("A" &amp; MATCH(A517-$B$1,A:A,1)):A517),NA()))</f>
        <v>#N/A</v>
      </c>
      <c r="G517" s="330" t="e">
        <f>IF(ISBLANK(A517),NA(),IFERROR(A517+(PLAYER_EXP_MAX-D517)/F517,NA()))</f>
        <v>#N/A</v>
      </c>
      <c r="H517" s="415" t="e">
        <f ca="1">IF(ISBLANK(#REF!),NA(),IFERROR(TEXT(TRUNC(G517-NOW()),"000") &amp; " D " &amp; TEXT(TRUNC(ABS(G517-NOW()-TRUNC(G517-NOW()))*24),"00") &amp; " H", NA()))</f>
        <v>#N/A</v>
      </c>
      <c r="I517" s="322" t="e">
        <f ca="1">IF(ISBLANK(A517),NA(),IFERROR(SLOPE(INDIRECT("D" &amp; MATCH(A517-$C$1,A:A,1)):D517, INDIRECT("A" &amp; MATCH(A517-$C$1,A:A,1)):A517),NA()))</f>
        <v>#N/A</v>
      </c>
      <c r="J517" s="330" t="e">
        <f>IF(ISBLANK(A517),NA(),IFERROR(A517+(PLAYER_EXP_MAX-D517)/I517,NA()))</f>
        <v>#N/A</v>
      </c>
      <c r="K517" s="415" t="e">
        <f t="shared" ca="1" si="36"/>
        <v>#N/A</v>
      </c>
      <c r="L517" s="322" t="e">
        <f t="shared" si="37"/>
        <v>#N/A</v>
      </c>
      <c r="M517" s="330" t="e">
        <f>IF(ISBLANK(A517),NA(),IFERROR(A517+(PLAYER_EXP_MAX-D517)/L517,NA()))</f>
        <v>#N/A</v>
      </c>
      <c r="N517" s="415" t="e">
        <f t="shared" ca="1" si="38"/>
        <v>#N/A</v>
      </c>
    </row>
    <row r="518" spans="4:14" ht="14.65" customHeight="1" x14ac:dyDescent="0.25">
      <c r="D518" s="415" t="str">
        <f t="shared" si="35"/>
        <v>-</v>
      </c>
      <c r="E518" s="316" t="str">
        <f>IF(ISBLANK(A518),"-",D518/PLAYER_EXP_MAX)</f>
        <v>-</v>
      </c>
      <c r="F518" s="322" t="e">
        <f ca="1">IF(ISBLANK(A518),NA(),IFERROR(SLOPE(INDIRECT("D" &amp; MATCH(A518-$B$1,A:A,1)):D518, INDIRECT("A" &amp; MATCH(A518-$B$1,A:A,1)):A518),NA()))</f>
        <v>#N/A</v>
      </c>
      <c r="G518" s="330" t="e">
        <f>IF(ISBLANK(A518),NA(),IFERROR(A518+(PLAYER_EXP_MAX-D518)/F518,NA()))</f>
        <v>#N/A</v>
      </c>
      <c r="H518" s="415" t="e">
        <f ca="1">IF(ISBLANK(#REF!),NA(),IFERROR(TEXT(TRUNC(G518-NOW()),"000") &amp; " D " &amp; TEXT(TRUNC(ABS(G518-NOW()-TRUNC(G518-NOW()))*24),"00") &amp; " H", NA()))</f>
        <v>#N/A</v>
      </c>
      <c r="I518" s="322" t="e">
        <f ca="1">IF(ISBLANK(A518),NA(),IFERROR(SLOPE(INDIRECT("D" &amp; MATCH(A518-$C$1,A:A,1)):D518, INDIRECT("A" &amp; MATCH(A518-$C$1,A:A,1)):A518),NA()))</f>
        <v>#N/A</v>
      </c>
      <c r="J518" s="330" t="e">
        <f>IF(ISBLANK(A518),NA(),IFERROR(A518+(PLAYER_EXP_MAX-D518)/I518,NA()))</f>
        <v>#N/A</v>
      </c>
      <c r="K518" s="415" t="e">
        <f t="shared" ca="1" si="36"/>
        <v>#N/A</v>
      </c>
      <c r="L518" s="322" t="e">
        <f t="shared" si="37"/>
        <v>#N/A</v>
      </c>
      <c r="M518" s="330" t="e">
        <f>IF(ISBLANK(A518),NA(),IFERROR(A518+(PLAYER_EXP_MAX-D518)/L518,NA()))</f>
        <v>#N/A</v>
      </c>
      <c r="N518" s="415" t="e">
        <f t="shared" ca="1" si="38"/>
        <v>#N/A</v>
      </c>
    </row>
    <row r="519" spans="4:14" ht="14.65" customHeight="1" x14ac:dyDescent="0.25">
      <c r="D519" s="415" t="str">
        <f t="shared" si="35"/>
        <v>-</v>
      </c>
      <c r="E519" s="316" t="str">
        <f>IF(ISBLANK(A519),"-",D519/PLAYER_EXP_MAX)</f>
        <v>-</v>
      </c>
      <c r="F519" s="322" t="e">
        <f ca="1">IF(ISBLANK(A519),NA(),IFERROR(SLOPE(INDIRECT("D" &amp; MATCH(A519-$B$1,A:A,1)):D519, INDIRECT("A" &amp; MATCH(A519-$B$1,A:A,1)):A519),NA()))</f>
        <v>#N/A</v>
      </c>
      <c r="G519" s="330" t="e">
        <f>IF(ISBLANK(A519),NA(),IFERROR(A519+(PLAYER_EXP_MAX-D519)/F519,NA()))</f>
        <v>#N/A</v>
      </c>
      <c r="H519" s="415" t="e">
        <f ca="1">IF(ISBLANK(#REF!),NA(),IFERROR(TEXT(TRUNC(G519-NOW()),"000") &amp; " D " &amp; TEXT(TRUNC(ABS(G519-NOW()-TRUNC(G519-NOW()))*24),"00") &amp; " H", NA()))</f>
        <v>#N/A</v>
      </c>
      <c r="I519" s="322" t="e">
        <f ca="1">IF(ISBLANK(A519),NA(),IFERROR(SLOPE(INDIRECT("D" &amp; MATCH(A519-$C$1,A:A,1)):D519, INDIRECT("A" &amp; MATCH(A519-$C$1,A:A,1)):A519),NA()))</f>
        <v>#N/A</v>
      </c>
      <c r="J519" s="330" t="e">
        <f>IF(ISBLANK(A519),NA(),IFERROR(A519+(PLAYER_EXP_MAX-D519)/I519,NA()))</f>
        <v>#N/A</v>
      </c>
      <c r="K519" s="415" t="e">
        <f t="shared" ca="1" si="36"/>
        <v>#N/A</v>
      </c>
      <c r="L519" s="322" t="e">
        <f t="shared" si="37"/>
        <v>#N/A</v>
      </c>
      <c r="M519" s="330" t="e">
        <f>IF(ISBLANK(A519),NA(),IFERROR(A519+(PLAYER_EXP_MAX-D519)/L519,NA()))</f>
        <v>#N/A</v>
      </c>
      <c r="N519" s="415" t="e">
        <f t="shared" ca="1" si="38"/>
        <v>#N/A</v>
      </c>
    </row>
    <row r="520" spans="4:14" ht="14.65" customHeight="1" x14ac:dyDescent="0.25">
      <c r="D520" s="415" t="str">
        <f t="shared" si="35"/>
        <v>-</v>
      </c>
      <c r="E520" s="316" t="str">
        <f>IF(ISBLANK(A520),"-",D520/PLAYER_EXP_MAX)</f>
        <v>-</v>
      </c>
      <c r="F520" s="322" t="e">
        <f ca="1">IF(ISBLANK(A520),NA(),IFERROR(SLOPE(INDIRECT("D" &amp; MATCH(A520-$B$1,A:A,1)):D520, INDIRECT("A" &amp; MATCH(A520-$B$1,A:A,1)):A520),NA()))</f>
        <v>#N/A</v>
      </c>
      <c r="G520" s="330" t="e">
        <f>IF(ISBLANK(A520),NA(),IFERROR(A520+(PLAYER_EXP_MAX-D520)/F520,NA()))</f>
        <v>#N/A</v>
      </c>
      <c r="H520" s="415" t="e">
        <f ca="1">IF(ISBLANK(#REF!),NA(),IFERROR(TEXT(TRUNC(G520-NOW()),"000") &amp; " D " &amp; TEXT(TRUNC(ABS(G520-NOW()-TRUNC(G520-NOW()))*24),"00") &amp; " H", NA()))</f>
        <v>#N/A</v>
      </c>
      <c r="I520" s="322" t="e">
        <f ca="1">IF(ISBLANK(A520),NA(),IFERROR(SLOPE(INDIRECT("D" &amp; MATCH(A520-$C$1,A:A,1)):D520, INDIRECT("A" &amp; MATCH(A520-$C$1,A:A,1)):A520),NA()))</f>
        <v>#N/A</v>
      </c>
      <c r="J520" s="330" t="e">
        <f>IF(ISBLANK(A520),NA(),IFERROR(A520+(PLAYER_EXP_MAX-D520)/I520,NA()))</f>
        <v>#N/A</v>
      </c>
      <c r="K520" s="415" t="e">
        <f t="shared" ca="1" si="36"/>
        <v>#N/A</v>
      </c>
      <c r="L520" s="322" t="e">
        <f t="shared" si="37"/>
        <v>#N/A</v>
      </c>
      <c r="M520" s="330" t="e">
        <f>IF(ISBLANK(A520),NA(),IFERROR(A520+(PLAYER_EXP_MAX-D520)/L520,NA()))</f>
        <v>#N/A</v>
      </c>
      <c r="N520" s="415" t="e">
        <f t="shared" ca="1" si="38"/>
        <v>#N/A</v>
      </c>
    </row>
    <row r="521" spans="4:14" ht="14.65" customHeight="1" x14ac:dyDescent="0.25">
      <c r="D521" s="415" t="str">
        <f t="shared" si="35"/>
        <v>-</v>
      </c>
      <c r="E521" s="316" t="str">
        <f>IF(ISBLANK(A521),"-",D521/PLAYER_EXP_MAX)</f>
        <v>-</v>
      </c>
      <c r="F521" s="322" t="e">
        <f ca="1">IF(ISBLANK(A521),NA(),IFERROR(SLOPE(INDIRECT("D" &amp; MATCH(A521-$B$1,A:A,1)):D521, INDIRECT("A" &amp; MATCH(A521-$B$1,A:A,1)):A521),NA()))</f>
        <v>#N/A</v>
      </c>
      <c r="G521" s="330" t="e">
        <f>IF(ISBLANK(A521),NA(),IFERROR(A521+(PLAYER_EXP_MAX-D521)/F521,NA()))</f>
        <v>#N/A</v>
      </c>
      <c r="H521" s="415" t="e">
        <f ca="1">IF(ISBLANK(#REF!),NA(),IFERROR(TEXT(TRUNC(G521-NOW()),"000") &amp; " D " &amp; TEXT(TRUNC(ABS(G521-NOW()-TRUNC(G521-NOW()))*24),"00") &amp; " H", NA()))</f>
        <v>#N/A</v>
      </c>
      <c r="I521" s="322" t="e">
        <f ca="1">IF(ISBLANK(A521),NA(),IFERROR(SLOPE(INDIRECT("D" &amp; MATCH(A521-$C$1,A:A,1)):D521, INDIRECT("A" &amp; MATCH(A521-$C$1,A:A,1)):A521),NA()))</f>
        <v>#N/A</v>
      </c>
      <c r="J521" s="330" t="e">
        <f>IF(ISBLANK(A521),NA(),IFERROR(A521+(PLAYER_EXP_MAX-D521)/I521,NA()))</f>
        <v>#N/A</v>
      </c>
      <c r="K521" s="415" t="e">
        <f t="shared" ca="1" si="36"/>
        <v>#N/A</v>
      </c>
      <c r="L521" s="322" t="e">
        <f t="shared" si="37"/>
        <v>#N/A</v>
      </c>
      <c r="M521" s="330" t="e">
        <f>IF(ISBLANK(A521),NA(),IFERROR(A521+(PLAYER_EXP_MAX-D521)/L521,NA()))</f>
        <v>#N/A</v>
      </c>
      <c r="N521" s="415" t="e">
        <f t="shared" ca="1" si="38"/>
        <v>#N/A</v>
      </c>
    </row>
    <row r="522" spans="4:14" ht="14.65" customHeight="1" x14ac:dyDescent="0.25">
      <c r="D522" s="415" t="str">
        <f t="shared" si="35"/>
        <v>-</v>
      </c>
      <c r="E522" s="316" t="str">
        <f>IF(ISBLANK(A522),"-",D522/PLAYER_EXP_MAX)</f>
        <v>-</v>
      </c>
      <c r="F522" s="322" t="e">
        <f ca="1">IF(ISBLANK(A522),NA(),IFERROR(SLOPE(INDIRECT("D" &amp; MATCH(A522-$B$1,A:A,1)):D522, INDIRECT("A" &amp; MATCH(A522-$B$1,A:A,1)):A522),NA()))</f>
        <v>#N/A</v>
      </c>
      <c r="G522" s="330" t="e">
        <f>IF(ISBLANK(A522),NA(),IFERROR(A522+(PLAYER_EXP_MAX-D522)/F522,NA()))</f>
        <v>#N/A</v>
      </c>
      <c r="H522" s="415" t="e">
        <f ca="1">IF(ISBLANK(#REF!),NA(),IFERROR(TEXT(TRUNC(G522-NOW()),"000") &amp; " D " &amp; TEXT(TRUNC(ABS(G522-NOW()-TRUNC(G522-NOW()))*24),"00") &amp; " H", NA()))</f>
        <v>#N/A</v>
      </c>
      <c r="I522" s="322" t="e">
        <f ca="1">IF(ISBLANK(A522),NA(),IFERROR(SLOPE(INDIRECT("D" &amp; MATCH(A522-$C$1,A:A,1)):D522, INDIRECT("A" &amp; MATCH(A522-$C$1,A:A,1)):A522),NA()))</f>
        <v>#N/A</v>
      </c>
      <c r="J522" s="330" t="e">
        <f>IF(ISBLANK(A522),NA(),IFERROR(A522+(PLAYER_EXP_MAX-D522)/I522,NA()))</f>
        <v>#N/A</v>
      </c>
      <c r="K522" s="415" t="e">
        <f t="shared" ca="1" si="36"/>
        <v>#N/A</v>
      </c>
      <c r="L522" s="322" t="e">
        <f t="shared" si="37"/>
        <v>#N/A</v>
      </c>
      <c r="M522" s="330" t="e">
        <f>IF(ISBLANK(A522),NA(),IFERROR(A522+(PLAYER_EXP_MAX-D522)/L522,NA()))</f>
        <v>#N/A</v>
      </c>
      <c r="N522" s="415" t="e">
        <f t="shared" ca="1" si="38"/>
        <v>#N/A</v>
      </c>
    </row>
    <row r="523" spans="4:14" ht="14.65" customHeight="1" x14ac:dyDescent="0.25">
      <c r="D523" s="415" t="str">
        <f t="shared" si="35"/>
        <v>-</v>
      </c>
      <c r="E523" s="316" t="str">
        <f>IF(ISBLANK(A523),"-",D523/PLAYER_EXP_MAX)</f>
        <v>-</v>
      </c>
      <c r="F523" s="322" t="e">
        <f ca="1">IF(ISBLANK(A523),NA(),IFERROR(SLOPE(INDIRECT("D" &amp; MATCH(A523-$B$1,A:A,1)):D523, INDIRECT("A" &amp; MATCH(A523-$B$1,A:A,1)):A523),NA()))</f>
        <v>#N/A</v>
      </c>
      <c r="G523" s="330" t="e">
        <f>IF(ISBLANK(A523),NA(),IFERROR(A523+(PLAYER_EXP_MAX-D523)/F523,NA()))</f>
        <v>#N/A</v>
      </c>
      <c r="H523" s="415" t="e">
        <f ca="1">IF(ISBLANK(#REF!),NA(),IFERROR(TEXT(TRUNC(G523-NOW()),"000") &amp; " D " &amp; TEXT(TRUNC(ABS(G523-NOW()-TRUNC(G523-NOW()))*24),"00") &amp; " H", NA()))</f>
        <v>#N/A</v>
      </c>
      <c r="I523" s="322" t="e">
        <f ca="1">IF(ISBLANK(A523),NA(),IFERROR(SLOPE(INDIRECT("D" &amp; MATCH(A523-$C$1,A:A,1)):D523, INDIRECT("A" &amp; MATCH(A523-$C$1,A:A,1)):A523),NA()))</f>
        <v>#N/A</v>
      </c>
      <c r="J523" s="330" t="e">
        <f>IF(ISBLANK(A523),NA(),IFERROR(A523+(PLAYER_EXP_MAX-D523)/I523,NA()))</f>
        <v>#N/A</v>
      </c>
      <c r="K523" s="415" t="e">
        <f t="shared" ca="1" si="36"/>
        <v>#N/A</v>
      </c>
      <c r="L523" s="322" t="e">
        <f t="shared" si="37"/>
        <v>#N/A</v>
      </c>
      <c r="M523" s="330" t="e">
        <f>IF(ISBLANK(A523),NA(),IFERROR(A523+(PLAYER_EXP_MAX-D523)/L523,NA()))</f>
        <v>#N/A</v>
      </c>
      <c r="N523" s="415" t="e">
        <f t="shared" ca="1" si="38"/>
        <v>#N/A</v>
      </c>
    </row>
    <row r="524" spans="4:14" ht="14.65" customHeight="1" x14ac:dyDescent="0.25">
      <c r="D524" s="415" t="str">
        <f t="shared" si="35"/>
        <v>-</v>
      </c>
      <c r="E524" s="316" t="str">
        <f>IF(ISBLANK(A524),"-",D524/PLAYER_EXP_MAX)</f>
        <v>-</v>
      </c>
      <c r="F524" s="322" t="e">
        <f ca="1">IF(ISBLANK(A524),NA(),IFERROR(SLOPE(INDIRECT("D" &amp; MATCH(A524-$B$1,A:A,1)):D524, INDIRECT("A" &amp; MATCH(A524-$B$1,A:A,1)):A524),NA()))</f>
        <v>#N/A</v>
      </c>
      <c r="G524" s="330" t="e">
        <f>IF(ISBLANK(A524),NA(),IFERROR(A524+(PLAYER_EXP_MAX-D524)/F524,NA()))</f>
        <v>#N/A</v>
      </c>
      <c r="H524" s="415" t="e">
        <f ca="1">IF(ISBLANK(#REF!),NA(),IFERROR(TEXT(TRUNC(G524-NOW()),"000") &amp; " D " &amp; TEXT(TRUNC(ABS(G524-NOW()-TRUNC(G524-NOW()))*24),"00") &amp; " H", NA()))</f>
        <v>#N/A</v>
      </c>
      <c r="I524" s="322" t="e">
        <f ca="1">IF(ISBLANK(A524),NA(),IFERROR(SLOPE(INDIRECT("D" &amp; MATCH(A524-$C$1,A:A,1)):D524, INDIRECT("A" &amp; MATCH(A524-$C$1,A:A,1)):A524),NA()))</f>
        <v>#N/A</v>
      </c>
      <c r="J524" s="330" t="e">
        <f>IF(ISBLANK(A524),NA(),IFERROR(A524+(PLAYER_EXP_MAX-D524)/I524,NA()))</f>
        <v>#N/A</v>
      </c>
      <c r="K524" s="415" t="e">
        <f t="shared" ca="1" si="36"/>
        <v>#N/A</v>
      </c>
      <c r="L524" s="322" t="e">
        <f t="shared" si="37"/>
        <v>#N/A</v>
      </c>
      <c r="M524" s="330" t="e">
        <f>IF(ISBLANK(A524),NA(),IFERROR(A524+(PLAYER_EXP_MAX-D524)/L524,NA()))</f>
        <v>#N/A</v>
      </c>
      <c r="N524" s="415" t="e">
        <f t="shared" ca="1" si="38"/>
        <v>#N/A</v>
      </c>
    </row>
    <row r="525" spans="4:14" ht="14.65" customHeight="1" x14ac:dyDescent="0.25">
      <c r="D525" s="415" t="str">
        <f t="shared" si="35"/>
        <v>-</v>
      </c>
      <c r="E525" s="316" t="str">
        <f>IF(ISBLANK(A525),"-",D525/PLAYER_EXP_MAX)</f>
        <v>-</v>
      </c>
      <c r="F525" s="322" t="e">
        <f ca="1">IF(ISBLANK(A525),NA(),IFERROR(SLOPE(INDIRECT("D" &amp; MATCH(A525-$B$1,A:A,1)):D525, INDIRECT("A" &amp; MATCH(A525-$B$1,A:A,1)):A525),NA()))</f>
        <v>#N/A</v>
      </c>
      <c r="G525" s="330" t="e">
        <f>IF(ISBLANK(A525),NA(),IFERROR(A525+(PLAYER_EXP_MAX-D525)/F525,NA()))</f>
        <v>#N/A</v>
      </c>
      <c r="H525" s="415" t="e">
        <f ca="1">IF(ISBLANK(#REF!),NA(),IFERROR(TEXT(TRUNC(G525-NOW()),"000") &amp; " D " &amp; TEXT(TRUNC(ABS(G525-NOW()-TRUNC(G525-NOW()))*24),"00") &amp; " H", NA()))</f>
        <v>#N/A</v>
      </c>
      <c r="I525" s="322" t="e">
        <f ca="1">IF(ISBLANK(A525),NA(),IFERROR(SLOPE(INDIRECT("D" &amp; MATCH(A525-$C$1,A:A,1)):D525, INDIRECT("A" &amp; MATCH(A525-$C$1,A:A,1)):A525),NA()))</f>
        <v>#N/A</v>
      </c>
      <c r="J525" s="330" t="e">
        <f>IF(ISBLANK(A525),NA(),IFERROR(A525+(PLAYER_EXP_MAX-D525)/I525,NA()))</f>
        <v>#N/A</v>
      </c>
      <c r="K525" s="415" t="e">
        <f t="shared" ca="1" si="36"/>
        <v>#N/A</v>
      </c>
      <c r="L525" s="322" t="e">
        <f t="shared" si="37"/>
        <v>#N/A</v>
      </c>
      <c r="M525" s="330" t="e">
        <f>IF(ISBLANK(A525),NA(),IFERROR(A525+(PLAYER_EXP_MAX-D525)/L525,NA()))</f>
        <v>#N/A</v>
      </c>
      <c r="N525" s="415" t="e">
        <f t="shared" ca="1" si="38"/>
        <v>#N/A</v>
      </c>
    </row>
    <row r="526" spans="4:14" ht="14.65" customHeight="1" x14ac:dyDescent="0.25">
      <c r="D526" s="415" t="str">
        <f t="shared" si="35"/>
        <v>-</v>
      </c>
      <c r="E526" s="316" t="str">
        <f>IF(ISBLANK(A526),"-",D526/PLAYER_EXP_MAX)</f>
        <v>-</v>
      </c>
      <c r="F526" s="322" t="e">
        <f ca="1">IF(ISBLANK(A526),NA(),IFERROR(SLOPE(INDIRECT("D" &amp; MATCH(A526-$B$1,A:A,1)):D526, INDIRECT("A" &amp; MATCH(A526-$B$1,A:A,1)):A526),NA()))</f>
        <v>#N/A</v>
      </c>
      <c r="G526" s="330" t="e">
        <f>IF(ISBLANK(A526),NA(),IFERROR(A526+(PLAYER_EXP_MAX-D526)/F526,NA()))</f>
        <v>#N/A</v>
      </c>
      <c r="H526" s="415" t="e">
        <f ca="1">IF(ISBLANK(#REF!),NA(),IFERROR(TEXT(TRUNC(G526-NOW()),"000") &amp; " D " &amp; TEXT(TRUNC(ABS(G526-NOW()-TRUNC(G526-NOW()))*24),"00") &amp; " H", NA()))</f>
        <v>#N/A</v>
      </c>
      <c r="I526" s="322" t="e">
        <f ca="1">IF(ISBLANK(A526),NA(),IFERROR(SLOPE(INDIRECT("D" &amp; MATCH(A526-$C$1,A:A,1)):D526, INDIRECT("A" &amp; MATCH(A526-$C$1,A:A,1)):A526),NA()))</f>
        <v>#N/A</v>
      </c>
      <c r="J526" s="330" t="e">
        <f>IF(ISBLANK(A526),NA(),IFERROR(A526+(PLAYER_EXP_MAX-D526)/I526,NA()))</f>
        <v>#N/A</v>
      </c>
      <c r="K526" s="415" t="e">
        <f t="shared" ca="1" si="36"/>
        <v>#N/A</v>
      </c>
      <c r="L526" s="322" t="e">
        <f t="shared" si="37"/>
        <v>#N/A</v>
      </c>
      <c r="M526" s="330" t="e">
        <f>IF(ISBLANK(A526),NA(),IFERROR(A526+(PLAYER_EXP_MAX-D526)/L526,NA()))</f>
        <v>#N/A</v>
      </c>
      <c r="N526" s="415" t="e">
        <f t="shared" ca="1" si="38"/>
        <v>#N/A</v>
      </c>
    </row>
    <row r="527" spans="4:14" ht="14.65" customHeight="1" x14ac:dyDescent="0.25">
      <c r="D527" s="415" t="str">
        <f t="shared" si="35"/>
        <v>-</v>
      </c>
      <c r="E527" s="316" t="str">
        <f>IF(ISBLANK(A527),"-",D527/PLAYER_EXP_MAX)</f>
        <v>-</v>
      </c>
      <c r="F527" s="322" t="e">
        <f ca="1">IF(ISBLANK(A527),NA(),IFERROR(SLOPE(INDIRECT("D" &amp; MATCH(A527-$B$1,A:A,1)):D527, INDIRECT("A" &amp; MATCH(A527-$B$1,A:A,1)):A527),NA()))</f>
        <v>#N/A</v>
      </c>
      <c r="G527" s="330" t="e">
        <f>IF(ISBLANK(A527),NA(),IFERROR(A527+(PLAYER_EXP_MAX-D527)/F527,NA()))</f>
        <v>#N/A</v>
      </c>
      <c r="H527" s="415" t="e">
        <f ca="1">IF(ISBLANK(#REF!),NA(),IFERROR(TEXT(TRUNC(G527-NOW()),"000") &amp; " D " &amp; TEXT(TRUNC(ABS(G527-NOW()-TRUNC(G527-NOW()))*24),"00") &amp; " H", NA()))</f>
        <v>#N/A</v>
      </c>
      <c r="I527" s="322" t="e">
        <f ca="1">IF(ISBLANK(A527),NA(),IFERROR(SLOPE(INDIRECT("D" &amp; MATCH(A527-$C$1,A:A,1)):D527, INDIRECT("A" &amp; MATCH(A527-$C$1,A:A,1)):A527),NA()))</f>
        <v>#N/A</v>
      </c>
      <c r="J527" s="330" t="e">
        <f>IF(ISBLANK(A527),NA(),IFERROR(A527+(PLAYER_EXP_MAX-D527)/I527,NA()))</f>
        <v>#N/A</v>
      </c>
      <c r="K527" s="415" t="e">
        <f t="shared" ca="1" si="36"/>
        <v>#N/A</v>
      </c>
      <c r="L527" s="322" t="e">
        <f t="shared" si="37"/>
        <v>#N/A</v>
      </c>
      <c r="M527" s="330" t="e">
        <f>IF(ISBLANK(A527),NA(),IFERROR(A527+(PLAYER_EXP_MAX-D527)/L527,NA()))</f>
        <v>#N/A</v>
      </c>
      <c r="N527" s="415" t="e">
        <f t="shared" ca="1" si="38"/>
        <v>#N/A</v>
      </c>
    </row>
    <row r="528" spans="4:14" ht="14.65" customHeight="1" x14ac:dyDescent="0.25">
      <c r="D528" s="415" t="str">
        <f t="shared" ref="D528:D591" si="39">IF(ISBLANK(A528),"-",INDEX(DATA_PLAYER_EXP, B528, 3) + INDEX(DATA_PLAYER_EXP, B528, 2) - C528)</f>
        <v>-</v>
      </c>
      <c r="E528" s="316" t="str">
        <f>IF(ISBLANK(A528),"-",D528/PLAYER_EXP_MAX)</f>
        <v>-</v>
      </c>
      <c r="F528" s="322" t="e">
        <f ca="1">IF(ISBLANK(A528),NA(),IFERROR(SLOPE(INDIRECT("D" &amp; MATCH(A528-$B$1,A:A,1)):D528, INDIRECT("A" &amp; MATCH(A528-$B$1,A:A,1)):A528),NA()))</f>
        <v>#N/A</v>
      </c>
      <c r="G528" s="330" t="e">
        <f>IF(ISBLANK(A528),NA(),IFERROR(A528+(PLAYER_EXP_MAX-D528)/F528,NA()))</f>
        <v>#N/A</v>
      </c>
      <c r="H528" s="415" t="e">
        <f ca="1">IF(ISBLANK(#REF!),NA(),IFERROR(TEXT(TRUNC(G528-NOW()),"000") &amp; " D " &amp; TEXT(TRUNC(ABS(G528-NOW()-TRUNC(G528-NOW()))*24),"00") &amp; " H", NA()))</f>
        <v>#N/A</v>
      </c>
      <c r="I528" s="322" t="e">
        <f ca="1">IF(ISBLANK(A528),NA(),IFERROR(SLOPE(INDIRECT("D" &amp; MATCH(A528-$C$1,A:A,1)):D528, INDIRECT("A" &amp; MATCH(A528-$C$1,A:A,1)):A528),NA()))</f>
        <v>#N/A</v>
      </c>
      <c r="J528" s="330" t="e">
        <f>IF(ISBLANK(A528),NA(),IFERROR(A528+(PLAYER_EXP_MAX-D528)/I528,NA()))</f>
        <v>#N/A</v>
      </c>
      <c r="K528" s="415" t="e">
        <f t="shared" ca="1" si="36"/>
        <v>#N/A</v>
      </c>
      <c r="L528" s="322" t="e">
        <f t="shared" si="37"/>
        <v>#N/A</v>
      </c>
      <c r="M528" s="330" t="e">
        <f>IF(ISBLANK(A528),NA(),IFERROR(A528+(PLAYER_EXP_MAX-D528)/L528,NA()))</f>
        <v>#N/A</v>
      </c>
      <c r="N528" s="415" t="e">
        <f t="shared" ca="1" si="38"/>
        <v>#N/A</v>
      </c>
    </row>
    <row r="529" spans="4:14" ht="14.65" customHeight="1" x14ac:dyDescent="0.25">
      <c r="D529" s="415" t="str">
        <f t="shared" si="39"/>
        <v>-</v>
      </c>
      <c r="E529" s="316" t="str">
        <f>IF(ISBLANK(A529),"-",D529/PLAYER_EXP_MAX)</f>
        <v>-</v>
      </c>
      <c r="F529" s="322" t="e">
        <f ca="1">IF(ISBLANK(A529),NA(),IFERROR(SLOPE(INDIRECT("D" &amp; MATCH(A529-$B$1,A:A,1)):D529, INDIRECT("A" &amp; MATCH(A529-$B$1,A:A,1)):A529),NA()))</f>
        <v>#N/A</v>
      </c>
      <c r="G529" s="330" t="e">
        <f>IF(ISBLANK(A529),NA(),IFERROR(A529+(PLAYER_EXP_MAX-D529)/F529,NA()))</f>
        <v>#N/A</v>
      </c>
      <c r="H529" s="415" t="e">
        <f ca="1">IF(ISBLANK(#REF!),NA(),IFERROR(TEXT(TRUNC(G529-NOW()),"000") &amp; " D " &amp; TEXT(TRUNC(ABS(G529-NOW()-TRUNC(G529-NOW()))*24),"00") &amp; " H", NA()))</f>
        <v>#N/A</v>
      </c>
      <c r="I529" s="322" t="e">
        <f ca="1">IF(ISBLANK(A529),NA(),IFERROR(SLOPE(INDIRECT("D" &amp; MATCH(A529-$C$1,A:A,1)):D529, INDIRECT("A" &amp; MATCH(A529-$C$1,A:A,1)):A529),NA()))</f>
        <v>#N/A</v>
      </c>
      <c r="J529" s="330" t="e">
        <f>IF(ISBLANK(A529),NA(),IFERROR(A529+(PLAYER_EXP_MAX-D529)/I529,NA()))</f>
        <v>#N/A</v>
      </c>
      <c r="K529" s="415" t="e">
        <f t="shared" ref="K529:K592" ca="1" si="40">IF(ISBLANK(A529),NA(),IFERROR(TEXT(TRUNC(J529-NOW()),"000") &amp; " D " &amp; TEXT(TRUNC(ABS(J529-NOW()-TRUNC(J529-NOW()))*24),"00") &amp; " H", NA()))</f>
        <v>#N/A</v>
      </c>
      <c r="L529" s="322" t="e">
        <f t="shared" ref="L529:L592" si="41">IFERROR(IF(OR(ISBLANK($A529),$A529-$A$3 &lt; $C$1),NA(),($D529-$D$3)/($A529-$A$3)),NA())</f>
        <v>#N/A</v>
      </c>
      <c r="M529" s="330" t="e">
        <f>IF(ISBLANK(A529),NA(),IFERROR(A529+(PLAYER_EXP_MAX-D529)/L529,NA()))</f>
        <v>#N/A</v>
      </c>
      <c r="N529" s="415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15" t="str">
        <f t="shared" si="39"/>
        <v>-</v>
      </c>
      <c r="E530" s="316" t="str">
        <f>IF(ISBLANK(A530),"-",D530/PLAYER_EXP_MAX)</f>
        <v>-</v>
      </c>
      <c r="F530" s="322" t="e">
        <f ca="1">IF(ISBLANK(A530),NA(),IFERROR(SLOPE(INDIRECT("D" &amp; MATCH(A530-$B$1,A:A,1)):D530, INDIRECT("A" &amp; MATCH(A530-$B$1,A:A,1)):A530),NA()))</f>
        <v>#N/A</v>
      </c>
      <c r="G530" s="330" t="e">
        <f>IF(ISBLANK(A530),NA(),IFERROR(A530+(PLAYER_EXP_MAX-D530)/F530,NA()))</f>
        <v>#N/A</v>
      </c>
      <c r="H530" s="415" t="e">
        <f ca="1">IF(ISBLANK(#REF!),NA(),IFERROR(TEXT(TRUNC(G530-NOW()),"000") &amp; " D " &amp; TEXT(TRUNC(ABS(G530-NOW()-TRUNC(G530-NOW()))*24),"00") &amp; " H", NA()))</f>
        <v>#N/A</v>
      </c>
      <c r="I530" s="322" t="e">
        <f ca="1">IF(ISBLANK(A530),NA(),IFERROR(SLOPE(INDIRECT("D" &amp; MATCH(A530-$C$1,A:A,1)):D530, INDIRECT("A" &amp; MATCH(A530-$C$1,A:A,1)):A530),NA()))</f>
        <v>#N/A</v>
      </c>
      <c r="J530" s="330" t="e">
        <f>IF(ISBLANK(A530),NA(),IFERROR(A530+(PLAYER_EXP_MAX-D530)/I530,NA()))</f>
        <v>#N/A</v>
      </c>
      <c r="K530" s="415" t="e">
        <f t="shared" ca="1" si="40"/>
        <v>#N/A</v>
      </c>
      <c r="L530" s="322" t="e">
        <f t="shared" si="41"/>
        <v>#N/A</v>
      </c>
      <c r="M530" s="330" t="e">
        <f>IF(ISBLANK(A530),NA(),IFERROR(A530+(PLAYER_EXP_MAX-D530)/L530,NA()))</f>
        <v>#N/A</v>
      </c>
      <c r="N530" s="415" t="e">
        <f t="shared" ca="1" si="42"/>
        <v>#N/A</v>
      </c>
    </row>
    <row r="531" spans="4:14" ht="14.65" customHeight="1" x14ac:dyDescent="0.25">
      <c r="D531" s="415" t="str">
        <f t="shared" si="39"/>
        <v>-</v>
      </c>
      <c r="E531" s="316" t="str">
        <f>IF(ISBLANK(A531),"-",D531/PLAYER_EXP_MAX)</f>
        <v>-</v>
      </c>
      <c r="F531" s="322" t="e">
        <f ca="1">IF(ISBLANK(A531),NA(),IFERROR(SLOPE(INDIRECT("D" &amp; MATCH(A531-$B$1,A:A,1)):D531, INDIRECT("A" &amp; MATCH(A531-$B$1,A:A,1)):A531),NA()))</f>
        <v>#N/A</v>
      </c>
      <c r="G531" s="330" t="e">
        <f>IF(ISBLANK(A531),NA(),IFERROR(A531+(PLAYER_EXP_MAX-D531)/F531,NA()))</f>
        <v>#N/A</v>
      </c>
      <c r="H531" s="415" t="e">
        <f ca="1">IF(ISBLANK(#REF!),NA(),IFERROR(TEXT(TRUNC(G531-NOW()),"000") &amp; " D " &amp; TEXT(TRUNC(ABS(G531-NOW()-TRUNC(G531-NOW()))*24),"00") &amp; " H", NA()))</f>
        <v>#N/A</v>
      </c>
      <c r="I531" s="322" t="e">
        <f ca="1">IF(ISBLANK(A531),NA(),IFERROR(SLOPE(INDIRECT("D" &amp; MATCH(A531-$C$1,A:A,1)):D531, INDIRECT("A" &amp; MATCH(A531-$C$1,A:A,1)):A531),NA()))</f>
        <v>#N/A</v>
      </c>
      <c r="J531" s="330" t="e">
        <f>IF(ISBLANK(A531),NA(),IFERROR(A531+(PLAYER_EXP_MAX-D531)/I531,NA()))</f>
        <v>#N/A</v>
      </c>
      <c r="K531" s="415" t="e">
        <f t="shared" ca="1" si="40"/>
        <v>#N/A</v>
      </c>
      <c r="L531" s="322" t="e">
        <f t="shared" si="41"/>
        <v>#N/A</v>
      </c>
      <c r="M531" s="330" t="e">
        <f>IF(ISBLANK(A531),NA(),IFERROR(A531+(PLAYER_EXP_MAX-D531)/L531,NA()))</f>
        <v>#N/A</v>
      </c>
      <c r="N531" s="415" t="e">
        <f t="shared" ca="1" si="42"/>
        <v>#N/A</v>
      </c>
    </row>
    <row r="532" spans="4:14" ht="14.65" customHeight="1" x14ac:dyDescent="0.25">
      <c r="D532" s="415" t="str">
        <f t="shared" si="39"/>
        <v>-</v>
      </c>
      <c r="E532" s="316" t="str">
        <f>IF(ISBLANK(A532),"-",D532/PLAYER_EXP_MAX)</f>
        <v>-</v>
      </c>
      <c r="F532" s="322" t="e">
        <f ca="1">IF(ISBLANK(A532),NA(),IFERROR(SLOPE(INDIRECT("D" &amp; MATCH(A532-$B$1,A:A,1)):D532, INDIRECT("A" &amp; MATCH(A532-$B$1,A:A,1)):A532),NA()))</f>
        <v>#N/A</v>
      </c>
      <c r="G532" s="330" t="e">
        <f>IF(ISBLANK(A532),NA(),IFERROR(A532+(PLAYER_EXP_MAX-D532)/F532,NA()))</f>
        <v>#N/A</v>
      </c>
      <c r="H532" s="415" t="e">
        <f ca="1">IF(ISBLANK(#REF!),NA(),IFERROR(TEXT(TRUNC(G532-NOW()),"000") &amp; " D " &amp; TEXT(TRUNC(ABS(G532-NOW()-TRUNC(G532-NOW()))*24),"00") &amp; " H", NA()))</f>
        <v>#N/A</v>
      </c>
      <c r="I532" s="322" t="e">
        <f ca="1">IF(ISBLANK(A532),NA(),IFERROR(SLOPE(INDIRECT("D" &amp; MATCH(A532-$C$1,A:A,1)):D532, INDIRECT("A" &amp; MATCH(A532-$C$1,A:A,1)):A532),NA()))</f>
        <v>#N/A</v>
      </c>
      <c r="J532" s="330" t="e">
        <f>IF(ISBLANK(A532),NA(),IFERROR(A532+(PLAYER_EXP_MAX-D532)/I532,NA()))</f>
        <v>#N/A</v>
      </c>
      <c r="K532" s="415" t="e">
        <f t="shared" ca="1" si="40"/>
        <v>#N/A</v>
      </c>
      <c r="L532" s="322" t="e">
        <f t="shared" si="41"/>
        <v>#N/A</v>
      </c>
      <c r="M532" s="330" t="e">
        <f>IF(ISBLANK(A532),NA(),IFERROR(A532+(PLAYER_EXP_MAX-D532)/L532,NA()))</f>
        <v>#N/A</v>
      </c>
      <c r="N532" s="415" t="e">
        <f t="shared" ca="1" si="42"/>
        <v>#N/A</v>
      </c>
    </row>
    <row r="533" spans="4:14" ht="14.65" customHeight="1" x14ac:dyDescent="0.25">
      <c r="D533" s="415" t="str">
        <f t="shared" si="39"/>
        <v>-</v>
      </c>
      <c r="E533" s="316" t="str">
        <f>IF(ISBLANK(A533),"-",D533/PLAYER_EXP_MAX)</f>
        <v>-</v>
      </c>
      <c r="F533" s="322" t="e">
        <f ca="1">IF(ISBLANK(A533),NA(),IFERROR(SLOPE(INDIRECT("D" &amp; MATCH(A533-$B$1,A:A,1)):D533, INDIRECT("A" &amp; MATCH(A533-$B$1,A:A,1)):A533),NA()))</f>
        <v>#N/A</v>
      </c>
      <c r="G533" s="330" t="e">
        <f>IF(ISBLANK(A533),NA(),IFERROR(A533+(PLAYER_EXP_MAX-D533)/F533,NA()))</f>
        <v>#N/A</v>
      </c>
      <c r="H533" s="415" t="e">
        <f ca="1">IF(ISBLANK(#REF!),NA(),IFERROR(TEXT(TRUNC(G533-NOW()),"000") &amp; " D " &amp; TEXT(TRUNC(ABS(G533-NOW()-TRUNC(G533-NOW()))*24),"00") &amp; " H", NA()))</f>
        <v>#N/A</v>
      </c>
      <c r="I533" s="322" t="e">
        <f ca="1">IF(ISBLANK(A533),NA(),IFERROR(SLOPE(INDIRECT("D" &amp; MATCH(A533-$C$1,A:A,1)):D533, INDIRECT("A" &amp; MATCH(A533-$C$1,A:A,1)):A533),NA()))</f>
        <v>#N/A</v>
      </c>
      <c r="J533" s="330" t="e">
        <f>IF(ISBLANK(A533),NA(),IFERROR(A533+(PLAYER_EXP_MAX-D533)/I533,NA()))</f>
        <v>#N/A</v>
      </c>
      <c r="K533" s="415" t="e">
        <f t="shared" ca="1" si="40"/>
        <v>#N/A</v>
      </c>
      <c r="L533" s="322" t="e">
        <f t="shared" si="41"/>
        <v>#N/A</v>
      </c>
      <c r="M533" s="330" t="e">
        <f>IF(ISBLANK(A533),NA(),IFERROR(A533+(PLAYER_EXP_MAX-D533)/L533,NA()))</f>
        <v>#N/A</v>
      </c>
      <c r="N533" s="415" t="e">
        <f t="shared" ca="1" si="42"/>
        <v>#N/A</v>
      </c>
    </row>
    <row r="534" spans="4:14" ht="14.65" customHeight="1" x14ac:dyDescent="0.25">
      <c r="D534" s="415" t="str">
        <f t="shared" si="39"/>
        <v>-</v>
      </c>
      <c r="E534" s="316" t="str">
        <f>IF(ISBLANK(A534),"-",D534/PLAYER_EXP_MAX)</f>
        <v>-</v>
      </c>
      <c r="F534" s="322" t="e">
        <f ca="1">IF(ISBLANK(A534),NA(),IFERROR(SLOPE(INDIRECT("D" &amp; MATCH(A534-$B$1,A:A,1)):D534, INDIRECT("A" &amp; MATCH(A534-$B$1,A:A,1)):A534),NA()))</f>
        <v>#N/A</v>
      </c>
      <c r="G534" s="330" t="e">
        <f>IF(ISBLANK(A534),NA(),IFERROR(A534+(PLAYER_EXP_MAX-D534)/F534,NA()))</f>
        <v>#N/A</v>
      </c>
      <c r="H534" s="415" t="e">
        <f ca="1">IF(ISBLANK(#REF!),NA(),IFERROR(TEXT(TRUNC(G534-NOW()),"000") &amp; " D " &amp; TEXT(TRUNC(ABS(G534-NOW()-TRUNC(G534-NOW()))*24),"00") &amp; " H", NA()))</f>
        <v>#N/A</v>
      </c>
      <c r="I534" s="322" t="e">
        <f ca="1">IF(ISBLANK(A534),NA(),IFERROR(SLOPE(INDIRECT("D" &amp; MATCH(A534-$C$1,A:A,1)):D534, INDIRECT("A" &amp; MATCH(A534-$C$1,A:A,1)):A534),NA()))</f>
        <v>#N/A</v>
      </c>
      <c r="J534" s="330" t="e">
        <f>IF(ISBLANK(A534),NA(),IFERROR(A534+(PLAYER_EXP_MAX-D534)/I534,NA()))</f>
        <v>#N/A</v>
      </c>
      <c r="K534" s="415" t="e">
        <f t="shared" ca="1" si="40"/>
        <v>#N/A</v>
      </c>
      <c r="L534" s="322" t="e">
        <f t="shared" si="41"/>
        <v>#N/A</v>
      </c>
      <c r="M534" s="330" t="e">
        <f>IF(ISBLANK(A534),NA(),IFERROR(A534+(PLAYER_EXP_MAX-D534)/L534,NA()))</f>
        <v>#N/A</v>
      </c>
      <c r="N534" s="415" t="e">
        <f t="shared" ca="1" si="42"/>
        <v>#N/A</v>
      </c>
    </row>
    <row r="535" spans="4:14" ht="14.65" customHeight="1" x14ac:dyDescent="0.25">
      <c r="D535" s="415" t="str">
        <f t="shared" si="39"/>
        <v>-</v>
      </c>
      <c r="E535" s="316" t="str">
        <f>IF(ISBLANK(A535),"-",D535/PLAYER_EXP_MAX)</f>
        <v>-</v>
      </c>
      <c r="F535" s="322" t="e">
        <f ca="1">IF(ISBLANK(A535),NA(),IFERROR(SLOPE(INDIRECT("D" &amp; MATCH(A535-$B$1,A:A,1)):D535, INDIRECT("A" &amp; MATCH(A535-$B$1,A:A,1)):A535),NA()))</f>
        <v>#N/A</v>
      </c>
      <c r="G535" s="330" t="e">
        <f>IF(ISBLANK(A535),NA(),IFERROR(A535+(PLAYER_EXP_MAX-D535)/F535,NA()))</f>
        <v>#N/A</v>
      </c>
      <c r="H535" s="415" t="e">
        <f ca="1">IF(ISBLANK(#REF!),NA(),IFERROR(TEXT(TRUNC(G535-NOW()),"000") &amp; " D " &amp; TEXT(TRUNC(ABS(G535-NOW()-TRUNC(G535-NOW()))*24),"00") &amp; " H", NA()))</f>
        <v>#N/A</v>
      </c>
      <c r="I535" s="322" t="e">
        <f ca="1">IF(ISBLANK(A535),NA(),IFERROR(SLOPE(INDIRECT("D" &amp; MATCH(A535-$C$1,A:A,1)):D535, INDIRECT("A" &amp; MATCH(A535-$C$1,A:A,1)):A535),NA()))</f>
        <v>#N/A</v>
      </c>
      <c r="J535" s="330" t="e">
        <f>IF(ISBLANK(A535),NA(),IFERROR(A535+(PLAYER_EXP_MAX-D535)/I535,NA()))</f>
        <v>#N/A</v>
      </c>
      <c r="K535" s="415" t="e">
        <f t="shared" ca="1" si="40"/>
        <v>#N/A</v>
      </c>
      <c r="L535" s="322" t="e">
        <f t="shared" si="41"/>
        <v>#N/A</v>
      </c>
      <c r="M535" s="330" t="e">
        <f>IF(ISBLANK(A535),NA(),IFERROR(A535+(PLAYER_EXP_MAX-D535)/L535,NA()))</f>
        <v>#N/A</v>
      </c>
      <c r="N535" s="415" t="e">
        <f t="shared" ca="1" si="42"/>
        <v>#N/A</v>
      </c>
    </row>
    <row r="536" spans="4:14" ht="14.65" customHeight="1" x14ac:dyDescent="0.25">
      <c r="D536" s="415" t="str">
        <f t="shared" si="39"/>
        <v>-</v>
      </c>
      <c r="E536" s="316" t="str">
        <f>IF(ISBLANK(A536),"-",D536/PLAYER_EXP_MAX)</f>
        <v>-</v>
      </c>
      <c r="F536" s="322" t="e">
        <f ca="1">IF(ISBLANK(A536),NA(),IFERROR(SLOPE(INDIRECT("D" &amp; MATCH(A536-$B$1,A:A,1)):D536, INDIRECT("A" &amp; MATCH(A536-$B$1,A:A,1)):A536),NA()))</f>
        <v>#N/A</v>
      </c>
      <c r="G536" s="330" t="e">
        <f>IF(ISBLANK(A536),NA(),IFERROR(A536+(PLAYER_EXP_MAX-D536)/F536,NA()))</f>
        <v>#N/A</v>
      </c>
      <c r="H536" s="415" t="e">
        <f ca="1">IF(ISBLANK(#REF!),NA(),IFERROR(TEXT(TRUNC(G536-NOW()),"000") &amp; " D " &amp; TEXT(TRUNC(ABS(G536-NOW()-TRUNC(G536-NOW()))*24),"00") &amp; " H", NA()))</f>
        <v>#N/A</v>
      </c>
      <c r="I536" s="322" t="e">
        <f ca="1">IF(ISBLANK(A536),NA(),IFERROR(SLOPE(INDIRECT("D" &amp; MATCH(A536-$C$1,A:A,1)):D536, INDIRECT("A" &amp; MATCH(A536-$C$1,A:A,1)):A536),NA()))</f>
        <v>#N/A</v>
      </c>
      <c r="J536" s="330" t="e">
        <f>IF(ISBLANK(A536),NA(),IFERROR(A536+(PLAYER_EXP_MAX-D536)/I536,NA()))</f>
        <v>#N/A</v>
      </c>
      <c r="K536" s="415" t="e">
        <f t="shared" ca="1" si="40"/>
        <v>#N/A</v>
      </c>
      <c r="L536" s="322" t="e">
        <f t="shared" si="41"/>
        <v>#N/A</v>
      </c>
      <c r="M536" s="330" t="e">
        <f>IF(ISBLANK(A536),NA(),IFERROR(A536+(PLAYER_EXP_MAX-D536)/L536,NA()))</f>
        <v>#N/A</v>
      </c>
      <c r="N536" s="415" t="e">
        <f t="shared" ca="1" si="42"/>
        <v>#N/A</v>
      </c>
    </row>
    <row r="537" spans="4:14" ht="14.65" customHeight="1" x14ac:dyDescent="0.25">
      <c r="D537" s="415" t="str">
        <f t="shared" si="39"/>
        <v>-</v>
      </c>
      <c r="E537" s="316" t="str">
        <f>IF(ISBLANK(A537),"-",D537/PLAYER_EXP_MAX)</f>
        <v>-</v>
      </c>
      <c r="F537" s="322" t="e">
        <f ca="1">IF(ISBLANK(A537),NA(),IFERROR(SLOPE(INDIRECT("D" &amp; MATCH(A537-$B$1,A:A,1)):D537, INDIRECT("A" &amp; MATCH(A537-$B$1,A:A,1)):A537),NA()))</f>
        <v>#N/A</v>
      </c>
      <c r="G537" s="330" t="e">
        <f>IF(ISBLANK(A537),NA(),IFERROR(A537+(PLAYER_EXP_MAX-D537)/F537,NA()))</f>
        <v>#N/A</v>
      </c>
      <c r="H537" s="415" t="e">
        <f ca="1">IF(ISBLANK(#REF!),NA(),IFERROR(TEXT(TRUNC(G537-NOW()),"000") &amp; " D " &amp; TEXT(TRUNC(ABS(G537-NOW()-TRUNC(G537-NOW()))*24),"00") &amp; " H", NA()))</f>
        <v>#N/A</v>
      </c>
      <c r="I537" s="322" t="e">
        <f ca="1">IF(ISBLANK(A537),NA(),IFERROR(SLOPE(INDIRECT("D" &amp; MATCH(A537-$C$1,A:A,1)):D537, INDIRECT("A" &amp; MATCH(A537-$C$1,A:A,1)):A537),NA()))</f>
        <v>#N/A</v>
      </c>
      <c r="J537" s="330" t="e">
        <f>IF(ISBLANK(A537),NA(),IFERROR(A537+(PLAYER_EXP_MAX-D537)/I537,NA()))</f>
        <v>#N/A</v>
      </c>
      <c r="K537" s="415" t="e">
        <f t="shared" ca="1" si="40"/>
        <v>#N/A</v>
      </c>
      <c r="L537" s="322" t="e">
        <f t="shared" si="41"/>
        <v>#N/A</v>
      </c>
      <c r="M537" s="330" t="e">
        <f>IF(ISBLANK(A537),NA(),IFERROR(A537+(PLAYER_EXP_MAX-D537)/L537,NA()))</f>
        <v>#N/A</v>
      </c>
      <c r="N537" s="415" t="e">
        <f t="shared" ca="1" si="42"/>
        <v>#N/A</v>
      </c>
    </row>
    <row r="538" spans="4:14" ht="14.65" customHeight="1" x14ac:dyDescent="0.25">
      <c r="D538" s="415" t="str">
        <f t="shared" si="39"/>
        <v>-</v>
      </c>
      <c r="E538" s="316" t="str">
        <f>IF(ISBLANK(A538),"-",D538/PLAYER_EXP_MAX)</f>
        <v>-</v>
      </c>
      <c r="F538" s="322" t="e">
        <f ca="1">IF(ISBLANK(A538),NA(),IFERROR(SLOPE(INDIRECT("D" &amp; MATCH(A538-$B$1,A:A,1)):D538, INDIRECT("A" &amp; MATCH(A538-$B$1,A:A,1)):A538),NA()))</f>
        <v>#N/A</v>
      </c>
      <c r="G538" s="330" t="e">
        <f>IF(ISBLANK(A538),NA(),IFERROR(A538+(PLAYER_EXP_MAX-D538)/F538,NA()))</f>
        <v>#N/A</v>
      </c>
      <c r="H538" s="415" t="e">
        <f ca="1">IF(ISBLANK(#REF!),NA(),IFERROR(TEXT(TRUNC(G538-NOW()),"000") &amp; " D " &amp; TEXT(TRUNC(ABS(G538-NOW()-TRUNC(G538-NOW()))*24),"00") &amp; " H", NA()))</f>
        <v>#N/A</v>
      </c>
      <c r="I538" s="322" t="e">
        <f ca="1">IF(ISBLANK(A538),NA(),IFERROR(SLOPE(INDIRECT("D" &amp; MATCH(A538-$C$1,A:A,1)):D538, INDIRECT("A" &amp; MATCH(A538-$C$1,A:A,1)):A538),NA()))</f>
        <v>#N/A</v>
      </c>
      <c r="J538" s="330" t="e">
        <f>IF(ISBLANK(A538),NA(),IFERROR(A538+(PLAYER_EXP_MAX-D538)/I538,NA()))</f>
        <v>#N/A</v>
      </c>
      <c r="K538" s="415" t="e">
        <f t="shared" ca="1" si="40"/>
        <v>#N/A</v>
      </c>
      <c r="L538" s="322" t="e">
        <f t="shared" si="41"/>
        <v>#N/A</v>
      </c>
      <c r="M538" s="330" t="e">
        <f>IF(ISBLANK(A538),NA(),IFERROR(A538+(PLAYER_EXP_MAX-D538)/L538,NA()))</f>
        <v>#N/A</v>
      </c>
      <c r="N538" s="415" t="e">
        <f t="shared" ca="1" si="42"/>
        <v>#N/A</v>
      </c>
    </row>
    <row r="539" spans="4:14" ht="14.65" customHeight="1" x14ac:dyDescent="0.25">
      <c r="D539" s="415" t="str">
        <f t="shared" si="39"/>
        <v>-</v>
      </c>
      <c r="E539" s="316" t="str">
        <f>IF(ISBLANK(A539),"-",D539/PLAYER_EXP_MAX)</f>
        <v>-</v>
      </c>
      <c r="F539" s="322" t="e">
        <f ca="1">IF(ISBLANK(A539),NA(),IFERROR(SLOPE(INDIRECT("D" &amp; MATCH(A539-$B$1,A:A,1)):D539, INDIRECT("A" &amp; MATCH(A539-$B$1,A:A,1)):A539),NA()))</f>
        <v>#N/A</v>
      </c>
      <c r="G539" s="330" t="e">
        <f>IF(ISBLANK(A539),NA(),IFERROR(A539+(PLAYER_EXP_MAX-D539)/F539,NA()))</f>
        <v>#N/A</v>
      </c>
      <c r="H539" s="415" t="e">
        <f ca="1">IF(ISBLANK(#REF!),NA(),IFERROR(TEXT(TRUNC(G539-NOW()),"000") &amp; " D " &amp; TEXT(TRUNC(ABS(G539-NOW()-TRUNC(G539-NOW()))*24),"00") &amp; " H", NA()))</f>
        <v>#N/A</v>
      </c>
      <c r="I539" s="322" t="e">
        <f ca="1">IF(ISBLANK(A539),NA(),IFERROR(SLOPE(INDIRECT("D" &amp; MATCH(A539-$C$1,A:A,1)):D539, INDIRECT("A" &amp; MATCH(A539-$C$1,A:A,1)):A539),NA()))</f>
        <v>#N/A</v>
      </c>
      <c r="J539" s="330" t="e">
        <f>IF(ISBLANK(A539),NA(),IFERROR(A539+(PLAYER_EXP_MAX-D539)/I539,NA()))</f>
        <v>#N/A</v>
      </c>
      <c r="K539" s="415" t="e">
        <f t="shared" ca="1" si="40"/>
        <v>#N/A</v>
      </c>
      <c r="L539" s="322" t="e">
        <f t="shared" si="41"/>
        <v>#N/A</v>
      </c>
      <c r="M539" s="330" t="e">
        <f>IF(ISBLANK(A539),NA(),IFERROR(A539+(PLAYER_EXP_MAX-D539)/L539,NA()))</f>
        <v>#N/A</v>
      </c>
      <c r="N539" s="415" t="e">
        <f t="shared" ca="1" si="42"/>
        <v>#N/A</v>
      </c>
    </row>
    <row r="540" spans="4:14" ht="14.65" customHeight="1" x14ac:dyDescent="0.25">
      <c r="D540" s="415" t="str">
        <f t="shared" si="39"/>
        <v>-</v>
      </c>
      <c r="E540" s="316" t="str">
        <f>IF(ISBLANK(A540),"-",D540/PLAYER_EXP_MAX)</f>
        <v>-</v>
      </c>
      <c r="F540" s="322" t="e">
        <f ca="1">IF(ISBLANK(A540),NA(),IFERROR(SLOPE(INDIRECT("D" &amp; MATCH(A540-$B$1,A:A,1)):D540, INDIRECT("A" &amp; MATCH(A540-$B$1,A:A,1)):A540),NA()))</f>
        <v>#N/A</v>
      </c>
      <c r="G540" s="330" t="e">
        <f>IF(ISBLANK(A540),NA(),IFERROR(A540+(PLAYER_EXP_MAX-D540)/F540,NA()))</f>
        <v>#N/A</v>
      </c>
      <c r="H540" s="415" t="e">
        <f ca="1">IF(ISBLANK(#REF!),NA(),IFERROR(TEXT(TRUNC(G540-NOW()),"000") &amp; " D " &amp; TEXT(TRUNC(ABS(G540-NOW()-TRUNC(G540-NOW()))*24),"00") &amp; " H", NA()))</f>
        <v>#N/A</v>
      </c>
      <c r="I540" s="322" t="e">
        <f ca="1">IF(ISBLANK(A540),NA(),IFERROR(SLOPE(INDIRECT("D" &amp; MATCH(A540-$C$1,A:A,1)):D540, INDIRECT("A" &amp; MATCH(A540-$C$1,A:A,1)):A540),NA()))</f>
        <v>#N/A</v>
      </c>
      <c r="J540" s="330" t="e">
        <f>IF(ISBLANK(A540),NA(),IFERROR(A540+(PLAYER_EXP_MAX-D540)/I540,NA()))</f>
        <v>#N/A</v>
      </c>
      <c r="K540" s="415" t="e">
        <f t="shared" ca="1" si="40"/>
        <v>#N/A</v>
      </c>
      <c r="L540" s="322" t="e">
        <f t="shared" si="41"/>
        <v>#N/A</v>
      </c>
      <c r="M540" s="330" t="e">
        <f>IF(ISBLANK(A540),NA(),IFERROR(A540+(PLAYER_EXP_MAX-D540)/L540,NA()))</f>
        <v>#N/A</v>
      </c>
      <c r="N540" s="415" t="e">
        <f t="shared" ca="1" si="42"/>
        <v>#N/A</v>
      </c>
    </row>
    <row r="541" spans="4:14" ht="14.65" customHeight="1" x14ac:dyDescent="0.25">
      <c r="D541" s="415" t="str">
        <f t="shared" si="39"/>
        <v>-</v>
      </c>
      <c r="E541" s="316" t="str">
        <f>IF(ISBLANK(A541),"-",D541/PLAYER_EXP_MAX)</f>
        <v>-</v>
      </c>
      <c r="F541" s="322" t="e">
        <f ca="1">IF(ISBLANK(A541),NA(),IFERROR(SLOPE(INDIRECT("D" &amp; MATCH(A541-$B$1,A:A,1)):D541, INDIRECT("A" &amp; MATCH(A541-$B$1,A:A,1)):A541),NA()))</f>
        <v>#N/A</v>
      </c>
      <c r="G541" s="330" t="e">
        <f>IF(ISBLANK(A541),NA(),IFERROR(A541+(PLAYER_EXP_MAX-D541)/F541,NA()))</f>
        <v>#N/A</v>
      </c>
      <c r="H541" s="415" t="e">
        <f ca="1">IF(ISBLANK(#REF!),NA(),IFERROR(TEXT(TRUNC(G541-NOW()),"000") &amp; " D " &amp; TEXT(TRUNC(ABS(G541-NOW()-TRUNC(G541-NOW()))*24),"00") &amp; " H", NA()))</f>
        <v>#N/A</v>
      </c>
      <c r="I541" s="322" t="e">
        <f ca="1">IF(ISBLANK(A541),NA(),IFERROR(SLOPE(INDIRECT("D" &amp; MATCH(A541-$C$1,A:A,1)):D541, INDIRECT("A" &amp; MATCH(A541-$C$1,A:A,1)):A541),NA()))</f>
        <v>#N/A</v>
      </c>
      <c r="J541" s="330" t="e">
        <f>IF(ISBLANK(A541),NA(),IFERROR(A541+(PLAYER_EXP_MAX-D541)/I541,NA()))</f>
        <v>#N/A</v>
      </c>
      <c r="K541" s="415" t="e">
        <f t="shared" ca="1" si="40"/>
        <v>#N/A</v>
      </c>
      <c r="L541" s="322" t="e">
        <f t="shared" si="41"/>
        <v>#N/A</v>
      </c>
      <c r="M541" s="330" t="e">
        <f>IF(ISBLANK(A541),NA(),IFERROR(A541+(PLAYER_EXP_MAX-D541)/L541,NA()))</f>
        <v>#N/A</v>
      </c>
      <c r="N541" s="415" t="e">
        <f t="shared" ca="1" si="42"/>
        <v>#N/A</v>
      </c>
    </row>
    <row r="542" spans="4:14" ht="14.65" customHeight="1" x14ac:dyDescent="0.25">
      <c r="D542" s="415" t="str">
        <f t="shared" si="39"/>
        <v>-</v>
      </c>
      <c r="E542" s="316" t="str">
        <f>IF(ISBLANK(A542),"-",D542/PLAYER_EXP_MAX)</f>
        <v>-</v>
      </c>
      <c r="F542" s="322" t="e">
        <f ca="1">IF(ISBLANK(A542),NA(),IFERROR(SLOPE(INDIRECT("D" &amp; MATCH(A542-$B$1,A:A,1)):D542, INDIRECT("A" &amp; MATCH(A542-$B$1,A:A,1)):A542),NA()))</f>
        <v>#N/A</v>
      </c>
      <c r="G542" s="330" t="e">
        <f>IF(ISBLANK(A542),NA(),IFERROR(A542+(PLAYER_EXP_MAX-D542)/F542,NA()))</f>
        <v>#N/A</v>
      </c>
      <c r="H542" s="415" t="e">
        <f ca="1">IF(ISBLANK(#REF!),NA(),IFERROR(TEXT(TRUNC(G542-NOW()),"000") &amp; " D " &amp; TEXT(TRUNC(ABS(G542-NOW()-TRUNC(G542-NOW()))*24),"00") &amp; " H", NA()))</f>
        <v>#N/A</v>
      </c>
      <c r="I542" s="322" t="e">
        <f ca="1">IF(ISBLANK(A542),NA(),IFERROR(SLOPE(INDIRECT("D" &amp; MATCH(A542-$C$1,A:A,1)):D542, INDIRECT("A" &amp; MATCH(A542-$C$1,A:A,1)):A542),NA()))</f>
        <v>#N/A</v>
      </c>
      <c r="J542" s="330" t="e">
        <f>IF(ISBLANK(A542),NA(),IFERROR(A542+(PLAYER_EXP_MAX-D542)/I542,NA()))</f>
        <v>#N/A</v>
      </c>
      <c r="K542" s="415" t="e">
        <f t="shared" ca="1" si="40"/>
        <v>#N/A</v>
      </c>
      <c r="L542" s="322" t="e">
        <f t="shared" si="41"/>
        <v>#N/A</v>
      </c>
      <c r="M542" s="330" t="e">
        <f>IF(ISBLANK(A542),NA(),IFERROR(A542+(PLAYER_EXP_MAX-D542)/L542,NA()))</f>
        <v>#N/A</v>
      </c>
      <c r="N542" s="415" t="e">
        <f t="shared" ca="1" si="42"/>
        <v>#N/A</v>
      </c>
    </row>
    <row r="543" spans="4:14" ht="14.65" customHeight="1" x14ac:dyDescent="0.25">
      <c r="D543" s="415" t="str">
        <f t="shared" si="39"/>
        <v>-</v>
      </c>
      <c r="E543" s="316" t="str">
        <f>IF(ISBLANK(A543),"-",D543/PLAYER_EXP_MAX)</f>
        <v>-</v>
      </c>
      <c r="F543" s="322" t="e">
        <f ca="1">IF(ISBLANK(A543),NA(),IFERROR(SLOPE(INDIRECT("D" &amp; MATCH(A543-$B$1,A:A,1)):D543, INDIRECT("A" &amp; MATCH(A543-$B$1,A:A,1)):A543),NA()))</f>
        <v>#N/A</v>
      </c>
      <c r="G543" s="330" t="e">
        <f>IF(ISBLANK(A543),NA(),IFERROR(A543+(PLAYER_EXP_MAX-D543)/F543,NA()))</f>
        <v>#N/A</v>
      </c>
      <c r="H543" s="415" t="e">
        <f ca="1">IF(ISBLANK(#REF!),NA(),IFERROR(TEXT(TRUNC(G543-NOW()),"000") &amp; " D " &amp; TEXT(TRUNC(ABS(G543-NOW()-TRUNC(G543-NOW()))*24),"00") &amp; " H", NA()))</f>
        <v>#N/A</v>
      </c>
      <c r="I543" s="322" t="e">
        <f ca="1">IF(ISBLANK(A543),NA(),IFERROR(SLOPE(INDIRECT("D" &amp; MATCH(A543-$C$1,A:A,1)):D543, INDIRECT("A" &amp; MATCH(A543-$C$1,A:A,1)):A543),NA()))</f>
        <v>#N/A</v>
      </c>
      <c r="J543" s="330" t="e">
        <f>IF(ISBLANK(A543),NA(),IFERROR(A543+(PLAYER_EXP_MAX-D543)/I543,NA()))</f>
        <v>#N/A</v>
      </c>
      <c r="K543" s="415" t="e">
        <f t="shared" ca="1" si="40"/>
        <v>#N/A</v>
      </c>
      <c r="L543" s="322" t="e">
        <f t="shared" si="41"/>
        <v>#N/A</v>
      </c>
      <c r="M543" s="330" t="e">
        <f>IF(ISBLANK(A543),NA(),IFERROR(A543+(PLAYER_EXP_MAX-D543)/L543,NA()))</f>
        <v>#N/A</v>
      </c>
      <c r="N543" s="415" t="e">
        <f t="shared" ca="1" si="42"/>
        <v>#N/A</v>
      </c>
    </row>
    <row r="544" spans="4:14" ht="14.65" customHeight="1" x14ac:dyDescent="0.25">
      <c r="D544" s="415" t="str">
        <f t="shared" si="39"/>
        <v>-</v>
      </c>
      <c r="E544" s="316" t="str">
        <f>IF(ISBLANK(A544),"-",D544/PLAYER_EXP_MAX)</f>
        <v>-</v>
      </c>
      <c r="F544" s="322" t="e">
        <f ca="1">IF(ISBLANK(A544),NA(),IFERROR(SLOPE(INDIRECT("D" &amp; MATCH(A544-$B$1,A:A,1)):D544, INDIRECT("A" &amp; MATCH(A544-$B$1,A:A,1)):A544),NA()))</f>
        <v>#N/A</v>
      </c>
      <c r="G544" s="330" t="e">
        <f>IF(ISBLANK(A544),NA(),IFERROR(A544+(PLAYER_EXP_MAX-D544)/F544,NA()))</f>
        <v>#N/A</v>
      </c>
      <c r="H544" s="415" t="e">
        <f ca="1">IF(ISBLANK(#REF!),NA(),IFERROR(TEXT(TRUNC(G544-NOW()),"000") &amp; " D " &amp; TEXT(TRUNC(ABS(G544-NOW()-TRUNC(G544-NOW()))*24),"00") &amp; " H", NA()))</f>
        <v>#N/A</v>
      </c>
      <c r="I544" s="322" t="e">
        <f ca="1">IF(ISBLANK(A544),NA(),IFERROR(SLOPE(INDIRECT("D" &amp; MATCH(A544-$C$1,A:A,1)):D544, INDIRECT("A" &amp; MATCH(A544-$C$1,A:A,1)):A544),NA()))</f>
        <v>#N/A</v>
      </c>
      <c r="J544" s="330" t="e">
        <f>IF(ISBLANK(A544),NA(),IFERROR(A544+(PLAYER_EXP_MAX-D544)/I544,NA()))</f>
        <v>#N/A</v>
      </c>
      <c r="K544" s="415" t="e">
        <f t="shared" ca="1" si="40"/>
        <v>#N/A</v>
      </c>
      <c r="L544" s="322" t="e">
        <f t="shared" si="41"/>
        <v>#N/A</v>
      </c>
      <c r="M544" s="330" t="e">
        <f>IF(ISBLANK(A544),NA(),IFERROR(A544+(PLAYER_EXP_MAX-D544)/L544,NA()))</f>
        <v>#N/A</v>
      </c>
      <c r="N544" s="415" t="e">
        <f t="shared" ca="1" si="42"/>
        <v>#N/A</v>
      </c>
    </row>
    <row r="545" spans="4:14" ht="14.65" customHeight="1" x14ac:dyDescent="0.25">
      <c r="D545" s="415" t="str">
        <f t="shared" si="39"/>
        <v>-</v>
      </c>
      <c r="E545" s="316" t="str">
        <f>IF(ISBLANK(A545),"-",D545/PLAYER_EXP_MAX)</f>
        <v>-</v>
      </c>
      <c r="F545" s="322" t="e">
        <f ca="1">IF(ISBLANK(A545),NA(),IFERROR(SLOPE(INDIRECT("D" &amp; MATCH(A545-$B$1,A:A,1)):D545, INDIRECT("A" &amp; MATCH(A545-$B$1,A:A,1)):A545),NA()))</f>
        <v>#N/A</v>
      </c>
      <c r="G545" s="330" t="e">
        <f>IF(ISBLANK(A545),NA(),IFERROR(A545+(PLAYER_EXP_MAX-D545)/F545,NA()))</f>
        <v>#N/A</v>
      </c>
      <c r="H545" s="415" t="e">
        <f ca="1">IF(ISBLANK(#REF!),NA(),IFERROR(TEXT(TRUNC(G545-NOW()),"000") &amp; " D " &amp; TEXT(TRUNC(ABS(G545-NOW()-TRUNC(G545-NOW()))*24),"00") &amp; " H", NA()))</f>
        <v>#N/A</v>
      </c>
      <c r="I545" s="322" t="e">
        <f ca="1">IF(ISBLANK(A545),NA(),IFERROR(SLOPE(INDIRECT("D" &amp; MATCH(A545-$C$1,A:A,1)):D545, INDIRECT("A" &amp; MATCH(A545-$C$1,A:A,1)):A545),NA()))</f>
        <v>#N/A</v>
      </c>
      <c r="J545" s="330" t="e">
        <f>IF(ISBLANK(A545),NA(),IFERROR(A545+(PLAYER_EXP_MAX-D545)/I545,NA()))</f>
        <v>#N/A</v>
      </c>
      <c r="K545" s="415" t="e">
        <f t="shared" ca="1" si="40"/>
        <v>#N/A</v>
      </c>
      <c r="L545" s="322" t="e">
        <f t="shared" si="41"/>
        <v>#N/A</v>
      </c>
      <c r="M545" s="330" t="e">
        <f>IF(ISBLANK(A545),NA(),IFERROR(A545+(PLAYER_EXP_MAX-D545)/L545,NA()))</f>
        <v>#N/A</v>
      </c>
      <c r="N545" s="415" t="e">
        <f t="shared" ca="1" si="42"/>
        <v>#N/A</v>
      </c>
    </row>
    <row r="546" spans="4:14" ht="14.65" customHeight="1" x14ac:dyDescent="0.25">
      <c r="D546" s="415" t="str">
        <f t="shared" si="39"/>
        <v>-</v>
      </c>
      <c r="E546" s="316" t="str">
        <f>IF(ISBLANK(A546),"-",D546/PLAYER_EXP_MAX)</f>
        <v>-</v>
      </c>
      <c r="F546" s="322" t="e">
        <f ca="1">IF(ISBLANK(A546),NA(),IFERROR(SLOPE(INDIRECT("D" &amp; MATCH(A546-$B$1,A:A,1)):D546, INDIRECT("A" &amp; MATCH(A546-$B$1,A:A,1)):A546),NA()))</f>
        <v>#N/A</v>
      </c>
      <c r="G546" s="330" t="e">
        <f>IF(ISBLANK(A546),NA(),IFERROR(A546+(PLAYER_EXP_MAX-D546)/F546,NA()))</f>
        <v>#N/A</v>
      </c>
      <c r="H546" s="415" t="e">
        <f ca="1">IF(ISBLANK(#REF!),NA(),IFERROR(TEXT(TRUNC(G546-NOW()),"000") &amp; " D " &amp; TEXT(TRUNC(ABS(G546-NOW()-TRUNC(G546-NOW()))*24),"00") &amp; " H", NA()))</f>
        <v>#N/A</v>
      </c>
      <c r="I546" s="322" t="e">
        <f ca="1">IF(ISBLANK(A546),NA(),IFERROR(SLOPE(INDIRECT("D" &amp; MATCH(A546-$C$1,A:A,1)):D546, INDIRECT("A" &amp; MATCH(A546-$C$1,A:A,1)):A546),NA()))</f>
        <v>#N/A</v>
      </c>
      <c r="J546" s="330" t="e">
        <f>IF(ISBLANK(A546),NA(),IFERROR(A546+(PLAYER_EXP_MAX-D546)/I546,NA()))</f>
        <v>#N/A</v>
      </c>
      <c r="K546" s="415" t="e">
        <f t="shared" ca="1" si="40"/>
        <v>#N/A</v>
      </c>
      <c r="L546" s="322" t="e">
        <f t="shared" si="41"/>
        <v>#N/A</v>
      </c>
      <c r="M546" s="330" t="e">
        <f>IF(ISBLANK(A546),NA(),IFERROR(A546+(PLAYER_EXP_MAX-D546)/L546,NA()))</f>
        <v>#N/A</v>
      </c>
      <c r="N546" s="415" t="e">
        <f t="shared" ca="1" si="42"/>
        <v>#N/A</v>
      </c>
    </row>
    <row r="547" spans="4:14" ht="14.65" customHeight="1" x14ac:dyDescent="0.25">
      <c r="D547" s="415" t="str">
        <f t="shared" si="39"/>
        <v>-</v>
      </c>
      <c r="E547" s="316" t="str">
        <f>IF(ISBLANK(A547),"-",D547/PLAYER_EXP_MAX)</f>
        <v>-</v>
      </c>
      <c r="F547" s="322" t="e">
        <f ca="1">IF(ISBLANK(A547),NA(),IFERROR(SLOPE(INDIRECT("D" &amp; MATCH(A547-$B$1,A:A,1)):D547, INDIRECT("A" &amp; MATCH(A547-$B$1,A:A,1)):A547),NA()))</f>
        <v>#N/A</v>
      </c>
      <c r="G547" s="330" t="e">
        <f>IF(ISBLANK(A547),NA(),IFERROR(A547+(PLAYER_EXP_MAX-D547)/F547,NA()))</f>
        <v>#N/A</v>
      </c>
      <c r="H547" s="415" t="e">
        <f ca="1">IF(ISBLANK(#REF!),NA(),IFERROR(TEXT(TRUNC(G547-NOW()),"000") &amp; " D " &amp; TEXT(TRUNC(ABS(G547-NOW()-TRUNC(G547-NOW()))*24),"00") &amp; " H", NA()))</f>
        <v>#N/A</v>
      </c>
      <c r="I547" s="322" t="e">
        <f ca="1">IF(ISBLANK(A547),NA(),IFERROR(SLOPE(INDIRECT("D" &amp; MATCH(A547-$C$1,A:A,1)):D547, INDIRECT("A" &amp; MATCH(A547-$C$1,A:A,1)):A547),NA()))</f>
        <v>#N/A</v>
      </c>
      <c r="J547" s="330" t="e">
        <f>IF(ISBLANK(A547),NA(),IFERROR(A547+(PLAYER_EXP_MAX-D547)/I547,NA()))</f>
        <v>#N/A</v>
      </c>
      <c r="K547" s="415" t="e">
        <f t="shared" ca="1" si="40"/>
        <v>#N/A</v>
      </c>
      <c r="L547" s="322" t="e">
        <f t="shared" si="41"/>
        <v>#N/A</v>
      </c>
      <c r="M547" s="330" t="e">
        <f>IF(ISBLANK(A547),NA(),IFERROR(A547+(PLAYER_EXP_MAX-D547)/L547,NA()))</f>
        <v>#N/A</v>
      </c>
      <c r="N547" s="415" t="e">
        <f t="shared" ca="1" si="42"/>
        <v>#N/A</v>
      </c>
    </row>
    <row r="548" spans="4:14" ht="14.65" customHeight="1" x14ac:dyDescent="0.25">
      <c r="D548" s="415" t="str">
        <f t="shared" si="39"/>
        <v>-</v>
      </c>
      <c r="E548" s="316" t="str">
        <f>IF(ISBLANK(A548),"-",D548/PLAYER_EXP_MAX)</f>
        <v>-</v>
      </c>
      <c r="F548" s="322" t="e">
        <f ca="1">IF(ISBLANK(A548),NA(),IFERROR(SLOPE(INDIRECT("D" &amp; MATCH(A548-$B$1,A:A,1)):D548, INDIRECT("A" &amp; MATCH(A548-$B$1,A:A,1)):A548),NA()))</f>
        <v>#N/A</v>
      </c>
      <c r="G548" s="330" t="e">
        <f>IF(ISBLANK(A548),NA(),IFERROR(A548+(PLAYER_EXP_MAX-D548)/F548,NA()))</f>
        <v>#N/A</v>
      </c>
      <c r="H548" s="415" t="e">
        <f ca="1">IF(ISBLANK(#REF!),NA(),IFERROR(TEXT(TRUNC(G548-NOW()),"000") &amp; " D " &amp; TEXT(TRUNC(ABS(G548-NOW()-TRUNC(G548-NOW()))*24),"00") &amp; " H", NA()))</f>
        <v>#N/A</v>
      </c>
      <c r="I548" s="322" t="e">
        <f ca="1">IF(ISBLANK(A548),NA(),IFERROR(SLOPE(INDIRECT("D" &amp; MATCH(A548-$C$1,A:A,1)):D548, INDIRECT("A" &amp; MATCH(A548-$C$1,A:A,1)):A548),NA()))</f>
        <v>#N/A</v>
      </c>
      <c r="J548" s="330" t="e">
        <f>IF(ISBLANK(A548),NA(),IFERROR(A548+(PLAYER_EXP_MAX-D548)/I548,NA()))</f>
        <v>#N/A</v>
      </c>
      <c r="K548" s="415" t="e">
        <f t="shared" ca="1" si="40"/>
        <v>#N/A</v>
      </c>
      <c r="L548" s="322" t="e">
        <f t="shared" si="41"/>
        <v>#N/A</v>
      </c>
      <c r="M548" s="330" t="e">
        <f>IF(ISBLANK(A548),NA(),IFERROR(A548+(PLAYER_EXP_MAX-D548)/L548,NA()))</f>
        <v>#N/A</v>
      </c>
      <c r="N548" s="415" t="e">
        <f t="shared" ca="1" si="42"/>
        <v>#N/A</v>
      </c>
    </row>
    <row r="549" spans="4:14" ht="14.65" customHeight="1" x14ac:dyDescent="0.25">
      <c r="D549" s="415" t="str">
        <f t="shared" si="39"/>
        <v>-</v>
      </c>
      <c r="E549" s="316" t="str">
        <f>IF(ISBLANK(A549),"-",D549/PLAYER_EXP_MAX)</f>
        <v>-</v>
      </c>
      <c r="F549" s="322" t="e">
        <f ca="1">IF(ISBLANK(A549),NA(),IFERROR(SLOPE(INDIRECT("D" &amp; MATCH(A549-$B$1,A:A,1)):D549, INDIRECT("A" &amp; MATCH(A549-$B$1,A:A,1)):A549),NA()))</f>
        <v>#N/A</v>
      </c>
      <c r="G549" s="330" t="e">
        <f>IF(ISBLANK(A549),NA(),IFERROR(A549+(PLAYER_EXP_MAX-D549)/F549,NA()))</f>
        <v>#N/A</v>
      </c>
      <c r="H549" s="415" t="e">
        <f ca="1">IF(ISBLANK(#REF!),NA(),IFERROR(TEXT(TRUNC(G549-NOW()),"000") &amp; " D " &amp; TEXT(TRUNC(ABS(G549-NOW()-TRUNC(G549-NOW()))*24),"00") &amp; " H", NA()))</f>
        <v>#N/A</v>
      </c>
      <c r="I549" s="322" t="e">
        <f ca="1">IF(ISBLANK(A549),NA(),IFERROR(SLOPE(INDIRECT("D" &amp; MATCH(A549-$C$1,A:A,1)):D549, INDIRECT("A" &amp; MATCH(A549-$C$1,A:A,1)):A549),NA()))</f>
        <v>#N/A</v>
      </c>
      <c r="J549" s="330" t="e">
        <f>IF(ISBLANK(A549),NA(),IFERROR(A549+(PLAYER_EXP_MAX-D549)/I549,NA()))</f>
        <v>#N/A</v>
      </c>
      <c r="K549" s="415" t="e">
        <f t="shared" ca="1" si="40"/>
        <v>#N/A</v>
      </c>
      <c r="L549" s="322" t="e">
        <f t="shared" si="41"/>
        <v>#N/A</v>
      </c>
      <c r="M549" s="330" t="e">
        <f>IF(ISBLANK(A549),NA(),IFERROR(A549+(PLAYER_EXP_MAX-D549)/L549,NA()))</f>
        <v>#N/A</v>
      </c>
      <c r="N549" s="415" t="e">
        <f t="shared" ca="1" si="42"/>
        <v>#N/A</v>
      </c>
    </row>
    <row r="550" spans="4:14" ht="14.65" customHeight="1" x14ac:dyDescent="0.25">
      <c r="D550" s="415" t="str">
        <f t="shared" si="39"/>
        <v>-</v>
      </c>
      <c r="E550" s="316" t="str">
        <f>IF(ISBLANK(A550),"-",D550/PLAYER_EXP_MAX)</f>
        <v>-</v>
      </c>
      <c r="F550" s="322" t="e">
        <f ca="1">IF(ISBLANK(A550),NA(),IFERROR(SLOPE(INDIRECT("D" &amp; MATCH(A550-$B$1,A:A,1)):D550, INDIRECT("A" &amp; MATCH(A550-$B$1,A:A,1)):A550),NA()))</f>
        <v>#N/A</v>
      </c>
      <c r="G550" s="330" t="e">
        <f>IF(ISBLANK(A550),NA(),IFERROR(A550+(PLAYER_EXP_MAX-D550)/F550,NA()))</f>
        <v>#N/A</v>
      </c>
      <c r="H550" s="415" t="e">
        <f ca="1">IF(ISBLANK(#REF!),NA(),IFERROR(TEXT(TRUNC(G550-NOW()),"000") &amp; " D " &amp; TEXT(TRUNC(ABS(G550-NOW()-TRUNC(G550-NOW()))*24),"00") &amp; " H", NA()))</f>
        <v>#N/A</v>
      </c>
      <c r="I550" s="322" t="e">
        <f ca="1">IF(ISBLANK(A550),NA(),IFERROR(SLOPE(INDIRECT("D" &amp; MATCH(A550-$C$1,A:A,1)):D550, INDIRECT("A" &amp; MATCH(A550-$C$1,A:A,1)):A550),NA()))</f>
        <v>#N/A</v>
      </c>
      <c r="J550" s="330" t="e">
        <f>IF(ISBLANK(A550),NA(),IFERROR(A550+(PLAYER_EXP_MAX-D550)/I550,NA()))</f>
        <v>#N/A</v>
      </c>
      <c r="K550" s="415" t="e">
        <f t="shared" ca="1" si="40"/>
        <v>#N/A</v>
      </c>
      <c r="L550" s="322" t="e">
        <f t="shared" si="41"/>
        <v>#N/A</v>
      </c>
      <c r="M550" s="330" t="e">
        <f>IF(ISBLANK(A550),NA(),IFERROR(A550+(PLAYER_EXP_MAX-D550)/L550,NA()))</f>
        <v>#N/A</v>
      </c>
      <c r="N550" s="415" t="e">
        <f t="shared" ca="1" si="42"/>
        <v>#N/A</v>
      </c>
    </row>
    <row r="551" spans="4:14" ht="14.65" customHeight="1" x14ac:dyDescent="0.25">
      <c r="D551" s="415" t="str">
        <f t="shared" si="39"/>
        <v>-</v>
      </c>
      <c r="E551" s="316" t="str">
        <f>IF(ISBLANK(A551),"-",D551/PLAYER_EXP_MAX)</f>
        <v>-</v>
      </c>
      <c r="F551" s="322" t="e">
        <f ca="1">IF(ISBLANK(A551),NA(),IFERROR(SLOPE(INDIRECT("D" &amp; MATCH(A551-$B$1,A:A,1)):D551, INDIRECT("A" &amp; MATCH(A551-$B$1,A:A,1)):A551),NA()))</f>
        <v>#N/A</v>
      </c>
      <c r="G551" s="330" t="e">
        <f>IF(ISBLANK(A551),NA(),IFERROR(A551+(PLAYER_EXP_MAX-D551)/F551,NA()))</f>
        <v>#N/A</v>
      </c>
      <c r="H551" s="415" t="e">
        <f ca="1">IF(ISBLANK(#REF!),NA(),IFERROR(TEXT(TRUNC(G551-NOW()),"000") &amp; " D " &amp; TEXT(TRUNC(ABS(G551-NOW()-TRUNC(G551-NOW()))*24),"00") &amp; " H", NA()))</f>
        <v>#N/A</v>
      </c>
      <c r="I551" s="322" t="e">
        <f ca="1">IF(ISBLANK(A551),NA(),IFERROR(SLOPE(INDIRECT("D" &amp; MATCH(A551-$C$1,A:A,1)):D551, INDIRECT("A" &amp; MATCH(A551-$C$1,A:A,1)):A551),NA()))</f>
        <v>#N/A</v>
      </c>
      <c r="J551" s="330" t="e">
        <f>IF(ISBLANK(A551),NA(),IFERROR(A551+(PLAYER_EXP_MAX-D551)/I551,NA()))</f>
        <v>#N/A</v>
      </c>
      <c r="K551" s="415" t="e">
        <f t="shared" ca="1" si="40"/>
        <v>#N/A</v>
      </c>
      <c r="L551" s="322" t="e">
        <f t="shared" si="41"/>
        <v>#N/A</v>
      </c>
      <c r="M551" s="330" t="e">
        <f>IF(ISBLANK(A551),NA(),IFERROR(A551+(PLAYER_EXP_MAX-D551)/L551,NA()))</f>
        <v>#N/A</v>
      </c>
      <c r="N551" s="415" t="e">
        <f t="shared" ca="1" si="42"/>
        <v>#N/A</v>
      </c>
    </row>
    <row r="552" spans="4:14" ht="14.65" customHeight="1" x14ac:dyDescent="0.25">
      <c r="D552" s="415" t="str">
        <f t="shared" si="39"/>
        <v>-</v>
      </c>
      <c r="E552" s="316" t="str">
        <f>IF(ISBLANK(A552),"-",D552/PLAYER_EXP_MAX)</f>
        <v>-</v>
      </c>
      <c r="F552" s="322" t="e">
        <f ca="1">IF(ISBLANK(A552),NA(),IFERROR(SLOPE(INDIRECT("D" &amp; MATCH(A552-$B$1,A:A,1)):D552, INDIRECT("A" &amp; MATCH(A552-$B$1,A:A,1)):A552),NA()))</f>
        <v>#N/A</v>
      </c>
      <c r="G552" s="330" t="e">
        <f>IF(ISBLANK(A552),NA(),IFERROR(A552+(PLAYER_EXP_MAX-D552)/F552,NA()))</f>
        <v>#N/A</v>
      </c>
      <c r="H552" s="415" t="e">
        <f ca="1">IF(ISBLANK(#REF!),NA(),IFERROR(TEXT(TRUNC(G552-NOW()),"000") &amp; " D " &amp; TEXT(TRUNC(ABS(G552-NOW()-TRUNC(G552-NOW()))*24),"00") &amp; " H", NA()))</f>
        <v>#N/A</v>
      </c>
      <c r="I552" s="322" t="e">
        <f ca="1">IF(ISBLANK(A552),NA(),IFERROR(SLOPE(INDIRECT("D" &amp; MATCH(A552-$C$1,A:A,1)):D552, INDIRECT("A" &amp; MATCH(A552-$C$1,A:A,1)):A552),NA()))</f>
        <v>#N/A</v>
      </c>
      <c r="J552" s="330" t="e">
        <f>IF(ISBLANK(A552),NA(),IFERROR(A552+(PLAYER_EXP_MAX-D552)/I552,NA()))</f>
        <v>#N/A</v>
      </c>
      <c r="K552" s="415" t="e">
        <f t="shared" ca="1" si="40"/>
        <v>#N/A</v>
      </c>
      <c r="L552" s="322" t="e">
        <f t="shared" si="41"/>
        <v>#N/A</v>
      </c>
      <c r="M552" s="330" t="e">
        <f>IF(ISBLANK(A552),NA(),IFERROR(A552+(PLAYER_EXP_MAX-D552)/L552,NA()))</f>
        <v>#N/A</v>
      </c>
      <c r="N552" s="415" t="e">
        <f t="shared" ca="1" si="42"/>
        <v>#N/A</v>
      </c>
    </row>
    <row r="553" spans="4:14" ht="14.65" customHeight="1" x14ac:dyDescent="0.25">
      <c r="D553" s="415" t="str">
        <f t="shared" si="39"/>
        <v>-</v>
      </c>
      <c r="E553" s="316" t="str">
        <f>IF(ISBLANK(A553),"-",D553/PLAYER_EXP_MAX)</f>
        <v>-</v>
      </c>
      <c r="F553" s="322" t="e">
        <f ca="1">IF(ISBLANK(A553),NA(),IFERROR(SLOPE(INDIRECT("D" &amp; MATCH(A553-$B$1,A:A,1)):D553, INDIRECT("A" &amp; MATCH(A553-$B$1,A:A,1)):A553),NA()))</f>
        <v>#N/A</v>
      </c>
      <c r="G553" s="330" t="e">
        <f>IF(ISBLANK(A553),NA(),IFERROR(A553+(PLAYER_EXP_MAX-D553)/F553,NA()))</f>
        <v>#N/A</v>
      </c>
      <c r="H553" s="415" t="e">
        <f ca="1">IF(ISBLANK(#REF!),NA(),IFERROR(TEXT(TRUNC(G553-NOW()),"000") &amp; " D " &amp; TEXT(TRUNC(ABS(G553-NOW()-TRUNC(G553-NOW()))*24),"00") &amp; " H", NA()))</f>
        <v>#N/A</v>
      </c>
      <c r="I553" s="322" t="e">
        <f ca="1">IF(ISBLANK(A553),NA(),IFERROR(SLOPE(INDIRECT("D" &amp; MATCH(A553-$C$1,A:A,1)):D553, INDIRECT("A" &amp; MATCH(A553-$C$1,A:A,1)):A553),NA()))</f>
        <v>#N/A</v>
      </c>
      <c r="J553" s="330" t="e">
        <f>IF(ISBLANK(A553),NA(),IFERROR(A553+(PLAYER_EXP_MAX-D553)/I553,NA()))</f>
        <v>#N/A</v>
      </c>
      <c r="K553" s="415" t="e">
        <f t="shared" ca="1" si="40"/>
        <v>#N/A</v>
      </c>
      <c r="L553" s="322" t="e">
        <f t="shared" si="41"/>
        <v>#N/A</v>
      </c>
      <c r="M553" s="330" t="e">
        <f>IF(ISBLANK(A553),NA(),IFERROR(A553+(PLAYER_EXP_MAX-D553)/L553,NA()))</f>
        <v>#N/A</v>
      </c>
      <c r="N553" s="415" t="e">
        <f t="shared" ca="1" si="42"/>
        <v>#N/A</v>
      </c>
    </row>
    <row r="554" spans="4:14" ht="14.65" customHeight="1" x14ac:dyDescent="0.25">
      <c r="D554" s="415" t="str">
        <f t="shared" si="39"/>
        <v>-</v>
      </c>
      <c r="E554" s="316" t="str">
        <f>IF(ISBLANK(A554),"-",D554/PLAYER_EXP_MAX)</f>
        <v>-</v>
      </c>
      <c r="F554" s="322" t="e">
        <f ca="1">IF(ISBLANK(A554),NA(),IFERROR(SLOPE(INDIRECT("D" &amp; MATCH(A554-$B$1,A:A,1)):D554, INDIRECT("A" &amp; MATCH(A554-$B$1,A:A,1)):A554),NA()))</f>
        <v>#N/A</v>
      </c>
      <c r="G554" s="330" t="e">
        <f>IF(ISBLANK(A554),NA(),IFERROR(A554+(PLAYER_EXP_MAX-D554)/F554,NA()))</f>
        <v>#N/A</v>
      </c>
      <c r="H554" s="415" t="e">
        <f ca="1">IF(ISBLANK(#REF!),NA(),IFERROR(TEXT(TRUNC(G554-NOW()),"000") &amp; " D " &amp; TEXT(TRUNC(ABS(G554-NOW()-TRUNC(G554-NOW()))*24),"00") &amp; " H", NA()))</f>
        <v>#N/A</v>
      </c>
      <c r="I554" s="322" t="e">
        <f ca="1">IF(ISBLANK(A554),NA(),IFERROR(SLOPE(INDIRECT("D" &amp; MATCH(A554-$C$1,A:A,1)):D554, INDIRECT("A" &amp; MATCH(A554-$C$1,A:A,1)):A554),NA()))</f>
        <v>#N/A</v>
      </c>
      <c r="J554" s="330" t="e">
        <f>IF(ISBLANK(A554),NA(),IFERROR(A554+(PLAYER_EXP_MAX-D554)/I554,NA()))</f>
        <v>#N/A</v>
      </c>
      <c r="K554" s="415" t="e">
        <f t="shared" ca="1" si="40"/>
        <v>#N/A</v>
      </c>
      <c r="L554" s="322" t="e">
        <f t="shared" si="41"/>
        <v>#N/A</v>
      </c>
      <c r="M554" s="330" t="e">
        <f>IF(ISBLANK(A554),NA(),IFERROR(A554+(PLAYER_EXP_MAX-D554)/L554,NA()))</f>
        <v>#N/A</v>
      </c>
      <c r="N554" s="415" t="e">
        <f t="shared" ca="1" si="42"/>
        <v>#N/A</v>
      </c>
    </row>
    <row r="555" spans="4:14" ht="14.65" customHeight="1" x14ac:dyDescent="0.25">
      <c r="D555" s="415" t="str">
        <f t="shared" si="39"/>
        <v>-</v>
      </c>
      <c r="E555" s="316" t="str">
        <f>IF(ISBLANK(A555),"-",D555/PLAYER_EXP_MAX)</f>
        <v>-</v>
      </c>
      <c r="F555" s="322" t="e">
        <f ca="1">IF(ISBLANK(A555),NA(),IFERROR(SLOPE(INDIRECT("D" &amp; MATCH(A555-$B$1,A:A,1)):D555, INDIRECT("A" &amp; MATCH(A555-$B$1,A:A,1)):A555),NA()))</f>
        <v>#N/A</v>
      </c>
      <c r="G555" s="330" t="e">
        <f>IF(ISBLANK(A555),NA(),IFERROR(A555+(PLAYER_EXP_MAX-D555)/F555,NA()))</f>
        <v>#N/A</v>
      </c>
      <c r="H555" s="415" t="e">
        <f ca="1">IF(ISBLANK(#REF!),NA(),IFERROR(TEXT(TRUNC(G555-NOW()),"000") &amp; " D " &amp; TEXT(TRUNC(ABS(G555-NOW()-TRUNC(G555-NOW()))*24),"00") &amp; " H", NA()))</f>
        <v>#N/A</v>
      </c>
      <c r="I555" s="322" t="e">
        <f ca="1">IF(ISBLANK(A555),NA(),IFERROR(SLOPE(INDIRECT("D" &amp; MATCH(A555-$C$1,A:A,1)):D555, INDIRECT("A" &amp; MATCH(A555-$C$1,A:A,1)):A555),NA()))</f>
        <v>#N/A</v>
      </c>
      <c r="J555" s="330" t="e">
        <f>IF(ISBLANK(A555),NA(),IFERROR(A555+(PLAYER_EXP_MAX-D555)/I555,NA()))</f>
        <v>#N/A</v>
      </c>
      <c r="K555" s="415" t="e">
        <f t="shared" ca="1" si="40"/>
        <v>#N/A</v>
      </c>
      <c r="L555" s="322" t="e">
        <f t="shared" si="41"/>
        <v>#N/A</v>
      </c>
      <c r="M555" s="330" t="e">
        <f>IF(ISBLANK(A555),NA(),IFERROR(A555+(PLAYER_EXP_MAX-D555)/L555,NA()))</f>
        <v>#N/A</v>
      </c>
      <c r="N555" s="415" t="e">
        <f t="shared" ca="1" si="42"/>
        <v>#N/A</v>
      </c>
    </row>
    <row r="556" spans="4:14" ht="14.65" customHeight="1" x14ac:dyDescent="0.25">
      <c r="D556" s="415" t="str">
        <f t="shared" si="39"/>
        <v>-</v>
      </c>
      <c r="E556" s="316" t="str">
        <f>IF(ISBLANK(A556),"-",D556/PLAYER_EXP_MAX)</f>
        <v>-</v>
      </c>
      <c r="F556" s="322" t="e">
        <f ca="1">IF(ISBLANK(A556),NA(),IFERROR(SLOPE(INDIRECT("D" &amp; MATCH(A556-$B$1,A:A,1)):D556, INDIRECT("A" &amp; MATCH(A556-$B$1,A:A,1)):A556),NA()))</f>
        <v>#N/A</v>
      </c>
      <c r="G556" s="330" t="e">
        <f>IF(ISBLANK(A556),NA(),IFERROR(A556+(PLAYER_EXP_MAX-D556)/F556,NA()))</f>
        <v>#N/A</v>
      </c>
      <c r="H556" s="415" t="e">
        <f ca="1">IF(ISBLANK(#REF!),NA(),IFERROR(TEXT(TRUNC(G556-NOW()),"000") &amp; " D " &amp; TEXT(TRUNC(ABS(G556-NOW()-TRUNC(G556-NOW()))*24),"00") &amp; " H", NA()))</f>
        <v>#N/A</v>
      </c>
      <c r="I556" s="322" t="e">
        <f ca="1">IF(ISBLANK(A556),NA(),IFERROR(SLOPE(INDIRECT("D" &amp; MATCH(A556-$C$1,A:A,1)):D556, INDIRECT("A" &amp; MATCH(A556-$C$1,A:A,1)):A556),NA()))</f>
        <v>#N/A</v>
      </c>
      <c r="J556" s="330" t="e">
        <f>IF(ISBLANK(A556),NA(),IFERROR(A556+(PLAYER_EXP_MAX-D556)/I556,NA()))</f>
        <v>#N/A</v>
      </c>
      <c r="K556" s="415" t="e">
        <f t="shared" ca="1" si="40"/>
        <v>#N/A</v>
      </c>
      <c r="L556" s="322" t="e">
        <f t="shared" si="41"/>
        <v>#N/A</v>
      </c>
      <c r="M556" s="330" t="e">
        <f>IF(ISBLANK(A556),NA(),IFERROR(A556+(PLAYER_EXP_MAX-D556)/L556,NA()))</f>
        <v>#N/A</v>
      </c>
      <c r="N556" s="415" t="e">
        <f t="shared" ca="1" si="42"/>
        <v>#N/A</v>
      </c>
    </row>
    <row r="557" spans="4:14" ht="14.65" customHeight="1" x14ac:dyDescent="0.25">
      <c r="D557" s="415" t="str">
        <f t="shared" si="39"/>
        <v>-</v>
      </c>
      <c r="E557" s="316" t="str">
        <f>IF(ISBLANK(A557),"-",D557/PLAYER_EXP_MAX)</f>
        <v>-</v>
      </c>
      <c r="F557" s="322" t="e">
        <f ca="1">IF(ISBLANK(A557),NA(),IFERROR(SLOPE(INDIRECT("D" &amp; MATCH(A557-$B$1,A:A,1)):D557, INDIRECT("A" &amp; MATCH(A557-$B$1,A:A,1)):A557),NA()))</f>
        <v>#N/A</v>
      </c>
      <c r="G557" s="330" t="e">
        <f>IF(ISBLANK(A557),NA(),IFERROR(A557+(PLAYER_EXP_MAX-D557)/F557,NA()))</f>
        <v>#N/A</v>
      </c>
      <c r="H557" s="415" t="e">
        <f ca="1">IF(ISBLANK(#REF!),NA(),IFERROR(TEXT(TRUNC(G557-NOW()),"000") &amp; " D " &amp; TEXT(TRUNC(ABS(G557-NOW()-TRUNC(G557-NOW()))*24),"00") &amp; " H", NA()))</f>
        <v>#N/A</v>
      </c>
      <c r="I557" s="322" t="e">
        <f ca="1">IF(ISBLANK(A557),NA(),IFERROR(SLOPE(INDIRECT("D" &amp; MATCH(A557-$C$1,A:A,1)):D557, INDIRECT("A" &amp; MATCH(A557-$C$1,A:A,1)):A557),NA()))</f>
        <v>#N/A</v>
      </c>
      <c r="J557" s="330" t="e">
        <f>IF(ISBLANK(A557),NA(),IFERROR(A557+(PLAYER_EXP_MAX-D557)/I557,NA()))</f>
        <v>#N/A</v>
      </c>
      <c r="K557" s="415" t="e">
        <f t="shared" ca="1" si="40"/>
        <v>#N/A</v>
      </c>
      <c r="L557" s="322" t="e">
        <f t="shared" si="41"/>
        <v>#N/A</v>
      </c>
      <c r="M557" s="330" t="e">
        <f>IF(ISBLANK(A557),NA(),IFERROR(A557+(PLAYER_EXP_MAX-D557)/L557,NA()))</f>
        <v>#N/A</v>
      </c>
      <c r="N557" s="415" t="e">
        <f t="shared" ca="1" si="42"/>
        <v>#N/A</v>
      </c>
    </row>
    <row r="558" spans="4:14" ht="14.65" customHeight="1" x14ac:dyDescent="0.25">
      <c r="D558" s="415" t="str">
        <f t="shared" si="39"/>
        <v>-</v>
      </c>
      <c r="E558" s="316" t="str">
        <f>IF(ISBLANK(A558),"-",D558/PLAYER_EXP_MAX)</f>
        <v>-</v>
      </c>
      <c r="F558" s="322" t="e">
        <f ca="1">IF(ISBLANK(A558),NA(),IFERROR(SLOPE(INDIRECT("D" &amp; MATCH(A558-$B$1,A:A,1)):D558, INDIRECT("A" &amp; MATCH(A558-$B$1,A:A,1)):A558),NA()))</f>
        <v>#N/A</v>
      </c>
      <c r="G558" s="330" t="e">
        <f>IF(ISBLANK(A558),NA(),IFERROR(A558+(PLAYER_EXP_MAX-D558)/F558,NA()))</f>
        <v>#N/A</v>
      </c>
      <c r="H558" s="415" t="e">
        <f ca="1">IF(ISBLANK(#REF!),NA(),IFERROR(TEXT(TRUNC(G558-NOW()),"000") &amp; " D " &amp; TEXT(TRUNC(ABS(G558-NOW()-TRUNC(G558-NOW()))*24),"00") &amp; " H", NA()))</f>
        <v>#N/A</v>
      </c>
      <c r="I558" s="322" t="e">
        <f ca="1">IF(ISBLANK(A558),NA(),IFERROR(SLOPE(INDIRECT("D" &amp; MATCH(A558-$C$1,A:A,1)):D558, INDIRECT("A" &amp; MATCH(A558-$C$1,A:A,1)):A558),NA()))</f>
        <v>#N/A</v>
      </c>
      <c r="J558" s="330" t="e">
        <f>IF(ISBLANK(A558),NA(),IFERROR(A558+(PLAYER_EXP_MAX-D558)/I558,NA()))</f>
        <v>#N/A</v>
      </c>
      <c r="K558" s="415" t="e">
        <f t="shared" ca="1" si="40"/>
        <v>#N/A</v>
      </c>
      <c r="L558" s="322" t="e">
        <f t="shared" si="41"/>
        <v>#N/A</v>
      </c>
      <c r="M558" s="330" t="e">
        <f>IF(ISBLANK(A558),NA(),IFERROR(A558+(PLAYER_EXP_MAX-D558)/L558,NA()))</f>
        <v>#N/A</v>
      </c>
      <c r="N558" s="415" t="e">
        <f t="shared" ca="1" si="42"/>
        <v>#N/A</v>
      </c>
    </row>
    <row r="559" spans="4:14" ht="14.65" customHeight="1" x14ac:dyDescent="0.25">
      <c r="D559" s="415" t="str">
        <f t="shared" si="39"/>
        <v>-</v>
      </c>
      <c r="E559" s="316" t="str">
        <f>IF(ISBLANK(A559),"-",D559/PLAYER_EXP_MAX)</f>
        <v>-</v>
      </c>
      <c r="F559" s="322" t="e">
        <f ca="1">IF(ISBLANK(A559),NA(),IFERROR(SLOPE(INDIRECT("D" &amp; MATCH(A559-$B$1,A:A,1)):D559, INDIRECT("A" &amp; MATCH(A559-$B$1,A:A,1)):A559),NA()))</f>
        <v>#N/A</v>
      </c>
      <c r="G559" s="330" t="e">
        <f>IF(ISBLANK(A559),NA(),IFERROR(A559+(PLAYER_EXP_MAX-D559)/F559,NA()))</f>
        <v>#N/A</v>
      </c>
      <c r="H559" s="415" t="e">
        <f ca="1">IF(ISBLANK(#REF!),NA(),IFERROR(TEXT(TRUNC(G559-NOW()),"000") &amp; " D " &amp; TEXT(TRUNC(ABS(G559-NOW()-TRUNC(G559-NOW()))*24),"00") &amp; " H", NA()))</f>
        <v>#N/A</v>
      </c>
      <c r="I559" s="322" t="e">
        <f ca="1">IF(ISBLANK(A559),NA(),IFERROR(SLOPE(INDIRECT("D" &amp; MATCH(A559-$C$1,A:A,1)):D559, INDIRECT("A" &amp; MATCH(A559-$C$1,A:A,1)):A559),NA()))</f>
        <v>#N/A</v>
      </c>
      <c r="J559" s="330" t="e">
        <f>IF(ISBLANK(A559),NA(),IFERROR(A559+(PLAYER_EXP_MAX-D559)/I559,NA()))</f>
        <v>#N/A</v>
      </c>
      <c r="K559" s="415" t="e">
        <f t="shared" ca="1" si="40"/>
        <v>#N/A</v>
      </c>
      <c r="L559" s="322" t="e">
        <f t="shared" si="41"/>
        <v>#N/A</v>
      </c>
      <c r="M559" s="330" t="e">
        <f>IF(ISBLANK(A559),NA(),IFERROR(A559+(PLAYER_EXP_MAX-D559)/L559,NA()))</f>
        <v>#N/A</v>
      </c>
      <c r="N559" s="415" t="e">
        <f t="shared" ca="1" si="42"/>
        <v>#N/A</v>
      </c>
    </row>
    <row r="560" spans="4:14" ht="14.65" customHeight="1" x14ac:dyDescent="0.25">
      <c r="D560" s="415" t="str">
        <f t="shared" si="39"/>
        <v>-</v>
      </c>
      <c r="E560" s="316" t="str">
        <f>IF(ISBLANK(A560),"-",D560/PLAYER_EXP_MAX)</f>
        <v>-</v>
      </c>
      <c r="F560" s="322" t="e">
        <f ca="1">IF(ISBLANK(A560),NA(),IFERROR(SLOPE(INDIRECT("D" &amp; MATCH(A560-$B$1,A:A,1)):D560, INDIRECT("A" &amp; MATCH(A560-$B$1,A:A,1)):A560),NA()))</f>
        <v>#N/A</v>
      </c>
      <c r="G560" s="330" t="e">
        <f>IF(ISBLANK(A560),NA(),IFERROR(A560+(PLAYER_EXP_MAX-D560)/F560,NA()))</f>
        <v>#N/A</v>
      </c>
      <c r="H560" s="415" t="e">
        <f ca="1">IF(ISBLANK(#REF!),NA(),IFERROR(TEXT(TRUNC(G560-NOW()),"000") &amp; " D " &amp; TEXT(TRUNC(ABS(G560-NOW()-TRUNC(G560-NOW()))*24),"00") &amp; " H", NA()))</f>
        <v>#N/A</v>
      </c>
      <c r="I560" s="322" t="e">
        <f ca="1">IF(ISBLANK(A560),NA(),IFERROR(SLOPE(INDIRECT("D" &amp; MATCH(A560-$C$1,A:A,1)):D560, INDIRECT("A" &amp; MATCH(A560-$C$1,A:A,1)):A560),NA()))</f>
        <v>#N/A</v>
      </c>
      <c r="J560" s="330" t="e">
        <f>IF(ISBLANK(A560),NA(),IFERROR(A560+(PLAYER_EXP_MAX-D560)/I560,NA()))</f>
        <v>#N/A</v>
      </c>
      <c r="K560" s="415" t="e">
        <f t="shared" ca="1" si="40"/>
        <v>#N/A</v>
      </c>
      <c r="L560" s="322" t="e">
        <f t="shared" si="41"/>
        <v>#N/A</v>
      </c>
      <c r="M560" s="330" t="e">
        <f>IF(ISBLANK(A560),NA(),IFERROR(A560+(PLAYER_EXP_MAX-D560)/L560,NA()))</f>
        <v>#N/A</v>
      </c>
      <c r="N560" s="415" t="e">
        <f t="shared" ca="1" si="42"/>
        <v>#N/A</v>
      </c>
    </row>
    <row r="561" spans="4:14" ht="14.65" customHeight="1" x14ac:dyDescent="0.25">
      <c r="D561" s="415" t="str">
        <f t="shared" si="39"/>
        <v>-</v>
      </c>
      <c r="E561" s="316" t="str">
        <f>IF(ISBLANK(A561),"-",D561/PLAYER_EXP_MAX)</f>
        <v>-</v>
      </c>
      <c r="F561" s="322" t="e">
        <f ca="1">IF(ISBLANK(A561),NA(),IFERROR(SLOPE(INDIRECT("D" &amp; MATCH(A561-$B$1,A:A,1)):D561, INDIRECT("A" &amp; MATCH(A561-$B$1,A:A,1)):A561),NA()))</f>
        <v>#N/A</v>
      </c>
      <c r="G561" s="330" t="e">
        <f>IF(ISBLANK(A561),NA(),IFERROR(A561+(PLAYER_EXP_MAX-D561)/F561,NA()))</f>
        <v>#N/A</v>
      </c>
      <c r="H561" s="415" t="e">
        <f ca="1">IF(ISBLANK(#REF!),NA(),IFERROR(TEXT(TRUNC(G561-NOW()),"000") &amp; " D " &amp; TEXT(TRUNC(ABS(G561-NOW()-TRUNC(G561-NOW()))*24),"00") &amp; " H", NA()))</f>
        <v>#N/A</v>
      </c>
      <c r="I561" s="322" t="e">
        <f ca="1">IF(ISBLANK(A561),NA(),IFERROR(SLOPE(INDIRECT("D" &amp; MATCH(A561-$C$1,A:A,1)):D561, INDIRECT("A" &amp; MATCH(A561-$C$1,A:A,1)):A561),NA()))</f>
        <v>#N/A</v>
      </c>
      <c r="J561" s="330" t="e">
        <f>IF(ISBLANK(A561),NA(),IFERROR(A561+(PLAYER_EXP_MAX-D561)/I561,NA()))</f>
        <v>#N/A</v>
      </c>
      <c r="K561" s="415" t="e">
        <f t="shared" ca="1" si="40"/>
        <v>#N/A</v>
      </c>
      <c r="L561" s="322" t="e">
        <f t="shared" si="41"/>
        <v>#N/A</v>
      </c>
      <c r="M561" s="330" t="e">
        <f>IF(ISBLANK(A561),NA(),IFERROR(A561+(PLAYER_EXP_MAX-D561)/L561,NA()))</f>
        <v>#N/A</v>
      </c>
      <c r="N561" s="415" t="e">
        <f t="shared" ca="1" si="42"/>
        <v>#N/A</v>
      </c>
    </row>
    <row r="562" spans="4:14" ht="14.65" customHeight="1" x14ac:dyDescent="0.25">
      <c r="D562" s="415" t="str">
        <f t="shared" si="39"/>
        <v>-</v>
      </c>
      <c r="E562" s="316" t="str">
        <f>IF(ISBLANK(A562),"-",D562/PLAYER_EXP_MAX)</f>
        <v>-</v>
      </c>
      <c r="F562" s="322" t="e">
        <f ca="1">IF(ISBLANK(A562),NA(),IFERROR(SLOPE(INDIRECT("D" &amp; MATCH(A562-$B$1,A:A,1)):D562, INDIRECT("A" &amp; MATCH(A562-$B$1,A:A,1)):A562),NA()))</f>
        <v>#N/A</v>
      </c>
      <c r="G562" s="330" t="e">
        <f>IF(ISBLANK(A562),NA(),IFERROR(A562+(PLAYER_EXP_MAX-D562)/F562,NA()))</f>
        <v>#N/A</v>
      </c>
      <c r="H562" s="415" t="e">
        <f ca="1">IF(ISBLANK(#REF!),NA(),IFERROR(TEXT(TRUNC(G562-NOW()),"000") &amp; " D " &amp; TEXT(TRUNC(ABS(G562-NOW()-TRUNC(G562-NOW()))*24),"00") &amp; " H", NA()))</f>
        <v>#N/A</v>
      </c>
      <c r="I562" s="322" t="e">
        <f ca="1">IF(ISBLANK(A562),NA(),IFERROR(SLOPE(INDIRECT("D" &amp; MATCH(A562-$C$1,A:A,1)):D562, INDIRECT("A" &amp; MATCH(A562-$C$1,A:A,1)):A562),NA()))</f>
        <v>#N/A</v>
      </c>
      <c r="J562" s="330" t="e">
        <f>IF(ISBLANK(A562),NA(),IFERROR(A562+(PLAYER_EXP_MAX-D562)/I562,NA()))</f>
        <v>#N/A</v>
      </c>
      <c r="K562" s="415" t="e">
        <f t="shared" ca="1" si="40"/>
        <v>#N/A</v>
      </c>
      <c r="L562" s="322" t="e">
        <f t="shared" si="41"/>
        <v>#N/A</v>
      </c>
      <c r="M562" s="330" t="e">
        <f>IF(ISBLANK(A562),NA(),IFERROR(A562+(PLAYER_EXP_MAX-D562)/L562,NA()))</f>
        <v>#N/A</v>
      </c>
      <c r="N562" s="415" t="e">
        <f t="shared" ca="1" si="42"/>
        <v>#N/A</v>
      </c>
    </row>
    <row r="563" spans="4:14" ht="14.65" customHeight="1" x14ac:dyDescent="0.25">
      <c r="D563" s="415" t="str">
        <f t="shared" si="39"/>
        <v>-</v>
      </c>
      <c r="E563" s="316" t="str">
        <f>IF(ISBLANK(A563),"-",D563/PLAYER_EXP_MAX)</f>
        <v>-</v>
      </c>
      <c r="F563" s="322" t="e">
        <f ca="1">IF(ISBLANK(A563),NA(),IFERROR(SLOPE(INDIRECT("D" &amp; MATCH(A563-$B$1,A:A,1)):D563, INDIRECT("A" &amp; MATCH(A563-$B$1,A:A,1)):A563),NA()))</f>
        <v>#N/A</v>
      </c>
      <c r="G563" s="330" t="e">
        <f>IF(ISBLANK(A563),NA(),IFERROR(A563+(PLAYER_EXP_MAX-D563)/F563,NA()))</f>
        <v>#N/A</v>
      </c>
      <c r="H563" s="415" t="e">
        <f ca="1">IF(ISBLANK(#REF!),NA(),IFERROR(TEXT(TRUNC(G563-NOW()),"000") &amp; " D " &amp; TEXT(TRUNC(ABS(G563-NOW()-TRUNC(G563-NOW()))*24),"00") &amp; " H", NA()))</f>
        <v>#N/A</v>
      </c>
      <c r="I563" s="322" t="e">
        <f ca="1">IF(ISBLANK(A563),NA(),IFERROR(SLOPE(INDIRECT("D" &amp; MATCH(A563-$C$1,A:A,1)):D563, INDIRECT("A" &amp; MATCH(A563-$C$1,A:A,1)):A563),NA()))</f>
        <v>#N/A</v>
      </c>
      <c r="J563" s="330" t="e">
        <f>IF(ISBLANK(A563),NA(),IFERROR(A563+(PLAYER_EXP_MAX-D563)/I563,NA()))</f>
        <v>#N/A</v>
      </c>
      <c r="K563" s="415" t="e">
        <f t="shared" ca="1" si="40"/>
        <v>#N/A</v>
      </c>
      <c r="L563" s="322" t="e">
        <f t="shared" si="41"/>
        <v>#N/A</v>
      </c>
      <c r="M563" s="330" t="e">
        <f>IF(ISBLANK(A563),NA(),IFERROR(A563+(PLAYER_EXP_MAX-D563)/L563,NA()))</f>
        <v>#N/A</v>
      </c>
      <c r="N563" s="415" t="e">
        <f t="shared" ca="1" si="42"/>
        <v>#N/A</v>
      </c>
    </row>
    <row r="564" spans="4:14" ht="14.65" customHeight="1" x14ac:dyDescent="0.25">
      <c r="D564" s="415" t="str">
        <f t="shared" si="39"/>
        <v>-</v>
      </c>
      <c r="E564" s="316" t="str">
        <f>IF(ISBLANK(A564),"-",D564/PLAYER_EXP_MAX)</f>
        <v>-</v>
      </c>
      <c r="F564" s="322" t="e">
        <f ca="1">IF(ISBLANK(A564),NA(),IFERROR(SLOPE(INDIRECT("D" &amp; MATCH(A564-$B$1,A:A,1)):D564, INDIRECT("A" &amp; MATCH(A564-$B$1,A:A,1)):A564),NA()))</f>
        <v>#N/A</v>
      </c>
      <c r="G564" s="330" t="e">
        <f>IF(ISBLANK(A564),NA(),IFERROR(A564+(PLAYER_EXP_MAX-D564)/F564,NA()))</f>
        <v>#N/A</v>
      </c>
      <c r="H564" s="415" t="e">
        <f ca="1">IF(ISBLANK(#REF!),NA(),IFERROR(TEXT(TRUNC(G564-NOW()),"000") &amp; " D " &amp; TEXT(TRUNC(ABS(G564-NOW()-TRUNC(G564-NOW()))*24),"00") &amp; " H", NA()))</f>
        <v>#N/A</v>
      </c>
      <c r="I564" s="322" t="e">
        <f ca="1">IF(ISBLANK(A564),NA(),IFERROR(SLOPE(INDIRECT("D" &amp; MATCH(A564-$C$1,A:A,1)):D564, INDIRECT("A" &amp; MATCH(A564-$C$1,A:A,1)):A564),NA()))</f>
        <v>#N/A</v>
      </c>
      <c r="J564" s="330" t="e">
        <f>IF(ISBLANK(A564),NA(),IFERROR(A564+(PLAYER_EXP_MAX-D564)/I564,NA()))</f>
        <v>#N/A</v>
      </c>
      <c r="K564" s="415" t="e">
        <f t="shared" ca="1" si="40"/>
        <v>#N/A</v>
      </c>
      <c r="L564" s="322" t="e">
        <f t="shared" si="41"/>
        <v>#N/A</v>
      </c>
      <c r="M564" s="330" t="e">
        <f>IF(ISBLANK(A564),NA(),IFERROR(A564+(PLAYER_EXP_MAX-D564)/L564,NA()))</f>
        <v>#N/A</v>
      </c>
      <c r="N564" s="415" t="e">
        <f t="shared" ca="1" si="42"/>
        <v>#N/A</v>
      </c>
    </row>
    <row r="565" spans="4:14" ht="14.65" customHeight="1" x14ac:dyDescent="0.25">
      <c r="D565" s="415" t="str">
        <f t="shared" si="39"/>
        <v>-</v>
      </c>
      <c r="E565" s="316" t="str">
        <f>IF(ISBLANK(A565),"-",D565/PLAYER_EXP_MAX)</f>
        <v>-</v>
      </c>
      <c r="F565" s="322" t="e">
        <f ca="1">IF(ISBLANK(A565),NA(),IFERROR(SLOPE(INDIRECT("D" &amp; MATCH(A565-$B$1,A:A,1)):D565, INDIRECT("A" &amp; MATCH(A565-$B$1,A:A,1)):A565),NA()))</f>
        <v>#N/A</v>
      </c>
      <c r="G565" s="330" t="e">
        <f>IF(ISBLANK(A565),NA(),IFERROR(A565+(PLAYER_EXP_MAX-D565)/F565,NA()))</f>
        <v>#N/A</v>
      </c>
      <c r="H565" s="415" t="e">
        <f ca="1">IF(ISBLANK(#REF!),NA(),IFERROR(TEXT(TRUNC(G565-NOW()),"000") &amp; " D " &amp; TEXT(TRUNC(ABS(G565-NOW()-TRUNC(G565-NOW()))*24),"00") &amp; " H", NA()))</f>
        <v>#N/A</v>
      </c>
      <c r="I565" s="322" t="e">
        <f ca="1">IF(ISBLANK(A565),NA(),IFERROR(SLOPE(INDIRECT("D" &amp; MATCH(A565-$C$1,A:A,1)):D565, INDIRECT("A" &amp; MATCH(A565-$C$1,A:A,1)):A565),NA()))</f>
        <v>#N/A</v>
      </c>
      <c r="J565" s="330" t="e">
        <f>IF(ISBLANK(A565),NA(),IFERROR(A565+(PLAYER_EXP_MAX-D565)/I565,NA()))</f>
        <v>#N/A</v>
      </c>
      <c r="K565" s="415" t="e">
        <f t="shared" ca="1" si="40"/>
        <v>#N/A</v>
      </c>
      <c r="L565" s="322" t="e">
        <f t="shared" si="41"/>
        <v>#N/A</v>
      </c>
      <c r="M565" s="330" t="e">
        <f>IF(ISBLANK(A565),NA(),IFERROR(A565+(PLAYER_EXP_MAX-D565)/L565,NA()))</f>
        <v>#N/A</v>
      </c>
      <c r="N565" s="415" t="e">
        <f t="shared" ca="1" si="42"/>
        <v>#N/A</v>
      </c>
    </row>
    <row r="566" spans="4:14" ht="14.65" customHeight="1" x14ac:dyDescent="0.25">
      <c r="D566" s="415" t="str">
        <f t="shared" si="39"/>
        <v>-</v>
      </c>
      <c r="E566" s="316" t="str">
        <f>IF(ISBLANK(A566),"-",D566/PLAYER_EXP_MAX)</f>
        <v>-</v>
      </c>
      <c r="F566" s="322" t="e">
        <f ca="1">IF(ISBLANK(A566),NA(),IFERROR(SLOPE(INDIRECT("D" &amp; MATCH(A566-$B$1,A:A,1)):D566, INDIRECT("A" &amp; MATCH(A566-$B$1,A:A,1)):A566),NA()))</f>
        <v>#N/A</v>
      </c>
      <c r="G566" s="330" t="e">
        <f>IF(ISBLANK(A566),NA(),IFERROR(A566+(PLAYER_EXP_MAX-D566)/F566,NA()))</f>
        <v>#N/A</v>
      </c>
      <c r="H566" s="415" t="e">
        <f ca="1">IF(ISBLANK(#REF!),NA(),IFERROR(TEXT(TRUNC(G566-NOW()),"000") &amp; " D " &amp; TEXT(TRUNC(ABS(G566-NOW()-TRUNC(G566-NOW()))*24),"00") &amp; " H", NA()))</f>
        <v>#N/A</v>
      </c>
      <c r="I566" s="322" t="e">
        <f ca="1">IF(ISBLANK(A566),NA(),IFERROR(SLOPE(INDIRECT("D" &amp; MATCH(A566-$C$1,A:A,1)):D566, INDIRECT("A" &amp; MATCH(A566-$C$1,A:A,1)):A566),NA()))</f>
        <v>#N/A</v>
      </c>
      <c r="J566" s="330" t="e">
        <f>IF(ISBLANK(A566),NA(),IFERROR(A566+(PLAYER_EXP_MAX-D566)/I566,NA()))</f>
        <v>#N/A</v>
      </c>
      <c r="K566" s="415" t="e">
        <f t="shared" ca="1" si="40"/>
        <v>#N/A</v>
      </c>
      <c r="L566" s="322" t="e">
        <f t="shared" si="41"/>
        <v>#N/A</v>
      </c>
      <c r="M566" s="330" t="e">
        <f>IF(ISBLANK(A566),NA(),IFERROR(A566+(PLAYER_EXP_MAX-D566)/L566,NA()))</f>
        <v>#N/A</v>
      </c>
      <c r="N566" s="415" t="e">
        <f t="shared" ca="1" si="42"/>
        <v>#N/A</v>
      </c>
    </row>
    <row r="567" spans="4:14" ht="14.65" customHeight="1" x14ac:dyDescent="0.25">
      <c r="D567" s="415" t="str">
        <f t="shared" si="39"/>
        <v>-</v>
      </c>
      <c r="E567" s="316" t="str">
        <f>IF(ISBLANK(A567),"-",D567/PLAYER_EXP_MAX)</f>
        <v>-</v>
      </c>
      <c r="F567" s="322" t="e">
        <f ca="1">IF(ISBLANK(A567),NA(),IFERROR(SLOPE(INDIRECT("D" &amp; MATCH(A567-$B$1,A:A,1)):D567, INDIRECT("A" &amp; MATCH(A567-$B$1,A:A,1)):A567),NA()))</f>
        <v>#N/A</v>
      </c>
      <c r="G567" s="330" t="e">
        <f>IF(ISBLANK(A567),NA(),IFERROR(A567+(PLAYER_EXP_MAX-D567)/F567,NA()))</f>
        <v>#N/A</v>
      </c>
      <c r="H567" s="415" t="e">
        <f ca="1">IF(ISBLANK(#REF!),NA(),IFERROR(TEXT(TRUNC(G567-NOW()),"000") &amp; " D " &amp; TEXT(TRUNC(ABS(G567-NOW()-TRUNC(G567-NOW()))*24),"00") &amp; " H", NA()))</f>
        <v>#N/A</v>
      </c>
      <c r="I567" s="322" t="e">
        <f ca="1">IF(ISBLANK(A567),NA(),IFERROR(SLOPE(INDIRECT("D" &amp; MATCH(A567-$C$1,A:A,1)):D567, INDIRECT("A" &amp; MATCH(A567-$C$1,A:A,1)):A567),NA()))</f>
        <v>#N/A</v>
      </c>
      <c r="J567" s="330" t="e">
        <f>IF(ISBLANK(A567),NA(),IFERROR(A567+(PLAYER_EXP_MAX-D567)/I567,NA()))</f>
        <v>#N/A</v>
      </c>
      <c r="K567" s="415" t="e">
        <f t="shared" ca="1" si="40"/>
        <v>#N/A</v>
      </c>
      <c r="L567" s="322" t="e">
        <f t="shared" si="41"/>
        <v>#N/A</v>
      </c>
      <c r="M567" s="330" t="e">
        <f>IF(ISBLANK(A567),NA(),IFERROR(A567+(PLAYER_EXP_MAX-D567)/L567,NA()))</f>
        <v>#N/A</v>
      </c>
      <c r="N567" s="415" t="e">
        <f t="shared" ca="1" si="42"/>
        <v>#N/A</v>
      </c>
    </row>
    <row r="568" spans="4:14" ht="14.65" customHeight="1" x14ac:dyDescent="0.25">
      <c r="D568" s="415" t="str">
        <f t="shared" si="39"/>
        <v>-</v>
      </c>
      <c r="E568" s="316" t="str">
        <f>IF(ISBLANK(A568),"-",D568/PLAYER_EXP_MAX)</f>
        <v>-</v>
      </c>
      <c r="F568" s="322" t="e">
        <f ca="1">IF(ISBLANK(A568),NA(),IFERROR(SLOPE(INDIRECT("D" &amp; MATCH(A568-$B$1,A:A,1)):D568, INDIRECT("A" &amp; MATCH(A568-$B$1,A:A,1)):A568),NA()))</f>
        <v>#N/A</v>
      </c>
      <c r="G568" s="330" t="e">
        <f>IF(ISBLANK(A568),NA(),IFERROR(A568+(PLAYER_EXP_MAX-D568)/F568,NA()))</f>
        <v>#N/A</v>
      </c>
      <c r="H568" s="415" t="e">
        <f ca="1">IF(ISBLANK(#REF!),NA(),IFERROR(TEXT(TRUNC(G568-NOW()),"000") &amp; " D " &amp; TEXT(TRUNC(ABS(G568-NOW()-TRUNC(G568-NOW()))*24),"00") &amp; " H", NA()))</f>
        <v>#N/A</v>
      </c>
      <c r="I568" s="322" t="e">
        <f ca="1">IF(ISBLANK(A568),NA(),IFERROR(SLOPE(INDIRECT("D" &amp; MATCH(A568-$C$1,A:A,1)):D568, INDIRECT("A" &amp; MATCH(A568-$C$1,A:A,1)):A568),NA()))</f>
        <v>#N/A</v>
      </c>
      <c r="J568" s="330" t="e">
        <f>IF(ISBLANK(A568),NA(),IFERROR(A568+(PLAYER_EXP_MAX-D568)/I568,NA()))</f>
        <v>#N/A</v>
      </c>
      <c r="K568" s="415" t="e">
        <f t="shared" ca="1" si="40"/>
        <v>#N/A</v>
      </c>
      <c r="L568" s="322" t="e">
        <f t="shared" si="41"/>
        <v>#N/A</v>
      </c>
      <c r="M568" s="330" t="e">
        <f>IF(ISBLANK(A568),NA(),IFERROR(A568+(PLAYER_EXP_MAX-D568)/L568,NA()))</f>
        <v>#N/A</v>
      </c>
      <c r="N568" s="415" t="e">
        <f t="shared" ca="1" si="42"/>
        <v>#N/A</v>
      </c>
    </row>
    <row r="569" spans="4:14" ht="14.65" customHeight="1" x14ac:dyDescent="0.25">
      <c r="D569" s="415" t="str">
        <f t="shared" si="39"/>
        <v>-</v>
      </c>
      <c r="E569" s="316" t="str">
        <f>IF(ISBLANK(A569),"-",D569/PLAYER_EXP_MAX)</f>
        <v>-</v>
      </c>
      <c r="F569" s="322" t="e">
        <f ca="1">IF(ISBLANK(A569),NA(),IFERROR(SLOPE(INDIRECT("D" &amp; MATCH(A569-$B$1,A:A,1)):D569, INDIRECT("A" &amp; MATCH(A569-$B$1,A:A,1)):A569),NA()))</f>
        <v>#N/A</v>
      </c>
      <c r="G569" s="330" t="e">
        <f>IF(ISBLANK(A569),NA(),IFERROR(A569+(PLAYER_EXP_MAX-D569)/F569,NA()))</f>
        <v>#N/A</v>
      </c>
      <c r="H569" s="415" t="e">
        <f ca="1">IF(ISBLANK(#REF!),NA(),IFERROR(TEXT(TRUNC(G569-NOW()),"000") &amp; " D " &amp; TEXT(TRUNC(ABS(G569-NOW()-TRUNC(G569-NOW()))*24),"00") &amp; " H", NA()))</f>
        <v>#N/A</v>
      </c>
      <c r="I569" s="322" t="e">
        <f ca="1">IF(ISBLANK(A569),NA(),IFERROR(SLOPE(INDIRECT("D" &amp; MATCH(A569-$C$1,A:A,1)):D569, INDIRECT("A" &amp; MATCH(A569-$C$1,A:A,1)):A569),NA()))</f>
        <v>#N/A</v>
      </c>
      <c r="J569" s="330" t="e">
        <f>IF(ISBLANK(A569),NA(),IFERROR(A569+(PLAYER_EXP_MAX-D569)/I569,NA()))</f>
        <v>#N/A</v>
      </c>
      <c r="K569" s="415" t="e">
        <f t="shared" ca="1" si="40"/>
        <v>#N/A</v>
      </c>
      <c r="L569" s="322" t="e">
        <f t="shared" si="41"/>
        <v>#N/A</v>
      </c>
      <c r="M569" s="330" t="e">
        <f>IF(ISBLANK(A569),NA(),IFERROR(A569+(PLAYER_EXP_MAX-D569)/L569,NA()))</f>
        <v>#N/A</v>
      </c>
      <c r="N569" s="415" t="e">
        <f t="shared" ca="1" si="42"/>
        <v>#N/A</v>
      </c>
    </row>
    <row r="570" spans="4:14" ht="14.65" customHeight="1" x14ac:dyDescent="0.25">
      <c r="D570" s="415" t="str">
        <f t="shared" si="39"/>
        <v>-</v>
      </c>
      <c r="E570" s="316" t="str">
        <f>IF(ISBLANK(A570),"-",D570/PLAYER_EXP_MAX)</f>
        <v>-</v>
      </c>
      <c r="F570" s="322" t="e">
        <f ca="1">IF(ISBLANK(A570),NA(),IFERROR(SLOPE(INDIRECT("D" &amp; MATCH(A570-$B$1,A:A,1)):D570, INDIRECT("A" &amp; MATCH(A570-$B$1,A:A,1)):A570),NA()))</f>
        <v>#N/A</v>
      </c>
      <c r="G570" s="330" t="e">
        <f>IF(ISBLANK(A570),NA(),IFERROR(A570+(PLAYER_EXP_MAX-D570)/F570,NA()))</f>
        <v>#N/A</v>
      </c>
      <c r="H570" s="415" t="e">
        <f ca="1">IF(ISBLANK(#REF!),NA(),IFERROR(TEXT(TRUNC(G570-NOW()),"000") &amp; " D " &amp; TEXT(TRUNC(ABS(G570-NOW()-TRUNC(G570-NOW()))*24),"00") &amp; " H", NA()))</f>
        <v>#N/A</v>
      </c>
      <c r="I570" s="322" t="e">
        <f ca="1">IF(ISBLANK(A570),NA(),IFERROR(SLOPE(INDIRECT("D" &amp; MATCH(A570-$C$1,A:A,1)):D570, INDIRECT("A" &amp; MATCH(A570-$C$1,A:A,1)):A570),NA()))</f>
        <v>#N/A</v>
      </c>
      <c r="J570" s="330" t="e">
        <f>IF(ISBLANK(A570),NA(),IFERROR(A570+(PLAYER_EXP_MAX-D570)/I570,NA()))</f>
        <v>#N/A</v>
      </c>
      <c r="K570" s="415" t="e">
        <f t="shared" ca="1" si="40"/>
        <v>#N/A</v>
      </c>
      <c r="L570" s="322" t="e">
        <f t="shared" si="41"/>
        <v>#N/A</v>
      </c>
      <c r="M570" s="330" t="e">
        <f>IF(ISBLANK(A570),NA(),IFERROR(A570+(PLAYER_EXP_MAX-D570)/L570,NA()))</f>
        <v>#N/A</v>
      </c>
      <c r="N570" s="415" t="e">
        <f t="shared" ca="1" si="42"/>
        <v>#N/A</v>
      </c>
    </row>
    <row r="571" spans="4:14" ht="14.65" customHeight="1" x14ac:dyDescent="0.25">
      <c r="D571" s="415" t="str">
        <f t="shared" si="39"/>
        <v>-</v>
      </c>
      <c r="E571" s="316" t="str">
        <f>IF(ISBLANK(A571),"-",D571/PLAYER_EXP_MAX)</f>
        <v>-</v>
      </c>
      <c r="F571" s="322" t="e">
        <f ca="1">IF(ISBLANK(A571),NA(),IFERROR(SLOPE(INDIRECT("D" &amp; MATCH(A571-$B$1,A:A,1)):D571, INDIRECT("A" &amp; MATCH(A571-$B$1,A:A,1)):A571),NA()))</f>
        <v>#N/A</v>
      </c>
      <c r="G571" s="330" t="e">
        <f>IF(ISBLANK(A571),NA(),IFERROR(A571+(PLAYER_EXP_MAX-D571)/F571,NA()))</f>
        <v>#N/A</v>
      </c>
      <c r="H571" s="415" t="e">
        <f ca="1">IF(ISBLANK(#REF!),NA(),IFERROR(TEXT(TRUNC(G571-NOW()),"000") &amp; " D " &amp; TEXT(TRUNC(ABS(G571-NOW()-TRUNC(G571-NOW()))*24),"00") &amp; " H", NA()))</f>
        <v>#N/A</v>
      </c>
      <c r="I571" s="322" t="e">
        <f ca="1">IF(ISBLANK(A571),NA(),IFERROR(SLOPE(INDIRECT("D" &amp; MATCH(A571-$C$1,A:A,1)):D571, INDIRECT("A" &amp; MATCH(A571-$C$1,A:A,1)):A571),NA()))</f>
        <v>#N/A</v>
      </c>
      <c r="J571" s="330" t="e">
        <f>IF(ISBLANK(A571),NA(),IFERROR(A571+(PLAYER_EXP_MAX-D571)/I571,NA()))</f>
        <v>#N/A</v>
      </c>
      <c r="K571" s="415" t="e">
        <f t="shared" ca="1" si="40"/>
        <v>#N/A</v>
      </c>
      <c r="L571" s="322" t="e">
        <f t="shared" si="41"/>
        <v>#N/A</v>
      </c>
      <c r="M571" s="330" t="e">
        <f>IF(ISBLANK(A571),NA(),IFERROR(A571+(PLAYER_EXP_MAX-D571)/L571,NA()))</f>
        <v>#N/A</v>
      </c>
      <c r="N571" s="415" t="e">
        <f t="shared" ca="1" si="42"/>
        <v>#N/A</v>
      </c>
    </row>
    <row r="572" spans="4:14" ht="14.65" customHeight="1" x14ac:dyDescent="0.25">
      <c r="D572" s="415" t="str">
        <f t="shared" si="39"/>
        <v>-</v>
      </c>
      <c r="E572" s="316" t="str">
        <f>IF(ISBLANK(A572),"-",D572/PLAYER_EXP_MAX)</f>
        <v>-</v>
      </c>
      <c r="F572" s="322" t="e">
        <f ca="1">IF(ISBLANK(A572),NA(),IFERROR(SLOPE(INDIRECT("D" &amp; MATCH(A572-$B$1,A:A,1)):D572, INDIRECT("A" &amp; MATCH(A572-$B$1,A:A,1)):A572),NA()))</f>
        <v>#N/A</v>
      </c>
      <c r="G572" s="330" t="e">
        <f>IF(ISBLANK(A572),NA(),IFERROR(A572+(PLAYER_EXP_MAX-D572)/F572,NA()))</f>
        <v>#N/A</v>
      </c>
      <c r="H572" s="415" t="e">
        <f ca="1">IF(ISBLANK(#REF!),NA(),IFERROR(TEXT(TRUNC(G572-NOW()),"000") &amp; " D " &amp; TEXT(TRUNC(ABS(G572-NOW()-TRUNC(G572-NOW()))*24),"00") &amp; " H", NA()))</f>
        <v>#N/A</v>
      </c>
      <c r="I572" s="322" t="e">
        <f ca="1">IF(ISBLANK(A572),NA(),IFERROR(SLOPE(INDIRECT("D" &amp; MATCH(A572-$C$1,A:A,1)):D572, INDIRECT("A" &amp; MATCH(A572-$C$1,A:A,1)):A572),NA()))</f>
        <v>#N/A</v>
      </c>
      <c r="J572" s="330" t="e">
        <f>IF(ISBLANK(A572),NA(),IFERROR(A572+(PLAYER_EXP_MAX-D572)/I572,NA()))</f>
        <v>#N/A</v>
      </c>
      <c r="K572" s="415" t="e">
        <f t="shared" ca="1" si="40"/>
        <v>#N/A</v>
      </c>
      <c r="L572" s="322" t="e">
        <f t="shared" si="41"/>
        <v>#N/A</v>
      </c>
      <c r="M572" s="330" t="e">
        <f>IF(ISBLANK(A572),NA(),IFERROR(A572+(PLAYER_EXP_MAX-D572)/L572,NA()))</f>
        <v>#N/A</v>
      </c>
      <c r="N572" s="415" t="e">
        <f t="shared" ca="1" si="42"/>
        <v>#N/A</v>
      </c>
    </row>
    <row r="573" spans="4:14" ht="14.65" customHeight="1" x14ac:dyDescent="0.25">
      <c r="D573" s="415" t="str">
        <f t="shared" si="39"/>
        <v>-</v>
      </c>
      <c r="E573" s="316" t="str">
        <f>IF(ISBLANK(A573),"-",D573/PLAYER_EXP_MAX)</f>
        <v>-</v>
      </c>
      <c r="F573" s="322" t="e">
        <f ca="1">IF(ISBLANK(A573),NA(),IFERROR(SLOPE(INDIRECT("D" &amp; MATCH(A573-$B$1,A:A,1)):D573, INDIRECT("A" &amp; MATCH(A573-$B$1,A:A,1)):A573),NA()))</f>
        <v>#N/A</v>
      </c>
      <c r="G573" s="330" t="e">
        <f>IF(ISBLANK(A573),NA(),IFERROR(A573+(PLAYER_EXP_MAX-D573)/F573,NA()))</f>
        <v>#N/A</v>
      </c>
      <c r="H573" s="415" t="e">
        <f ca="1">IF(ISBLANK(#REF!),NA(),IFERROR(TEXT(TRUNC(G573-NOW()),"000") &amp; " D " &amp; TEXT(TRUNC(ABS(G573-NOW()-TRUNC(G573-NOW()))*24),"00") &amp; " H", NA()))</f>
        <v>#N/A</v>
      </c>
      <c r="I573" s="322" t="e">
        <f ca="1">IF(ISBLANK(A573),NA(),IFERROR(SLOPE(INDIRECT("D" &amp; MATCH(A573-$C$1,A:A,1)):D573, INDIRECT("A" &amp; MATCH(A573-$C$1,A:A,1)):A573),NA()))</f>
        <v>#N/A</v>
      </c>
      <c r="J573" s="330" t="e">
        <f>IF(ISBLANK(A573),NA(),IFERROR(A573+(PLAYER_EXP_MAX-D573)/I573,NA()))</f>
        <v>#N/A</v>
      </c>
      <c r="K573" s="415" t="e">
        <f t="shared" ca="1" si="40"/>
        <v>#N/A</v>
      </c>
      <c r="L573" s="322" t="e">
        <f t="shared" si="41"/>
        <v>#N/A</v>
      </c>
      <c r="M573" s="330" t="e">
        <f>IF(ISBLANK(A573),NA(),IFERROR(A573+(PLAYER_EXP_MAX-D573)/L573,NA()))</f>
        <v>#N/A</v>
      </c>
      <c r="N573" s="415" t="e">
        <f t="shared" ca="1" si="42"/>
        <v>#N/A</v>
      </c>
    </row>
    <row r="574" spans="4:14" ht="14.65" customHeight="1" x14ac:dyDescent="0.25">
      <c r="D574" s="415" t="str">
        <f t="shared" si="39"/>
        <v>-</v>
      </c>
      <c r="E574" s="316" t="str">
        <f>IF(ISBLANK(A574),"-",D574/PLAYER_EXP_MAX)</f>
        <v>-</v>
      </c>
      <c r="F574" s="322" t="e">
        <f ca="1">IF(ISBLANK(A574),NA(),IFERROR(SLOPE(INDIRECT("D" &amp; MATCH(A574-$B$1,A:A,1)):D574, INDIRECT("A" &amp; MATCH(A574-$B$1,A:A,1)):A574),NA()))</f>
        <v>#N/A</v>
      </c>
      <c r="G574" s="330" t="e">
        <f>IF(ISBLANK(A574),NA(),IFERROR(A574+(PLAYER_EXP_MAX-D574)/F574,NA()))</f>
        <v>#N/A</v>
      </c>
      <c r="H574" s="415" t="e">
        <f ca="1">IF(ISBLANK(#REF!),NA(),IFERROR(TEXT(TRUNC(G574-NOW()),"000") &amp; " D " &amp; TEXT(TRUNC(ABS(G574-NOW()-TRUNC(G574-NOW()))*24),"00") &amp; " H", NA()))</f>
        <v>#N/A</v>
      </c>
      <c r="I574" s="322" t="e">
        <f ca="1">IF(ISBLANK(A574),NA(),IFERROR(SLOPE(INDIRECT("D" &amp; MATCH(A574-$C$1,A:A,1)):D574, INDIRECT("A" &amp; MATCH(A574-$C$1,A:A,1)):A574),NA()))</f>
        <v>#N/A</v>
      </c>
      <c r="J574" s="330" t="e">
        <f>IF(ISBLANK(A574),NA(),IFERROR(A574+(PLAYER_EXP_MAX-D574)/I574,NA()))</f>
        <v>#N/A</v>
      </c>
      <c r="K574" s="415" t="e">
        <f t="shared" ca="1" si="40"/>
        <v>#N/A</v>
      </c>
      <c r="L574" s="322" t="e">
        <f t="shared" si="41"/>
        <v>#N/A</v>
      </c>
      <c r="M574" s="330" t="e">
        <f>IF(ISBLANK(A574),NA(),IFERROR(A574+(PLAYER_EXP_MAX-D574)/L574,NA()))</f>
        <v>#N/A</v>
      </c>
      <c r="N574" s="415" t="e">
        <f t="shared" ca="1" si="42"/>
        <v>#N/A</v>
      </c>
    </row>
    <row r="575" spans="4:14" ht="14.65" customHeight="1" x14ac:dyDescent="0.25">
      <c r="D575" s="415" t="str">
        <f t="shared" si="39"/>
        <v>-</v>
      </c>
      <c r="E575" s="316" t="str">
        <f>IF(ISBLANK(A575),"-",D575/PLAYER_EXP_MAX)</f>
        <v>-</v>
      </c>
      <c r="F575" s="322" t="e">
        <f ca="1">IF(ISBLANK(A575),NA(),IFERROR(SLOPE(INDIRECT("D" &amp; MATCH(A575-$B$1,A:A,1)):D575, INDIRECT("A" &amp; MATCH(A575-$B$1,A:A,1)):A575),NA()))</f>
        <v>#N/A</v>
      </c>
      <c r="G575" s="330" t="e">
        <f>IF(ISBLANK(A575),NA(),IFERROR(A575+(PLAYER_EXP_MAX-D575)/F575,NA()))</f>
        <v>#N/A</v>
      </c>
      <c r="H575" s="415" t="e">
        <f ca="1">IF(ISBLANK(#REF!),NA(),IFERROR(TEXT(TRUNC(G575-NOW()),"000") &amp; " D " &amp; TEXT(TRUNC(ABS(G575-NOW()-TRUNC(G575-NOW()))*24),"00") &amp; " H", NA()))</f>
        <v>#N/A</v>
      </c>
      <c r="I575" s="322" t="e">
        <f ca="1">IF(ISBLANK(A575),NA(),IFERROR(SLOPE(INDIRECT("D" &amp; MATCH(A575-$C$1,A:A,1)):D575, INDIRECT("A" &amp; MATCH(A575-$C$1,A:A,1)):A575),NA()))</f>
        <v>#N/A</v>
      </c>
      <c r="J575" s="330" t="e">
        <f>IF(ISBLANK(A575),NA(),IFERROR(A575+(PLAYER_EXP_MAX-D575)/I575,NA()))</f>
        <v>#N/A</v>
      </c>
      <c r="K575" s="415" t="e">
        <f t="shared" ca="1" si="40"/>
        <v>#N/A</v>
      </c>
      <c r="L575" s="322" t="e">
        <f t="shared" si="41"/>
        <v>#N/A</v>
      </c>
      <c r="M575" s="330" t="e">
        <f>IF(ISBLANK(A575),NA(),IFERROR(A575+(PLAYER_EXP_MAX-D575)/L575,NA()))</f>
        <v>#N/A</v>
      </c>
      <c r="N575" s="415" t="e">
        <f t="shared" ca="1" si="42"/>
        <v>#N/A</v>
      </c>
    </row>
    <row r="576" spans="4:14" ht="14.65" customHeight="1" x14ac:dyDescent="0.25">
      <c r="D576" s="415" t="str">
        <f t="shared" si="39"/>
        <v>-</v>
      </c>
      <c r="E576" s="316" t="str">
        <f>IF(ISBLANK(A576),"-",D576/PLAYER_EXP_MAX)</f>
        <v>-</v>
      </c>
      <c r="F576" s="322" t="e">
        <f ca="1">IF(ISBLANK(A576),NA(),IFERROR(SLOPE(INDIRECT("D" &amp; MATCH(A576-$B$1,A:A,1)):D576, INDIRECT("A" &amp; MATCH(A576-$B$1,A:A,1)):A576),NA()))</f>
        <v>#N/A</v>
      </c>
      <c r="G576" s="330" t="e">
        <f>IF(ISBLANK(A576),NA(),IFERROR(A576+(PLAYER_EXP_MAX-D576)/F576,NA()))</f>
        <v>#N/A</v>
      </c>
      <c r="H576" s="415" t="e">
        <f ca="1">IF(ISBLANK(#REF!),NA(),IFERROR(TEXT(TRUNC(G576-NOW()),"000") &amp; " D " &amp; TEXT(TRUNC(ABS(G576-NOW()-TRUNC(G576-NOW()))*24),"00") &amp; " H", NA()))</f>
        <v>#N/A</v>
      </c>
      <c r="I576" s="322" t="e">
        <f ca="1">IF(ISBLANK(A576),NA(),IFERROR(SLOPE(INDIRECT("D" &amp; MATCH(A576-$C$1,A:A,1)):D576, INDIRECT("A" &amp; MATCH(A576-$C$1,A:A,1)):A576),NA()))</f>
        <v>#N/A</v>
      </c>
      <c r="J576" s="330" t="e">
        <f>IF(ISBLANK(A576),NA(),IFERROR(A576+(PLAYER_EXP_MAX-D576)/I576,NA()))</f>
        <v>#N/A</v>
      </c>
      <c r="K576" s="415" t="e">
        <f t="shared" ca="1" si="40"/>
        <v>#N/A</v>
      </c>
      <c r="L576" s="322" t="e">
        <f t="shared" si="41"/>
        <v>#N/A</v>
      </c>
      <c r="M576" s="330" t="e">
        <f>IF(ISBLANK(A576),NA(),IFERROR(A576+(PLAYER_EXP_MAX-D576)/L576,NA()))</f>
        <v>#N/A</v>
      </c>
      <c r="N576" s="415" t="e">
        <f t="shared" ca="1" si="42"/>
        <v>#N/A</v>
      </c>
    </row>
    <row r="577" spans="4:14" ht="14.65" customHeight="1" x14ac:dyDescent="0.25">
      <c r="D577" s="415" t="str">
        <f t="shared" si="39"/>
        <v>-</v>
      </c>
      <c r="E577" s="316" t="str">
        <f>IF(ISBLANK(A577),"-",D577/PLAYER_EXP_MAX)</f>
        <v>-</v>
      </c>
      <c r="F577" s="322" t="e">
        <f ca="1">IF(ISBLANK(A577),NA(),IFERROR(SLOPE(INDIRECT("D" &amp; MATCH(A577-$B$1,A:A,1)):D577, INDIRECT("A" &amp; MATCH(A577-$B$1,A:A,1)):A577),NA()))</f>
        <v>#N/A</v>
      </c>
      <c r="G577" s="330" t="e">
        <f>IF(ISBLANK(A577),NA(),IFERROR(A577+(PLAYER_EXP_MAX-D577)/F577,NA()))</f>
        <v>#N/A</v>
      </c>
      <c r="H577" s="415" t="e">
        <f ca="1">IF(ISBLANK(#REF!),NA(),IFERROR(TEXT(TRUNC(G577-NOW()),"000") &amp; " D " &amp; TEXT(TRUNC(ABS(G577-NOW()-TRUNC(G577-NOW()))*24),"00") &amp; " H", NA()))</f>
        <v>#N/A</v>
      </c>
      <c r="I577" s="322" t="e">
        <f ca="1">IF(ISBLANK(A577),NA(),IFERROR(SLOPE(INDIRECT("D" &amp; MATCH(A577-$C$1,A:A,1)):D577, INDIRECT("A" &amp; MATCH(A577-$C$1,A:A,1)):A577),NA()))</f>
        <v>#N/A</v>
      </c>
      <c r="J577" s="330" t="e">
        <f>IF(ISBLANK(A577),NA(),IFERROR(A577+(PLAYER_EXP_MAX-D577)/I577,NA()))</f>
        <v>#N/A</v>
      </c>
      <c r="K577" s="415" t="e">
        <f t="shared" ca="1" si="40"/>
        <v>#N/A</v>
      </c>
      <c r="L577" s="322" t="e">
        <f t="shared" si="41"/>
        <v>#N/A</v>
      </c>
      <c r="M577" s="330" t="e">
        <f>IF(ISBLANK(A577),NA(),IFERROR(A577+(PLAYER_EXP_MAX-D577)/L577,NA()))</f>
        <v>#N/A</v>
      </c>
      <c r="N577" s="415" t="e">
        <f t="shared" ca="1" si="42"/>
        <v>#N/A</v>
      </c>
    </row>
    <row r="578" spans="4:14" ht="14.65" customHeight="1" x14ac:dyDescent="0.25">
      <c r="D578" s="415" t="str">
        <f t="shared" si="39"/>
        <v>-</v>
      </c>
      <c r="E578" s="316" t="str">
        <f>IF(ISBLANK(A578),"-",D578/PLAYER_EXP_MAX)</f>
        <v>-</v>
      </c>
      <c r="F578" s="322" t="e">
        <f ca="1">IF(ISBLANK(A578),NA(),IFERROR(SLOPE(INDIRECT("D" &amp; MATCH(A578-$B$1,A:A,1)):D578, INDIRECT("A" &amp; MATCH(A578-$B$1,A:A,1)):A578),NA()))</f>
        <v>#N/A</v>
      </c>
      <c r="G578" s="330" t="e">
        <f>IF(ISBLANK(A578),NA(),IFERROR(A578+(PLAYER_EXP_MAX-D578)/F578,NA()))</f>
        <v>#N/A</v>
      </c>
      <c r="H578" s="415" t="e">
        <f ca="1">IF(ISBLANK(#REF!),NA(),IFERROR(TEXT(TRUNC(G578-NOW()),"000") &amp; " D " &amp; TEXT(TRUNC(ABS(G578-NOW()-TRUNC(G578-NOW()))*24),"00") &amp; " H", NA()))</f>
        <v>#N/A</v>
      </c>
      <c r="I578" s="322" t="e">
        <f ca="1">IF(ISBLANK(A578),NA(),IFERROR(SLOPE(INDIRECT("D" &amp; MATCH(A578-$C$1,A:A,1)):D578, INDIRECT("A" &amp; MATCH(A578-$C$1,A:A,1)):A578),NA()))</f>
        <v>#N/A</v>
      </c>
      <c r="J578" s="330" t="e">
        <f>IF(ISBLANK(A578),NA(),IFERROR(A578+(PLAYER_EXP_MAX-D578)/I578,NA()))</f>
        <v>#N/A</v>
      </c>
      <c r="K578" s="415" t="e">
        <f t="shared" ca="1" si="40"/>
        <v>#N/A</v>
      </c>
      <c r="L578" s="322" t="e">
        <f t="shared" si="41"/>
        <v>#N/A</v>
      </c>
      <c r="M578" s="330" t="e">
        <f>IF(ISBLANK(A578),NA(),IFERROR(A578+(PLAYER_EXP_MAX-D578)/L578,NA()))</f>
        <v>#N/A</v>
      </c>
      <c r="N578" s="415" t="e">
        <f t="shared" ca="1" si="42"/>
        <v>#N/A</v>
      </c>
    </row>
    <row r="579" spans="4:14" ht="14.65" customHeight="1" x14ac:dyDescent="0.25">
      <c r="D579" s="415" t="str">
        <f t="shared" si="39"/>
        <v>-</v>
      </c>
      <c r="E579" s="316" t="str">
        <f>IF(ISBLANK(A579),"-",D579/PLAYER_EXP_MAX)</f>
        <v>-</v>
      </c>
      <c r="F579" s="322" t="e">
        <f ca="1">IF(ISBLANK(A579),NA(),IFERROR(SLOPE(INDIRECT("D" &amp; MATCH(A579-$B$1,A:A,1)):D579, INDIRECT("A" &amp; MATCH(A579-$B$1,A:A,1)):A579),NA()))</f>
        <v>#N/A</v>
      </c>
      <c r="G579" s="330" t="e">
        <f>IF(ISBLANK(A579),NA(),IFERROR(A579+(PLAYER_EXP_MAX-D579)/F579,NA()))</f>
        <v>#N/A</v>
      </c>
      <c r="H579" s="415" t="e">
        <f ca="1">IF(ISBLANK(#REF!),NA(),IFERROR(TEXT(TRUNC(G579-NOW()),"000") &amp; " D " &amp; TEXT(TRUNC(ABS(G579-NOW()-TRUNC(G579-NOW()))*24),"00") &amp; " H", NA()))</f>
        <v>#N/A</v>
      </c>
      <c r="I579" s="322" t="e">
        <f ca="1">IF(ISBLANK(A579),NA(),IFERROR(SLOPE(INDIRECT("D" &amp; MATCH(A579-$C$1,A:A,1)):D579, INDIRECT("A" &amp; MATCH(A579-$C$1,A:A,1)):A579),NA()))</f>
        <v>#N/A</v>
      </c>
      <c r="J579" s="330" t="e">
        <f>IF(ISBLANK(A579),NA(),IFERROR(A579+(PLAYER_EXP_MAX-D579)/I579,NA()))</f>
        <v>#N/A</v>
      </c>
      <c r="K579" s="415" t="e">
        <f t="shared" ca="1" si="40"/>
        <v>#N/A</v>
      </c>
      <c r="L579" s="322" t="e">
        <f t="shared" si="41"/>
        <v>#N/A</v>
      </c>
      <c r="M579" s="330" t="e">
        <f>IF(ISBLANK(A579),NA(),IFERROR(A579+(PLAYER_EXP_MAX-D579)/L579,NA()))</f>
        <v>#N/A</v>
      </c>
      <c r="N579" s="415" t="e">
        <f t="shared" ca="1" si="42"/>
        <v>#N/A</v>
      </c>
    </row>
    <row r="580" spans="4:14" ht="14.65" customHeight="1" x14ac:dyDescent="0.25">
      <c r="D580" s="415" t="str">
        <f t="shared" si="39"/>
        <v>-</v>
      </c>
      <c r="E580" s="316" t="str">
        <f>IF(ISBLANK(A580),"-",D580/PLAYER_EXP_MAX)</f>
        <v>-</v>
      </c>
      <c r="F580" s="322" t="e">
        <f ca="1">IF(ISBLANK(A580),NA(),IFERROR(SLOPE(INDIRECT("D" &amp; MATCH(A580-$B$1,A:A,1)):D580, INDIRECT("A" &amp; MATCH(A580-$B$1,A:A,1)):A580),NA()))</f>
        <v>#N/A</v>
      </c>
      <c r="G580" s="330" t="e">
        <f>IF(ISBLANK(A580),NA(),IFERROR(A580+(PLAYER_EXP_MAX-D580)/F580,NA()))</f>
        <v>#N/A</v>
      </c>
      <c r="H580" s="415" t="e">
        <f ca="1">IF(ISBLANK(#REF!),NA(),IFERROR(TEXT(TRUNC(G580-NOW()),"000") &amp; " D " &amp; TEXT(TRUNC(ABS(G580-NOW()-TRUNC(G580-NOW()))*24),"00") &amp; " H", NA()))</f>
        <v>#N/A</v>
      </c>
      <c r="I580" s="322" t="e">
        <f ca="1">IF(ISBLANK(A580),NA(),IFERROR(SLOPE(INDIRECT("D" &amp; MATCH(A580-$C$1,A:A,1)):D580, INDIRECT("A" &amp; MATCH(A580-$C$1,A:A,1)):A580),NA()))</f>
        <v>#N/A</v>
      </c>
      <c r="J580" s="330" t="e">
        <f>IF(ISBLANK(A580),NA(),IFERROR(A580+(PLAYER_EXP_MAX-D580)/I580,NA()))</f>
        <v>#N/A</v>
      </c>
      <c r="K580" s="415" t="e">
        <f t="shared" ca="1" si="40"/>
        <v>#N/A</v>
      </c>
      <c r="L580" s="322" t="e">
        <f t="shared" si="41"/>
        <v>#N/A</v>
      </c>
      <c r="M580" s="330" t="e">
        <f>IF(ISBLANK(A580),NA(),IFERROR(A580+(PLAYER_EXP_MAX-D580)/L580,NA()))</f>
        <v>#N/A</v>
      </c>
      <c r="N580" s="415" t="e">
        <f t="shared" ca="1" si="42"/>
        <v>#N/A</v>
      </c>
    </row>
    <row r="581" spans="4:14" ht="14.65" customHeight="1" x14ac:dyDescent="0.25">
      <c r="D581" s="415" t="str">
        <f t="shared" si="39"/>
        <v>-</v>
      </c>
      <c r="E581" s="316" t="str">
        <f>IF(ISBLANK(A581),"-",D581/PLAYER_EXP_MAX)</f>
        <v>-</v>
      </c>
      <c r="F581" s="322" t="e">
        <f ca="1">IF(ISBLANK(A581),NA(),IFERROR(SLOPE(INDIRECT("D" &amp; MATCH(A581-$B$1,A:A,1)):D581, INDIRECT("A" &amp; MATCH(A581-$B$1,A:A,1)):A581),NA()))</f>
        <v>#N/A</v>
      </c>
      <c r="G581" s="330" t="e">
        <f>IF(ISBLANK(A581),NA(),IFERROR(A581+(PLAYER_EXP_MAX-D581)/F581,NA()))</f>
        <v>#N/A</v>
      </c>
      <c r="H581" s="415" t="e">
        <f ca="1">IF(ISBLANK(#REF!),NA(),IFERROR(TEXT(TRUNC(G581-NOW()),"000") &amp; " D " &amp; TEXT(TRUNC(ABS(G581-NOW()-TRUNC(G581-NOW()))*24),"00") &amp; " H", NA()))</f>
        <v>#N/A</v>
      </c>
      <c r="I581" s="322" t="e">
        <f ca="1">IF(ISBLANK(A581),NA(),IFERROR(SLOPE(INDIRECT("D" &amp; MATCH(A581-$C$1,A:A,1)):D581, INDIRECT("A" &amp; MATCH(A581-$C$1,A:A,1)):A581),NA()))</f>
        <v>#N/A</v>
      </c>
      <c r="J581" s="330" t="e">
        <f>IF(ISBLANK(A581),NA(),IFERROR(A581+(PLAYER_EXP_MAX-D581)/I581,NA()))</f>
        <v>#N/A</v>
      </c>
      <c r="K581" s="415" t="e">
        <f t="shared" ca="1" si="40"/>
        <v>#N/A</v>
      </c>
      <c r="L581" s="322" t="e">
        <f t="shared" si="41"/>
        <v>#N/A</v>
      </c>
      <c r="M581" s="330" t="e">
        <f>IF(ISBLANK(A581),NA(),IFERROR(A581+(PLAYER_EXP_MAX-D581)/L581,NA()))</f>
        <v>#N/A</v>
      </c>
      <c r="N581" s="415" t="e">
        <f t="shared" ca="1" si="42"/>
        <v>#N/A</v>
      </c>
    </row>
    <row r="582" spans="4:14" ht="14.65" customHeight="1" x14ac:dyDescent="0.25">
      <c r="D582" s="415" t="str">
        <f t="shared" si="39"/>
        <v>-</v>
      </c>
      <c r="E582" s="316" t="str">
        <f>IF(ISBLANK(A582),"-",D582/PLAYER_EXP_MAX)</f>
        <v>-</v>
      </c>
      <c r="F582" s="322" t="e">
        <f ca="1">IF(ISBLANK(A582),NA(),IFERROR(SLOPE(INDIRECT("D" &amp; MATCH(A582-$B$1,A:A,1)):D582, INDIRECT("A" &amp; MATCH(A582-$B$1,A:A,1)):A582),NA()))</f>
        <v>#N/A</v>
      </c>
      <c r="G582" s="330" t="e">
        <f>IF(ISBLANK(A582),NA(),IFERROR(A582+(PLAYER_EXP_MAX-D582)/F582,NA()))</f>
        <v>#N/A</v>
      </c>
      <c r="H582" s="415" t="e">
        <f ca="1">IF(ISBLANK(#REF!),NA(),IFERROR(TEXT(TRUNC(G582-NOW()),"000") &amp; " D " &amp; TEXT(TRUNC(ABS(G582-NOW()-TRUNC(G582-NOW()))*24),"00") &amp; " H", NA()))</f>
        <v>#N/A</v>
      </c>
      <c r="I582" s="322" t="e">
        <f ca="1">IF(ISBLANK(A582),NA(),IFERROR(SLOPE(INDIRECT("D" &amp; MATCH(A582-$C$1,A:A,1)):D582, INDIRECT("A" &amp; MATCH(A582-$C$1,A:A,1)):A582),NA()))</f>
        <v>#N/A</v>
      </c>
      <c r="J582" s="330" t="e">
        <f>IF(ISBLANK(A582),NA(),IFERROR(A582+(PLAYER_EXP_MAX-D582)/I582,NA()))</f>
        <v>#N/A</v>
      </c>
      <c r="K582" s="415" t="e">
        <f t="shared" ca="1" si="40"/>
        <v>#N/A</v>
      </c>
      <c r="L582" s="322" t="e">
        <f t="shared" si="41"/>
        <v>#N/A</v>
      </c>
      <c r="M582" s="330" t="e">
        <f>IF(ISBLANK(A582),NA(),IFERROR(A582+(PLAYER_EXP_MAX-D582)/L582,NA()))</f>
        <v>#N/A</v>
      </c>
      <c r="N582" s="415" t="e">
        <f t="shared" ca="1" si="42"/>
        <v>#N/A</v>
      </c>
    </row>
    <row r="583" spans="4:14" ht="14.65" customHeight="1" x14ac:dyDescent="0.25">
      <c r="D583" s="415" t="str">
        <f t="shared" si="39"/>
        <v>-</v>
      </c>
      <c r="E583" s="316" t="str">
        <f>IF(ISBLANK(A583),"-",D583/PLAYER_EXP_MAX)</f>
        <v>-</v>
      </c>
      <c r="F583" s="322" t="e">
        <f ca="1">IF(ISBLANK(A583),NA(),IFERROR(SLOPE(INDIRECT("D" &amp; MATCH(A583-$B$1,A:A,1)):D583, INDIRECT("A" &amp; MATCH(A583-$B$1,A:A,1)):A583),NA()))</f>
        <v>#N/A</v>
      </c>
      <c r="G583" s="330" t="e">
        <f>IF(ISBLANK(A583),NA(),IFERROR(A583+(PLAYER_EXP_MAX-D583)/F583,NA()))</f>
        <v>#N/A</v>
      </c>
      <c r="H583" s="415" t="e">
        <f ca="1">IF(ISBLANK(#REF!),NA(),IFERROR(TEXT(TRUNC(G583-NOW()),"000") &amp; " D " &amp; TEXT(TRUNC(ABS(G583-NOW()-TRUNC(G583-NOW()))*24),"00") &amp; " H", NA()))</f>
        <v>#N/A</v>
      </c>
      <c r="I583" s="322" t="e">
        <f ca="1">IF(ISBLANK(A583),NA(),IFERROR(SLOPE(INDIRECT("D" &amp; MATCH(A583-$C$1,A:A,1)):D583, INDIRECT("A" &amp; MATCH(A583-$C$1,A:A,1)):A583),NA()))</f>
        <v>#N/A</v>
      </c>
      <c r="J583" s="330" t="e">
        <f>IF(ISBLANK(A583),NA(),IFERROR(A583+(PLAYER_EXP_MAX-D583)/I583,NA()))</f>
        <v>#N/A</v>
      </c>
      <c r="K583" s="415" t="e">
        <f t="shared" ca="1" si="40"/>
        <v>#N/A</v>
      </c>
      <c r="L583" s="322" t="e">
        <f t="shared" si="41"/>
        <v>#N/A</v>
      </c>
      <c r="M583" s="330" t="e">
        <f>IF(ISBLANK(A583),NA(),IFERROR(A583+(PLAYER_EXP_MAX-D583)/L583,NA()))</f>
        <v>#N/A</v>
      </c>
      <c r="N583" s="415" t="e">
        <f t="shared" ca="1" si="42"/>
        <v>#N/A</v>
      </c>
    </row>
    <row r="584" spans="4:14" ht="14.65" customHeight="1" x14ac:dyDescent="0.25">
      <c r="D584" s="415" t="str">
        <f t="shared" si="39"/>
        <v>-</v>
      </c>
      <c r="E584" s="316" t="str">
        <f>IF(ISBLANK(A584),"-",D584/PLAYER_EXP_MAX)</f>
        <v>-</v>
      </c>
      <c r="F584" s="322" t="e">
        <f ca="1">IF(ISBLANK(A584),NA(),IFERROR(SLOPE(INDIRECT("D" &amp; MATCH(A584-$B$1,A:A,1)):D584, INDIRECT("A" &amp; MATCH(A584-$B$1,A:A,1)):A584),NA()))</f>
        <v>#N/A</v>
      </c>
      <c r="G584" s="330" t="e">
        <f>IF(ISBLANK(A584),NA(),IFERROR(A584+(PLAYER_EXP_MAX-D584)/F584,NA()))</f>
        <v>#N/A</v>
      </c>
      <c r="H584" s="415" t="e">
        <f ca="1">IF(ISBLANK(#REF!),NA(),IFERROR(TEXT(TRUNC(G584-NOW()),"000") &amp; " D " &amp; TEXT(TRUNC(ABS(G584-NOW()-TRUNC(G584-NOW()))*24),"00") &amp; " H", NA()))</f>
        <v>#N/A</v>
      </c>
      <c r="I584" s="322" t="e">
        <f ca="1">IF(ISBLANK(A584),NA(),IFERROR(SLOPE(INDIRECT("D" &amp; MATCH(A584-$C$1,A:A,1)):D584, INDIRECT("A" &amp; MATCH(A584-$C$1,A:A,1)):A584),NA()))</f>
        <v>#N/A</v>
      </c>
      <c r="J584" s="330" t="e">
        <f>IF(ISBLANK(A584),NA(),IFERROR(A584+(PLAYER_EXP_MAX-D584)/I584,NA()))</f>
        <v>#N/A</v>
      </c>
      <c r="K584" s="415" t="e">
        <f t="shared" ca="1" si="40"/>
        <v>#N/A</v>
      </c>
      <c r="L584" s="322" t="e">
        <f t="shared" si="41"/>
        <v>#N/A</v>
      </c>
      <c r="M584" s="330" t="e">
        <f>IF(ISBLANK(A584),NA(),IFERROR(A584+(PLAYER_EXP_MAX-D584)/L584,NA()))</f>
        <v>#N/A</v>
      </c>
      <c r="N584" s="415" t="e">
        <f t="shared" ca="1" si="42"/>
        <v>#N/A</v>
      </c>
    </row>
    <row r="585" spans="4:14" ht="14.65" customHeight="1" x14ac:dyDescent="0.25">
      <c r="D585" s="415" t="str">
        <f t="shared" si="39"/>
        <v>-</v>
      </c>
      <c r="E585" s="316" t="str">
        <f>IF(ISBLANK(A585),"-",D585/PLAYER_EXP_MAX)</f>
        <v>-</v>
      </c>
      <c r="F585" s="322" t="e">
        <f ca="1">IF(ISBLANK(A585),NA(),IFERROR(SLOPE(INDIRECT("D" &amp; MATCH(A585-$B$1,A:A,1)):D585, INDIRECT("A" &amp; MATCH(A585-$B$1,A:A,1)):A585),NA()))</f>
        <v>#N/A</v>
      </c>
      <c r="G585" s="330" t="e">
        <f>IF(ISBLANK(A585),NA(),IFERROR(A585+(PLAYER_EXP_MAX-D585)/F585,NA()))</f>
        <v>#N/A</v>
      </c>
      <c r="H585" s="415" t="e">
        <f ca="1">IF(ISBLANK(#REF!),NA(),IFERROR(TEXT(TRUNC(G585-NOW()),"000") &amp; " D " &amp; TEXT(TRUNC(ABS(G585-NOW()-TRUNC(G585-NOW()))*24),"00") &amp; " H", NA()))</f>
        <v>#N/A</v>
      </c>
      <c r="I585" s="322" t="e">
        <f ca="1">IF(ISBLANK(A585),NA(),IFERROR(SLOPE(INDIRECT("D" &amp; MATCH(A585-$C$1,A:A,1)):D585, INDIRECT("A" &amp; MATCH(A585-$C$1,A:A,1)):A585),NA()))</f>
        <v>#N/A</v>
      </c>
      <c r="J585" s="330" t="e">
        <f>IF(ISBLANK(A585),NA(),IFERROR(A585+(PLAYER_EXP_MAX-D585)/I585,NA()))</f>
        <v>#N/A</v>
      </c>
      <c r="K585" s="415" t="e">
        <f t="shared" ca="1" si="40"/>
        <v>#N/A</v>
      </c>
      <c r="L585" s="322" t="e">
        <f t="shared" si="41"/>
        <v>#N/A</v>
      </c>
      <c r="M585" s="330" t="e">
        <f>IF(ISBLANK(A585),NA(),IFERROR(A585+(PLAYER_EXP_MAX-D585)/L585,NA()))</f>
        <v>#N/A</v>
      </c>
      <c r="N585" s="415" t="e">
        <f t="shared" ca="1" si="42"/>
        <v>#N/A</v>
      </c>
    </row>
    <row r="586" spans="4:14" ht="14.65" customHeight="1" x14ac:dyDescent="0.25">
      <c r="D586" s="415" t="str">
        <f t="shared" si="39"/>
        <v>-</v>
      </c>
      <c r="E586" s="316" t="str">
        <f>IF(ISBLANK(A586),"-",D586/PLAYER_EXP_MAX)</f>
        <v>-</v>
      </c>
      <c r="F586" s="322" t="e">
        <f ca="1">IF(ISBLANK(A586),NA(),IFERROR(SLOPE(INDIRECT("D" &amp; MATCH(A586-$B$1,A:A,1)):D586, INDIRECT("A" &amp; MATCH(A586-$B$1,A:A,1)):A586),NA()))</f>
        <v>#N/A</v>
      </c>
      <c r="G586" s="330" t="e">
        <f>IF(ISBLANK(A586),NA(),IFERROR(A586+(PLAYER_EXP_MAX-D586)/F586,NA()))</f>
        <v>#N/A</v>
      </c>
      <c r="H586" s="415" t="e">
        <f ca="1">IF(ISBLANK(#REF!),NA(),IFERROR(TEXT(TRUNC(G586-NOW()),"000") &amp; " D " &amp; TEXT(TRUNC(ABS(G586-NOW()-TRUNC(G586-NOW()))*24),"00") &amp; " H", NA()))</f>
        <v>#N/A</v>
      </c>
      <c r="I586" s="322" t="e">
        <f ca="1">IF(ISBLANK(A586),NA(),IFERROR(SLOPE(INDIRECT("D" &amp; MATCH(A586-$C$1,A:A,1)):D586, INDIRECT("A" &amp; MATCH(A586-$C$1,A:A,1)):A586),NA()))</f>
        <v>#N/A</v>
      </c>
      <c r="J586" s="330" t="e">
        <f>IF(ISBLANK(A586),NA(),IFERROR(A586+(PLAYER_EXP_MAX-D586)/I586,NA()))</f>
        <v>#N/A</v>
      </c>
      <c r="K586" s="415" t="e">
        <f t="shared" ca="1" si="40"/>
        <v>#N/A</v>
      </c>
      <c r="L586" s="322" t="e">
        <f t="shared" si="41"/>
        <v>#N/A</v>
      </c>
      <c r="M586" s="330" t="e">
        <f>IF(ISBLANK(A586),NA(),IFERROR(A586+(PLAYER_EXP_MAX-D586)/L586,NA()))</f>
        <v>#N/A</v>
      </c>
      <c r="N586" s="415" t="e">
        <f t="shared" ca="1" si="42"/>
        <v>#N/A</v>
      </c>
    </row>
    <row r="587" spans="4:14" ht="14.65" customHeight="1" x14ac:dyDescent="0.25">
      <c r="D587" s="415" t="str">
        <f t="shared" si="39"/>
        <v>-</v>
      </c>
      <c r="E587" s="316" t="str">
        <f>IF(ISBLANK(A587),"-",D587/PLAYER_EXP_MAX)</f>
        <v>-</v>
      </c>
      <c r="F587" s="322" t="e">
        <f ca="1">IF(ISBLANK(A587),NA(),IFERROR(SLOPE(INDIRECT("D" &amp; MATCH(A587-$B$1,A:A,1)):D587, INDIRECT("A" &amp; MATCH(A587-$B$1,A:A,1)):A587),NA()))</f>
        <v>#N/A</v>
      </c>
      <c r="G587" s="330" t="e">
        <f>IF(ISBLANK(A587),NA(),IFERROR(A587+(PLAYER_EXP_MAX-D587)/F587,NA()))</f>
        <v>#N/A</v>
      </c>
      <c r="H587" s="415" t="e">
        <f ca="1">IF(ISBLANK(#REF!),NA(),IFERROR(TEXT(TRUNC(G587-NOW()),"000") &amp; " D " &amp; TEXT(TRUNC(ABS(G587-NOW()-TRUNC(G587-NOW()))*24),"00") &amp; " H", NA()))</f>
        <v>#N/A</v>
      </c>
      <c r="I587" s="322" t="e">
        <f ca="1">IF(ISBLANK(A587),NA(),IFERROR(SLOPE(INDIRECT("D" &amp; MATCH(A587-$C$1,A:A,1)):D587, INDIRECT("A" &amp; MATCH(A587-$C$1,A:A,1)):A587),NA()))</f>
        <v>#N/A</v>
      </c>
      <c r="J587" s="330" t="e">
        <f>IF(ISBLANK(A587),NA(),IFERROR(A587+(PLAYER_EXP_MAX-D587)/I587,NA()))</f>
        <v>#N/A</v>
      </c>
      <c r="K587" s="415" t="e">
        <f t="shared" ca="1" si="40"/>
        <v>#N/A</v>
      </c>
      <c r="L587" s="322" t="e">
        <f t="shared" si="41"/>
        <v>#N/A</v>
      </c>
      <c r="M587" s="330" t="e">
        <f>IF(ISBLANK(A587),NA(),IFERROR(A587+(PLAYER_EXP_MAX-D587)/L587,NA()))</f>
        <v>#N/A</v>
      </c>
      <c r="N587" s="415" t="e">
        <f t="shared" ca="1" si="42"/>
        <v>#N/A</v>
      </c>
    </row>
    <row r="588" spans="4:14" ht="14.65" customHeight="1" x14ac:dyDescent="0.25">
      <c r="D588" s="415" t="str">
        <f t="shared" si="39"/>
        <v>-</v>
      </c>
      <c r="E588" s="316" t="str">
        <f>IF(ISBLANK(A588),"-",D588/PLAYER_EXP_MAX)</f>
        <v>-</v>
      </c>
      <c r="F588" s="322" t="e">
        <f ca="1">IF(ISBLANK(A588),NA(),IFERROR(SLOPE(INDIRECT("D" &amp; MATCH(A588-$B$1,A:A,1)):D588, INDIRECT("A" &amp; MATCH(A588-$B$1,A:A,1)):A588),NA()))</f>
        <v>#N/A</v>
      </c>
      <c r="G588" s="330" t="e">
        <f>IF(ISBLANK(A588),NA(),IFERROR(A588+(PLAYER_EXP_MAX-D588)/F588,NA()))</f>
        <v>#N/A</v>
      </c>
      <c r="H588" s="415" t="e">
        <f ca="1">IF(ISBLANK(#REF!),NA(),IFERROR(TEXT(TRUNC(G588-NOW()),"000") &amp; " D " &amp; TEXT(TRUNC(ABS(G588-NOW()-TRUNC(G588-NOW()))*24),"00") &amp; " H", NA()))</f>
        <v>#N/A</v>
      </c>
      <c r="I588" s="322" t="e">
        <f ca="1">IF(ISBLANK(A588),NA(),IFERROR(SLOPE(INDIRECT("D" &amp; MATCH(A588-$C$1,A:A,1)):D588, INDIRECT("A" &amp; MATCH(A588-$C$1,A:A,1)):A588),NA()))</f>
        <v>#N/A</v>
      </c>
      <c r="J588" s="330" t="e">
        <f>IF(ISBLANK(A588),NA(),IFERROR(A588+(PLAYER_EXP_MAX-D588)/I588,NA()))</f>
        <v>#N/A</v>
      </c>
      <c r="K588" s="415" t="e">
        <f t="shared" ca="1" si="40"/>
        <v>#N/A</v>
      </c>
      <c r="L588" s="322" t="e">
        <f t="shared" si="41"/>
        <v>#N/A</v>
      </c>
      <c r="M588" s="330" t="e">
        <f>IF(ISBLANK(A588),NA(),IFERROR(A588+(PLAYER_EXP_MAX-D588)/L588,NA()))</f>
        <v>#N/A</v>
      </c>
      <c r="N588" s="415" t="e">
        <f t="shared" ca="1" si="42"/>
        <v>#N/A</v>
      </c>
    </row>
    <row r="589" spans="4:14" ht="14.65" customHeight="1" x14ac:dyDescent="0.25">
      <c r="D589" s="415" t="str">
        <f t="shared" si="39"/>
        <v>-</v>
      </c>
      <c r="E589" s="316" t="str">
        <f>IF(ISBLANK(A589),"-",D589/PLAYER_EXP_MAX)</f>
        <v>-</v>
      </c>
      <c r="F589" s="322" t="e">
        <f ca="1">IF(ISBLANK(A589),NA(),IFERROR(SLOPE(INDIRECT("D" &amp; MATCH(A589-$B$1,A:A,1)):D589, INDIRECT("A" &amp; MATCH(A589-$B$1,A:A,1)):A589),NA()))</f>
        <v>#N/A</v>
      </c>
      <c r="G589" s="330" t="e">
        <f>IF(ISBLANK(A589),NA(),IFERROR(A589+(PLAYER_EXP_MAX-D589)/F589,NA()))</f>
        <v>#N/A</v>
      </c>
      <c r="H589" s="415" t="e">
        <f ca="1">IF(ISBLANK(#REF!),NA(),IFERROR(TEXT(TRUNC(G589-NOW()),"000") &amp; " D " &amp; TEXT(TRUNC(ABS(G589-NOW()-TRUNC(G589-NOW()))*24),"00") &amp; " H", NA()))</f>
        <v>#N/A</v>
      </c>
      <c r="I589" s="322" t="e">
        <f ca="1">IF(ISBLANK(A589),NA(),IFERROR(SLOPE(INDIRECT("D" &amp; MATCH(A589-$C$1,A:A,1)):D589, INDIRECT("A" &amp; MATCH(A589-$C$1,A:A,1)):A589),NA()))</f>
        <v>#N/A</v>
      </c>
      <c r="J589" s="330" t="e">
        <f>IF(ISBLANK(A589),NA(),IFERROR(A589+(PLAYER_EXP_MAX-D589)/I589,NA()))</f>
        <v>#N/A</v>
      </c>
      <c r="K589" s="415" t="e">
        <f t="shared" ca="1" si="40"/>
        <v>#N/A</v>
      </c>
      <c r="L589" s="322" t="e">
        <f t="shared" si="41"/>
        <v>#N/A</v>
      </c>
      <c r="M589" s="330" t="e">
        <f>IF(ISBLANK(A589),NA(),IFERROR(A589+(PLAYER_EXP_MAX-D589)/L589,NA()))</f>
        <v>#N/A</v>
      </c>
      <c r="N589" s="415" t="e">
        <f t="shared" ca="1" si="42"/>
        <v>#N/A</v>
      </c>
    </row>
    <row r="590" spans="4:14" ht="14.65" customHeight="1" x14ac:dyDescent="0.25">
      <c r="D590" s="415" t="str">
        <f t="shared" si="39"/>
        <v>-</v>
      </c>
      <c r="E590" s="316" t="str">
        <f>IF(ISBLANK(A590),"-",D590/PLAYER_EXP_MAX)</f>
        <v>-</v>
      </c>
      <c r="F590" s="322" t="e">
        <f ca="1">IF(ISBLANK(A590),NA(),IFERROR(SLOPE(INDIRECT("D" &amp; MATCH(A590-$B$1,A:A,1)):D590, INDIRECT("A" &amp; MATCH(A590-$B$1,A:A,1)):A590),NA()))</f>
        <v>#N/A</v>
      </c>
      <c r="G590" s="330" t="e">
        <f>IF(ISBLANK(A590),NA(),IFERROR(A590+(PLAYER_EXP_MAX-D590)/F590,NA()))</f>
        <v>#N/A</v>
      </c>
      <c r="H590" s="415" t="e">
        <f ca="1">IF(ISBLANK(#REF!),NA(),IFERROR(TEXT(TRUNC(G590-NOW()),"000") &amp; " D " &amp; TEXT(TRUNC(ABS(G590-NOW()-TRUNC(G590-NOW()))*24),"00") &amp; " H", NA()))</f>
        <v>#N/A</v>
      </c>
      <c r="I590" s="322" t="e">
        <f ca="1">IF(ISBLANK(A590),NA(),IFERROR(SLOPE(INDIRECT("D" &amp; MATCH(A590-$C$1,A:A,1)):D590, INDIRECT("A" &amp; MATCH(A590-$C$1,A:A,1)):A590),NA()))</f>
        <v>#N/A</v>
      </c>
      <c r="J590" s="330" t="e">
        <f>IF(ISBLANK(A590),NA(),IFERROR(A590+(PLAYER_EXP_MAX-D590)/I590,NA()))</f>
        <v>#N/A</v>
      </c>
      <c r="K590" s="415" t="e">
        <f t="shared" ca="1" si="40"/>
        <v>#N/A</v>
      </c>
      <c r="L590" s="322" t="e">
        <f t="shared" si="41"/>
        <v>#N/A</v>
      </c>
      <c r="M590" s="330" t="e">
        <f>IF(ISBLANK(A590),NA(),IFERROR(A590+(PLAYER_EXP_MAX-D590)/L590,NA()))</f>
        <v>#N/A</v>
      </c>
      <c r="N590" s="415" t="e">
        <f t="shared" ca="1" si="42"/>
        <v>#N/A</v>
      </c>
    </row>
    <row r="591" spans="4:14" ht="14.65" customHeight="1" x14ac:dyDescent="0.25">
      <c r="D591" s="415" t="str">
        <f t="shared" si="39"/>
        <v>-</v>
      </c>
      <c r="E591" s="316" t="str">
        <f>IF(ISBLANK(A591),"-",D591/PLAYER_EXP_MAX)</f>
        <v>-</v>
      </c>
      <c r="F591" s="322" t="e">
        <f ca="1">IF(ISBLANK(A591),NA(),IFERROR(SLOPE(INDIRECT("D" &amp; MATCH(A591-$B$1,A:A,1)):D591, INDIRECT("A" &amp; MATCH(A591-$B$1,A:A,1)):A591),NA()))</f>
        <v>#N/A</v>
      </c>
      <c r="G591" s="330" t="e">
        <f>IF(ISBLANK(A591),NA(),IFERROR(A591+(PLAYER_EXP_MAX-D591)/F591,NA()))</f>
        <v>#N/A</v>
      </c>
      <c r="H591" s="415" t="e">
        <f ca="1">IF(ISBLANK(#REF!),NA(),IFERROR(TEXT(TRUNC(G591-NOW()),"000") &amp; " D " &amp; TEXT(TRUNC(ABS(G591-NOW()-TRUNC(G591-NOW()))*24),"00") &amp; " H", NA()))</f>
        <v>#N/A</v>
      </c>
      <c r="I591" s="322" t="e">
        <f ca="1">IF(ISBLANK(A591),NA(),IFERROR(SLOPE(INDIRECT("D" &amp; MATCH(A591-$C$1,A:A,1)):D591, INDIRECT("A" &amp; MATCH(A591-$C$1,A:A,1)):A591),NA()))</f>
        <v>#N/A</v>
      </c>
      <c r="J591" s="330" t="e">
        <f>IF(ISBLANK(A591),NA(),IFERROR(A591+(PLAYER_EXP_MAX-D591)/I591,NA()))</f>
        <v>#N/A</v>
      </c>
      <c r="K591" s="415" t="e">
        <f t="shared" ca="1" si="40"/>
        <v>#N/A</v>
      </c>
      <c r="L591" s="322" t="e">
        <f t="shared" si="41"/>
        <v>#N/A</v>
      </c>
      <c r="M591" s="330" t="e">
        <f>IF(ISBLANK(A591),NA(),IFERROR(A591+(PLAYER_EXP_MAX-D591)/L591,NA()))</f>
        <v>#N/A</v>
      </c>
      <c r="N591" s="415" t="e">
        <f t="shared" ca="1" si="42"/>
        <v>#N/A</v>
      </c>
    </row>
    <row r="592" spans="4:14" ht="14.65" customHeight="1" x14ac:dyDescent="0.25">
      <c r="D592" s="415" t="str">
        <f t="shared" ref="D592:D655" si="43">IF(ISBLANK(A592),"-",INDEX(DATA_PLAYER_EXP, B592, 3) + INDEX(DATA_PLAYER_EXP, B592, 2) - C592)</f>
        <v>-</v>
      </c>
      <c r="E592" s="316" t="str">
        <f>IF(ISBLANK(A592),"-",D592/PLAYER_EXP_MAX)</f>
        <v>-</v>
      </c>
      <c r="F592" s="322" t="e">
        <f ca="1">IF(ISBLANK(A592),NA(),IFERROR(SLOPE(INDIRECT("D" &amp; MATCH(A592-$B$1,A:A,1)):D592, INDIRECT("A" &amp; MATCH(A592-$B$1,A:A,1)):A592),NA()))</f>
        <v>#N/A</v>
      </c>
      <c r="G592" s="330" t="e">
        <f>IF(ISBLANK(A592),NA(),IFERROR(A592+(PLAYER_EXP_MAX-D592)/F592,NA()))</f>
        <v>#N/A</v>
      </c>
      <c r="H592" s="415" t="e">
        <f ca="1">IF(ISBLANK(#REF!),NA(),IFERROR(TEXT(TRUNC(G592-NOW()),"000") &amp; " D " &amp; TEXT(TRUNC(ABS(G592-NOW()-TRUNC(G592-NOW()))*24),"00") &amp; " H", NA()))</f>
        <v>#N/A</v>
      </c>
      <c r="I592" s="322" t="e">
        <f ca="1">IF(ISBLANK(A592),NA(),IFERROR(SLOPE(INDIRECT("D" &amp; MATCH(A592-$C$1,A:A,1)):D592, INDIRECT("A" &amp; MATCH(A592-$C$1,A:A,1)):A592),NA()))</f>
        <v>#N/A</v>
      </c>
      <c r="J592" s="330" t="e">
        <f>IF(ISBLANK(A592),NA(),IFERROR(A592+(PLAYER_EXP_MAX-D592)/I592,NA()))</f>
        <v>#N/A</v>
      </c>
      <c r="K592" s="415" t="e">
        <f t="shared" ca="1" si="40"/>
        <v>#N/A</v>
      </c>
      <c r="L592" s="322" t="e">
        <f t="shared" si="41"/>
        <v>#N/A</v>
      </c>
      <c r="M592" s="330" t="e">
        <f>IF(ISBLANK(A592),NA(),IFERROR(A592+(PLAYER_EXP_MAX-D592)/L592,NA()))</f>
        <v>#N/A</v>
      </c>
      <c r="N592" s="415" t="e">
        <f t="shared" ca="1" si="42"/>
        <v>#N/A</v>
      </c>
    </row>
    <row r="593" spans="4:14" ht="14.65" customHeight="1" x14ac:dyDescent="0.25">
      <c r="D593" s="415" t="str">
        <f t="shared" si="43"/>
        <v>-</v>
      </c>
      <c r="E593" s="316" t="str">
        <f>IF(ISBLANK(A593),"-",D593/PLAYER_EXP_MAX)</f>
        <v>-</v>
      </c>
      <c r="F593" s="322" t="e">
        <f ca="1">IF(ISBLANK(A593),NA(),IFERROR(SLOPE(INDIRECT("D" &amp; MATCH(A593-$B$1,A:A,1)):D593, INDIRECT("A" &amp; MATCH(A593-$B$1,A:A,1)):A593),NA()))</f>
        <v>#N/A</v>
      </c>
      <c r="G593" s="330" t="e">
        <f>IF(ISBLANK(A593),NA(),IFERROR(A593+(PLAYER_EXP_MAX-D593)/F593,NA()))</f>
        <v>#N/A</v>
      </c>
      <c r="H593" s="415" t="e">
        <f ca="1">IF(ISBLANK(#REF!),NA(),IFERROR(TEXT(TRUNC(G593-NOW()),"000") &amp; " D " &amp; TEXT(TRUNC(ABS(G593-NOW()-TRUNC(G593-NOW()))*24),"00") &amp; " H", NA()))</f>
        <v>#N/A</v>
      </c>
      <c r="I593" s="322" t="e">
        <f ca="1">IF(ISBLANK(A593),NA(),IFERROR(SLOPE(INDIRECT("D" &amp; MATCH(A593-$C$1,A:A,1)):D593, INDIRECT("A" &amp; MATCH(A593-$C$1,A:A,1)):A593),NA()))</f>
        <v>#N/A</v>
      </c>
      <c r="J593" s="330" t="e">
        <f>IF(ISBLANK(A593),NA(),IFERROR(A593+(PLAYER_EXP_MAX-D593)/I593,NA()))</f>
        <v>#N/A</v>
      </c>
      <c r="K593" s="415" t="e">
        <f t="shared" ref="K593:K656" ca="1" si="44">IF(ISBLANK(A593),NA(),IFERROR(TEXT(TRUNC(J593-NOW()),"000") &amp; " D " &amp; TEXT(TRUNC(ABS(J593-NOW()-TRUNC(J593-NOW()))*24),"00") &amp; " H", NA()))</f>
        <v>#N/A</v>
      </c>
      <c r="L593" s="322" t="e">
        <f t="shared" ref="L593:L656" si="45">IFERROR(IF(OR(ISBLANK($A593),$A593-$A$3 &lt; $C$1),NA(),($D593-$D$3)/($A593-$A$3)),NA())</f>
        <v>#N/A</v>
      </c>
      <c r="M593" s="330" t="e">
        <f>IF(ISBLANK(A593),NA(),IFERROR(A593+(PLAYER_EXP_MAX-D593)/L593,NA()))</f>
        <v>#N/A</v>
      </c>
      <c r="N593" s="415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15" t="str">
        <f t="shared" si="43"/>
        <v>-</v>
      </c>
      <c r="E594" s="316" t="str">
        <f>IF(ISBLANK(A594),"-",D594/PLAYER_EXP_MAX)</f>
        <v>-</v>
      </c>
      <c r="F594" s="322" t="e">
        <f ca="1">IF(ISBLANK(A594),NA(),IFERROR(SLOPE(INDIRECT("D" &amp; MATCH(A594-$B$1,A:A,1)):D594, INDIRECT("A" &amp; MATCH(A594-$B$1,A:A,1)):A594),NA()))</f>
        <v>#N/A</v>
      </c>
      <c r="G594" s="330" t="e">
        <f>IF(ISBLANK(A594),NA(),IFERROR(A594+(PLAYER_EXP_MAX-D594)/F594,NA()))</f>
        <v>#N/A</v>
      </c>
      <c r="H594" s="415" t="e">
        <f ca="1">IF(ISBLANK(#REF!),NA(),IFERROR(TEXT(TRUNC(G594-NOW()),"000") &amp; " D " &amp; TEXT(TRUNC(ABS(G594-NOW()-TRUNC(G594-NOW()))*24),"00") &amp; " H", NA()))</f>
        <v>#N/A</v>
      </c>
      <c r="I594" s="322" t="e">
        <f ca="1">IF(ISBLANK(A594),NA(),IFERROR(SLOPE(INDIRECT("D" &amp; MATCH(A594-$C$1,A:A,1)):D594, INDIRECT("A" &amp; MATCH(A594-$C$1,A:A,1)):A594),NA()))</f>
        <v>#N/A</v>
      </c>
      <c r="J594" s="330" t="e">
        <f>IF(ISBLANK(A594),NA(),IFERROR(A594+(PLAYER_EXP_MAX-D594)/I594,NA()))</f>
        <v>#N/A</v>
      </c>
      <c r="K594" s="415" t="e">
        <f t="shared" ca="1" si="44"/>
        <v>#N/A</v>
      </c>
      <c r="L594" s="322" t="e">
        <f t="shared" si="45"/>
        <v>#N/A</v>
      </c>
      <c r="M594" s="330" t="e">
        <f>IF(ISBLANK(A594),NA(),IFERROR(A594+(PLAYER_EXP_MAX-D594)/L594,NA()))</f>
        <v>#N/A</v>
      </c>
      <c r="N594" s="415" t="e">
        <f t="shared" ca="1" si="46"/>
        <v>#N/A</v>
      </c>
    </row>
    <row r="595" spans="4:14" ht="14.65" customHeight="1" x14ac:dyDescent="0.25">
      <c r="D595" s="415" t="str">
        <f t="shared" si="43"/>
        <v>-</v>
      </c>
      <c r="E595" s="316" t="str">
        <f>IF(ISBLANK(A595),"-",D595/PLAYER_EXP_MAX)</f>
        <v>-</v>
      </c>
      <c r="F595" s="322" t="e">
        <f ca="1">IF(ISBLANK(A595),NA(),IFERROR(SLOPE(INDIRECT("D" &amp; MATCH(A595-$B$1,A:A,1)):D595, INDIRECT("A" &amp; MATCH(A595-$B$1,A:A,1)):A595),NA()))</f>
        <v>#N/A</v>
      </c>
      <c r="G595" s="330" t="e">
        <f>IF(ISBLANK(A595),NA(),IFERROR(A595+(PLAYER_EXP_MAX-D595)/F595,NA()))</f>
        <v>#N/A</v>
      </c>
      <c r="H595" s="415" t="e">
        <f ca="1">IF(ISBLANK(#REF!),NA(),IFERROR(TEXT(TRUNC(G595-NOW()),"000") &amp; " D " &amp; TEXT(TRUNC(ABS(G595-NOW()-TRUNC(G595-NOW()))*24),"00") &amp; " H", NA()))</f>
        <v>#N/A</v>
      </c>
      <c r="I595" s="322" t="e">
        <f ca="1">IF(ISBLANK(A595),NA(),IFERROR(SLOPE(INDIRECT("D" &amp; MATCH(A595-$C$1,A:A,1)):D595, INDIRECT("A" &amp; MATCH(A595-$C$1,A:A,1)):A595),NA()))</f>
        <v>#N/A</v>
      </c>
      <c r="J595" s="330" t="e">
        <f>IF(ISBLANK(A595),NA(),IFERROR(A595+(PLAYER_EXP_MAX-D595)/I595,NA()))</f>
        <v>#N/A</v>
      </c>
      <c r="K595" s="415" t="e">
        <f t="shared" ca="1" si="44"/>
        <v>#N/A</v>
      </c>
      <c r="L595" s="322" t="e">
        <f t="shared" si="45"/>
        <v>#N/A</v>
      </c>
      <c r="M595" s="330" t="e">
        <f>IF(ISBLANK(A595),NA(),IFERROR(A595+(PLAYER_EXP_MAX-D595)/L595,NA()))</f>
        <v>#N/A</v>
      </c>
      <c r="N595" s="415" t="e">
        <f t="shared" ca="1" si="46"/>
        <v>#N/A</v>
      </c>
    </row>
    <row r="596" spans="4:14" ht="14.65" customHeight="1" x14ac:dyDescent="0.25">
      <c r="D596" s="415" t="str">
        <f t="shared" si="43"/>
        <v>-</v>
      </c>
      <c r="E596" s="316" t="str">
        <f>IF(ISBLANK(A596),"-",D596/PLAYER_EXP_MAX)</f>
        <v>-</v>
      </c>
      <c r="F596" s="322" t="e">
        <f ca="1">IF(ISBLANK(A596),NA(),IFERROR(SLOPE(INDIRECT("D" &amp; MATCH(A596-$B$1,A:A,1)):D596, INDIRECT("A" &amp; MATCH(A596-$B$1,A:A,1)):A596),NA()))</f>
        <v>#N/A</v>
      </c>
      <c r="G596" s="330" t="e">
        <f>IF(ISBLANK(A596),NA(),IFERROR(A596+(PLAYER_EXP_MAX-D596)/F596,NA()))</f>
        <v>#N/A</v>
      </c>
      <c r="H596" s="415" t="e">
        <f ca="1">IF(ISBLANK(#REF!),NA(),IFERROR(TEXT(TRUNC(G596-NOW()),"000") &amp; " D " &amp; TEXT(TRUNC(ABS(G596-NOW()-TRUNC(G596-NOW()))*24),"00") &amp; " H", NA()))</f>
        <v>#N/A</v>
      </c>
      <c r="I596" s="322" t="e">
        <f ca="1">IF(ISBLANK(A596),NA(),IFERROR(SLOPE(INDIRECT("D" &amp; MATCH(A596-$C$1,A:A,1)):D596, INDIRECT("A" &amp; MATCH(A596-$C$1,A:A,1)):A596),NA()))</f>
        <v>#N/A</v>
      </c>
      <c r="J596" s="330" t="e">
        <f>IF(ISBLANK(A596),NA(),IFERROR(A596+(PLAYER_EXP_MAX-D596)/I596,NA()))</f>
        <v>#N/A</v>
      </c>
      <c r="K596" s="415" t="e">
        <f t="shared" ca="1" si="44"/>
        <v>#N/A</v>
      </c>
      <c r="L596" s="322" t="e">
        <f t="shared" si="45"/>
        <v>#N/A</v>
      </c>
      <c r="M596" s="330" t="e">
        <f>IF(ISBLANK(A596),NA(),IFERROR(A596+(PLAYER_EXP_MAX-D596)/L596,NA()))</f>
        <v>#N/A</v>
      </c>
      <c r="N596" s="415" t="e">
        <f t="shared" ca="1" si="46"/>
        <v>#N/A</v>
      </c>
    </row>
    <row r="597" spans="4:14" ht="14.65" customHeight="1" x14ac:dyDescent="0.25">
      <c r="D597" s="415" t="str">
        <f t="shared" si="43"/>
        <v>-</v>
      </c>
      <c r="E597" s="316" t="str">
        <f>IF(ISBLANK(A597),"-",D597/PLAYER_EXP_MAX)</f>
        <v>-</v>
      </c>
      <c r="F597" s="322" t="e">
        <f ca="1">IF(ISBLANK(A597),NA(),IFERROR(SLOPE(INDIRECT("D" &amp; MATCH(A597-$B$1,A:A,1)):D597, INDIRECT("A" &amp; MATCH(A597-$B$1,A:A,1)):A597),NA()))</f>
        <v>#N/A</v>
      </c>
      <c r="G597" s="330" t="e">
        <f>IF(ISBLANK(A597),NA(),IFERROR(A597+(PLAYER_EXP_MAX-D597)/F597,NA()))</f>
        <v>#N/A</v>
      </c>
      <c r="H597" s="415" t="e">
        <f ca="1">IF(ISBLANK(#REF!),NA(),IFERROR(TEXT(TRUNC(G597-NOW()),"000") &amp; " D " &amp; TEXT(TRUNC(ABS(G597-NOW()-TRUNC(G597-NOW()))*24),"00") &amp; " H", NA()))</f>
        <v>#N/A</v>
      </c>
      <c r="I597" s="322" t="e">
        <f ca="1">IF(ISBLANK(A597),NA(),IFERROR(SLOPE(INDIRECT("D" &amp; MATCH(A597-$C$1,A:A,1)):D597, INDIRECT("A" &amp; MATCH(A597-$C$1,A:A,1)):A597),NA()))</f>
        <v>#N/A</v>
      </c>
      <c r="J597" s="330" t="e">
        <f>IF(ISBLANK(A597),NA(),IFERROR(A597+(PLAYER_EXP_MAX-D597)/I597,NA()))</f>
        <v>#N/A</v>
      </c>
      <c r="K597" s="415" t="e">
        <f t="shared" ca="1" si="44"/>
        <v>#N/A</v>
      </c>
      <c r="L597" s="322" t="e">
        <f t="shared" si="45"/>
        <v>#N/A</v>
      </c>
      <c r="M597" s="330" t="e">
        <f>IF(ISBLANK(A597),NA(),IFERROR(A597+(PLAYER_EXP_MAX-D597)/L597,NA()))</f>
        <v>#N/A</v>
      </c>
      <c r="N597" s="415" t="e">
        <f t="shared" ca="1" si="46"/>
        <v>#N/A</v>
      </c>
    </row>
    <row r="598" spans="4:14" ht="14.65" customHeight="1" x14ac:dyDescent="0.25">
      <c r="D598" s="415" t="str">
        <f t="shared" si="43"/>
        <v>-</v>
      </c>
      <c r="E598" s="316" t="str">
        <f>IF(ISBLANK(A598),"-",D598/PLAYER_EXP_MAX)</f>
        <v>-</v>
      </c>
      <c r="F598" s="322" t="e">
        <f ca="1">IF(ISBLANK(A598),NA(),IFERROR(SLOPE(INDIRECT("D" &amp; MATCH(A598-$B$1,A:A,1)):D598, INDIRECT("A" &amp; MATCH(A598-$B$1,A:A,1)):A598),NA()))</f>
        <v>#N/A</v>
      </c>
      <c r="G598" s="330" t="e">
        <f>IF(ISBLANK(A598),NA(),IFERROR(A598+(PLAYER_EXP_MAX-D598)/F598,NA()))</f>
        <v>#N/A</v>
      </c>
      <c r="H598" s="415" t="e">
        <f ca="1">IF(ISBLANK(#REF!),NA(),IFERROR(TEXT(TRUNC(G598-NOW()),"000") &amp; " D " &amp; TEXT(TRUNC(ABS(G598-NOW()-TRUNC(G598-NOW()))*24),"00") &amp; " H", NA()))</f>
        <v>#N/A</v>
      </c>
      <c r="I598" s="322" t="e">
        <f ca="1">IF(ISBLANK(A598),NA(),IFERROR(SLOPE(INDIRECT("D" &amp; MATCH(A598-$C$1,A:A,1)):D598, INDIRECT("A" &amp; MATCH(A598-$C$1,A:A,1)):A598),NA()))</f>
        <v>#N/A</v>
      </c>
      <c r="J598" s="330" t="e">
        <f>IF(ISBLANK(A598),NA(),IFERROR(A598+(PLAYER_EXP_MAX-D598)/I598,NA()))</f>
        <v>#N/A</v>
      </c>
      <c r="K598" s="415" t="e">
        <f t="shared" ca="1" si="44"/>
        <v>#N/A</v>
      </c>
      <c r="L598" s="322" t="e">
        <f t="shared" si="45"/>
        <v>#N/A</v>
      </c>
      <c r="M598" s="330" t="e">
        <f>IF(ISBLANK(A598),NA(),IFERROR(A598+(PLAYER_EXP_MAX-D598)/L598,NA()))</f>
        <v>#N/A</v>
      </c>
      <c r="N598" s="415" t="e">
        <f t="shared" ca="1" si="46"/>
        <v>#N/A</v>
      </c>
    </row>
    <row r="599" spans="4:14" ht="14.65" customHeight="1" x14ac:dyDescent="0.25">
      <c r="D599" s="415" t="str">
        <f t="shared" si="43"/>
        <v>-</v>
      </c>
      <c r="E599" s="316" t="str">
        <f>IF(ISBLANK(A599),"-",D599/PLAYER_EXP_MAX)</f>
        <v>-</v>
      </c>
      <c r="F599" s="322" t="e">
        <f ca="1">IF(ISBLANK(A599),NA(),IFERROR(SLOPE(INDIRECT("D" &amp; MATCH(A599-$B$1,A:A,1)):D599, INDIRECT("A" &amp; MATCH(A599-$B$1,A:A,1)):A599),NA()))</f>
        <v>#N/A</v>
      </c>
      <c r="G599" s="330" t="e">
        <f>IF(ISBLANK(A599),NA(),IFERROR(A599+(PLAYER_EXP_MAX-D599)/F599,NA()))</f>
        <v>#N/A</v>
      </c>
      <c r="H599" s="415" t="e">
        <f ca="1">IF(ISBLANK(#REF!),NA(),IFERROR(TEXT(TRUNC(G599-NOW()),"000") &amp; " D " &amp; TEXT(TRUNC(ABS(G599-NOW()-TRUNC(G599-NOW()))*24),"00") &amp; " H", NA()))</f>
        <v>#N/A</v>
      </c>
      <c r="I599" s="322" t="e">
        <f ca="1">IF(ISBLANK(A599),NA(),IFERROR(SLOPE(INDIRECT("D" &amp; MATCH(A599-$C$1,A:A,1)):D599, INDIRECT("A" &amp; MATCH(A599-$C$1,A:A,1)):A599),NA()))</f>
        <v>#N/A</v>
      </c>
      <c r="J599" s="330" t="e">
        <f>IF(ISBLANK(A599),NA(),IFERROR(A599+(PLAYER_EXP_MAX-D599)/I599,NA()))</f>
        <v>#N/A</v>
      </c>
      <c r="K599" s="415" t="e">
        <f t="shared" ca="1" si="44"/>
        <v>#N/A</v>
      </c>
      <c r="L599" s="322" t="e">
        <f t="shared" si="45"/>
        <v>#N/A</v>
      </c>
      <c r="M599" s="330" t="e">
        <f>IF(ISBLANK(A599),NA(),IFERROR(A599+(PLAYER_EXP_MAX-D599)/L599,NA()))</f>
        <v>#N/A</v>
      </c>
      <c r="N599" s="415" t="e">
        <f t="shared" ca="1" si="46"/>
        <v>#N/A</v>
      </c>
    </row>
    <row r="600" spans="4:14" ht="14.65" customHeight="1" x14ac:dyDescent="0.25">
      <c r="D600" s="415" t="str">
        <f t="shared" si="43"/>
        <v>-</v>
      </c>
      <c r="E600" s="316" t="str">
        <f>IF(ISBLANK(A600),"-",D600/PLAYER_EXP_MAX)</f>
        <v>-</v>
      </c>
      <c r="F600" s="322" t="e">
        <f ca="1">IF(ISBLANK(A600),NA(),IFERROR(SLOPE(INDIRECT("D" &amp; MATCH(A600-$B$1,A:A,1)):D600, INDIRECT("A" &amp; MATCH(A600-$B$1,A:A,1)):A600),NA()))</f>
        <v>#N/A</v>
      </c>
      <c r="G600" s="330" t="e">
        <f>IF(ISBLANK(A600),NA(),IFERROR(A600+(PLAYER_EXP_MAX-D600)/F600,NA()))</f>
        <v>#N/A</v>
      </c>
      <c r="H600" s="415" t="e">
        <f ca="1">IF(ISBLANK(#REF!),NA(),IFERROR(TEXT(TRUNC(G600-NOW()),"000") &amp; " D " &amp; TEXT(TRUNC(ABS(G600-NOW()-TRUNC(G600-NOW()))*24),"00") &amp; " H", NA()))</f>
        <v>#N/A</v>
      </c>
      <c r="I600" s="322" t="e">
        <f ca="1">IF(ISBLANK(A600),NA(),IFERROR(SLOPE(INDIRECT("D" &amp; MATCH(A600-$C$1,A:A,1)):D600, INDIRECT("A" &amp; MATCH(A600-$C$1,A:A,1)):A600),NA()))</f>
        <v>#N/A</v>
      </c>
      <c r="J600" s="330" t="e">
        <f>IF(ISBLANK(A600),NA(),IFERROR(A600+(PLAYER_EXP_MAX-D600)/I600,NA()))</f>
        <v>#N/A</v>
      </c>
      <c r="K600" s="415" t="e">
        <f t="shared" ca="1" si="44"/>
        <v>#N/A</v>
      </c>
      <c r="L600" s="322" t="e">
        <f t="shared" si="45"/>
        <v>#N/A</v>
      </c>
      <c r="M600" s="330" t="e">
        <f>IF(ISBLANK(A600),NA(),IFERROR(A600+(PLAYER_EXP_MAX-D600)/L600,NA()))</f>
        <v>#N/A</v>
      </c>
      <c r="N600" s="415" t="e">
        <f t="shared" ca="1" si="46"/>
        <v>#N/A</v>
      </c>
    </row>
    <row r="601" spans="4:14" ht="14.65" customHeight="1" x14ac:dyDescent="0.25">
      <c r="D601" s="415" t="str">
        <f t="shared" si="43"/>
        <v>-</v>
      </c>
      <c r="E601" s="316" t="str">
        <f>IF(ISBLANK(A601),"-",D601/PLAYER_EXP_MAX)</f>
        <v>-</v>
      </c>
      <c r="F601" s="322" t="e">
        <f ca="1">IF(ISBLANK(A601),NA(),IFERROR(SLOPE(INDIRECT("D" &amp; MATCH(A601-$B$1,A:A,1)):D601, INDIRECT("A" &amp; MATCH(A601-$B$1,A:A,1)):A601),NA()))</f>
        <v>#N/A</v>
      </c>
      <c r="G601" s="330" t="e">
        <f>IF(ISBLANK(A601),NA(),IFERROR(A601+(PLAYER_EXP_MAX-D601)/F601,NA()))</f>
        <v>#N/A</v>
      </c>
      <c r="H601" s="415" t="e">
        <f ca="1">IF(ISBLANK(#REF!),NA(),IFERROR(TEXT(TRUNC(G601-NOW()),"000") &amp; " D " &amp; TEXT(TRUNC(ABS(G601-NOW()-TRUNC(G601-NOW()))*24),"00") &amp; " H", NA()))</f>
        <v>#N/A</v>
      </c>
      <c r="I601" s="322" t="e">
        <f ca="1">IF(ISBLANK(A601),NA(),IFERROR(SLOPE(INDIRECT("D" &amp; MATCH(A601-$C$1,A:A,1)):D601, INDIRECT("A" &amp; MATCH(A601-$C$1,A:A,1)):A601),NA()))</f>
        <v>#N/A</v>
      </c>
      <c r="J601" s="330" t="e">
        <f>IF(ISBLANK(A601),NA(),IFERROR(A601+(PLAYER_EXP_MAX-D601)/I601,NA()))</f>
        <v>#N/A</v>
      </c>
      <c r="K601" s="415" t="e">
        <f t="shared" ca="1" si="44"/>
        <v>#N/A</v>
      </c>
      <c r="L601" s="322" t="e">
        <f t="shared" si="45"/>
        <v>#N/A</v>
      </c>
      <c r="M601" s="330" t="e">
        <f>IF(ISBLANK(A601),NA(),IFERROR(A601+(PLAYER_EXP_MAX-D601)/L601,NA()))</f>
        <v>#N/A</v>
      </c>
      <c r="N601" s="415" t="e">
        <f t="shared" ca="1" si="46"/>
        <v>#N/A</v>
      </c>
    </row>
    <row r="602" spans="4:14" ht="14.65" customHeight="1" x14ac:dyDescent="0.25">
      <c r="D602" s="415" t="str">
        <f t="shared" si="43"/>
        <v>-</v>
      </c>
      <c r="E602" s="316" t="str">
        <f>IF(ISBLANK(A602),"-",D602/PLAYER_EXP_MAX)</f>
        <v>-</v>
      </c>
      <c r="F602" s="322" t="e">
        <f ca="1">IF(ISBLANK(A602),NA(),IFERROR(SLOPE(INDIRECT("D" &amp; MATCH(A602-$B$1,A:A,1)):D602, INDIRECT("A" &amp; MATCH(A602-$B$1,A:A,1)):A602),NA()))</f>
        <v>#N/A</v>
      </c>
      <c r="G602" s="330" t="e">
        <f>IF(ISBLANK(A602),NA(),IFERROR(A602+(PLAYER_EXP_MAX-D602)/F602,NA()))</f>
        <v>#N/A</v>
      </c>
      <c r="H602" s="415" t="e">
        <f ca="1">IF(ISBLANK(#REF!),NA(),IFERROR(TEXT(TRUNC(G602-NOW()),"000") &amp; " D " &amp; TEXT(TRUNC(ABS(G602-NOW()-TRUNC(G602-NOW()))*24),"00") &amp; " H", NA()))</f>
        <v>#N/A</v>
      </c>
      <c r="I602" s="322" t="e">
        <f ca="1">IF(ISBLANK(A602),NA(),IFERROR(SLOPE(INDIRECT("D" &amp; MATCH(A602-$C$1,A:A,1)):D602, INDIRECT("A" &amp; MATCH(A602-$C$1,A:A,1)):A602),NA()))</f>
        <v>#N/A</v>
      </c>
      <c r="J602" s="330" t="e">
        <f>IF(ISBLANK(A602),NA(),IFERROR(A602+(PLAYER_EXP_MAX-D602)/I602,NA()))</f>
        <v>#N/A</v>
      </c>
      <c r="K602" s="415" t="e">
        <f t="shared" ca="1" si="44"/>
        <v>#N/A</v>
      </c>
      <c r="L602" s="322" t="e">
        <f t="shared" si="45"/>
        <v>#N/A</v>
      </c>
      <c r="M602" s="330" t="e">
        <f>IF(ISBLANK(A602),NA(),IFERROR(A602+(PLAYER_EXP_MAX-D602)/L602,NA()))</f>
        <v>#N/A</v>
      </c>
      <c r="N602" s="415" t="e">
        <f t="shared" ca="1" si="46"/>
        <v>#N/A</v>
      </c>
    </row>
    <row r="603" spans="4:14" ht="14.65" customHeight="1" x14ac:dyDescent="0.25">
      <c r="D603" s="415" t="str">
        <f t="shared" si="43"/>
        <v>-</v>
      </c>
      <c r="E603" s="316" t="str">
        <f>IF(ISBLANK(A603),"-",D603/PLAYER_EXP_MAX)</f>
        <v>-</v>
      </c>
      <c r="F603" s="322" t="e">
        <f ca="1">IF(ISBLANK(A603),NA(),IFERROR(SLOPE(INDIRECT("D" &amp; MATCH(A603-$B$1,A:A,1)):D603, INDIRECT("A" &amp; MATCH(A603-$B$1,A:A,1)):A603),NA()))</f>
        <v>#N/A</v>
      </c>
      <c r="G603" s="330" t="e">
        <f>IF(ISBLANK(A603),NA(),IFERROR(A603+(PLAYER_EXP_MAX-D603)/F603,NA()))</f>
        <v>#N/A</v>
      </c>
      <c r="H603" s="415" t="e">
        <f ca="1">IF(ISBLANK(#REF!),NA(),IFERROR(TEXT(TRUNC(G603-NOW()),"000") &amp; " D " &amp; TEXT(TRUNC(ABS(G603-NOW()-TRUNC(G603-NOW()))*24),"00") &amp; " H", NA()))</f>
        <v>#N/A</v>
      </c>
      <c r="I603" s="322" t="e">
        <f ca="1">IF(ISBLANK(A603),NA(),IFERROR(SLOPE(INDIRECT("D" &amp; MATCH(A603-$C$1,A:A,1)):D603, INDIRECT("A" &amp; MATCH(A603-$C$1,A:A,1)):A603),NA()))</f>
        <v>#N/A</v>
      </c>
      <c r="J603" s="330" t="e">
        <f>IF(ISBLANK(A603),NA(),IFERROR(A603+(PLAYER_EXP_MAX-D603)/I603,NA()))</f>
        <v>#N/A</v>
      </c>
      <c r="K603" s="415" t="e">
        <f t="shared" ca="1" si="44"/>
        <v>#N/A</v>
      </c>
      <c r="L603" s="322" t="e">
        <f t="shared" si="45"/>
        <v>#N/A</v>
      </c>
      <c r="M603" s="330" t="e">
        <f>IF(ISBLANK(A603),NA(),IFERROR(A603+(PLAYER_EXP_MAX-D603)/L603,NA()))</f>
        <v>#N/A</v>
      </c>
      <c r="N603" s="415" t="e">
        <f t="shared" ca="1" si="46"/>
        <v>#N/A</v>
      </c>
    </row>
    <row r="604" spans="4:14" ht="14.65" customHeight="1" x14ac:dyDescent="0.25">
      <c r="D604" s="415" t="str">
        <f t="shared" si="43"/>
        <v>-</v>
      </c>
      <c r="E604" s="316" t="str">
        <f>IF(ISBLANK(A604),"-",D604/PLAYER_EXP_MAX)</f>
        <v>-</v>
      </c>
      <c r="F604" s="322" t="e">
        <f ca="1">IF(ISBLANK(A604),NA(),IFERROR(SLOPE(INDIRECT("D" &amp; MATCH(A604-$B$1,A:A,1)):D604, INDIRECT("A" &amp; MATCH(A604-$B$1,A:A,1)):A604),NA()))</f>
        <v>#N/A</v>
      </c>
      <c r="G604" s="330" t="e">
        <f>IF(ISBLANK(A604),NA(),IFERROR(A604+(PLAYER_EXP_MAX-D604)/F604,NA()))</f>
        <v>#N/A</v>
      </c>
      <c r="H604" s="415" t="e">
        <f ca="1">IF(ISBLANK(#REF!),NA(),IFERROR(TEXT(TRUNC(G604-NOW()),"000") &amp; " D " &amp; TEXT(TRUNC(ABS(G604-NOW()-TRUNC(G604-NOW()))*24),"00") &amp; " H", NA()))</f>
        <v>#N/A</v>
      </c>
      <c r="I604" s="322" t="e">
        <f ca="1">IF(ISBLANK(A604),NA(),IFERROR(SLOPE(INDIRECT("D" &amp; MATCH(A604-$C$1,A:A,1)):D604, INDIRECT("A" &amp; MATCH(A604-$C$1,A:A,1)):A604),NA()))</f>
        <v>#N/A</v>
      </c>
      <c r="J604" s="330" t="e">
        <f>IF(ISBLANK(A604),NA(),IFERROR(A604+(PLAYER_EXP_MAX-D604)/I604,NA()))</f>
        <v>#N/A</v>
      </c>
      <c r="K604" s="415" t="e">
        <f t="shared" ca="1" si="44"/>
        <v>#N/A</v>
      </c>
      <c r="L604" s="322" t="e">
        <f t="shared" si="45"/>
        <v>#N/A</v>
      </c>
      <c r="M604" s="330" t="e">
        <f>IF(ISBLANK(A604),NA(),IFERROR(A604+(PLAYER_EXP_MAX-D604)/L604,NA()))</f>
        <v>#N/A</v>
      </c>
      <c r="N604" s="415" t="e">
        <f t="shared" ca="1" si="46"/>
        <v>#N/A</v>
      </c>
    </row>
    <row r="605" spans="4:14" ht="14.65" customHeight="1" x14ac:dyDescent="0.25">
      <c r="D605" s="415" t="str">
        <f t="shared" si="43"/>
        <v>-</v>
      </c>
      <c r="E605" s="316" t="str">
        <f>IF(ISBLANK(A605),"-",D605/PLAYER_EXP_MAX)</f>
        <v>-</v>
      </c>
      <c r="F605" s="322" t="e">
        <f ca="1">IF(ISBLANK(A605),NA(),IFERROR(SLOPE(INDIRECT("D" &amp; MATCH(A605-$B$1,A:A,1)):D605, INDIRECT("A" &amp; MATCH(A605-$B$1,A:A,1)):A605),NA()))</f>
        <v>#N/A</v>
      </c>
      <c r="G605" s="330" t="e">
        <f>IF(ISBLANK(A605),NA(),IFERROR(A605+(PLAYER_EXP_MAX-D605)/F605,NA()))</f>
        <v>#N/A</v>
      </c>
      <c r="H605" s="415" t="e">
        <f ca="1">IF(ISBLANK(#REF!),NA(),IFERROR(TEXT(TRUNC(G605-NOW()),"000") &amp; " D " &amp; TEXT(TRUNC(ABS(G605-NOW()-TRUNC(G605-NOW()))*24),"00") &amp; " H", NA()))</f>
        <v>#N/A</v>
      </c>
      <c r="I605" s="322" t="e">
        <f ca="1">IF(ISBLANK(A605),NA(),IFERROR(SLOPE(INDIRECT("D" &amp; MATCH(A605-$C$1,A:A,1)):D605, INDIRECT("A" &amp; MATCH(A605-$C$1,A:A,1)):A605),NA()))</f>
        <v>#N/A</v>
      </c>
      <c r="J605" s="330" t="e">
        <f>IF(ISBLANK(A605),NA(),IFERROR(A605+(PLAYER_EXP_MAX-D605)/I605,NA()))</f>
        <v>#N/A</v>
      </c>
      <c r="K605" s="415" t="e">
        <f t="shared" ca="1" si="44"/>
        <v>#N/A</v>
      </c>
      <c r="L605" s="322" t="e">
        <f t="shared" si="45"/>
        <v>#N/A</v>
      </c>
      <c r="M605" s="330" t="e">
        <f>IF(ISBLANK(A605),NA(),IFERROR(A605+(PLAYER_EXP_MAX-D605)/L605,NA()))</f>
        <v>#N/A</v>
      </c>
      <c r="N605" s="415" t="e">
        <f t="shared" ca="1" si="46"/>
        <v>#N/A</v>
      </c>
    </row>
    <row r="606" spans="4:14" ht="14.65" customHeight="1" x14ac:dyDescent="0.25">
      <c r="D606" s="415" t="str">
        <f t="shared" si="43"/>
        <v>-</v>
      </c>
      <c r="E606" s="316" t="str">
        <f>IF(ISBLANK(A606),"-",D606/PLAYER_EXP_MAX)</f>
        <v>-</v>
      </c>
      <c r="F606" s="322" t="e">
        <f ca="1">IF(ISBLANK(A606),NA(),IFERROR(SLOPE(INDIRECT("D" &amp; MATCH(A606-$B$1,A:A,1)):D606, INDIRECT("A" &amp; MATCH(A606-$B$1,A:A,1)):A606),NA()))</f>
        <v>#N/A</v>
      </c>
      <c r="G606" s="330" t="e">
        <f>IF(ISBLANK(A606),NA(),IFERROR(A606+(PLAYER_EXP_MAX-D606)/F606,NA()))</f>
        <v>#N/A</v>
      </c>
      <c r="H606" s="415" t="e">
        <f ca="1">IF(ISBLANK(#REF!),NA(),IFERROR(TEXT(TRUNC(G606-NOW()),"000") &amp; " D " &amp; TEXT(TRUNC(ABS(G606-NOW()-TRUNC(G606-NOW()))*24),"00") &amp; " H", NA()))</f>
        <v>#N/A</v>
      </c>
      <c r="I606" s="322" t="e">
        <f ca="1">IF(ISBLANK(A606),NA(),IFERROR(SLOPE(INDIRECT("D" &amp; MATCH(A606-$C$1,A:A,1)):D606, INDIRECT("A" &amp; MATCH(A606-$C$1,A:A,1)):A606),NA()))</f>
        <v>#N/A</v>
      </c>
      <c r="J606" s="330" t="e">
        <f>IF(ISBLANK(A606),NA(),IFERROR(A606+(PLAYER_EXP_MAX-D606)/I606,NA()))</f>
        <v>#N/A</v>
      </c>
      <c r="K606" s="415" t="e">
        <f t="shared" ca="1" si="44"/>
        <v>#N/A</v>
      </c>
      <c r="L606" s="322" t="e">
        <f t="shared" si="45"/>
        <v>#N/A</v>
      </c>
      <c r="M606" s="330" t="e">
        <f>IF(ISBLANK(A606),NA(),IFERROR(A606+(PLAYER_EXP_MAX-D606)/L606,NA()))</f>
        <v>#N/A</v>
      </c>
      <c r="N606" s="415" t="e">
        <f t="shared" ca="1" si="46"/>
        <v>#N/A</v>
      </c>
    </row>
    <row r="607" spans="4:14" ht="14.65" customHeight="1" x14ac:dyDescent="0.25">
      <c r="D607" s="415" t="str">
        <f t="shared" si="43"/>
        <v>-</v>
      </c>
      <c r="E607" s="316" t="str">
        <f>IF(ISBLANK(A607),"-",D607/PLAYER_EXP_MAX)</f>
        <v>-</v>
      </c>
      <c r="F607" s="322" t="e">
        <f ca="1">IF(ISBLANK(A607),NA(),IFERROR(SLOPE(INDIRECT("D" &amp; MATCH(A607-$B$1,A:A,1)):D607, INDIRECT("A" &amp; MATCH(A607-$B$1,A:A,1)):A607),NA()))</f>
        <v>#N/A</v>
      </c>
      <c r="G607" s="330" t="e">
        <f>IF(ISBLANK(A607),NA(),IFERROR(A607+(PLAYER_EXP_MAX-D607)/F607,NA()))</f>
        <v>#N/A</v>
      </c>
      <c r="H607" s="415" t="e">
        <f ca="1">IF(ISBLANK(#REF!),NA(),IFERROR(TEXT(TRUNC(G607-NOW()),"000") &amp; " D " &amp; TEXT(TRUNC(ABS(G607-NOW()-TRUNC(G607-NOW()))*24),"00") &amp; " H", NA()))</f>
        <v>#N/A</v>
      </c>
      <c r="I607" s="322" t="e">
        <f ca="1">IF(ISBLANK(A607),NA(),IFERROR(SLOPE(INDIRECT("D" &amp; MATCH(A607-$C$1,A:A,1)):D607, INDIRECT("A" &amp; MATCH(A607-$C$1,A:A,1)):A607),NA()))</f>
        <v>#N/A</v>
      </c>
      <c r="J607" s="330" t="e">
        <f>IF(ISBLANK(A607),NA(),IFERROR(A607+(PLAYER_EXP_MAX-D607)/I607,NA()))</f>
        <v>#N/A</v>
      </c>
      <c r="K607" s="415" t="e">
        <f t="shared" ca="1" si="44"/>
        <v>#N/A</v>
      </c>
      <c r="L607" s="322" t="e">
        <f t="shared" si="45"/>
        <v>#N/A</v>
      </c>
      <c r="M607" s="330" t="e">
        <f>IF(ISBLANK(A607),NA(),IFERROR(A607+(PLAYER_EXP_MAX-D607)/L607,NA()))</f>
        <v>#N/A</v>
      </c>
      <c r="N607" s="415" t="e">
        <f t="shared" ca="1" si="46"/>
        <v>#N/A</v>
      </c>
    </row>
    <row r="608" spans="4:14" ht="14.65" customHeight="1" x14ac:dyDescent="0.25">
      <c r="D608" s="415" t="str">
        <f t="shared" si="43"/>
        <v>-</v>
      </c>
      <c r="E608" s="316" t="str">
        <f>IF(ISBLANK(A608),"-",D608/PLAYER_EXP_MAX)</f>
        <v>-</v>
      </c>
      <c r="F608" s="322" t="e">
        <f ca="1">IF(ISBLANK(A608),NA(),IFERROR(SLOPE(INDIRECT("D" &amp; MATCH(A608-$B$1,A:A,1)):D608, INDIRECT("A" &amp; MATCH(A608-$B$1,A:A,1)):A608),NA()))</f>
        <v>#N/A</v>
      </c>
      <c r="G608" s="330" t="e">
        <f>IF(ISBLANK(A608),NA(),IFERROR(A608+(PLAYER_EXP_MAX-D608)/F608,NA()))</f>
        <v>#N/A</v>
      </c>
      <c r="H608" s="415" t="e">
        <f ca="1">IF(ISBLANK(#REF!),NA(),IFERROR(TEXT(TRUNC(G608-NOW()),"000") &amp; " D " &amp; TEXT(TRUNC(ABS(G608-NOW()-TRUNC(G608-NOW()))*24),"00") &amp; " H", NA()))</f>
        <v>#N/A</v>
      </c>
      <c r="I608" s="322" t="e">
        <f ca="1">IF(ISBLANK(A608),NA(),IFERROR(SLOPE(INDIRECT("D" &amp; MATCH(A608-$C$1,A:A,1)):D608, INDIRECT("A" &amp; MATCH(A608-$C$1,A:A,1)):A608),NA()))</f>
        <v>#N/A</v>
      </c>
      <c r="J608" s="330" t="e">
        <f>IF(ISBLANK(A608),NA(),IFERROR(A608+(PLAYER_EXP_MAX-D608)/I608,NA()))</f>
        <v>#N/A</v>
      </c>
      <c r="K608" s="415" t="e">
        <f t="shared" ca="1" si="44"/>
        <v>#N/A</v>
      </c>
      <c r="L608" s="322" t="e">
        <f t="shared" si="45"/>
        <v>#N/A</v>
      </c>
      <c r="M608" s="330" t="e">
        <f>IF(ISBLANK(A608),NA(),IFERROR(A608+(PLAYER_EXP_MAX-D608)/L608,NA()))</f>
        <v>#N/A</v>
      </c>
      <c r="N608" s="415" t="e">
        <f t="shared" ca="1" si="46"/>
        <v>#N/A</v>
      </c>
    </row>
    <row r="609" spans="4:14" ht="14.65" customHeight="1" x14ac:dyDescent="0.25">
      <c r="D609" s="415" t="str">
        <f t="shared" si="43"/>
        <v>-</v>
      </c>
      <c r="E609" s="316" t="str">
        <f>IF(ISBLANK(A609),"-",D609/PLAYER_EXP_MAX)</f>
        <v>-</v>
      </c>
      <c r="F609" s="322" t="e">
        <f ca="1">IF(ISBLANK(A609),NA(),IFERROR(SLOPE(INDIRECT("D" &amp; MATCH(A609-$B$1,A:A,1)):D609, INDIRECT("A" &amp; MATCH(A609-$B$1,A:A,1)):A609),NA()))</f>
        <v>#N/A</v>
      </c>
      <c r="G609" s="330" t="e">
        <f>IF(ISBLANK(A609),NA(),IFERROR(A609+(PLAYER_EXP_MAX-D609)/F609,NA()))</f>
        <v>#N/A</v>
      </c>
      <c r="H609" s="415" t="e">
        <f ca="1">IF(ISBLANK(#REF!),NA(),IFERROR(TEXT(TRUNC(G609-NOW()),"000") &amp; " D " &amp; TEXT(TRUNC(ABS(G609-NOW()-TRUNC(G609-NOW()))*24),"00") &amp; " H", NA()))</f>
        <v>#N/A</v>
      </c>
      <c r="I609" s="322" t="e">
        <f ca="1">IF(ISBLANK(A609),NA(),IFERROR(SLOPE(INDIRECT("D" &amp; MATCH(A609-$C$1,A:A,1)):D609, INDIRECT("A" &amp; MATCH(A609-$C$1,A:A,1)):A609),NA()))</f>
        <v>#N/A</v>
      </c>
      <c r="J609" s="330" t="e">
        <f>IF(ISBLANK(A609),NA(),IFERROR(A609+(PLAYER_EXP_MAX-D609)/I609,NA()))</f>
        <v>#N/A</v>
      </c>
      <c r="K609" s="415" t="e">
        <f t="shared" ca="1" si="44"/>
        <v>#N/A</v>
      </c>
      <c r="L609" s="322" t="e">
        <f t="shared" si="45"/>
        <v>#N/A</v>
      </c>
      <c r="M609" s="330" t="e">
        <f>IF(ISBLANK(A609),NA(),IFERROR(A609+(PLAYER_EXP_MAX-D609)/L609,NA()))</f>
        <v>#N/A</v>
      </c>
      <c r="N609" s="415" t="e">
        <f t="shared" ca="1" si="46"/>
        <v>#N/A</v>
      </c>
    </row>
    <row r="610" spans="4:14" ht="14.65" customHeight="1" x14ac:dyDescent="0.25">
      <c r="D610" s="415" t="str">
        <f t="shared" si="43"/>
        <v>-</v>
      </c>
      <c r="E610" s="316" t="str">
        <f>IF(ISBLANK(A610),"-",D610/PLAYER_EXP_MAX)</f>
        <v>-</v>
      </c>
      <c r="F610" s="322" t="e">
        <f ca="1">IF(ISBLANK(A610),NA(),IFERROR(SLOPE(INDIRECT("D" &amp; MATCH(A610-$B$1,A:A,1)):D610, INDIRECT("A" &amp; MATCH(A610-$B$1,A:A,1)):A610),NA()))</f>
        <v>#N/A</v>
      </c>
      <c r="G610" s="330" t="e">
        <f>IF(ISBLANK(A610),NA(),IFERROR(A610+(PLAYER_EXP_MAX-D610)/F610,NA()))</f>
        <v>#N/A</v>
      </c>
      <c r="H610" s="415" t="e">
        <f ca="1">IF(ISBLANK(#REF!),NA(),IFERROR(TEXT(TRUNC(G610-NOW()),"000") &amp; " D " &amp; TEXT(TRUNC(ABS(G610-NOW()-TRUNC(G610-NOW()))*24),"00") &amp; " H", NA()))</f>
        <v>#N/A</v>
      </c>
      <c r="I610" s="322" t="e">
        <f ca="1">IF(ISBLANK(A610),NA(),IFERROR(SLOPE(INDIRECT("D" &amp; MATCH(A610-$C$1,A:A,1)):D610, INDIRECT("A" &amp; MATCH(A610-$C$1,A:A,1)):A610),NA()))</f>
        <v>#N/A</v>
      </c>
      <c r="J610" s="330" t="e">
        <f>IF(ISBLANK(A610),NA(),IFERROR(A610+(PLAYER_EXP_MAX-D610)/I610,NA()))</f>
        <v>#N/A</v>
      </c>
      <c r="K610" s="415" t="e">
        <f t="shared" ca="1" si="44"/>
        <v>#N/A</v>
      </c>
      <c r="L610" s="322" t="e">
        <f t="shared" si="45"/>
        <v>#N/A</v>
      </c>
      <c r="M610" s="330" t="e">
        <f>IF(ISBLANK(A610),NA(),IFERROR(A610+(PLAYER_EXP_MAX-D610)/L610,NA()))</f>
        <v>#N/A</v>
      </c>
      <c r="N610" s="415" t="e">
        <f t="shared" ca="1" si="46"/>
        <v>#N/A</v>
      </c>
    </row>
    <row r="611" spans="4:14" ht="14.65" customHeight="1" x14ac:dyDescent="0.25">
      <c r="D611" s="415" t="str">
        <f t="shared" si="43"/>
        <v>-</v>
      </c>
      <c r="E611" s="316" t="str">
        <f>IF(ISBLANK(A611),"-",D611/PLAYER_EXP_MAX)</f>
        <v>-</v>
      </c>
      <c r="F611" s="322" t="e">
        <f ca="1">IF(ISBLANK(A611),NA(),IFERROR(SLOPE(INDIRECT("D" &amp; MATCH(A611-$B$1,A:A,1)):D611, INDIRECT("A" &amp; MATCH(A611-$B$1,A:A,1)):A611),NA()))</f>
        <v>#N/A</v>
      </c>
      <c r="G611" s="330" t="e">
        <f>IF(ISBLANK(A611),NA(),IFERROR(A611+(PLAYER_EXP_MAX-D611)/F611,NA()))</f>
        <v>#N/A</v>
      </c>
      <c r="H611" s="415" t="e">
        <f ca="1">IF(ISBLANK(#REF!),NA(),IFERROR(TEXT(TRUNC(G611-NOW()),"000") &amp; " D " &amp; TEXT(TRUNC(ABS(G611-NOW()-TRUNC(G611-NOW()))*24),"00") &amp; " H", NA()))</f>
        <v>#N/A</v>
      </c>
      <c r="I611" s="322" t="e">
        <f ca="1">IF(ISBLANK(A611),NA(),IFERROR(SLOPE(INDIRECT("D" &amp; MATCH(A611-$C$1,A:A,1)):D611, INDIRECT("A" &amp; MATCH(A611-$C$1,A:A,1)):A611),NA()))</f>
        <v>#N/A</v>
      </c>
      <c r="J611" s="330" t="e">
        <f>IF(ISBLANK(A611),NA(),IFERROR(A611+(PLAYER_EXP_MAX-D611)/I611,NA()))</f>
        <v>#N/A</v>
      </c>
      <c r="K611" s="415" t="e">
        <f t="shared" ca="1" si="44"/>
        <v>#N/A</v>
      </c>
      <c r="L611" s="322" t="e">
        <f t="shared" si="45"/>
        <v>#N/A</v>
      </c>
      <c r="M611" s="330" t="e">
        <f>IF(ISBLANK(A611),NA(),IFERROR(A611+(PLAYER_EXP_MAX-D611)/L611,NA()))</f>
        <v>#N/A</v>
      </c>
      <c r="N611" s="415" t="e">
        <f t="shared" ca="1" si="46"/>
        <v>#N/A</v>
      </c>
    </row>
    <row r="612" spans="4:14" ht="14.65" customHeight="1" x14ac:dyDescent="0.25">
      <c r="D612" s="415" t="str">
        <f t="shared" si="43"/>
        <v>-</v>
      </c>
      <c r="E612" s="316" t="str">
        <f>IF(ISBLANK(A612),"-",D612/PLAYER_EXP_MAX)</f>
        <v>-</v>
      </c>
      <c r="F612" s="322" t="e">
        <f ca="1">IF(ISBLANK(A612),NA(),IFERROR(SLOPE(INDIRECT("D" &amp; MATCH(A612-$B$1,A:A,1)):D612, INDIRECT("A" &amp; MATCH(A612-$B$1,A:A,1)):A612),NA()))</f>
        <v>#N/A</v>
      </c>
      <c r="G612" s="330" t="e">
        <f>IF(ISBLANK(A612),NA(),IFERROR(A612+(PLAYER_EXP_MAX-D612)/F612,NA()))</f>
        <v>#N/A</v>
      </c>
      <c r="H612" s="415" t="e">
        <f ca="1">IF(ISBLANK(#REF!),NA(),IFERROR(TEXT(TRUNC(G612-NOW()),"000") &amp; " D " &amp; TEXT(TRUNC(ABS(G612-NOW()-TRUNC(G612-NOW()))*24),"00") &amp; " H", NA()))</f>
        <v>#N/A</v>
      </c>
      <c r="I612" s="322" t="e">
        <f ca="1">IF(ISBLANK(A612),NA(),IFERROR(SLOPE(INDIRECT("D" &amp; MATCH(A612-$C$1,A:A,1)):D612, INDIRECT("A" &amp; MATCH(A612-$C$1,A:A,1)):A612),NA()))</f>
        <v>#N/A</v>
      </c>
      <c r="J612" s="330" t="e">
        <f>IF(ISBLANK(A612),NA(),IFERROR(A612+(PLAYER_EXP_MAX-D612)/I612,NA()))</f>
        <v>#N/A</v>
      </c>
      <c r="K612" s="415" t="e">
        <f t="shared" ca="1" si="44"/>
        <v>#N/A</v>
      </c>
      <c r="L612" s="322" t="e">
        <f t="shared" si="45"/>
        <v>#N/A</v>
      </c>
      <c r="M612" s="330" t="e">
        <f>IF(ISBLANK(A612),NA(),IFERROR(A612+(PLAYER_EXP_MAX-D612)/L612,NA()))</f>
        <v>#N/A</v>
      </c>
      <c r="N612" s="415" t="e">
        <f t="shared" ca="1" si="46"/>
        <v>#N/A</v>
      </c>
    </row>
    <row r="613" spans="4:14" ht="14.65" customHeight="1" x14ac:dyDescent="0.25">
      <c r="D613" s="415" t="str">
        <f t="shared" si="43"/>
        <v>-</v>
      </c>
      <c r="E613" s="316" t="str">
        <f>IF(ISBLANK(A613),"-",D613/PLAYER_EXP_MAX)</f>
        <v>-</v>
      </c>
      <c r="F613" s="322" t="e">
        <f ca="1">IF(ISBLANK(A613),NA(),IFERROR(SLOPE(INDIRECT("D" &amp; MATCH(A613-$B$1,A:A,1)):D613, INDIRECT("A" &amp; MATCH(A613-$B$1,A:A,1)):A613),NA()))</f>
        <v>#N/A</v>
      </c>
      <c r="G613" s="330" t="e">
        <f>IF(ISBLANK(A613),NA(),IFERROR(A613+(PLAYER_EXP_MAX-D613)/F613,NA()))</f>
        <v>#N/A</v>
      </c>
      <c r="H613" s="415" t="e">
        <f ca="1">IF(ISBLANK(#REF!),NA(),IFERROR(TEXT(TRUNC(G613-NOW()),"000") &amp; " D " &amp; TEXT(TRUNC(ABS(G613-NOW()-TRUNC(G613-NOW()))*24),"00") &amp; " H", NA()))</f>
        <v>#N/A</v>
      </c>
      <c r="I613" s="322" t="e">
        <f ca="1">IF(ISBLANK(A613),NA(),IFERROR(SLOPE(INDIRECT("D" &amp; MATCH(A613-$C$1,A:A,1)):D613, INDIRECT("A" &amp; MATCH(A613-$C$1,A:A,1)):A613),NA()))</f>
        <v>#N/A</v>
      </c>
      <c r="J613" s="330" t="e">
        <f>IF(ISBLANK(A613),NA(),IFERROR(A613+(PLAYER_EXP_MAX-D613)/I613,NA()))</f>
        <v>#N/A</v>
      </c>
      <c r="K613" s="415" t="e">
        <f t="shared" ca="1" si="44"/>
        <v>#N/A</v>
      </c>
      <c r="L613" s="322" t="e">
        <f t="shared" si="45"/>
        <v>#N/A</v>
      </c>
      <c r="M613" s="330" t="e">
        <f>IF(ISBLANK(A613),NA(),IFERROR(A613+(PLAYER_EXP_MAX-D613)/L613,NA()))</f>
        <v>#N/A</v>
      </c>
      <c r="N613" s="415" t="e">
        <f t="shared" ca="1" si="46"/>
        <v>#N/A</v>
      </c>
    </row>
    <row r="614" spans="4:14" ht="14.65" customHeight="1" x14ac:dyDescent="0.25">
      <c r="D614" s="415" t="str">
        <f t="shared" si="43"/>
        <v>-</v>
      </c>
      <c r="E614" s="316" t="str">
        <f>IF(ISBLANK(A614),"-",D614/PLAYER_EXP_MAX)</f>
        <v>-</v>
      </c>
      <c r="F614" s="322" t="e">
        <f ca="1">IF(ISBLANK(A614),NA(),IFERROR(SLOPE(INDIRECT("D" &amp; MATCH(A614-$B$1,A:A,1)):D614, INDIRECT("A" &amp; MATCH(A614-$B$1,A:A,1)):A614),NA()))</f>
        <v>#N/A</v>
      </c>
      <c r="G614" s="330" t="e">
        <f>IF(ISBLANK(A614),NA(),IFERROR(A614+(PLAYER_EXP_MAX-D614)/F614,NA()))</f>
        <v>#N/A</v>
      </c>
      <c r="H614" s="415" t="e">
        <f ca="1">IF(ISBLANK(#REF!),NA(),IFERROR(TEXT(TRUNC(G614-NOW()),"000") &amp; " D " &amp; TEXT(TRUNC(ABS(G614-NOW()-TRUNC(G614-NOW()))*24),"00") &amp; " H", NA()))</f>
        <v>#N/A</v>
      </c>
      <c r="I614" s="322" t="e">
        <f ca="1">IF(ISBLANK(A614),NA(),IFERROR(SLOPE(INDIRECT("D" &amp; MATCH(A614-$C$1,A:A,1)):D614, INDIRECT("A" &amp; MATCH(A614-$C$1,A:A,1)):A614),NA()))</f>
        <v>#N/A</v>
      </c>
      <c r="J614" s="330" t="e">
        <f>IF(ISBLANK(A614),NA(),IFERROR(A614+(PLAYER_EXP_MAX-D614)/I614,NA()))</f>
        <v>#N/A</v>
      </c>
      <c r="K614" s="415" t="e">
        <f t="shared" ca="1" si="44"/>
        <v>#N/A</v>
      </c>
      <c r="L614" s="322" t="e">
        <f t="shared" si="45"/>
        <v>#N/A</v>
      </c>
      <c r="M614" s="330" t="e">
        <f>IF(ISBLANK(A614),NA(),IFERROR(A614+(PLAYER_EXP_MAX-D614)/L614,NA()))</f>
        <v>#N/A</v>
      </c>
      <c r="N614" s="415" t="e">
        <f t="shared" ca="1" si="46"/>
        <v>#N/A</v>
      </c>
    </row>
    <row r="615" spans="4:14" ht="14.65" customHeight="1" x14ac:dyDescent="0.25">
      <c r="D615" s="415" t="str">
        <f t="shared" si="43"/>
        <v>-</v>
      </c>
      <c r="E615" s="316" t="str">
        <f>IF(ISBLANK(A615),"-",D615/PLAYER_EXP_MAX)</f>
        <v>-</v>
      </c>
      <c r="F615" s="322" t="e">
        <f ca="1">IF(ISBLANK(A615),NA(),IFERROR(SLOPE(INDIRECT("D" &amp; MATCH(A615-$B$1,A:A,1)):D615, INDIRECT("A" &amp; MATCH(A615-$B$1,A:A,1)):A615),NA()))</f>
        <v>#N/A</v>
      </c>
      <c r="G615" s="330" t="e">
        <f>IF(ISBLANK(A615),NA(),IFERROR(A615+(PLAYER_EXP_MAX-D615)/F615,NA()))</f>
        <v>#N/A</v>
      </c>
      <c r="H615" s="415" t="e">
        <f ca="1">IF(ISBLANK(#REF!),NA(),IFERROR(TEXT(TRUNC(G615-NOW()),"000") &amp; " D " &amp; TEXT(TRUNC(ABS(G615-NOW()-TRUNC(G615-NOW()))*24),"00") &amp; " H", NA()))</f>
        <v>#N/A</v>
      </c>
      <c r="I615" s="322" t="e">
        <f ca="1">IF(ISBLANK(A615),NA(),IFERROR(SLOPE(INDIRECT("D" &amp; MATCH(A615-$C$1,A:A,1)):D615, INDIRECT("A" &amp; MATCH(A615-$C$1,A:A,1)):A615),NA()))</f>
        <v>#N/A</v>
      </c>
      <c r="J615" s="330" t="e">
        <f>IF(ISBLANK(A615),NA(),IFERROR(A615+(PLAYER_EXP_MAX-D615)/I615,NA()))</f>
        <v>#N/A</v>
      </c>
      <c r="K615" s="415" t="e">
        <f t="shared" ca="1" si="44"/>
        <v>#N/A</v>
      </c>
      <c r="L615" s="322" t="e">
        <f t="shared" si="45"/>
        <v>#N/A</v>
      </c>
      <c r="M615" s="330" t="e">
        <f>IF(ISBLANK(A615),NA(),IFERROR(A615+(PLAYER_EXP_MAX-D615)/L615,NA()))</f>
        <v>#N/A</v>
      </c>
      <c r="N615" s="415" t="e">
        <f t="shared" ca="1" si="46"/>
        <v>#N/A</v>
      </c>
    </row>
    <row r="616" spans="4:14" ht="14.65" customHeight="1" x14ac:dyDescent="0.25">
      <c r="D616" s="415" t="str">
        <f t="shared" si="43"/>
        <v>-</v>
      </c>
      <c r="E616" s="316" t="str">
        <f>IF(ISBLANK(A616),"-",D616/PLAYER_EXP_MAX)</f>
        <v>-</v>
      </c>
      <c r="F616" s="322" t="e">
        <f ca="1">IF(ISBLANK(A616),NA(),IFERROR(SLOPE(INDIRECT("D" &amp; MATCH(A616-$B$1,A:A,1)):D616, INDIRECT("A" &amp; MATCH(A616-$B$1,A:A,1)):A616),NA()))</f>
        <v>#N/A</v>
      </c>
      <c r="G616" s="330" t="e">
        <f>IF(ISBLANK(A616),NA(),IFERROR(A616+(PLAYER_EXP_MAX-D616)/F616,NA()))</f>
        <v>#N/A</v>
      </c>
      <c r="H616" s="415" t="e">
        <f ca="1">IF(ISBLANK(#REF!),NA(),IFERROR(TEXT(TRUNC(G616-NOW()),"000") &amp; " D " &amp; TEXT(TRUNC(ABS(G616-NOW()-TRUNC(G616-NOW()))*24),"00") &amp; " H", NA()))</f>
        <v>#N/A</v>
      </c>
      <c r="I616" s="322" t="e">
        <f ca="1">IF(ISBLANK(A616),NA(),IFERROR(SLOPE(INDIRECT("D" &amp; MATCH(A616-$C$1,A:A,1)):D616, INDIRECT("A" &amp; MATCH(A616-$C$1,A:A,1)):A616),NA()))</f>
        <v>#N/A</v>
      </c>
      <c r="J616" s="330" t="e">
        <f>IF(ISBLANK(A616),NA(),IFERROR(A616+(PLAYER_EXP_MAX-D616)/I616,NA()))</f>
        <v>#N/A</v>
      </c>
      <c r="K616" s="415" t="e">
        <f t="shared" ca="1" si="44"/>
        <v>#N/A</v>
      </c>
      <c r="L616" s="322" t="e">
        <f t="shared" si="45"/>
        <v>#N/A</v>
      </c>
      <c r="M616" s="330" t="e">
        <f>IF(ISBLANK(A616),NA(),IFERROR(A616+(PLAYER_EXP_MAX-D616)/L616,NA()))</f>
        <v>#N/A</v>
      </c>
      <c r="N616" s="415" t="e">
        <f t="shared" ca="1" si="46"/>
        <v>#N/A</v>
      </c>
    </row>
    <row r="617" spans="4:14" ht="14.65" customHeight="1" x14ac:dyDescent="0.25">
      <c r="D617" s="415" t="str">
        <f t="shared" si="43"/>
        <v>-</v>
      </c>
      <c r="E617" s="316" t="str">
        <f>IF(ISBLANK(A617),"-",D617/PLAYER_EXP_MAX)</f>
        <v>-</v>
      </c>
      <c r="F617" s="322" t="e">
        <f ca="1">IF(ISBLANK(A617),NA(),IFERROR(SLOPE(INDIRECT("D" &amp; MATCH(A617-$B$1,A:A,1)):D617, INDIRECT("A" &amp; MATCH(A617-$B$1,A:A,1)):A617),NA()))</f>
        <v>#N/A</v>
      </c>
      <c r="G617" s="330" t="e">
        <f>IF(ISBLANK(A617),NA(),IFERROR(A617+(PLAYER_EXP_MAX-D617)/F617,NA()))</f>
        <v>#N/A</v>
      </c>
      <c r="H617" s="415" t="e">
        <f ca="1">IF(ISBLANK(#REF!),NA(),IFERROR(TEXT(TRUNC(G617-NOW()),"000") &amp; " D " &amp; TEXT(TRUNC(ABS(G617-NOW()-TRUNC(G617-NOW()))*24),"00") &amp; " H", NA()))</f>
        <v>#N/A</v>
      </c>
      <c r="I617" s="322" t="e">
        <f ca="1">IF(ISBLANK(A617),NA(),IFERROR(SLOPE(INDIRECT("D" &amp; MATCH(A617-$C$1,A:A,1)):D617, INDIRECT("A" &amp; MATCH(A617-$C$1,A:A,1)):A617),NA()))</f>
        <v>#N/A</v>
      </c>
      <c r="J617" s="330" t="e">
        <f>IF(ISBLANK(A617),NA(),IFERROR(A617+(PLAYER_EXP_MAX-D617)/I617,NA()))</f>
        <v>#N/A</v>
      </c>
      <c r="K617" s="415" t="e">
        <f t="shared" ca="1" si="44"/>
        <v>#N/A</v>
      </c>
      <c r="L617" s="322" t="e">
        <f t="shared" si="45"/>
        <v>#N/A</v>
      </c>
      <c r="M617" s="330" t="e">
        <f>IF(ISBLANK(A617),NA(),IFERROR(A617+(PLAYER_EXP_MAX-D617)/L617,NA()))</f>
        <v>#N/A</v>
      </c>
      <c r="N617" s="415" t="e">
        <f t="shared" ca="1" si="46"/>
        <v>#N/A</v>
      </c>
    </row>
    <row r="618" spans="4:14" ht="14.65" customHeight="1" x14ac:dyDescent="0.25">
      <c r="D618" s="415" t="str">
        <f t="shared" si="43"/>
        <v>-</v>
      </c>
      <c r="E618" s="316" t="str">
        <f>IF(ISBLANK(A618),"-",D618/PLAYER_EXP_MAX)</f>
        <v>-</v>
      </c>
      <c r="F618" s="322" t="e">
        <f ca="1">IF(ISBLANK(A618),NA(),IFERROR(SLOPE(INDIRECT("D" &amp; MATCH(A618-$B$1,A:A,1)):D618, INDIRECT("A" &amp; MATCH(A618-$B$1,A:A,1)):A618),NA()))</f>
        <v>#N/A</v>
      </c>
      <c r="G618" s="330" t="e">
        <f>IF(ISBLANK(A618),NA(),IFERROR(A618+(PLAYER_EXP_MAX-D618)/F618,NA()))</f>
        <v>#N/A</v>
      </c>
      <c r="H618" s="415" t="e">
        <f ca="1">IF(ISBLANK(#REF!),NA(),IFERROR(TEXT(TRUNC(G618-NOW()),"000") &amp; " D " &amp; TEXT(TRUNC(ABS(G618-NOW()-TRUNC(G618-NOW()))*24),"00") &amp; " H", NA()))</f>
        <v>#N/A</v>
      </c>
      <c r="I618" s="322" t="e">
        <f ca="1">IF(ISBLANK(A618),NA(),IFERROR(SLOPE(INDIRECT("D" &amp; MATCH(A618-$C$1,A:A,1)):D618, INDIRECT("A" &amp; MATCH(A618-$C$1,A:A,1)):A618),NA()))</f>
        <v>#N/A</v>
      </c>
      <c r="J618" s="330" t="e">
        <f>IF(ISBLANK(A618),NA(),IFERROR(A618+(PLAYER_EXP_MAX-D618)/I618,NA()))</f>
        <v>#N/A</v>
      </c>
      <c r="K618" s="415" t="e">
        <f t="shared" ca="1" si="44"/>
        <v>#N/A</v>
      </c>
      <c r="L618" s="322" t="e">
        <f t="shared" si="45"/>
        <v>#N/A</v>
      </c>
      <c r="M618" s="330" t="e">
        <f>IF(ISBLANK(A618),NA(),IFERROR(A618+(PLAYER_EXP_MAX-D618)/L618,NA()))</f>
        <v>#N/A</v>
      </c>
      <c r="N618" s="415" t="e">
        <f t="shared" ca="1" si="46"/>
        <v>#N/A</v>
      </c>
    </row>
    <row r="619" spans="4:14" ht="14.65" customHeight="1" x14ac:dyDescent="0.25">
      <c r="D619" s="415" t="str">
        <f t="shared" si="43"/>
        <v>-</v>
      </c>
      <c r="E619" s="316" t="str">
        <f>IF(ISBLANK(A619),"-",D619/PLAYER_EXP_MAX)</f>
        <v>-</v>
      </c>
      <c r="F619" s="322" t="e">
        <f ca="1">IF(ISBLANK(A619),NA(),IFERROR(SLOPE(INDIRECT("D" &amp; MATCH(A619-$B$1,A:A,1)):D619, INDIRECT("A" &amp; MATCH(A619-$B$1,A:A,1)):A619),NA()))</f>
        <v>#N/A</v>
      </c>
      <c r="G619" s="330" t="e">
        <f>IF(ISBLANK(A619),NA(),IFERROR(A619+(PLAYER_EXP_MAX-D619)/F619,NA()))</f>
        <v>#N/A</v>
      </c>
      <c r="H619" s="415" t="e">
        <f ca="1">IF(ISBLANK(#REF!),NA(),IFERROR(TEXT(TRUNC(G619-NOW()),"000") &amp; " D " &amp; TEXT(TRUNC(ABS(G619-NOW()-TRUNC(G619-NOW()))*24),"00") &amp; " H", NA()))</f>
        <v>#N/A</v>
      </c>
      <c r="I619" s="322" t="e">
        <f ca="1">IF(ISBLANK(A619),NA(),IFERROR(SLOPE(INDIRECT("D" &amp; MATCH(A619-$C$1,A:A,1)):D619, INDIRECT("A" &amp; MATCH(A619-$C$1,A:A,1)):A619),NA()))</f>
        <v>#N/A</v>
      </c>
      <c r="J619" s="330" t="e">
        <f>IF(ISBLANK(A619),NA(),IFERROR(A619+(PLAYER_EXP_MAX-D619)/I619,NA()))</f>
        <v>#N/A</v>
      </c>
      <c r="K619" s="415" t="e">
        <f t="shared" ca="1" si="44"/>
        <v>#N/A</v>
      </c>
      <c r="L619" s="322" t="e">
        <f t="shared" si="45"/>
        <v>#N/A</v>
      </c>
      <c r="M619" s="330" t="e">
        <f>IF(ISBLANK(A619),NA(),IFERROR(A619+(PLAYER_EXP_MAX-D619)/L619,NA()))</f>
        <v>#N/A</v>
      </c>
      <c r="N619" s="415" t="e">
        <f t="shared" ca="1" si="46"/>
        <v>#N/A</v>
      </c>
    </row>
    <row r="620" spans="4:14" ht="14.65" customHeight="1" x14ac:dyDescent="0.25">
      <c r="D620" s="415" t="str">
        <f t="shared" si="43"/>
        <v>-</v>
      </c>
      <c r="E620" s="316" t="str">
        <f>IF(ISBLANK(A620),"-",D620/PLAYER_EXP_MAX)</f>
        <v>-</v>
      </c>
      <c r="F620" s="322" t="e">
        <f ca="1">IF(ISBLANK(A620),NA(),IFERROR(SLOPE(INDIRECT("D" &amp; MATCH(A620-$B$1,A:A,1)):D620, INDIRECT("A" &amp; MATCH(A620-$B$1,A:A,1)):A620),NA()))</f>
        <v>#N/A</v>
      </c>
      <c r="G620" s="330" t="e">
        <f>IF(ISBLANK(A620),NA(),IFERROR(A620+(PLAYER_EXP_MAX-D620)/F620,NA()))</f>
        <v>#N/A</v>
      </c>
      <c r="H620" s="415" t="e">
        <f ca="1">IF(ISBLANK(#REF!),NA(),IFERROR(TEXT(TRUNC(G620-NOW()),"000") &amp; " D " &amp; TEXT(TRUNC(ABS(G620-NOW()-TRUNC(G620-NOW()))*24),"00") &amp; " H", NA()))</f>
        <v>#N/A</v>
      </c>
      <c r="I620" s="322" t="e">
        <f ca="1">IF(ISBLANK(A620),NA(),IFERROR(SLOPE(INDIRECT("D" &amp; MATCH(A620-$C$1,A:A,1)):D620, INDIRECT("A" &amp; MATCH(A620-$C$1,A:A,1)):A620),NA()))</f>
        <v>#N/A</v>
      </c>
      <c r="J620" s="330" t="e">
        <f>IF(ISBLANK(A620),NA(),IFERROR(A620+(PLAYER_EXP_MAX-D620)/I620,NA()))</f>
        <v>#N/A</v>
      </c>
      <c r="K620" s="415" t="e">
        <f t="shared" ca="1" si="44"/>
        <v>#N/A</v>
      </c>
      <c r="L620" s="322" t="e">
        <f t="shared" si="45"/>
        <v>#N/A</v>
      </c>
      <c r="M620" s="330" t="e">
        <f>IF(ISBLANK(A620),NA(),IFERROR(A620+(PLAYER_EXP_MAX-D620)/L620,NA()))</f>
        <v>#N/A</v>
      </c>
      <c r="N620" s="415" t="e">
        <f t="shared" ca="1" si="46"/>
        <v>#N/A</v>
      </c>
    </row>
    <row r="621" spans="4:14" ht="14.65" customHeight="1" x14ac:dyDescent="0.25">
      <c r="D621" s="415" t="str">
        <f t="shared" si="43"/>
        <v>-</v>
      </c>
      <c r="E621" s="316" t="str">
        <f>IF(ISBLANK(A621),"-",D621/PLAYER_EXP_MAX)</f>
        <v>-</v>
      </c>
      <c r="F621" s="322" t="e">
        <f ca="1">IF(ISBLANK(A621),NA(),IFERROR(SLOPE(INDIRECT("D" &amp; MATCH(A621-$B$1,A:A,1)):D621, INDIRECT("A" &amp; MATCH(A621-$B$1,A:A,1)):A621),NA()))</f>
        <v>#N/A</v>
      </c>
      <c r="G621" s="330" t="e">
        <f>IF(ISBLANK(A621),NA(),IFERROR(A621+(PLAYER_EXP_MAX-D621)/F621,NA()))</f>
        <v>#N/A</v>
      </c>
      <c r="H621" s="415" t="e">
        <f ca="1">IF(ISBLANK(#REF!),NA(),IFERROR(TEXT(TRUNC(G621-NOW()),"000") &amp; " D " &amp; TEXT(TRUNC(ABS(G621-NOW()-TRUNC(G621-NOW()))*24),"00") &amp; " H", NA()))</f>
        <v>#N/A</v>
      </c>
      <c r="I621" s="322" t="e">
        <f ca="1">IF(ISBLANK(A621),NA(),IFERROR(SLOPE(INDIRECT("D" &amp; MATCH(A621-$C$1,A:A,1)):D621, INDIRECT("A" &amp; MATCH(A621-$C$1,A:A,1)):A621),NA()))</f>
        <v>#N/A</v>
      </c>
      <c r="J621" s="330" t="e">
        <f>IF(ISBLANK(A621),NA(),IFERROR(A621+(PLAYER_EXP_MAX-D621)/I621,NA()))</f>
        <v>#N/A</v>
      </c>
      <c r="K621" s="415" t="e">
        <f t="shared" ca="1" si="44"/>
        <v>#N/A</v>
      </c>
      <c r="L621" s="322" t="e">
        <f t="shared" si="45"/>
        <v>#N/A</v>
      </c>
      <c r="M621" s="330" t="e">
        <f>IF(ISBLANK(A621),NA(),IFERROR(A621+(PLAYER_EXP_MAX-D621)/L621,NA()))</f>
        <v>#N/A</v>
      </c>
      <c r="N621" s="415" t="e">
        <f t="shared" ca="1" si="46"/>
        <v>#N/A</v>
      </c>
    </row>
    <row r="622" spans="4:14" ht="14.65" customHeight="1" x14ac:dyDescent="0.25">
      <c r="D622" s="415" t="str">
        <f t="shared" si="43"/>
        <v>-</v>
      </c>
      <c r="E622" s="316" t="str">
        <f>IF(ISBLANK(A622),"-",D622/PLAYER_EXP_MAX)</f>
        <v>-</v>
      </c>
      <c r="F622" s="322" t="e">
        <f ca="1">IF(ISBLANK(A622),NA(),IFERROR(SLOPE(INDIRECT("D" &amp; MATCH(A622-$B$1,A:A,1)):D622, INDIRECT("A" &amp; MATCH(A622-$B$1,A:A,1)):A622),NA()))</f>
        <v>#N/A</v>
      </c>
      <c r="G622" s="330" t="e">
        <f>IF(ISBLANK(A622),NA(),IFERROR(A622+(PLAYER_EXP_MAX-D622)/F622,NA()))</f>
        <v>#N/A</v>
      </c>
      <c r="H622" s="415" t="e">
        <f ca="1">IF(ISBLANK(#REF!),NA(),IFERROR(TEXT(TRUNC(G622-NOW()),"000") &amp; " D " &amp; TEXT(TRUNC(ABS(G622-NOW()-TRUNC(G622-NOW()))*24),"00") &amp; " H", NA()))</f>
        <v>#N/A</v>
      </c>
      <c r="I622" s="322" t="e">
        <f ca="1">IF(ISBLANK(A622),NA(),IFERROR(SLOPE(INDIRECT("D" &amp; MATCH(A622-$C$1,A:A,1)):D622, INDIRECT("A" &amp; MATCH(A622-$C$1,A:A,1)):A622),NA()))</f>
        <v>#N/A</v>
      </c>
      <c r="J622" s="330" t="e">
        <f>IF(ISBLANK(A622),NA(),IFERROR(A622+(PLAYER_EXP_MAX-D622)/I622,NA()))</f>
        <v>#N/A</v>
      </c>
      <c r="K622" s="415" t="e">
        <f t="shared" ca="1" si="44"/>
        <v>#N/A</v>
      </c>
      <c r="L622" s="322" t="e">
        <f t="shared" si="45"/>
        <v>#N/A</v>
      </c>
      <c r="M622" s="330" t="e">
        <f>IF(ISBLANK(A622),NA(),IFERROR(A622+(PLAYER_EXP_MAX-D622)/L622,NA()))</f>
        <v>#N/A</v>
      </c>
      <c r="N622" s="415" t="e">
        <f t="shared" ca="1" si="46"/>
        <v>#N/A</v>
      </c>
    </row>
    <row r="623" spans="4:14" ht="14.65" customHeight="1" x14ac:dyDescent="0.25">
      <c r="D623" s="415" t="str">
        <f t="shared" si="43"/>
        <v>-</v>
      </c>
      <c r="E623" s="316" t="str">
        <f>IF(ISBLANK(A623),"-",D623/PLAYER_EXP_MAX)</f>
        <v>-</v>
      </c>
      <c r="F623" s="322" t="e">
        <f ca="1">IF(ISBLANK(A623),NA(),IFERROR(SLOPE(INDIRECT("D" &amp; MATCH(A623-$B$1,A:A,1)):D623, INDIRECT("A" &amp; MATCH(A623-$B$1,A:A,1)):A623),NA()))</f>
        <v>#N/A</v>
      </c>
      <c r="G623" s="330" t="e">
        <f>IF(ISBLANK(A623),NA(),IFERROR(A623+(PLAYER_EXP_MAX-D623)/F623,NA()))</f>
        <v>#N/A</v>
      </c>
      <c r="H623" s="415" t="e">
        <f ca="1">IF(ISBLANK(#REF!),NA(),IFERROR(TEXT(TRUNC(G623-NOW()),"000") &amp; " D " &amp; TEXT(TRUNC(ABS(G623-NOW()-TRUNC(G623-NOW()))*24),"00") &amp; " H", NA()))</f>
        <v>#N/A</v>
      </c>
      <c r="I623" s="322" t="e">
        <f ca="1">IF(ISBLANK(A623),NA(),IFERROR(SLOPE(INDIRECT("D" &amp; MATCH(A623-$C$1,A:A,1)):D623, INDIRECT("A" &amp; MATCH(A623-$C$1,A:A,1)):A623),NA()))</f>
        <v>#N/A</v>
      </c>
      <c r="J623" s="330" t="e">
        <f>IF(ISBLANK(A623),NA(),IFERROR(A623+(PLAYER_EXP_MAX-D623)/I623,NA()))</f>
        <v>#N/A</v>
      </c>
      <c r="K623" s="415" t="e">
        <f t="shared" ca="1" si="44"/>
        <v>#N/A</v>
      </c>
      <c r="L623" s="322" t="e">
        <f t="shared" si="45"/>
        <v>#N/A</v>
      </c>
      <c r="M623" s="330" t="e">
        <f>IF(ISBLANK(A623),NA(),IFERROR(A623+(PLAYER_EXP_MAX-D623)/L623,NA()))</f>
        <v>#N/A</v>
      </c>
      <c r="N623" s="415" t="e">
        <f t="shared" ca="1" si="46"/>
        <v>#N/A</v>
      </c>
    </row>
    <row r="624" spans="4:14" ht="14.65" customHeight="1" x14ac:dyDescent="0.25">
      <c r="D624" s="415" t="str">
        <f t="shared" si="43"/>
        <v>-</v>
      </c>
      <c r="E624" s="316" t="str">
        <f>IF(ISBLANK(A624),"-",D624/PLAYER_EXP_MAX)</f>
        <v>-</v>
      </c>
      <c r="F624" s="322" t="e">
        <f ca="1">IF(ISBLANK(A624),NA(),IFERROR(SLOPE(INDIRECT("D" &amp; MATCH(A624-$B$1,A:A,1)):D624, INDIRECT("A" &amp; MATCH(A624-$B$1,A:A,1)):A624),NA()))</f>
        <v>#N/A</v>
      </c>
      <c r="G624" s="330" t="e">
        <f>IF(ISBLANK(A624),NA(),IFERROR(A624+(PLAYER_EXP_MAX-D624)/F624,NA()))</f>
        <v>#N/A</v>
      </c>
      <c r="H624" s="415" t="e">
        <f ca="1">IF(ISBLANK(#REF!),NA(),IFERROR(TEXT(TRUNC(G624-NOW()),"000") &amp; " D " &amp; TEXT(TRUNC(ABS(G624-NOW()-TRUNC(G624-NOW()))*24),"00") &amp; " H", NA()))</f>
        <v>#N/A</v>
      </c>
      <c r="I624" s="322" t="e">
        <f ca="1">IF(ISBLANK(A624),NA(),IFERROR(SLOPE(INDIRECT("D" &amp; MATCH(A624-$C$1,A:A,1)):D624, INDIRECT("A" &amp; MATCH(A624-$C$1,A:A,1)):A624),NA()))</f>
        <v>#N/A</v>
      </c>
      <c r="J624" s="330" t="e">
        <f>IF(ISBLANK(A624),NA(),IFERROR(A624+(PLAYER_EXP_MAX-D624)/I624,NA()))</f>
        <v>#N/A</v>
      </c>
      <c r="K624" s="415" t="e">
        <f t="shared" ca="1" si="44"/>
        <v>#N/A</v>
      </c>
      <c r="L624" s="322" t="e">
        <f t="shared" si="45"/>
        <v>#N/A</v>
      </c>
      <c r="M624" s="330" t="e">
        <f>IF(ISBLANK(A624),NA(),IFERROR(A624+(PLAYER_EXP_MAX-D624)/L624,NA()))</f>
        <v>#N/A</v>
      </c>
      <c r="N624" s="415" t="e">
        <f t="shared" ca="1" si="46"/>
        <v>#N/A</v>
      </c>
    </row>
    <row r="625" spans="4:14" ht="14.65" customHeight="1" x14ac:dyDescent="0.25">
      <c r="D625" s="415" t="str">
        <f t="shared" si="43"/>
        <v>-</v>
      </c>
      <c r="E625" s="316" t="str">
        <f>IF(ISBLANK(A625),"-",D625/PLAYER_EXP_MAX)</f>
        <v>-</v>
      </c>
      <c r="F625" s="322" t="e">
        <f ca="1">IF(ISBLANK(A625),NA(),IFERROR(SLOPE(INDIRECT("D" &amp; MATCH(A625-$B$1,A:A,1)):D625, INDIRECT("A" &amp; MATCH(A625-$B$1,A:A,1)):A625),NA()))</f>
        <v>#N/A</v>
      </c>
      <c r="G625" s="330" t="e">
        <f>IF(ISBLANK(A625),NA(),IFERROR(A625+(PLAYER_EXP_MAX-D625)/F625,NA()))</f>
        <v>#N/A</v>
      </c>
      <c r="H625" s="415" t="e">
        <f ca="1">IF(ISBLANK(#REF!),NA(),IFERROR(TEXT(TRUNC(G625-NOW()),"000") &amp; " D " &amp; TEXT(TRUNC(ABS(G625-NOW()-TRUNC(G625-NOW()))*24),"00") &amp; " H", NA()))</f>
        <v>#N/A</v>
      </c>
      <c r="I625" s="322" t="e">
        <f ca="1">IF(ISBLANK(A625),NA(),IFERROR(SLOPE(INDIRECT("D" &amp; MATCH(A625-$C$1,A:A,1)):D625, INDIRECT("A" &amp; MATCH(A625-$C$1,A:A,1)):A625),NA()))</f>
        <v>#N/A</v>
      </c>
      <c r="J625" s="330" t="e">
        <f>IF(ISBLANK(A625),NA(),IFERROR(A625+(PLAYER_EXP_MAX-D625)/I625,NA()))</f>
        <v>#N/A</v>
      </c>
      <c r="K625" s="415" t="e">
        <f t="shared" ca="1" si="44"/>
        <v>#N/A</v>
      </c>
      <c r="L625" s="322" t="e">
        <f t="shared" si="45"/>
        <v>#N/A</v>
      </c>
      <c r="M625" s="330" t="e">
        <f>IF(ISBLANK(A625),NA(),IFERROR(A625+(PLAYER_EXP_MAX-D625)/L625,NA()))</f>
        <v>#N/A</v>
      </c>
      <c r="N625" s="415" t="e">
        <f t="shared" ca="1" si="46"/>
        <v>#N/A</v>
      </c>
    </row>
    <row r="626" spans="4:14" ht="14.65" customHeight="1" x14ac:dyDescent="0.25">
      <c r="D626" s="415" t="str">
        <f t="shared" si="43"/>
        <v>-</v>
      </c>
      <c r="E626" s="316" t="str">
        <f>IF(ISBLANK(A626),"-",D626/PLAYER_EXP_MAX)</f>
        <v>-</v>
      </c>
      <c r="F626" s="322" t="e">
        <f ca="1">IF(ISBLANK(A626),NA(),IFERROR(SLOPE(INDIRECT("D" &amp; MATCH(A626-$B$1,A:A,1)):D626, INDIRECT("A" &amp; MATCH(A626-$B$1,A:A,1)):A626),NA()))</f>
        <v>#N/A</v>
      </c>
      <c r="G626" s="330" t="e">
        <f>IF(ISBLANK(A626),NA(),IFERROR(A626+(PLAYER_EXP_MAX-D626)/F626,NA()))</f>
        <v>#N/A</v>
      </c>
      <c r="H626" s="415" t="e">
        <f ca="1">IF(ISBLANK(#REF!),NA(),IFERROR(TEXT(TRUNC(G626-NOW()),"000") &amp; " D " &amp; TEXT(TRUNC(ABS(G626-NOW()-TRUNC(G626-NOW()))*24),"00") &amp; " H", NA()))</f>
        <v>#N/A</v>
      </c>
      <c r="I626" s="322" t="e">
        <f ca="1">IF(ISBLANK(A626),NA(),IFERROR(SLOPE(INDIRECT("D" &amp; MATCH(A626-$C$1,A:A,1)):D626, INDIRECT("A" &amp; MATCH(A626-$C$1,A:A,1)):A626),NA()))</f>
        <v>#N/A</v>
      </c>
      <c r="J626" s="330" t="e">
        <f>IF(ISBLANK(A626),NA(),IFERROR(A626+(PLAYER_EXP_MAX-D626)/I626,NA()))</f>
        <v>#N/A</v>
      </c>
      <c r="K626" s="415" t="e">
        <f t="shared" ca="1" si="44"/>
        <v>#N/A</v>
      </c>
      <c r="L626" s="322" t="e">
        <f t="shared" si="45"/>
        <v>#N/A</v>
      </c>
      <c r="M626" s="330" t="e">
        <f>IF(ISBLANK(A626),NA(),IFERROR(A626+(PLAYER_EXP_MAX-D626)/L626,NA()))</f>
        <v>#N/A</v>
      </c>
      <c r="N626" s="415" t="e">
        <f t="shared" ca="1" si="46"/>
        <v>#N/A</v>
      </c>
    </row>
    <row r="627" spans="4:14" ht="14.65" customHeight="1" x14ac:dyDescent="0.25">
      <c r="D627" s="415" t="str">
        <f t="shared" si="43"/>
        <v>-</v>
      </c>
      <c r="E627" s="316" t="str">
        <f>IF(ISBLANK(A627),"-",D627/PLAYER_EXP_MAX)</f>
        <v>-</v>
      </c>
      <c r="F627" s="322" t="e">
        <f ca="1">IF(ISBLANK(A627),NA(),IFERROR(SLOPE(INDIRECT("D" &amp; MATCH(A627-$B$1,A:A,1)):D627, INDIRECT("A" &amp; MATCH(A627-$B$1,A:A,1)):A627),NA()))</f>
        <v>#N/A</v>
      </c>
      <c r="G627" s="330" t="e">
        <f>IF(ISBLANK(A627),NA(),IFERROR(A627+(PLAYER_EXP_MAX-D627)/F627,NA()))</f>
        <v>#N/A</v>
      </c>
      <c r="H627" s="415" t="e">
        <f ca="1">IF(ISBLANK(#REF!),NA(),IFERROR(TEXT(TRUNC(G627-NOW()),"000") &amp; " D " &amp; TEXT(TRUNC(ABS(G627-NOW()-TRUNC(G627-NOW()))*24),"00") &amp; " H", NA()))</f>
        <v>#N/A</v>
      </c>
      <c r="I627" s="322" t="e">
        <f ca="1">IF(ISBLANK(A627),NA(),IFERROR(SLOPE(INDIRECT("D" &amp; MATCH(A627-$C$1,A:A,1)):D627, INDIRECT("A" &amp; MATCH(A627-$C$1,A:A,1)):A627),NA()))</f>
        <v>#N/A</v>
      </c>
      <c r="J627" s="330" t="e">
        <f>IF(ISBLANK(A627),NA(),IFERROR(A627+(PLAYER_EXP_MAX-D627)/I627,NA()))</f>
        <v>#N/A</v>
      </c>
      <c r="K627" s="415" t="e">
        <f t="shared" ca="1" si="44"/>
        <v>#N/A</v>
      </c>
      <c r="L627" s="322" t="e">
        <f t="shared" si="45"/>
        <v>#N/A</v>
      </c>
      <c r="M627" s="330" t="e">
        <f>IF(ISBLANK(A627),NA(),IFERROR(A627+(PLAYER_EXP_MAX-D627)/L627,NA()))</f>
        <v>#N/A</v>
      </c>
      <c r="N627" s="415" t="e">
        <f t="shared" ca="1" si="46"/>
        <v>#N/A</v>
      </c>
    </row>
    <row r="628" spans="4:14" ht="14.65" customHeight="1" x14ac:dyDescent="0.25">
      <c r="D628" s="415" t="str">
        <f t="shared" si="43"/>
        <v>-</v>
      </c>
      <c r="E628" s="316" t="str">
        <f>IF(ISBLANK(A628),"-",D628/PLAYER_EXP_MAX)</f>
        <v>-</v>
      </c>
      <c r="F628" s="322" t="e">
        <f ca="1">IF(ISBLANK(A628),NA(),IFERROR(SLOPE(INDIRECT("D" &amp; MATCH(A628-$B$1,A:A,1)):D628, INDIRECT("A" &amp; MATCH(A628-$B$1,A:A,1)):A628),NA()))</f>
        <v>#N/A</v>
      </c>
      <c r="G628" s="330" t="e">
        <f>IF(ISBLANK(A628),NA(),IFERROR(A628+(PLAYER_EXP_MAX-D628)/F628,NA()))</f>
        <v>#N/A</v>
      </c>
      <c r="H628" s="415" t="e">
        <f ca="1">IF(ISBLANK(#REF!),NA(),IFERROR(TEXT(TRUNC(G628-NOW()),"000") &amp; " D " &amp; TEXT(TRUNC(ABS(G628-NOW()-TRUNC(G628-NOW()))*24),"00") &amp; " H", NA()))</f>
        <v>#N/A</v>
      </c>
      <c r="I628" s="322" t="e">
        <f ca="1">IF(ISBLANK(A628),NA(),IFERROR(SLOPE(INDIRECT("D" &amp; MATCH(A628-$C$1,A:A,1)):D628, INDIRECT("A" &amp; MATCH(A628-$C$1,A:A,1)):A628),NA()))</f>
        <v>#N/A</v>
      </c>
      <c r="J628" s="330" t="e">
        <f>IF(ISBLANK(A628),NA(),IFERROR(A628+(PLAYER_EXP_MAX-D628)/I628,NA()))</f>
        <v>#N/A</v>
      </c>
      <c r="K628" s="415" t="e">
        <f t="shared" ca="1" si="44"/>
        <v>#N/A</v>
      </c>
      <c r="L628" s="322" t="e">
        <f t="shared" si="45"/>
        <v>#N/A</v>
      </c>
      <c r="M628" s="330" t="e">
        <f>IF(ISBLANK(A628),NA(),IFERROR(A628+(PLAYER_EXP_MAX-D628)/L628,NA()))</f>
        <v>#N/A</v>
      </c>
      <c r="N628" s="415" t="e">
        <f t="shared" ca="1" si="46"/>
        <v>#N/A</v>
      </c>
    </row>
    <row r="629" spans="4:14" ht="14.65" customHeight="1" x14ac:dyDescent="0.25">
      <c r="D629" s="415" t="str">
        <f t="shared" si="43"/>
        <v>-</v>
      </c>
      <c r="E629" s="316" t="str">
        <f>IF(ISBLANK(A629),"-",D629/PLAYER_EXP_MAX)</f>
        <v>-</v>
      </c>
      <c r="F629" s="322" t="e">
        <f ca="1">IF(ISBLANK(A629),NA(),IFERROR(SLOPE(INDIRECT("D" &amp; MATCH(A629-$B$1,A:A,1)):D629, INDIRECT("A" &amp; MATCH(A629-$B$1,A:A,1)):A629),NA()))</f>
        <v>#N/A</v>
      </c>
      <c r="G629" s="330" t="e">
        <f>IF(ISBLANK(A629),NA(),IFERROR(A629+(PLAYER_EXP_MAX-D629)/F629,NA()))</f>
        <v>#N/A</v>
      </c>
      <c r="H629" s="415" t="e">
        <f ca="1">IF(ISBLANK(#REF!),NA(),IFERROR(TEXT(TRUNC(G629-NOW()),"000") &amp; " D " &amp; TEXT(TRUNC(ABS(G629-NOW()-TRUNC(G629-NOW()))*24),"00") &amp; " H", NA()))</f>
        <v>#N/A</v>
      </c>
      <c r="I629" s="322" t="e">
        <f ca="1">IF(ISBLANK(A629),NA(),IFERROR(SLOPE(INDIRECT("D" &amp; MATCH(A629-$C$1,A:A,1)):D629, INDIRECT("A" &amp; MATCH(A629-$C$1,A:A,1)):A629),NA()))</f>
        <v>#N/A</v>
      </c>
      <c r="J629" s="330" t="e">
        <f>IF(ISBLANK(A629),NA(),IFERROR(A629+(PLAYER_EXP_MAX-D629)/I629,NA()))</f>
        <v>#N/A</v>
      </c>
      <c r="K629" s="415" t="e">
        <f t="shared" ca="1" si="44"/>
        <v>#N/A</v>
      </c>
      <c r="L629" s="322" t="e">
        <f t="shared" si="45"/>
        <v>#N/A</v>
      </c>
      <c r="M629" s="330" t="e">
        <f>IF(ISBLANK(A629),NA(),IFERROR(A629+(PLAYER_EXP_MAX-D629)/L629,NA()))</f>
        <v>#N/A</v>
      </c>
      <c r="N629" s="415" t="e">
        <f t="shared" ca="1" si="46"/>
        <v>#N/A</v>
      </c>
    </row>
    <row r="630" spans="4:14" ht="14.65" customHeight="1" x14ac:dyDescent="0.25">
      <c r="D630" s="415" t="str">
        <f t="shared" si="43"/>
        <v>-</v>
      </c>
      <c r="E630" s="316" t="str">
        <f>IF(ISBLANK(A630),"-",D630/PLAYER_EXP_MAX)</f>
        <v>-</v>
      </c>
      <c r="F630" s="322" t="e">
        <f ca="1">IF(ISBLANK(A630),NA(),IFERROR(SLOPE(INDIRECT("D" &amp; MATCH(A630-$B$1,A:A,1)):D630, INDIRECT("A" &amp; MATCH(A630-$B$1,A:A,1)):A630),NA()))</f>
        <v>#N/A</v>
      </c>
      <c r="G630" s="330" t="e">
        <f>IF(ISBLANK(A630),NA(),IFERROR(A630+(PLAYER_EXP_MAX-D630)/F630,NA()))</f>
        <v>#N/A</v>
      </c>
      <c r="H630" s="415" t="e">
        <f ca="1">IF(ISBLANK(#REF!),NA(),IFERROR(TEXT(TRUNC(G630-NOW()),"000") &amp; " D " &amp; TEXT(TRUNC(ABS(G630-NOW()-TRUNC(G630-NOW()))*24),"00") &amp; " H", NA()))</f>
        <v>#N/A</v>
      </c>
      <c r="I630" s="322" t="e">
        <f ca="1">IF(ISBLANK(A630),NA(),IFERROR(SLOPE(INDIRECT("D" &amp; MATCH(A630-$C$1,A:A,1)):D630, INDIRECT("A" &amp; MATCH(A630-$C$1,A:A,1)):A630),NA()))</f>
        <v>#N/A</v>
      </c>
      <c r="J630" s="330" t="e">
        <f>IF(ISBLANK(A630),NA(),IFERROR(A630+(PLAYER_EXP_MAX-D630)/I630,NA()))</f>
        <v>#N/A</v>
      </c>
      <c r="K630" s="415" t="e">
        <f t="shared" ca="1" si="44"/>
        <v>#N/A</v>
      </c>
      <c r="L630" s="322" t="e">
        <f t="shared" si="45"/>
        <v>#N/A</v>
      </c>
      <c r="M630" s="330" t="e">
        <f>IF(ISBLANK(A630),NA(),IFERROR(A630+(PLAYER_EXP_MAX-D630)/L630,NA()))</f>
        <v>#N/A</v>
      </c>
      <c r="N630" s="415" t="e">
        <f t="shared" ca="1" si="46"/>
        <v>#N/A</v>
      </c>
    </row>
    <row r="631" spans="4:14" ht="14.65" customHeight="1" x14ac:dyDescent="0.25">
      <c r="D631" s="415" t="str">
        <f t="shared" si="43"/>
        <v>-</v>
      </c>
      <c r="E631" s="316" t="str">
        <f>IF(ISBLANK(A631),"-",D631/PLAYER_EXP_MAX)</f>
        <v>-</v>
      </c>
      <c r="F631" s="322" t="e">
        <f ca="1">IF(ISBLANK(A631),NA(),IFERROR(SLOPE(INDIRECT("D" &amp; MATCH(A631-$B$1,A:A,1)):D631, INDIRECT("A" &amp; MATCH(A631-$B$1,A:A,1)):A631),NA()))</f>
        <v>#N/A</v>
      </c>
      <c r="G631" s="330" t="e">
        <f>IF(ISBLANK(A631),NA(),IFERROR(A631+(PLAYER_EXP_MAX-D631)/F631,NA()))</f>
        <v>#N/A</v>
      </c>
      <c r="H631" s="415" t="e">
        <f ca="1">IF(ISBLANK(#REF!),NA(),IFERROR(TEXT(TRUNC(G631-NOW()),"000") &amp; " D " &amp; TEXT(TRUNC(ABS(G631-NOW()-TRUNC(G631-NOW()))*24),"00") &amp; " H", NA()))</f>
        <v>#N/A</v>
      </c>
      <c r="I631" s="322" t="e">
        <f ca="1">IF(ISBLANK(A631),NA(),IFERROR(SLOPE(INDIRECT("D" &amp; MATCH(A631-$C$1,A:A,1)):D631, INDIRECT("A" &amp; MATCH(A631-$C$1,A:A,1)):A631),NA()))</f>
        <v>#N/A</v>
      </c>
      <c r="J631" s="330" t="e">
        <f>IF(ISBLANK(A631),NA(),IFERROR(A631+(PLAYER_EXP_MAX-D631)/I631,NA()))</f>
        <v>#N/A</v>
      </c>
      <c r="K631" s="415" t="e">
        <f t="shared" ca="1" si="44"/>
        <v>#N/A</v>
      </c>
      <c r="L631" s="322" t="e">
        <f t="shared" si="45"/>
        <v>#N/A</v>
      </c>
      <c r="M631" s="330" t="e">
        <f>IF(ISBLANK(A631),NA(),IFERROR(A631+(PLAYER_EXP_MAX-D631)/L631,NA()))</f>
        <v>#N/A</v>
      </c>
      <c r="N631" s="415" t="e">
        <f t="shared" ca="1" si="46"/>
        <v>#N/A</v>
      </c>
    </row>
    <row r="632" spans="4:14" ht="14.65" customHeight="1" x14ac:dyDescent="0.25">
      <c r="D632" s="415" t="str">
        <f t="shared" si="43"/>
        <v>-</v>
      </c>
      <c r="E632" s="316" t="str">
        <f>IF(ISBLANK(A632),"-",D632/PLAYER_EXP_MAX)</f>
        <v>-</v>
      </c>
      <c r="F632" s="322" t="e">
        <f ca="1">IF(ISBLANK(A632),NA(),IFERROR(SLOPE(INDIRECT("D" &amp; MATCH(A632-$B$1,A:A,1)):D632, INDIRECT("A" &amp; MATCH(A632-$B$1,A:A,1)):A632),NA()))</f>
        <v>#N/A</v>
      </c>
      <c r="G632" s="330" t="e">
        <f>IF(ISBLANK(A632),NA(),IFERROR(A632+(PLAYER_EXP_MAX-D632)/F632,NA()))</f>
        <v>#N/A</v>
      </c>
      <c r="H632" s="415" t="e">
        <f ca="1">IF(ISBLANK(#REF!),NA(),IFERROR(TEXT(TRUNC(G632-NOW()),"000") &amp; " D " &amp; TEXT(TRUNC(ABS(G632-NOW()-TRUNC(G632-NOW()))*24),"00") &amp; " H", NA()))</f>
        <v>#N/A</v>
      </c>
      <c r="I632" s="322" t="e">
        <f ca="1">IF(ISBLANK(A632),NA(),IFERROR(SLOPE(INDIRECT("D" &amp; MATCH(A632-$C$1,A:A,1)):D632, INDIRECT("A" &amp; MATCH(A632-$C$1,A:A,1)):A632),NA()))</f>
        <v>#N/A</v>
      </c>
      <c r="J632" s="330" t="e">
        <f>IF(ISBLANK(A632),NA(),IFERROR(A632+(PLAYER_EXP_MAX-D632)/I632,NA()))</f>
        <v>#N/A</v>
      </c>
      <c r="K632" s="415" t="e">
        <f t="shared" ca="1" si="44"/>
        <v>#N/A</v>
      </c>
      <c r="L632" s="322" t="e">
        <f t="shared" si="45"/>
        <v>#N/A</v>
      </c>
      <c r="M632" s="330" t="e">
        <f>IF(ISBLANK(A632),NA(),IFERROR(A632+(PLAYER_EXP_MAX-D632)/L632,NA()))</f>
        <v>#N/A</v>
      </c>
      <c r="N632" s="415" t="e">
        <f t="shared" ca="1" si="46"/>
        <v>#N/A</v>
      </c>
    </row>
    <row r="633" spans="4:14" ht="14.65" customHeight="1" x14ac:dyDescent="0.25">
      <c r="D633" s="415" t="str">
        <f t="shared" si="43"/>
        <v>-</v>
      </c>
      <c r="E633" s="316" t="str">
        <f>IF(ISBLANK(A633),"-",D633/PLAYER_EXP_MAX)</f>
        <v>-</v>
      </c>
      <c r="F633" s="322" t="e">
        <f ca="1">IF(ISBLANK(A633),NA(),IFERROR(SLOPE(INDIRECT("D" &amp; MATCH(A633-$B$1,A:A,1)):D633, INDIRECT("A" &amp; MATCH(A633-$B$1,A:A,1)):A633),NA()))</f>
        <v>#N/A</v>
      </c>
      <c r="G633" s="330" t="e">
        <f>IF(ISBLANK(A633),NA(),IFERROR(A633+(PLAYER_EXP_MAX-D633)/F633,NA()))</f>
        <v>#N/A</v>
      </c>
      <c r="H633" s="415" t="e">
        <f ca="1">IF(ISBLANK(#REF!),NA(),IFERROR(TEXT(TRUNC(G633-NOW()),"000") &amp; " D " &amp; TEXT(TRUNC(ABS(G633-NOW()-TRUNC(G633-NOW()))*24),"00") &amp; " H", NA()))</f>
        <v>#N/A</v>
      </c>
      <c r="I633" s="322" t="e">
        <f ca="1">IF(ISBLANK(A633),NA(),IFERROR(SLOPE(INDIRECT("D" &amp; MATCH(A633-$C$1,A:A,1)):D633, INDIRECT("A" &amp; MATCH(A633-$C$1,A:A,1)):A633),NA()))</f>
        <v>#N/A</v>
      </c>
      <c r="J633" s="330" t="e">
        <f>IF(ISBLANK(A633),NA(),IFERROR(A633+(PLAYER_EXP_MAX-D633)/I633,NA()))</f>
        <v>#N/A</v>
      </c>
      <c r="K633" s="415" t="e">
        <f t="shared" ca="1" si="44"/>
        <v>#N/A</v>
      </c>
      <c r="L633" s="322" t="e">
        <f t="shared" si="45"/>
        <v>#N/A</v>
      </c>
      <c r="M633" s="330" t="e">
        <f>IF(ISBLANK(A633),NA(),IFERROR(A633+(PLAYER_EXP_MAX-D633)/L633,NA()))</f>
        <v>#N/A</v>
      </c>
      <c r="N633" s="415" t="e">
        <f t="shared" ca="1" si="46"/>
        <v>#N/A</v>
      </c>
    </row>
    <row r="634" spans="4:14" ht="14.65" customHeight="1" x14ac:dyDescent="0.25">
      <c r="D634" s="415" t="str">
        <f t="shared" si="43"/>
        <v>-</v>
      </c>
      <c r="E634" s="316" t="str">
        <f>IF(ISBLANK(A634),"-",D634/PLAYER_EXP_MAX)</f>
        <v>-</v>
      </c>
      <c r="F634" s="322" t="e">
        <f ca="1">IF(ISBLANK(A634),NA(),IFERROR(SLOPE(INDIRECT("D" &amp; MATCH(A634-$B$1,A:A,1)):D634, INDIRECT("A" &amp; MATCH(A634-$B$1,A:A,1)):A634),NA()))</f>
        <v>#N/A</v>
      </c>
      <c r="G634" s="330" t="e">
        <f>IF(ISBLANK(A634),NA(),IFERROR(A634+(PLAYER_EXP_MAX-D634)/F634,NA()))</f>
        <v>#N/A</v>
      </c>
      <c r="H634" s="415" t="e">
        <f ca="1">IF(ISBLANK(#REF!),NA(),IFERROR(TEXT(TRUNC(G634-NOW()),"000") &amp; " D " &amp; TEXT(TRUNC(ABS(G634-NOW()-TRUNC(G634-NOW()))*24),"00") &amp; " H", NA()))</f>
        <v>#N/A</v>
      </c>
      <c r="I634" s="322" t="e">
        <f ca="1">IF(ISBLANK(A634),NA(),IFERROR(SLOPE(INDIRECT("D" &amp; MATCH(A634-$C$1,A:A,1)):D634, INDIRECT("A" &amp; MATCH(A634-$C$1,A:A,1)):A634),NA()))</f>
        <v>#N/A</v>
      </c>
      <c r="J634" s="330" t="e">
        <f>IF(ISBLANK(A634),NA(),IFERROR(A634+(PLAYER_EXP_MAX-D634)/I634,NA()))</f>
        <v>#N/A</v>
      </c>
      <c r="K634" s="415" t="e">
        <f t="shared" ca="1" si="44"/>
        <v>#N/A</v>
      </c>
      <c r="L634" s="322" t="e">
        <f t="shared" si="45"/>
        <v>#N/A</v>
      </c>
      <c r="M634" s="330" t="e">
        <f>IF(ISBLANK(A634),NA(),IFERROR(A634+(PLAYER_EXP_MAX-D634)/L634,NA()))</f>
        <v>#N/A</v>
      </c>
      <c r="N634" s="415" t="e">
        <f t="shared" ca="1" si="46"/>
        <v>#N/A</v>
      </c>
    </row>
    <row r="635" spans="4:14" ht="14.65" customHeight="1" x14ac:dyDescent="0.25">
      <c r="D635" s="415" t="str">
        <f t="shared" si="43"/>
        <v>-</v>
      </c>
      <c r="E635" s="316" t="str">
        <f>IF(ISBLANK(A635),"-",D635/PLAYER_EXP_MAX)</f>
        <v>-</v>
      </c>
      <c r="F635" s="322" t="e">
        <f ca="1">IF(ISBLANK(A635),NA(),IFERROR(SLOPE(INDIRECT("D" &amp; MATCH(A635-$B$1,A:A,1)):D635, INDIRECT("A" &amp; MATCH(A635-$B$1,A:A,1)):A635),NA()))</f>
        <v>#N/A</v>
      </c>
      <c r="G635" s="330" t="e">
        <f>IF(ISBLANK(A635),NA(),IFERROR(A635+(PLAYER_EXP_MAX-D635)/F635,NA()))</f>
        <v>#N/A</v>
      </c>
      <c r="H635" s="415" t="e">
        <f ca="1">IF(ISBLANK(#REF!),NA(),IFERROR(TEXT(TRUNC(G635-NOW()),"000") &amp; " D " &amp; TEXT(TRUNC(ABS(G635-NOW()-TRUNC(G635-NOW()))*24),"00") &amp; " H", NA()))</f>
        <v>#N/A</v>
      </c>
      <c r="I635" s="322" t="e">
        <f ca="1">IF(ISBLANK(A635),NA(),IFERROR(SLOPE(INDIRECT("D" &amp; MATCH(A635-$C$1,A:A,1)):D635, INDIRECT("A" &amp; MATCH(A635-$C$1,A:A,1)):A635),NA()))</f>
        <v>#N/A</v>
      </c>
      <c r="J635" s="330" t="e">
        <f>IF(ISBLANK(A635),NA(),IFERROR(A635+(PLAYER_EXP_MAX-D635)/I635,NA()))</f>
        <v>#N/A</v>
      </c>
      <c r="K635" s="415" t="e">
        <f t="shared" ca="1" si="44"/>
        <v>#N/A</v>
      </c>
      <c r="L635" s="322" t="e">
        <f t="shared" si="45"/>
        <v>#N/A</v>
      </c>
      <c r="M635" s="330" t="e">
        <f>IF(ISBLANK(A635),NA(),IFERROR(A635+(PLAYER_EXP_MAX-D635)/L635,NA()))</f>
        <v>#N/A</v>
      </c>
      <c r="N635" s="415" t="e">
        <f t="shared" ca="1" si="46"/>
        <v>#N/A</v>
      </c>
    </row>
    <row r="636" spans="4:14" ht="14.65" customHeight="1" x14ac:dyDescent="0.25">
      <c r="D636" s="415" t="str">
        <f t="shared" si="43"/>
        <v>-</v>
      </c>
      <c r="E636" s="316" t="str">
        <f>IF(ISBLANK(A636),"-",D636/PLAYER_EXP_MAX)</f>
        <v>-</v>
      </c>
      <c r="F636" s="322" t="e">
        <f ca="1">IF(ISBLANK(A636),NA(),IFERROR(SLOPE(INDIRECT("D" &amp; MATCH(A636-$B$1,A:A,1)):D636, INDIRECT("A" &amp; MATCH(A636-$B$1,A:A,1)):A636),NA()))</f>
        <v>#N/A</v>
      </c>
      <c r="G636" s="330" t="e">
        <f>IF(ISBLANK(A636),NA(),IFERROR(A636+(PLAYER_EXP_MAX-D636)/F636,NA()))</f>
        <v>#N/A</v>
      </c>
      <c r="H636" s="415" t="e">
        <f ca="1">IF(ISBLANK(#REF!),NA(),IFERROR(TEXT(TRUNC(G636-NOW()),"000") &amp; " D " &amp; TEXT(TRUNC(ABS(G636-NOW()-TRUNC(G636-NOW()))*24),"00") &amp; " H", NA()))</f>
        <v>#N/A</v>
      </c>
      <c r="I636" s="322" t="e">
        <f ca="1">IF(ISBLANK(A636),NA(),IFERROR(SLOPE(INDIRECT("D" &amp; MATCH(A636-$C$1,A:A,1)):D636, INDIRECT("A" &amp; MATCH(A636-$C$1,A:A,1)):A636),NA()))</f>
        <v>#N/A</v>
      </c>
      <c r="J636" s="330" t="e">
        <f>IF(ISBLANK(A636),NA(),IFERROR(A636+(PLAYER_EXP_MAX-D636)/I636,NA()))</f>
        <v>#N/A</v>
      </c>
      <c r="K636" s="415" t="e">
        <f t="shared" ca="1" si="44"/>
        <v>#N/A</v>
      </c>
      <c r="L636" s="322" t="e">
        <f t="shared" si="45"/>
        <v>#N/A</v>
      </c>
      <c r="M636" s="330" t="e">
        <f>IF(ISBLANK(A636),NA(),IFERROR(A636+(PLAYER_EXP_MAX-D636)/L636,NA()))</f>
        <v>#N/A</v>
      </c>
      <c r="N636" s="415" t="e">
        <f t="shared" ca="1" si="46"/>
        <v>#N/A</v>
      </c>
    </row>
    <row r="637" spans="4:14" ht="14.65" customHeight="1" x14ac:dyDescent="0.25">
      <c r="D637" s="415" t="str">
        <f t="shared" si="43"/>
        <v>-</v>
      </c>
      <c r="E637" s="316" t="str">
        <f>IF(ISBLANK(A637),"-",D637/PLAYER_EXP_MAX)</f>
        <v>-</v>
      </c>
      <c r="F637" s="322" t="e">
        <f ca="1">IF(ISBLANK(A637),NA(),IFERROR(SLOPE(INDIRECT("D" &amp; MATCH(A637-$B$1,A:A,1)):D637, INDIRECT("A" &amp; MATCH(A637-$B$1,A:A,1)):A637),NA()))</f>
        <v>#N/A</v>
      </c>
      <c r="G637" s="330" t="e">
        <f>IF(ISBLANK(A637),NA(),IFERROR(A637+(PLAYER_EXP_MAX-D637)/F637,NA()))</f>
        <v>#N/A</v>
      </c>
      <c r="H637" s="415" t="e">
        <f ca="1">IF(ISBLANK(#REF!),NA(),IFERROR(TEXT(TRUNC(G637-NOW()),"000") &amp; " D " &amp; TEXT(TRUNC(ABS(G637-NOW()-TRUNC(G637-NOW()))*24),"00") &amp; " H", NA()))</f>
        <v>#N/A</v>
      </c>
      <c r="I637" s="322" t="e">
        <f ca="1">IF(ISBLANK(A637),NA(),IFERROR(SLOPE(INDIRECT("D" &amp; MATCH(A637-$C$1,A:A,1)):D637, INDIRECT("A" &amp; MATCH(A637-$C$1,A:A,1)):A637),NA()))</f>
        <v>#N/A</v>
      </c>
      <c r="J637" s="330" t="e">
        <f>IF(ISBLANK(A637),NA(),IFERROR(A637+(PLAYER_EXP_MAX-D637)/I637,NA()))</f>
        <v>#N/A</v>
      </c>
      <c r="K637" s="415" t="e">
        <f t="shared" ca="1" si="44"/>
        <v>#N/A</v>
      </c>
      <c r="L637" s="322" t="e">
        <f t="shared" si="45"/>
        <v>#N/A</v>
      </c>
      <c r="M637" s="330" t="e">
        <f>IF(ISBLANK(A637),NA(),IFERROR(A637+(PLAYER_EXP_MAX-D637)/L637,NA()))</f>
        <v>#N/A</v>
      </c>
      <c r="N637" s="415" t="e">
        <f t="shared" ca="1" si="46"/>
        <v>#N/A</v>
      </c>
    </row>
    <row r="638" spans="4:14" ht="14.65" customHeight="1" x14ac:dyDescent="0.25">
      <c r="D638" s="415" t="str">
        <f t="shared" si="43"/>
        <v>-</v>
      </c>
      <c r="E638" s="316" t="str">
        <f>IF(ISBLANK(A638),"-",D638/PLAYER_EXP_MAX)</f>
        <v>-</v>
      </c>
      <c r="F638" s="322" t="e">
        <f ca="1">IF(ISBLANK(A638),NA(),IFERROR(SLOPE(INDIRECT("D" &amp; MATCH(A638-$B$1,A:A,1)):D638, INDIRECT("A" &amp; MATCH(A638-$B$1,A:A,1)):A638),NA()))</f>
        <v>#N/A</v>
      </c>
      <c r="G638" s="330" t="e">
        <f>IF(ISBLANK(A638),NA(),IFERROR(A638+(PLAYER_EXP_MAX-D638)/F638,NA()))</f>
        <v>#N/A</v>
      </c>
      <c r="H638" s="415" t="e">
        <f ca="1">IF(ISBLANK(#REF!),NA(),IFERROR(TEXT(TRUNC(G638-NOW()),"000") &amp; " D " &amp; TEXT(TRUNC(ABS(G638-NOW()-TRUNC(G638-NOW()))*24),"00") &amp; " H", NA()))</f>
        <v>#N/A</v>
      </c>
      <c r="I638" s="322" t="e">
        <f ca="1">IF(ISBLANK(A638),NA(),IFERROR(SLOPE(INDIRECT("D" &amp; MATCH(A638-$C$1,A:A,1)):D638, INDIRECT("A" &amp; MATCH(A638-$C$1,A:A,1)):A638),NA()))</f>
        <v>#N/A</v>
      </c>
      <c r="J638" s="330" t="e">
        <f>IF(ISBLANK(A638),NA(),IFERROR(A638+(PLAYER_EXP_MAX-D638)/I638,NA()))</f>
        <v>#N/A</v>
      </c>
      <c r="K638" s="415" t="e">
        <f t="shared" ca="1" si="44"/>
        <v>#N/A</v>
      </c>
      <c r="L638" s="322" t="e">
        <f t="shared" si="45"/>
        <v>#N/A</v>
      </c>
      <c r="M638" s="330" t="e">
        <f>IF(ISBLANK(A638),NA(),IFERROR(A638+(PLAYER_EXP_MAX-D638)/L638,NA()))</f>
        <v>#N/A</v>
      </c>
      <c r="N638" s="415" t="e">
        <f t="shared" ca="1" si="46"/>
        <v>#N/A</v>
      </c>
    </row>
    <row r="639" spans="4:14" ht="14.65" customHeight="1" x14ac:dyDescent="0.25">
      <c r="D639" s="415" t="str">
        <f t="shared" si="43"/>
        <v>-</v>
      </c>
      <c r="E639" s="316" t="str">
        <f>IF(ISBLANK(A639),"-",D639/PLAYER_EXP_MAX)</f>
        <v>-</v>
      </c>
      <c r="F639" s="322" t="e">
        <f ca="1">IF(ISBLANK(A639),NA(),IFERROR(SLOPE(INDIRECT("D" &amp; MATCH(A639-$B$1,A:A,1)):D639, INDIRECT("A" &amp; MATCH(A639-$B$1,A:A,1)):A639),NA()))</f>
        <v>#N/A</v>
      </c>
      <c r="G639" s="330" t="e">
        <f>IF(ISBLANK(A639),NA(),IFERROR(A639+(PLAYER_EXP_MAX-D639)/F639,NA()))</f>
        <v>#N/A</v>
      </c>
      <c r="H639" s="415" t="e">
        <f ca="1">IF(ISBLANK(#REF!),NA(),IFERROR(TEXT(TRUNC(G639-NOW()),"000") &amp; " D " &amp; TEXT(TRUNC(ABS(G639-NOW()-TRUNC(G639-NOW()))*24),"00") &amp; " H", NA()))</f>
        <v>#N/A</v>
      </c>
      <c r="I639" s="322" t="e">
        <f ca="1">IF(ISBLANK(A639),NA(),IFERROR(SLOPE(INDIRECT("D" &amp; MATCH(A639-$C$1,A:A,1)):D639, INDIRECT("A" &amp; MATCH(A639-$C$1,A:A,1)):A639),NA()))</f>
        <v>#N/A</v>
      </c>
      <c r="J639" s="330" t="e">
        <f>IF(ISBLANK(A639),NA(),IFERROR(A639+(PLAYER_EXP_MAX-D639)/I639,NA()))</f>
        <v>#N/A</v>
      </c>
      <c r="K639" s="415" t="e">
        <f t="shared" ca="1" si="44"/>
        <v>#N/A</v>
      </c>
      <c r="L639" s="322" t="e">
        <f t="shared" si="45"/>
        <v>#N/A</v>
      </c>
      <c r="M639" s="330" t="e">
        <f>IF(ISBLANK(A639),NA(),IFERROR(A639+(PLAYER_EXP_MAX-D639)/L639,NA()))</f>
        <v>#N/A</v>
      </c>
      <c r="N639" s="415" t="e">
        <f t="shared" ca="1" si="46"/>
        <v>#N/A</v>
      </c>
    </row>
    <row r="640" spans="4:14" ht="14.65" customHeight="1" x14ac:dyDescent="0.25">
      <c r="D640" s="415" t="str">
        <f t="shared" si="43"/>
        <v>-</v>
      </c>
      <c r="E640" s="316" t="str">
        <f>IF(ISBLANK(A640),"-",D640/PLAYER_EXP_MAX)</f>
        <v>-</v>
      </c>
      <c r="F640" s="322" t="e">
        <f ca="1">IF(ISBLANK(A640),NA(),IFERROR(SLOPE(INDIRECT("D" &amp; MATCH(A640-$B$1,A:A,1)):D640, INDIRECT("A" &amp; MATCH(A640-$B$1,A:A,1)):A640),NA()))</f>
        <v>#N/A</v>
      </c>
      <c r="G640" s="330" t="e">
        <f>IF(ISBLANK(A640),NA(),IFERROR(A640+(PLAYER_EXP_MAX-D640)/F640,NA()))</f>
        <v>#N/A</v>
      </c>
      <c r="H640" s="415" t="e">
        <f ca="1">IF(ISBLANK(#REF!),NA(),IFERROR(TEXT(TRUNC(G640-NOW()),"000") &amp; " D " &amp; TEXT(TRUNC(ABS(G640-NOW()-TRUNC(G640-NOW()))*24),"00") &amp; " H", NA()))</f>
        <v>#N/A</v>
      </c>
      <c r="I640" s="322" t="e">
        <f ca="1">IF(ISBLANK(A640),NA(),IFERROR(SLOPE(INDIRECT("D" &amp; MATCH(A640-$C$1,A:A,1)):D640, INDIRECT("A" &amp; MATCH(A640-$C$1,A:A,1)):A640),NA()))</f>
        <v>#N/A</v>
      </c>
      <c r="J640" s="330" t="e">
        <f>IF(ISBLANK(A640),NA(),IFERROR(A640+(PLAYER_EXP_MAX-D640)/I640,NA()))</f>
        <v>#N/A</v>
      </c>
      <c r="K640" s="415" t="e">
        <f t="shared" ca="1" si="44"/>
        <v>#N/A</v>
      </c>
      <c r="L640" s="322" t="e">
        <f t="shared" si="45"/>
        <v>#N/A</v>
      </c>
      <c r="M640" s="330" t="e">
        <f>IF(ISBLANK(A640),NA(),IFERROR(A640+(PLAYER_EXP_MAX-D640)/L640,NA()))</f>
        <v>#N/A</v>
      </c>
      <c r="N640" s="415" t="e">
        <f t="shared" ca="1" si="46"/>
        <v>#N/A</v>
      </c>
    </row>
    <row r="641" spans="4:14" ht="14.65" customHeight="1" x14ac:dyDescent="0.25">
      <c r="D641" s="415" t="str">
        <f t="shared" si="43"/>
        <v>-</v>
      </c>
      <c r="E641" s="316" t="str">
        <f>IF(ISBLANK(A641),"-",D641/PLAYER_EXP_MAX)</f>
        <v>-</v>
      </c>
      <c r="F641" s="322" t="e">
        <f ca="1">IF(ISBLANK(A641),NA(),IFERROR(SLOPE(INDIRECT("D" &amp; MATCH(A641-$B$1,A:A,1)):D641, INDIRECT("A" &amp; MATCH(A641-$B$1,A:A,1)):A641),NA()))</f>
        <v>#N/A</v>
      </c>
      <c r="G641" s="330" t="e">
        <f>IF(ISBLANK(A641),NA(),IFERROR(A641+(PLAYER_EXP_MAX-D641)/F641,NA()))</f>
        <v>#N/A</v>
      </c>
      <c r="H641" s="415" t="e">
        <f ca="1">IF(ISBLANK(#REF!),NA(),IFERROR(TEXT(TRUNC(G641-NOW()),"000") &amp; " D " &amp; TEXT(TRUNC(ABS(G641-NOW()-TRUNC(G641-NOW()))*24),"00") &amp; " H", NA()))</f>
        <v>#N/A</v>
      </c>
      <c r="I641" s="322" t="e">
        <f ca="1">IF(ISBLANK(A641),NA(),IFERROR(SLOPE(INDIRECT("D" &amp; MATCH(A641-$C$1,A:A,1)):D641, INDIRECT("A" &amp; MATCH(A641-$C$1,A:A,1)):A641),NA()))</f>
        <v>#N/A</v>
      </c>
      <c r="J641" s="330" t="e">
        <f>IF(ISBLANK(A641),NA(),IFERROR(A641+(PLAYER_EXP_MAX-D641)/I641,NA()))</f>
        <v>#N/A</v>
      </c>
      <c r="K641" s="415" t="e">
        <f t="shared" ca="1" si="44"/>
        <v>#N/A</v>
      </c>
      <c r="L641" s="322" t="e">
        <f t="shared" si="45"/>
        <v>#N/A</v>
      </c>
      <c r="M641" s="330" t="e">
        <f>IF(ISBLANK(A641),NA(),IFERROR(A641+(PLAYER_EXP_MAX-D641)/L641,NA()))</f>
        <v>#N/A</v>
      </c>
      <c r="N641" s="415" t="e">
        <f t="shared" ca="1" si="46"/>
        <v>#N/A</v>
      </c>
    </row>
    <row r="642" spans="4:14" ht="14.65" customHeight="1" x14ac:dyDescent="0.25">
      <c r="D642" s="415" t="str">
        <f t="shared" si="43"/>
        <v>-</v>
      </c>
      <c r="E642" s="316" t="str">
        <f>IF(ISBLANK(A642),"-",D642/PLAYER_EXP_MAX)</f>
        <v>-</v>
      </c>
      <c r="F642" s="322" t="e">
        <f ca="1">IF(ISBLANK(A642),NA(),IFERROR(SLOPE(INDIRECT("D" &amp; MATCH(A642-$B$1,A:A,1)):D642, INDIRECT("A" &amp; MATCH(A642-$B$1,A:A,1)):A642),NA()))</f>
        <v>#N/A</v>
      </c>
      <c r="G642" s="330" t="e">
        <f>IF(ISBLANK(A642),NA(),IFERROR(A642+(PLAYER_EXP_MAX-D642)/F642,NA()))</f>
        <v>#N/A</v>
      </c>
      <c r="H642" s="415" t="e">
        <f ca="1">IF(ISBLANK(#REF!),NA(),IFERROR(TEXT(TRUNC(G642-NOW()),"000") &amp; " D " &amp; TEXT(TRUNC(ABS(G642-NOW()-TRUNC(G642-NOW()))*24),"00") &amp; " H", NA()))</f>
        <v>#N/A</v>
      </c>
      <c r="I642" s="322" t="e">
        <f ca="1">IF(ISBLANK(A642),NA(),IFERROR(SLOPE(INDIRECT("D" &amp; MATCH(A642-$C$1,A:A,1)):D642, INDIRECT("A" &amp; MATCH(A642-$C$1,A:A,1)):A642),NA()))</f>
        <v>#N/A</v>
      </c>
      <c r="J642" s="330" t="e">
        <f>IF(ISBLANK(A642),NA(),IFERROR(A642+(PLAYER_EXP_MAX-D642)/I642,NA()))</f>
        <v>#N/A</v>
      </c>
      <c r="K642" s="415" t="e">
        <f t="shared" ca="1" si="44"/>
        <v>#N/A</v>
      </c>
      <c r="L642" s="322" t="e">
        <f t="shared" si="45"/>
        <v>#N/A</v>
      </c>
      <c r="M642" s="330" t="e">
        <f>IF(ISBLANK(A642),NA(),IFERROR(A642+(PLAYER_EXP_MAX-D642)/L642,NA()))</f>
        <v>#N/A</v>
      </c>
      <c r="N642" s="415" t="e">
        <f t="shared" ca="1" si="46"/>
        <v>#N/A</v>
      </c>
    </row>
    <row r="643" spans="4:14" ht="14.65" customHeight="1" x14ac:dyDescent="0.25">
      <c r="D643" s="415" t="str">
        <f t="shared" si="43"/>
        <v>-</v>
      </c>
      <c r="E643" s="316" t="str">
        <f>IF(ISBLANK(A643),"-",D643/PLAYER_EXP_MAX)</f>
        <v>-</v>
      </c>
      <c r="F643" s="322" t="e">
        <f ca="1">IF(ISBLANK(A643),NA(),IFERROR(SLOPE(INDIRECT("D" &amp; MATCH(A643-$B$1,A:A,1)):D643, INDIRECT("A" &amp; MATCH(A643-$B$1,A:A,1)):A643),NA()))</f>
        <v>#N/A</v>
      </c>
      <c r="G643" s="330" t="e">
        <f>IF(ISBLANK(A643),NA(),IFERROR(A643+(PLAYER_EXP_MAX-D643)/F643,NA()))</f>
        <v>#N/A</v>
      </c>
      <c r="H643" s="415" t="e">
        <f ca="1">IF(ISBLANK(#REF!),NA(),IFERROR(TEXT(TRUNC(G643-NOW()),"000") &amp; " D " &amp; TEXT(TRUNC(ABS(G643-NOW()-TRUNC(G643-NOW()))*24),"00") &amp; " H", NA()))</f>
        <v>#N/A</v>
      </c>
      <c r="I643" s="322" t="e">
        <f ca="1">IF(ISBLANK(A643),NA(),IFERROR(SLOPE(INDIRECT("D" &amp; MATCH(A643-$C$1,A:A,1)):D643, INDIRECT("A" &amp; MATCH(A643-$C$1,A:A,1)):A643),NA()))</f>
        <v>#N/A</v>
      </c>
      <c r="J643" s="330" t="e">
        <f>IF(ISBLANK(A643),NA(),IFERROR(A643+(PLAYER_EXP_MAX-D643)/I643,NA()))</f>
        <v>#N/A</v>
      </c>
      <c r="K643" s="415" t="e">
        <f t="shared" ca="1" si="44"/>
        <v>#N/A</v>
      </c>
      <c r="L643" s="322" t="e">
        <f t="shared" si="45"/>
        <v>#N/A</v>
      </c>
      <c r="M643" s="330" t="e">
        <f>IF(ISBLANK(A643),NA(),IFERROR(A643+(PLAYER_EXP_MAX-D643)/L643,NA()))</f>
        <v>#N/A</v>
      </c>
      <c r="N643" s="415" t="e">
        <f t="shared" ca="1" si="46"/>
        <v>#N/A</v>
      </c>
    </row>
    <row r="644" spans="4:14" ht="14.65" customHeight="1" x14ac:dyDescent="0.25">
      <c r="D644" s="415" t="str">
        <f t="shared" si="43"/>
        <v>-</v>
      </c>
      <c r="E644" s="316" t="str">
        <f>IF(ISBLANK(A644),"-",D644/PLAYER_EXP_MAX)</f>
        <v>-</v>
      </c>
      <c r="F644" s="322" t="e">
        <f ca="1">IF(ISBLANK(A644),NA(),IFERROR(SLOPE(INDIRECT("D" &amp; MATCH(A644-$B$1,A:A,1)):D644, INDIRECT("A" &amp; MATCH(A644-$B$1,A:A,1)):A644),NA()))</f>
        <v>#N/A</v>
      </c>
      <c r="G644" s="330" t="e">
        <f>IF(ISBLANK(A644),NA(),IFERROR(A644+(PLAYER_EXP_MAX-D644)/F644,NA()))</f>
        <v>#N/A</v>
      </c>
      <c r="H644" s="415" t="e">
        <f ca="1">IF(ISBLANK(#REF!),NA(),IFERROR(TEXT(TRUNC(G644-NOW()),"000") &amp; " D " &amp; TEXT(TRUNC(ABS(G644-NOW()-TRUNC(G644-NOW()))*24),"00") &amp; " H", NA()))</f>
        <v>#N/A</v>
      </c>
      <c r="I644" s="322" t="e">
        <f ca="1">IF(ISBLANK(A644),NA(),IFERROR(SLOPE(INDIRECT("D" &amp; MATCH(A644-$C$1,A:A,1)):D644, INDIRECT("A" &amp; MATCH(A644-$C$1,A:A,1)):A644),NA()))</f>
        <v>#N/A</v>
      </c>
      <c r="J644" s="330" t="e">
        <f>IF(ISBLANK(A644),NA(),IFERROR(A644+(PLAYER_EXP_MAX-D644)/I644,NA()))</f>
        <v>#N/A</v>
      </c>
      <c r="K644" s="415" t="e">
        <f t="shared" ca="1" si="44"/>
        <v>#N/A</v>
      </c>
      <c r="L644" s="322" t="e">
        <f t="shared" si="45"/>
        <v>#N/A</v>
      </c>
      <c r="M644" s="330" t="e">
        <f>IF(ISBLANK(A644),NA(),IFERROR(A644+(PLAYER_EXP_MAX-D644)/L644,NA()))</f>
        <v>#N/A</v>
      </c>
      <c r="N644" s="415" t="e">
        <f t="shared" ca="1" si="46"/>
        <v>#N/A</v>
      </c>
    </row>
    <row r="645" spans="4:14" ht="14.65" customHeight="1" x14ac:dyDescent="0.25">
      <c r="D645" s="415" t="str">
        <f t="shared" si="43"/>
        <v>-</v>
      </c>
      <c r="E645" s="316" t="str">
        <f>IF(ISBLANK(A645),"-",D645/PLAYER_EXP_MAX)</f>
        <v>-</v>
      </c>
      <c r="F645" s="322" t="e">
        <f ca="1">IF(ISBLANK(A645),NA(),IFERROR(SLOPE(INDIRECT("D" &amp; MATCH(A645-$B$1,A:A,1)):D645, INDIRECT("A" &amp; MATCH(A645-$B$1,A:A,1)):A645),NA()))</f>
        <v>#N/A</v>
      </c>
      <c r="G645" s="330" t="e">
        <f>IF(ISBLANK(A645),NA(),IFERROR(A645+(PLAYER_EXP_MAX-D645)/F645,NA()))</f>
        <v>#N/A</v>
      </c>
      <c r="H645" s="415" t="e">
        <f ca="1">IF(ISBLANK(#REF!),NA(),IFERROR(TEXT(TRUNC(G645-NOW()),"000") &amp; " D " &amp; TEXT(TRUNC(ABS(G645-NOW()-TRUNC(G645-NOW()))*24),"00") &amp; " H", NA()))</f>
        <v>#N/A</v>
      </c>
      <c r="I645" s="322" t="e">
        <f ca="1">IF(ISBLANK(A645),NA(),IFERROR(SLOPE(INDIRECT("D" &amp; MATCH(A645-$C$1,A:A,1)):D645, INDIRECT("A" &amp; MATCH(A645-$C$1,A:A,1)):A645),NA()))</f>
        <v>#N/A</v>
      </c>
      <c r="J645" s="330" t="e">
        <f>IF(ISBLANK(A645),NA(),IFERROR(A645+(PLAYER_EXP_MAX-D645)/I645,NA()))</f>
        <v>#N/A</v>
      </c>
      <c r="K645" s="415" t="e">
        <f t="shared" ca="1" si="44"/>
        <v>#N/A</v>
      </c>
      <c r="L645" s="322" t="e">
        <f t="shared" si="45"/>
        <v>#N/A</v>
      </c>
      <c r="M645" s="330" t="e">
        <f>IF(ISBLANK(A645),NA(),IFERROR(A645+(PLAYER_EXP_MAX-D645)/L645,NA()))</f>
        <v>#N/A</v>
      </c>
      <c r="N645" s="415" t="e">
        <f t="shared" ca="1" si="46"/>
        <v>#N/A</v>
      </c>
    </row>
    <row r="646" spans="4:14" ht="14.65" customHeight="1" x14ac:dyDescent="0.25">
      <c r="D646" s="415" t="str">
        <f t="shared" si="43"/>
        <v>-</v>
      </c>
      <c r="E646" s="316" t="str">
        <f>IF(ISBLANK(A646),"-",D646/PLAYER_EXP_MAX)</f>
        <v>-</v>
      </c>
      <c r="F646" s="322" t="e">
        <f ca="1">IF(ISBLANK(A646),NA(),IFERROR(SLOPE(INDIRECT("D" &amp; MATCH(A646-$B$1,A:A,1)):D646, INDIRECT("A" &amp; MATCH(A646-$B$1,A:A,1)):A646),NA()))</f>
        <v>#N/A</v>
      </c>
      <c r="G646" s="330" t="e">
        <f>IF(ISBLANK(A646),NA(),IFERROR(A646+(PLAYER_EXP_MAX-D646)/F646,NA()))</f>
        <v>#N/A</v>
      </c>
      <c r="H646" s="415" t="e">
        <f ca="1">IF(ISBLANK(#REF!),NA(),IFERROR(TEXT(TRUNC(G646-NOW()),"000") &amp; " D " &amp; TEXT(TRUNC(ABS(G646-NOW()-TRUNC(G646-NOW()))*24),"00") &amp; " H", NA()))</f>
        <v>#N/A</v>
      </c>
      <c r="I646" s="322" t="e">
        <f ca="1">IF(ISBLANK(A646),NA(),IFERROR(SLOPE(INDIRECT("D" &amp; MATCH(A646-$C$1,A:A,1)):D646, INDIRECT("A" &amp; MATCH(A646-$C$1,A:A,1)):A646),NA()))</f>
        <v>#N/A</v>
      </c>
      <c r="J646" s="330" t="e">
        <f>IF(ISBLANK(A646),NA(),IFERROR(A646+(PLAYER_EXP_MAX-D646)/I646,NA()))</f>
        <v>#N/A</v>
      </c>
      <c r="K646" s="415" t="e">
        <f t="shared" ca="1" si="44"/>
        <v>#N/A</v>
      </c>
      <c r="L646" s="322" t="e">
        <f t="shared" si="45"/>
        <v>#N/A</v>
      </c>
      <c r="M646" s="330" t="e">
        <f>IF(ISBLANK(A646),NA(),IFERROR(A646+(PLAYER_EXP_MAX-D646)/L646,NA()))</f>
        <v>#N/A</v>
      </c>
      <c r="N646" s="415" t="e">
        <f t="shared" ca="1" si="46"/>
        <v>#N/A</v>
      </c>
    </row>
    <row r="647" spans="4:14" ht="14.65" customHeight="1" x14ac:dyDescent="0.25">
      <c r="D647" s="415" t="str">
        <f t="shared" si="43"/>
        <v>-</v>
      </c>
      <c r="E647" s="316" t="str">
        <f>IF(ISBLANK(A647),"-",D647/PLAYER_EXP_MAX)</f>
        <v>-</v>
      </c>
      <c r="F647" s="322" t="e">
        <f ca="1">IF(ISBLANK(A647),NA(),IFERROR(SLOPE(INDIRECT("D" &amp; MATCH(A647-$B$1,A:A,1)):D647, INDIRECT("A" &amp; MATCH(A647-$B$1,A:A,1)):A647),NA()))</f>
        <v>#N/A</v>
      </c>
      <c r="G647" s="330" t="e">
        <f>IF(ISBLANK(A647),NA(),IFERROR(A647+(PLAYER_EXP_MAX-D647)/F647,NA()))</f>
        <v>#N/A</v>
      </c>
      <c r="H647" s="415" t="e">
        <f ca="1">IF(ISBLANK(#REF!),NA(),IFERROR(TEXT(TRUNC(G647-NOW()),"000") &amp; " D " &amp; TEXT(TRUNC(ABS(G647-NOW()-TRUNC(G647-NOW()))*24),"00") &amp; " H", NA()))</f>
        <v>#N/A</v>
      </c>
      <c r="I647" s="322" t="e">
        <f ca="1">IF(ISBLANK(A647),NA(),IFERROR(SLOPE(INDIRECT("D" &amp; MATCH(A647-$C$1,A:A,1)):D647, INDIRECT("A" &amp; MATCH(A647-$C$1,A:A,1)):A647),NA()))</f>
        <v>#N/A</v>
      </c>
      <c r="J647" s="330" t="e">
        <f>IF(ISBLANK(A647),NA(),IFERROR(A647+(PLAYER_EXP_MAX-D647)/I647,NA()))</f>
        <v>#N/A</v>
      </c>
      <c r="K647" s="415" t="e">
        <f t="shared" ca="1" si="44"/>
        <v>#N/A</v>
      </c>
      <c r="L647" s="322" t="e">
        <f t="shared" si="45"/>
        <v>#N/A</v>
      </c>
      <c r="M647" s="330" t="e">
        <f>IF(ISBLANK(A647),NA(),IFERROR(A647+(PLAYER_EXP_MAX-D647)/L647,NA()))</f>
        <v>#N/A</v>
      </c>
      <c r="N647" s="415" t="e">
        <f t="shared" ca="1" si="46"/>
        <v>#N/A</v>
      </c>
    </row>
    <row r="648" spans="4:14" ht="14.65" customHeight="1" x14ac:dyDescent="0.25">
      <c r="D648" s="415" t="str">
        <f t="shared" si="43"/>
        <v>-</v>
      </c>
      <c r="E648" s="316" t="str">
        <f>IF(ISBLANK(A648),"-",D648/PLAYER_EXP_MAX)</f>
        <v>-</v>
      </c>
      <c r="F648" s="322" t="e">
        <f ca="1">IF(ISBLANK(A648),NA(),IFERROR(SLOPE(INDIRECT("D" &amp; MATCH(A648-$B$1,A:A,1)):D648, INDIRECT("A" &amp; MATCH(A648-$B$1,A:A,1)):A648),NA()))</f>
        <v>#N/A</v>
      </c>
      <c r="G648" s="330" t="e">
        <f>IF(ISBLANK(A648),NA(),IFERROR(A648+(PLAYER_EXP_MAX-D648)/F648,NA()))</f>
        <v>#N/A</v>
      </c>
      <c r="H648" s="415" t="e">
        <f ca="1">IF(ISBLANK(#REF!),NA(),IFERROR(TEXT(TRUNC(G648-NOW()),"000") &amp; " D " &amp; TEXT(TRUNC(ABS(G648-NOW()-TRUNC(G648-NOW()))*24),"00") &amp; " H", NA()))</f>
        <v>#N/A</v>
      </c>
      <c r="I648" s="322" t="e">
        <f ca="1">IF(ISBLANK(A648),NA(),IFERROR(SLOPE(INDIRECT("D" &amp; MATCH(A648-$C$1,A:A,1)):D648, INDIRECT("A" &amp; MATCH(A648-$C$1,A:A,1)):A648),NA()))</f>
        <v>#N/A</v>
      </c>
      <c r="J648" s="330" t="e">
        <f>IF(ISBLANK(A648),NA(),IFERROR(A648+(PLAYER_EXP_MAX-D648)/I648,NA()))</f>
        <v>#N/A</v>
      </c>
      <c r="K648" s="415" t="e">
        <f t="shared" ca="1" si="44"/>
        <v>#N/A</v>
      </c>
      <c r="L648" s="322" t="e">
        <f t="shared" si="45"/>
        <v>#N/A</v>
      </c>
      <c r="M648" s="330" t="e">
        <f>IF(ISBLANK(A648),NA(),IFERROR(A648+(PLAYER_EXP_MAX-D648)/L648,NA()))</f>
        <v>#N/A</v>
      </c>
      <c r="N648" s="415" t="e">
        <f t="shared" ca="1" si="46"/>
        <v>#N/A</v>
      </c>
    </row>
    <row r="649" spans="4:14" ht="14.65" customHeight="1" x14ac:dyDescent="0.25">
      <c r="D649" s="415" t="str">
        <f t="shared" si="43"/>
        <v>-</v>
      </c>
      <c r="E649" s="316" t="str">
        <f>IF(ISBLANK(A649),"-",D649/PLAYER_EXP_MAX)</f>
        <v>-</v>
      </c>
      <c r="F649" s="322" t="e">
        <f ca="1">IF(ISBLANK(A649),NA(),IFERROR(SLOPE(INDIRECT("D" &amp; MATCH(A649-$B$1,A:A,1)):D649, INDIRECT("A" &amp; MATCH(A649-$B$1,A:A,1)):A649),NA()))</f>
        <v>#N/A</v>
      </c>
      <c r="G649" s="330" t="e">
        <f>IF(ISBLANK(A649),NA(),IFERROR(A649+(PLAYER_EXP_MAX-D649)/F649,NA()))</f>
        <v>#N/A</v>
      </c>
      <c r="H649" s="415" t="e">
        <f ca="1">IF(ISBLANK(#REF!),NA(),IFERROR(TEXT(TRUNC(G649-NOW()),"000") &amp; " D " &amp; TEXT(TRUNC(ABS(G649-NOW()-TRUNC(G649-NOW()))*24),"00") &amp; " H", NA()))</f>
        <v>#N/A</v>
      </c>
      <c r="I649" s="322" t="e">
        <f ca="1">IF(ISBLANK(A649),NA(),IFERROR(SLOPE(INDIRECT("D" &amp; MATCH(A649-$C$1,A:A,1)):D649, INDIRECT("A" &amp; MATCH(A649-$C$1,A:A,1)):A649),NA()))</f>
        <v>#N/A</v>
      </c>
      <c r="J649" s="330" t="e">
        <f>IF(ISBLANK(A649),NA(),IFERROR(A649+(PLAYER_EXP_MAX-D649)/I649,NA()))</f>
        <v>#N/A</v>
      </c>
      <c r="K649" s="415" t="e">
        <f t="shared" ca="1" si="44"/>
        <v>#N/A</v>
      </c>
      <c r="L649" s="322" t="e">
        <f t="shared" si="45"/>
        <v>#N/A</v>
      </c>
      <c r="M649" s="330" t="e">
        <f>IF(ISBLANK(A649),NA(),IFERROR(A649+(PLAYER_EXP_MAX-D649)/L649,NA()))</f>
        <v>#N/A</v>
      </c>
      <c r="N649" s="415" t="e">
        <f t="shared" ca="1" si="46"/>
        <v>#N/A</v>
      </c>
    </row>
    <row r="650" spans="4:14" ht="14.65" customHeight="1" x14ac:dyDescent="0.25">
      <c r="D650" s="415" t="str">
        <f t="shared" si="43"/>
        <v>-</v>
      </c>
      <c r="E650" s="316" t="str">
        <f>IF(ISBLANK(A650),"-",D650/PLAYER_EXP_MAX)</f>
        <v>-</v>
      </c>
      <c r="F650" s="322" t="e">
        <f ca="1">IF(ISBLANK(A650),NA(),IFERROR(SLOPE(INDIRECT("D" &amp; MATCH(A650-$B$1,A:A,1)):D650, INDIRECT("A" &amp; MATCH(A650-$B$1,A:A,1)):A650),NA()))</f>
        <v>#N/A</v>
      </c>
      <c r="G650" s="330" t="e">
        <f>IF(ISBLANK(A650),NA(),IFERROR(A650+(PLAYER_EXP_MAX-D650)/F650,NA()))</f>
        <v>#N/A</v>
      </c>
      <c r="H650" s="415" t="e">
        <f ca="1">IF(ISBLANK(#REF!),NA(),IFERROR(TEXT(TRUNC(G650-NOW()),"000") &amp; " D " &amp; TEXT(TRUNC(ABS(G650-NOW()-TRUNC(G650-NOW()))*24),"00") &amp; " H", NA()))</f>
        <v>#N/A</v>
      </c>
      <c r="I650" s="322" t="e">
        <f ca="1">IF(ISBLANK(A650),NA(),IFERROR(SLOPE(INDIRECT("D" &amp; MATCH(A650-$C$1,A:A,1)):D650, INDIRECT("A" &amp; MATCH(A650-$C$1,A:A,1)):A650),NA()))</f>
        <v>#N/A</v>
      </c>
      <c r="J650" s="330" t="e">
        <f>IF(ISBLANK(A650),NA(),IFERROR(A650+(PLAYER_EXP_MAX-D650)/I650,NA()))</f>
        <v>#N/A</v>
      </c>
      <c r="K650" s="415" t="e">
        <f t="shared" ca="1" si="44"/>
        <v>#N/A</v>
      </c>
      <c r="L650" s="322" t="e">
        <f t="shared" si="45"/>
        <v>#N/A</v>
      </c>
      <c r="M650" s="330" t="e">
        <f>IF(ISBLANK(A650),NA(),IFERROR(A650+(PLAYER_EXP_MAX-D650)/L650,NA()))</f>
        <v>#N/A</v>
      </c>
      <c r="N650" s="415" t="e">
        <f t="shared" ca="1" si="46"/>
        <v>#N/A</v>
      </c>
    </row>
    <row r="651" spans="4:14" ht="14.65" customHeight="1" x14ac:dyDescent="0.25">
      <c r="D651" s="415" t="str">
        <f t="shared" si="43"/>
        <v>-</v>
      </c>
      <c r="E651" s="316" t="str">
        <f>IF(ISBLANK(A651),"-",D651/PLAYER_EXP_MAX)</f>
        <v>-</v>
      </c>
      <c r="F651" s="322" t="e">
        <f ca="1">IF(ISBLANK(A651),NA(),IFERROR(SLOPE(INDIRECT("D" &amp; MATCH(A651-$B$1,A:A,1)):D651, INDIRECT("A" &amp; MATCH(A651-$B$1,A:A,1)):A651),NA()))</f>
        <v>#N/A</v>
      </c>
      <c r="G651" s="330" t="e">
        <f>IF(ISBLANK(A651),NA(),IFERROR(A651+(PLAYER_EXP_MAX-D651)/F651,NA()))</f>
        <v>#N/A</v>
      </c>
      <c r="H651" s="415" t="e">
        <f ca="1">IF(ISBLANK(#REF!),NA(),IFERROR(TEXT(TRUNC(G651-NOW()),"000") &amp; " D " &amp; TEXT(TRUNC(ABS(G651-NOW()-TRUNC(G651-NOW()))*24),"00") &amp; " H", NA()))</f>
        <v>#N/A</v>
      </c>
      <c r="I651" s="322" t="e">
        <f ca="1">IF(ISBLANK(A651),NA(),IFERROR(SLOPE(INDIRECT("D" &amp; MATCH(A651-$C$1,A:A,1)):D651, INDIRECT("A" &amp; MATCH(A651-$C$1,A:A,1)):A651),NA()))</f>
        <v>#N/A</v>
      </c>
      <c r="J651" s="330" t="e">
        <f>IF(ISBLANK(A651),NA(),IFERROR(A651+(PLAYER_EXP_MAX-D651)/I651,NA()))</f>
        <v>#N/A</v>
      </c>
      <c r="K651" s="415" t="e">
        <f t="shared" ca="1" si="44"/>
        <v>#N/A</v>
      </c>
      <c r="L651" s="322" t="e">
        <f t="shared" si="45"/>
        <v>#N/A</v>
      </c>
      <c r="M651" s="330" t="e">
        <f>IF(ISBLANK(A651),NA(),IFERROR(A651+(PLAYER_EXP_MAX-D651)/L651,NA()))</f>
        <v>#N/A</v>
      </c>
      <c r="N651" s="415" t="e">
        <f t="shared" ca="1" si="46"/>
        <v>#N/A</v>
      </c>
    </row>
    <row r="652" spans="4:14" ht="14.65" customHeight="1" x14ac:dyDescent="0.25">
      <c r="D652" s="415" t="str">
        <f t="shared" si="43"/>
        <v>-</v>
      </c>
      <c r="E652" s="316" t="str">
        <f>IF(ISBLANK(A652),"-",D652/PLAYER_EXP_MAX)</f>
        <v>-</v>
      </c>
      <c r="F652" s="322" t="e">
        <f ca="1">IF(ISBLANK(A652),NA(),IFERROR(SLOPE(INDIRECT("D" &amp; MATCH(A652-$B$1,A:A,1)):D652, INDIRECT("A" &amp; MATCH(A652-$B$1,A:A,1)):A652),NA()))</f>
        <v>#N/A</v>
      </c>
      <c r="G652" s="330" t="e">
        <f>IF(ISBLANK(A652),NA(),IFERROR(A652+(PLAYER_EXP_MAX-D652)/F652,NA()))</f>
        <v>#N/A</v>
      </c>
      <c r="H652" s="415" t="e">
        <f ca="1">IF(ISBLANK(#REF!),NA(),IFERROR(TEXT(TRUNC(G652-NOW()),"000") &amp; " D " &amp; TEXT(TRUNC(ABS(G652-NOW()-TRUNC(G652-NOW()))*24),"00") &amp; " H", NA()))</f>
        <v>#N/A</v>
      </c>
      <c r="I652" s="322" t="e">
        <f ca="1">IF(ISBLANK(A652),NA(),IFERROR(SLOPE(INDIRECT("D" &amp; MATCH(A652-$C$1,A:A,1)):D652, INDIRECT("A" &amp; MATCH(A652-$C$1,A:A,1)):A652),NA()))</f>
        <v>#N/A</v>
      </c>
      <c r="J652" s="330" t="e">
        <f>IF(ISBLANK(A652),NA(),IFERROR(A652+(PLAYER_EXP_MAX-D652)/I652,NA()))</f>
        <v>#N/A</v>
      </c>
      <c r="K652" s="415" t="e">
        <f t="shared" ca="1" si="44"/>
        <v>#N/A</v>
      </c>
      <c r="L652" s="322" t="e">
        <f t="shared" si="45"/>
        <v>#N/A</v>
      </c>
      <c r="M652" s="330" t="e">
        <f>IF(ISBLANK(A652),NA(),IFERROR(A652+(PLAYER_EXP_MAX-D652)/L652,NA()))</f>
        <v>#N/A</v>
      </c>
      <c r="N652" s="415" t="e">
        <f t="shared" ca="1" si="46"/>
        <v>#N/A</v>
      </c>
    </row>
    <row r="653" spans="4:14" ht="14.65" customHeight="1" x14ac:dyDescent="0.25">
      <c r="D653" s="415" t="str">
        <f t="shared" si="43"/>
        <v>-</v>
      </c>
      <c r="E653" s="316" t="str">
        <f>IF(ISBLANK(A653),"-",D653/PLAYER_EXP_MAX)</f>
        <v>-</v>
      </c>
      <c r="F653" s="322" t="e">
        <f ca="1">IF(ISBLANK(A653),NA(),IFERROR(SLOPE(INDIRECT("D" &amp; MATCH(A653-$B$1,A:A,1)):D653, INDIRECT("A" &amp; MATCH(A653-$B$1,A:A,1)):A653),NA()))</f>
        <v>#N/A</v>
      </c>
      <c r="G653" s="330" t="e">
        <f>IF(ISBLANK(A653),NA(),IFERROR(A653+(PLAYER_EXP_MAX-D653)/F653,NA()))</f>
        <v>#N/A</v>
      </c>
      <c r="H653" s="415" t="e">
        <f ca="1">IF(ISBLANK(#REF!),NA(),IFERROR(TEXT(TRUNC(G653-NOW()),"000") &amp; " D " &amp; TEXT(TRUNC(ABS(G653-NOW()-TRUNC(G653-NOW()))*24),"00") &amp; " H", NA()))</f>
        <v>#N/A</v>
      </c>
      <c r="I653" s="322" t="e">
        <f ca="1">IF(ISBLANK(A653),NA(),IFERROR(SLOPE(INDIRECT("D" &amp; MATCH(A653-$C$1,A:A,1)):D653, INDIRECT("A" &amp; MATCH(A653-$C$1,A:A,1)):A653),NA()))</f>
        <v>#N/A</v>
      </c>
      <c r="J653" s="330" t="e">
        <f>IF(ISBLANK(A653),NA(),IFERROR(A653+(PLAYER_EXP_MAX-D653)/I653,NA()))</f>
        <v>#N/A</v>
      </c>
      <c r="K653" s="415" t="e">
        <f t="shared" ca="1" si="44"/>
        <v>#N/A</v>
      </c>
      <c r="L653" s="322" t="e">
        <f t="shared" si="45"/>
        <v>#N/A</v>
      </c>
      <c r="M653" s="330" t="e">
        <f>IF(ISBLANK(A653),NA(),IFERROR(A653+(PLAYER_EXP_MAX-D653)/L653,NA()))</f>
        <v>#N/A</v>
      </c>
      <c r="N653" s="415" t="e">
        <f t="shared" ca="1" si="46"/>
        <v>#N/A</v>
      </c>
    </row>
    <row r="654" spans="4:14" ht="14.65" customHeight="1" x14ac:dyDescent="0.25">
      <c r="D654" s="415" t="str">
        <f t="shared" si="43"/>
        <v>-</v>
      </c>
      <c r="E654" s="316" t="str">
        <f>IF(ISBLANK(A654),"-",D654/PLAYER_EXP_MAX)</f>
        <v>-</v>
      </c>
      <c r="F654" s="322" t="e">
        <f ca="1">IF(ISBLANK(A654),NA(),IFERROR(SLOPE(INDIRECT("D" &amp; MATCH(A654-$B$1,A:A,1)):D654, INDIRECT("A" &amp; MATCH(A654-$B$1,A:A,1)):A654),NA()))</f>
        <v>#N/A</v>
      </c>
      <c r="G654" s="330" t="e">
        <f>IF(ISBLANK(A654),NA(),IFERROR(A654+(PLAYER_EXP_MAX-D654)/F654,NA()))</f>
        <v>#N/A</v>
      </c>
      <c r="H654" s="415" t="e">
        <f ca="1">IF(ISBLANK(#REF!),NA(),IFERROR(TEXT(TRUNC(G654-NOW()),"000") &amp; " D " &amp; TEXT(TRUNC(ABS(G654-NOW()-TRUNC(G654-NOW()))*24),"00") &amp; " H", NA()))</f>
        <v>#N/A</v>
      </c>
      <c r="I654" s="322" t="e">
        <f ca="1">IF(ISBLANK(A654),NA(),IFERROR(SLOPE(INDIRECT("D" &amp; MATCH(A654-$C$1,A:A,1)):D654, INDIRECT("A" &amp; MATCH(A654-$C$1,A:A,1)):A654),NA()))</f>
        <v>#N/A</v>
      </c>
      <c r="J654" s="330" t="e">
        <f>IF(ISBLANK(A654),NA(),IFERROR(A654+(PLAYER_EXP_MAX-D654)/I654,NA()))</f>
        <v>#N/A</v>
      </c>
      <c r="K654" s="415" t="e">
        <f t="shared" ca="1" si="44"/>
        <v>#N/A</v>
      </c>
      <c r="L654" s="322" t="e">
        <f t="shared" si="45"/>
        <v>#N/A</v>
      </c>
      <c r="M654" s="330" t="e">
        <f>IF(ISBLANK(A654),NA(),IFERROR(A654+(PLAYER_EXP_MAX-D654)/L654,NA()))</f>
        <v>#N/A</v>
      </c>
      <c r="N654" s="415" t="e">
        <f t="shared" ca="1" si="46"/>
        <v>#N/A</v>
      </c>
    </row>
    <row r="655" spans="4:14" ht="14.65" customHeight="1" x14ac:dyDescent="0.25">
      <c r="D655" s="415" t="str">
        <f t="shared" si="43"/>
        <v>-</v>
      </c>
      <c r="E655" s="316" t="str">
        <f>IF(ISBLANK(A655),"-",D655/PLAYER_EXP_MAX)</f>
        <v>-</v>
      </c>
      <c r="F655" s="322" t="e">
        <f ca="1">IF(ISBLANK(A655),NA(),IFERROR(SLOPE(INDIRECT("D" &amp; MATCH(A655-$B$1,A:A,1)):D655, INDIRECT("A" &amp; MATCH(A655-$B$1,A:A,1)):A655),NA()))</f>
        <v>#N/A</v>
      </c>
      <c r="G655" s="330" t="e">
        <f>IF(ISBLANK(A655),NA(),IFERROR(A655+(PLAYER_EXP_MAX-D655)/F655,NA()))</f>
        <v>#N/A</v>
      </c>
      <c r="H655" s="415" t="e">
        <f ca="1">IF(ISBLANK(#REF!),NA(),IFERROR(TEXT(TRUNC(G655-NOW()),"000") &amp; " D " &amp; TEXT(TRUNC(ABS(G655-NOW()-TRUNC(G655-NOW()))*24),"00") &amp; " H", NA()))</f>
        <v>#N/A</v>
      </c>
      <c r="I655" s="322" t="e">
        <f ca="1">IF(ISBLANK(A655),NA(),IFERROR(SLOPE(INDIRECT("D" &amp; MATCH(A655-$C$1,A:A,1)):D655, INDIRECT("A" &amp; MATCH(A655-$C$1,A:A,1)):A655),NA()))</f>
        <v>#N/A</v>
      </c>
      <c r="J655" s="330" t="e">
        <f>IF(ISBLANK(A655),NA(),IFERROR(A655+(PLAYER_EXP_MAX-D655)/I655,NA()))</f>
        <v>#N/A</v>
      </c>
      <c r="K655" s="415" t="e">
        <f t="shared" ca="1" si="44"/>
        <v>#N/A</v>
      </c>
      <c r="L655" s="322" t="e">
        <f t="shared" si="45"/>
        <v>#N/A</v>
      </c>
      <c r="M655" s="330" t="e">
        <f>IF(ISBLANK(A655),NA(),IFERROR(A655+(PLAYER_EXP_MAX-D655)/L655,NA()))</f>
        <v>#N/A</v>
      </c>
      <c r="N655" s="415" t="e">
        <f t="shared" ca="1" si="46"/>
        <v>#N/A</v>
      </c>
    </row>
    <row r="656" spans="4:14" ht="14.65" customHeight="1" x14ac:dyDescent="0.25">
      <c r="D656" s="415" t="str">
        <f t="shared" ref="D656:D700" si="47">IF(ISBLANK(A656),"-",INDEX(DATA_PLAYER_EXP, B656, 3) + INDEX(DATA_PLAYER_EXP, B656, 2) - C656)</f>
        <v>-</v>
      </c>
      <c r="E656" s="316" t="str">
        <f>IF(ISBLANK(A656),"-",D656/PLAYER_EXP_MAX)</f>
        <v>-</v>
      </c>
      <c r="F656" s="322" t="e">
        <f ca="1">IF(ISBLANK(A656),NA(),IFERROR(SLOPE(INDIRECT("D" &amp; MATCH(A656-$B$1,A:A,1)):D656, INDIRECT("A" &amp; MATCH(A656-$B$1,A:A,1)):A656),NA()))</f>
        <v>#N/A</v>
      </c>
      <c r="G656" s="330" t="e">
        <f>IF(ISBLANK(A656),NA(),IFERROR(A656+(PLAYER_EXP_MAX-D656)/F656,NA()))</f>
        <v>#N/A</v>
      </c>
      <c r="H656" s="415" t="e">
        <f ca="1">IF(ISBLANK(#REF!),NA(),IFERROR(TEXT(TRUNC(G656-NOW()),"000") &amp; " D " &amp; TEXT(TRUNC(ABS(G656-NOW()-TRUNC(G656-NOW()))*24),"00") &amp; " H", NA()))</f>
        <v>#N/A</v>
      </c>
      <c r="I656" s="322" t="e">
        <f ca="1">IF(ISBLANK(A656),NA(),IFERROR(SLOPE(INDIRECT("D" &amp; MATCH(A656-$C$1,A:A,1)):D656, INDIRECT("A" &amp; MATCH(A656-$C$1,A:A,1)):A656),NA()))</f>
        <v>#N/A</v>
      </c>
      <c r="J656" s="330" t="e">
        <f>IF(ISBLANK(A656),NA(),IFERROR(A656+(PLAYER_EXP_MAX-D656)/I656,NA()))</f>
        <v>#N/A</v>
      </c>
      <c r="K656" s="415" t="e">
        <f t="shared" ca="1" si="44"/>
        <v>#N/A</v>
      </c>
      <c r="L656" s="322" t="e">
        <f t="shared" si="45"/>
        <v>#N/A</v>
      </c>
      <c r="M656" s="330" t="e">
        <f>IF(ISBLANK(A656),NA(),IFERROR(A656+(PLAYER_EXP_MAX-D656)/L656,NA()))</f>
        <v>#N/A</v>
      </c>
      <c r="N656" s="415" t="e">
        <f t="shared" ca="1" si="46"/>
        <v>#N/A</v>
      </c>
    </row>
    <row r="657" spans="4:14" ht="14.65" customHeight="1" x14ac:dyDescent="0.25">
      <c r="D657" s="415" t="str">
        <f t="shared" si="47"/>
        <v>-</v>
      </c>
      <c r="E657" s="316" t="str">
        <f>IF(ISBLANK(A657),"-",D657/PLAYER_EXP_MAX)</f>
        <v>-</v>
      </c>
      <c r="F657" s="322" t="e">
        <f ca="1">IF(ISBLANK(A657),NA(),IFERROR(SLOPE(INDIRECT("D" &amp; MATCH(A657-$B$1,A:A,1)):D657, INDIRECT("A" &amp; MATCH(A657-$B$1,A:A,1)):A657),NA()))</f>
        <v>#N/A</v>
      </c>
      <c r="G657" s="330" t="e">
        <f>IF(ISBLANK(A657),NA(),IFERROR(A657+(PLAYER_EXP_MAX-D657)/F657,NA()))</f>
        <v>#N/A</v>
      </c>
      <c r="H657" s="415" t="e">
        <f ca="1">IF(ISBLANK(#REF!),NA(),IFERROR(TEXT(TRUNC(G657-NOW()),"000") &amp; " D " &amp; TEXT(TRUNC(ABS(G657-NOW()-TRUNC(G657-NOW()))*24),"00") &amp; " H", NA()))</f>
        <v>#N/A</v>
      </c>
      <c r="I657" s="322" t="e">
        <f ca="1">IF(ISBLANK(A657),NA(),IFERROR(SLOPE(INDIRECT("D" &amp; MATCH(A657-$C$1,A:A,1)):D657, INDIRECT("A" &amp; MATCH(A657-$C$1,A:A,1)):A657),NA()))</f>
        <v>#N/A</v>
      </c>
      <c r="J657" s="330" t="e">
        <f>IF(ISBLANK(A657),NA(),IFERROR(A657+(PLAYER_EXP_MAX-D657)/I657,NA()))</f>
        <v>#N/A</v>
      </c>
      <c r="K657" s="415" t="e">
        <f t="shared" ref="K657:K700" ca="1" si="48">IF(ISBLANK(A657),NA(),IFERROR(TEXT(TRUNC(J657-NOW()),"000") &amp; " D " &amp; TEXT(TRUNC(ABS(J657-NOW()-TRUNC(J657-NOW()))*24),"00") &amp; " H", NA()))</f>
        <v>#N/A</v>
      </c>
      <c r="L657" s="322" t="e">
        <f t="shared" ref="L657:L700" si="49">IFERROR(IF(OR(ISBLANK($A657),$A657-$A$3 &lt; $C$1),NA(),($D657-$D$3)/($A657-$A$3)),NA())</f>
        <v>#N/A</v>
      </c>
      <c r="M657" s="330" t="e">
        <f>IF(ISBLANK(A657),NA(),IFERROR(A657+(PLAYER_EXP_MAX-D657)/L657,NA()))</f>
        <v>#N/A</v>
      </c>
      <c r="N657" s="415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15" t="str">
        <f t="shared" si="47"/>
        <v>-</v>
      </c>
      <c r="E658" s="316" t="str">
        <f>IF(ISBLANK(A658),"-",D658/PLAYER_EXP_MAX)</f>
        <v>-</v>
      </c>
      <c r="F658" s="322" t="e">
        <f ca="1">IF(ISBLANK(A658),NA(),IFERROR(SLOPE(INDIRECT("D" &amp; MATCH(A658-$B$1,A:A,1)):D658, INDIRECT("A" &amp; MATCH(A658-$B$1,A:A,1)):A658),NA()))</f>
        <v>#N/A</v>
      </c>
      <c r="G658" s="330" t="e">
        <f>IF(ISBLANK(A658),NA(),IFERROR(A658+(PLAYER_EXP_MAX-D658)/F658,NA()))</f>
        <v>#N/A</v>
      </c>
      <c r="H658" s="415" t="e">
        <f ca="1">IF(ISBLANK(#REF!),NA(),IFERROR(TEXT(TRUNC(G658-NOW()),"000") &amp; " D " &amp; TEXT(TRUNC(ABS(G658-NOW()-TRUNC(G658-NOW()))*24),"00") &amp; " H", NA()))</f>
        <v>#N/A</v>
      </c>
      <c r="I658" s="322" t="e">
        <f ca="1">IF(ISBLANK(A658),NA(),IFERROR(SLOPE(INDIRECT("D" &amp; MATCH(A658-$C$1,A:A,1)):D658, INDIRECT("A" &amp; MATCH(A658-$C$1,A:A,1)):A658),NA()))</f>
        <v>#N/A</v>
      </c>
      <c r="J658" s="330" t="e">
        <f>IF(ISBLANK(A658),NA(),IFERROR(A658+(PLAYER_EXP_MAX-D658)/I658,NA()))</f>
        <v>#N/A</v>
      </c>
      <c r="K658" s="415" t="e">
        <f t="shared" ca="1" si="48"/>
        <v>#N/A</v>
      </c>
      <c r="L658" s="322" t="e">
        <f t="shared" si="49"/>
        <v>#N/A</v>
      </c>
      <c r="M658" s="330" t="e">
        <f>IF(ISBLANK(A658),NA(),IFERROR(A658+(PLAYER_EXP_MAX-D658)/L658,NA()))</f>
        <v>#N/A</v>
      </c>
      <c r="N658" s="415" t="e">
        <f t="shared" ca="1" si="50"/>
        <v>#N/A</v>
      </c>
    </row>
    <row r="659" spans="4:14" ht="14.65" customHeight="1" x14ac:dyDescent="0.25">
      <c r="D659" s="415" t="str">
        <f t="shared" si="47"/>
        <v>-</v>
      </c>
      <c r="E659" s="316" t="str">
        <f>IF(ISBLANK(A659),"-",D659/PLAYER_EXP_MAX)</f>
        <v>-</v>
      </c>
      <c r="F659" s="322" t="e">
        <f ca="1">IF(ISBLANK(A659),NA(),IFERROR(SLOPE(INDIRECT("D" &amp; MATCH(A659-$B$1,A:A,1)):D659, INDIRECT("A" &amp; MATCH(A659-$B$1,A:A,1)):A659),NA()))</f>
        <v>#N/A</v>
      </c>
      <c r="G659" s="330" t="e">
        <f>IF(ISBLANK(A659),NA(),IFERROR(A659+(PLAYER_EXP_MAX-D659)/F659,NA()))</f>
        <v>#N/A</v>
      </c>
      <c r="H659" s="415" t="e">
        <f ca="1">IF(ISBLANK(#REF!),NA(),IFERROR(TEXT(TRUNC(G659-NOW()),"000") &amp; " D " &amp; TEXT(TRUNC(ABS(G659-NOW()-TRUNC(G659-NOW()))*24),"00") &amp; " H", NA()))</f>
        <v>#N/A</v>
      </c>
      <c r="I659" s="322" t="e">
        <f ca="1">IF(ISBLANK(A659),NA(),IFERROR(SLOPE(INDIRECT("D" &amp; MATCH(A659-$C$1,A:A,1)):D659, INDIRECT("A" &amp; MATCH(A659-$C$1,A:A,1)):A659),NA()))</f>
        <v>#N/A</v>
      </c>
      <c r="J659" s="330" t="e">
        <f>IF(ISBLANK(A659),NA(),IFERROR(A659+(PLAYER_EXP_MAX-D659)/I659,NA()))</f>
        <v>#N/A</v>
      </c>
      <c r="K659" s="415" t="e">
        <f t="shared" ca="1" si="48"/>
        <v>#N/A</v>
      </c>
      <c r="L659" s="322" t="e">
        <f t="shared" si="49"/>
        <v>#N/A</v>
      </c>
      <c r="M659" s="330" t="e">
        <f>IF(ISBLANK(A659),NA(),IFERROR(A659+(PLAYER_EXP_MAX-D659)/L659,NA()))</f>
        <v>#N/A</v>
      </c>
      <c r="N659" s="415" t="e">
        <f t="shared" ca="1" si="50"/>
        <v>#N/A</v>
      </c>
    </row>
    <row r="660" spans="4:14" ht="14.65" customHeight="1" x14ac:dyDescent="0.25">
      <c r="D660" s="415" t="str">
        <f t="shared" si="47"/>
        <v>-</v>
      </c>
      <c r="E660" s="316" t="str">
        <f>IF(ISBLANK(A660),"-",D660/PLAYER_EXP_MAX)</f>
        <v>-</v>
      </c>
      <c r="F660" s="322" t="e">
        <f ca="1">IF(ISBLANK(A660),NA(),IFERROR(SLOPE(INDIRECT("D" &amp; MATCH(A660-$B$1,A:A,1)):D660, INDIRECT("A" &amp; MATCH(A660-$B$1,A:A,1)):A660),NA()))</f>
        <v>#N/A</v>
      </c>
      <c r="G660" s="330" t="e">
        <f>IF(ISBLANK(A660),NA(),IFERROR(A660+(PLAYER_EXP_MAX-D660)/F660,NA()))</f>
        <v>#N/A</v>
      </c>
      <c r="H660" s="415" t="e">
        <f ca="1">IF(ISBLANK(#REF!),NA(),IFERROR(TEXT(TRUNC(G660-NOW()),"000") &amp; " D " &amp; TEXT(TRUNC(ABS(G660-NOW()-TRUNC(G660-NOW()))*24),"00") &amp; " H", NA()))</f>
        <v>#N/A</v>
      </c>
      <c r="I660" s="322" t="e">
        <f ca="1">IF(ISBLANK(A660),NA(),IFERROR(SLOPE(INDIRECT("D" &amp; MATCH(A660-$C$1,A:A,1)):D660, INDIRECT("A" &amp; MATCH(A660-$C$1,A:A,1)):A660),NA()))</f>
        <v>#N/A</v>
      </c>
      <c r="J660" s="330" t="e">
        <f>IF(ISBLANK(A660),NA(),IFERROR(A660+(PLAYER_EXP_MAX-D660)/I660,NA()))</f>
        <v>#N/A</v>
      </c>
      <c r="K660" s="415" t="e">
        <f t="shared" ca="1" si="48"/>
        <v>#N/A</v>
      </c>
      <c r="L660" s="322" t="e">
        <f t="shared" si="49"/>
        <v>#N/A</v>
      </c>
      <c r="M660" s="330" t="e">
        <f>IF(ISBLANK(A660),NA(),IFERROR(A660+(PLAYER_EXP_MAX-D660)/L660,NA()))</f>
        <v>#N/A</v>
      </c>
      <c r="N660" s="415" t="e">
        <f t="shared" ca="1" si="50"/>
        <v>#N/A</v>
      </c>
    </row>
    <row r="661" spans="4:14" ht="14.65" customHeight="1" x14ac:dyDescent="0.25">
      <c r="D661" s="415" t="str">
        <f t="shared" si="47"/>
        <v>-</v>
      </c>
      <c r="E661" s="316" t="str">
        <f>IF(ISBLANK(A661),"-",D661/PLAYER_EXP_MAX)</f>
        <v>-</v>
      </c>
      <c r="F661" s="322" t="e">
        <f ca="1">IF(ISBLANK(A661),NA(),IFERROR(SLOPE(INDIRECT("D" &amp; MATCH(A661-$B$1,A:A,1)):D661, INDIRECT("A" &amp; MATCH(A661-$B$1,A:A,1)):A661),NA()))</f>
        <v>#N/A</v>
      </c>
      <c r="G661" s="330" t="e">
        <f>IF(ISBLANK(A661),NA(),IFERROR(A661+(PLAYER_EXP_MAX-D661)/F661,NA()))</f>
        <v>#N/A</v>
      </c>
      <c r="H661" s="415" t="e">
        <f ca="1">IF(ISBLANK(#REF!),NA(),IFERROR(TEXT(TRUNC(G661-NOW()),"000") &amp; " D " &amp; TEXT(TRUNC(ABS(G661-NOW()-TRUNC(G661-NOW()))*24),"00") &amp; " H", NA()))</f>
        <v>#N/A</v>
      </c>
      <c r="I661" s="322" t="e">
        <f ca="1">IF(ISBLANK(A661),NA(),IFERROR(SLOPE(INDIRECT("D" &amp; MATCH(A661-$C$1,A:A,1)):D661, INDIRECT("A" &amp; MATCH(A661-$C$1,A:A,1)):A661),NA()))</f>
        <v>#N/A</v>
      </c>
      <c r="J661" s="330" t="e">
        <f>IF(ISBLANK(A661),NA(),IFERROR(A661+(PLAYER_EXP_MAX-D661)/I661,NA()))</f>
        <v>#N/A</v>
      </c>
      <c r="K661" s="415" t="e">
        <f t="shared" ca="1" si="48"/>
        <v>#N/A</v>
      </c>
      <c r="L661" s="322" t="e">
        <f t="shared" si="49"/>
        <v>#N/A</v>
      </c>
      <c r="M661" s="330" t="e">
        <f>IF(ISBLANK(A661),NA(),IFERROR(A661+(PLAYER_EXP_MAX-D661)/L661,NA()))</f>
        <v>#N/A</v>
      </c>
      <c r="N661" s="415" t="e">
        <f t="shared" ca="1" si="50"/>
        <v>#N/A</v>
      </c>
    </row>
    <row r="662" spans="4:14" ht="14.65" customHeight="1" x14ac:dyDescent="0.25">
      <c r="D662" s="415" t="str">
        <f t="shared" si="47"/>
        <v>-</v>
      </c>
      <c r="E662" s="316" t="str">
        <f>IF(ISBLANK(A662),"-",D662/PLAYER_EXP_MAX)</f>
        <v>-</v>
      </c>
      <c r="F662" s="322" t="e">
        <f ca="1">IF(ISBLANK(A662),NA(),IFERROR(SLOPE(INDIRECT("D" &amp; MATCH(A662-$B$1,A:A,1)):D662, INDIRECT("A" &amp; MATCH(A662-$B$1,A:A,1)):A662),NA()))</f>
        <v>#N/A</v>
      </c>
      <c r="G662" s="330" t="e">
        <f>IF(ISBLANK(A662),NA(),IFERROR(A662+(PLAYER_EXP_MAX-D662)/F662,NA()))</f>
        <v>#N/A</v>
      </c>
      <c r="H662" s="415" t="e">
        <f ca="1">IF(ISBLANK(#REF!),NA(),IFERROR(TEXT(TRUNC(G662-NOW()),"000") &amp; " D " &amp; TEXT(TRUNC(ABS(G662-NOW()-TRUNC(G662-NOW()))*24),"00") &amp; " H", NA()))</f>
        <v>#N/A</v>
      </c>
      <c r="I662" s="322" t="e">
        <f ca="1">IF(ISBLANK(A662),NA(),IFERROR(SLOPE(INDIRECT("D" &amp; MATCH(A662-$C$1,A:A,1)):D662, INDIRECT("A" &amp; MATCH(A662-$C$1,A:A,1)):A662),NA()))</f>
        <v>#N/A</v>
      </c>
      <c r="J662" s="330" t="e">
        <f>IF(ISBLANK(A662),NA(),IFERROR(A662+(PLAYER_EXP_MAX-D662)/I662,NA()))</f>
        <v>#N/A</v>
      </c>
      <c r="K662" s="415" t="e">
        <f t="shared" ca="1" si="48"/>
        <v>#N/A</v>
      </c>
      <c r="L662" s="322" t="e">
        <f t="shared" si="49"/>
        <v>#N/A</v>
      </c>
      <c r="M662" s="330" t="e">
        <f>IF(ISBLANK(A662),NA(),IFERROR(A662+(PLAYER_EXP_MAX-D662)/L662,NA()))</f>
        <v>#N/A</v>
      </c>
      <c r="N662" s="415" t="e">
        <f t="shared" ca="1" si="50"/>
        <v>#N/A</v>
      </c>
    </row>
    <row r="663" spans="4:14" ht="14.65" customHeight="1" x14ac:dyDescent="0.25">
      <c r="D663" s="415" t="str">
        <f t="shared" si="47"/>
        <v>-</v>
      </c>
      <c r="E663" s="316" t="str">
        <f>IF(ISBLANK(A663),"-",D663/PLAYER_EXP_MAX)</f>
        <v>-</v>
      </c>
      <c r="F663" s="322" t="e">
        <f ca="1">IF(ISBLANK(A663),NA(),IFERROR(SLOPE(INDIRECT("D" &amp; MATCH(A663-$B$1,A:A,1)):D663, INDIRECT("A" &amp; MATCH(A663-$B$1,A:A,1)):A663),NA()))</f>
        <v>#N/A</v>
      </c>
      <c r="G663" s="330" t="e">
        <f>IF(ISBLANK(A663),NA(),IFERROR(A663+(PLAYER_EXP_MAX-D663)/F663,NA()))</f>
        <v>#N/A</v>
      </c>
      <c r="H663" s="415" t="e">
        <f ca="1">IF(ISBLANK(#REF!),NA(),IFERROR(TEXT(TRUNC(G663-NOW()),"000") &amp; " D " &amp; TEXT(TRUNC(ABS(G663-NOW()-TRUNC(G663-NOW()))*24),"00") &amp; " H", NA()))</f>
        <v>#N/A</v>
      </c>
      <c r="I663" s="322" t="e">
        <f ca="1">IF(ISBLANK(A663),NA(),IFERROR(SLOPE(INDIRECT("D" &amp; MATCH(A663-$C$1,A:A,1)):D663, INDIRECT("A" &amp; MATCH(A663-$C$1,A:A,1)):A663),NA()))</f>
        <v>#N/A</v>
      </c>
      <c r="J663" s="330" t="e">
        <f>IF(ISBLANK(A663),NA(),IFERROR(A663+(PLAYER_EXP_MAX-D663)/I663,NA()))</f>
        <v>#N/A</v>
      </c>
      <c r="K663" s="415" t="e">
        <f t="shared" ca="1" si="48"/>
        <v>#N/A</v>
      </c>
      <c r="L663" s="322" t="e">
        <f t="shared" si="49"/>
        <v>#N/A</v>
      </c>
      <c r="M663" s="330" t="e">
        <f>IF(ISBLANK(A663),NA(),IFERROR(A663+(PLAYER_EXP_MAX-D663)/L663,NA()))</f>
        <v>#N/A</v>
      </c>
      <c r="N663" s="415" t="e">
        <f t="shared" ca="1" si="50"/>
        <v>#N/A</v>
      </c>
    </row>
    <row r="664" spans="4:14" ht="14.65" customHeight="1" x14ac:dyDescent="0.25">
      <c r="D664" s="415" t="str">
        <f t="shared" si="47"/>
        <v>-</v>
      </c>
      <c r="E664" s="316" t="str">
        <f>IF(ISBLANK(A664),"-",D664/PLAYER_EXP_MAX)</f>
        <v>-</v>
      </c>
      <c r="F664" s="322" t="e">
        <f ca="1">IF(ISBLANK(A664),NA(),IFERROR(SLOPE(INDIRECT("D" &amp; MATCH(A664-$B$1,A:A,1)):D664, INDIRECT("A" &amp; MATCH(A664-$B$1,A:A,1)):A664),NA()))</f>
        <v>#N/A</v>
      </c>
      <c r="G664" s="330" t="e">
        <f>IF(ISBLANK(A664),NA(),IFERROR(A664+(PLAYER_EXP_MAX-D664)/F664,NA()))</f>
        <v>#N/A</v>
      </c>
      <c r="H664" s="415" t="e">
        <f ca="1">IF(ISBLANK(#REF!),NA(),IFERROR(TEXT(TRUNC(G664-NOW()),"000") &amp; " D " &amp; TEXT(TRUNC(ABS(G664-NOW()-TRUNC(G664-NOW()))*24),"00") &amp; " H", NA()))</f>
        <v>#N/A</v>
      </c>
      <c r="I664" s="322" t="e">
        <f ca="1">IF(ISBLANK(A664),NA(),IFERROR(SLOPE(INDIRECT("D" &amp; MATCH(A664-$C$1,A:A,1)):D664, INDIRECT("A" &amp; MATCH(A664-$C$1,A:A,1)):A664),NA()))</f>
        <v>#N/A</v>
      </c>
      <c r="J664" s="330" t="e">
        <f>IF(ISBLANK(A664),NA(),IFERROR(A664+(PLAYER_EXP_MAX-D664)/I664,NA()))</f>
        <v>#N/A</v>
      </c>
      <c r="K664" s="415" t="e">
        <f t="shared" ca="1" si="48"/>
        <v>#N/A</v>
      </c>
      <c r="L664" s="322" t="e">
        <f t="shared" si="49"/>
        <v>#N/A</v>
      </c>
      <c r="M664" s="330" t="e">
        <f>IF(ISBLANK(A664),NA(),IFERROR(A664+(PLAYER_EXP_MAX-D664)/L664,NA()))</f>
        <v>#N/A</v>
      </c>
      <c r="N664" s="415" t="e">
        <f t="shared" ca="1" si="50"/>
        <v>#N/A</v>
      </c>
    </row>
    <row r="665" spans="4:14" ht="14.65" customHeight="1" x14ac:dyDescent="0.25">
      <c r="D665" s="415" t="str">
        <f t="shared" si="47"/>
        <v>-</v>
      </c>
      <c r="E665" s="316" t="str">
        <f>IF(ISBLANK(A665),"-",D665/PLAYER_EXP_MAX)</f>
        <v>-</v>
      </c>
      <c r="F665" s="322" t="e">
        <f ca="1">IF(ISBLANK(A665),NA(),IFERROR(SLOPE(INDIRECT("D" &amp; MATCH(A665-$B$1,A:A,1)):D665, INDIRECT("A" &amp; MATCH(A665-$B$1,A:A,1)):A665),NA()))</f>
        <v>#N/A</v>
      </c>
      <c r="G665" s="330" t="e">
        <f>IF(ISBLANK(A665),NA(),IFERROR(A665+(PLAYER_EXP_MAX-D665)/F665,NA()))</f>
        <v>#N/A</v>
      </c>
      <c r="H665" s="415" t="e">
        <f ca="1">IF(ISBLANK(#REF!),NA(),IFERROR(TEXT(TRUNC(G665-NOW()),"000") &amp; " D " &amp; TEXT(TRUNC(ABS(G665-NOW()-TRUNC(G665-NOW()))*24),"00") &amp; " H", NA()))</f>
        <v>#N/A</v>
      </c>
      <c r="I665" s="322" t="e">
        <f ca="1">IF(ISBLANK(A665),NA(),IFERROR(SLOPE(INDIRECT("D" &amp; MATCH(A665-$C$1,A:A,1)):D665, INDIRECT("A" &amp; MATCH(A665-$C$1,A:A,1)):A665),NA()))</f>
        <v>#N/A</v>
      </c>
      <c r="J665" s="330" t="e">
        <f>IF(ISBLANK(A665),NA(),IFERROR(A665+(PLAYER_EXP_MAX-D665)/I665,NA()))</f>
        <v>#N/A</v>
      </c>
      <c r="K665" s="415" t="e">
        <f t="shared" ca="1" si="48"/>
        <v>#N/A</v>
      </c>
      <c r="L665" s="322" t="e">
        <f t="shared" si="49"/>
        <v>#N/A</v>
      </c>
      <c r="M665" s="330" t="e">
        <f>IF(ISBLANK(A665),NA(),IFERROR(A665+(PLAYER_EXP_MAX-D665)/L665,NA()))</f>
        <v>#N/A</v>
      </c>
      <c r="N665" s="415" t="e">
        <f t="shared" ca="1" si="50"/>
        <v>#N/A</v>
      </c>
    </row>
    <row r="666" spans="4:14" ht="14.65" customHeight="1" x14ac:dyDescent="0.25">
      <c r="D666" s="415" t="str">
        <f t="shared" si="47"/>
        <v>-</v>
      </c>
      <c r="E666" s="316" t="str">
        <f>IF(ISBLANK(A666),"-",D666/PLAYER_EXP_MAX)</f>
        <v>-</v>
      </c>
      <c r="F666" s="322" t="e">
        <f ca="1">IF(ISBLANK(A666),NA(),IFERROR(SLOPE(INDIRECT("D" &amp; MATCH(A666-$B$1,A:A,1)):D666, INDIRECT("A" &amp; MATCH(A666-$B$1,A:A,1)):A666),NA()))</f>
        <v>#N/A</v>
      </c>
      <c r="G666" s="330" t="e">
        <f>IF(ISBLANK(A666),NA(),IFERROR(A666+(PLAYER_EXP_MAX-D666)/F666,NA()))</f>
        <v>#N/A</v>
      </c>
      <c r="H666" s="415" t="e">
        <f ca="1">IF(ISBLANK(#REF!),NA(),IFERROR(TEXT(TRUNC(G666-NOW()),"000") &amp; " D " &amp; TEXT(TRUNC(ABS(G666-NOW()-TRUNC(G666-NOW()))*24),"00") &amp; " H", NA()))</f>
        <v>#N/A</v>
      </c>
      <c r="I666" s="322" t="e">
        <f ca="1">IF(ISBLANK(A666),NA(),IFERROR(SLOPE(INDIRECT("D" &amp; MATCH(A666-$C$1,A:A,1)):D666, INDIRECT("A" &amp; MATCH(A666-$C$1,A:A,1)):A666),NA()))</f>
        <v>#N/A</v>
      </c>
      <c r="J666" s="330" t="e">
        <f>IF(ISBLANK(A666),NA(),IFERROR(A666+(PLAYER_EXP_MAX-D666)/I666,NA()))</f>
        <v>#N/A</v>
      </c>
      <c r="K666" s="415" t="e">
        <f t="shared" ca="1" si="48"/>
        <v>#N/A</v>
      </c>
      <c r="L666" s="322" t="e">
        <f t="shared" si="49"/>
        <v>#N/A</v>
      </c>
      <c r="M666" s="330" t="e">
        <f>IF(ISBLANK(A666),NA(),IFERROR(A666+(PLAYER_EXP_MAX-D666)/L666,NA()))</f>
        <v>#N/A</v>
      </c>
      <c r="N666" s="415" t="e">
        <f t="shared" ca="1" si="50"/>
        <v>#N/A</v>
      </c>
    </row>
    <row r="667" spans="4:14" ht="14.65" customHeight="1" x14ac:dyDescent="0.25">
      <c r="D667" s="415" t="str">
        <f t="shared" si="47"/>
        <v>-</v>
      </c>
      <c r="E667" s="316" t="str">
        <f>IF(ISBLANK(A667),"-",D667/PLAYER_EXP_MAX)</f>
        <v>-</v>
      </c>
      <c r="F667" s="322" t="e">
        <f ca="1">IF(ISBLANK(A667),NA(),IFERROR(SLOPE(INDIRECT("D" &amp; MATCH(A667-$B$1,A:A,1)):D667, INDIRECT("A" &amp; MATCH(A667-$B$1,A:A,1)):A667),NA()))</f>
        <v>#N/A</v>
      </c>
      <c r="G667" s="330" t="e">
        <f>IF(ISBLANK(A667),NA(),IFERROR(A667+(PLAYER_EXP_MAX-D667)/F667,NA()))</f>
        <v>#N/A</v>
      </c>
      <c r="H667" s="415" t="e">
        <f ca="1">IF(ISBLANK(#REF!),NA(),IFERROR(TEXT(TRUNC(G667-NOW()),"000") &amp; " D " &amp; TEXT(TRUNC(ABS(G667-NOW()-TRUNC(G667-NOW()))*24),"00") &amp; " H", NA()))</f>
        <v>#N/A</v>
      </c>
      <c r="I667" s="322" t="e">
        <f ca="1">IF(ISBLANK(A667),NA(),IFERROR(SLOPE(INDIRECT("D" &amp; MATCH(A667-$C$1,A:A,1)):D667, INDIRECT("A" &amp; MATCH(A667-$C$1,A:A,1)):A667),NA()))</f>
        <v>#N/A</v>
      </c>
      <c r="J667" s="330" t="e">
        <f>IF(ISBLANK(A667),NA(),IFERROR(A667+(PLAYER_EXP_MAX-D667)/I667,NA()))</f>
        <v>#N/A</v>
      </c>
      <c r="K667" s="415" t="e">
        <f t="shared" ca="1" si="48"/>
        <v>#N/A</v>
      </c>
      <c r="L667" s="322" t="e">
        <f t="shared" si="49"/>
        <v>#N/A</v>
      </c>
      <c r="M667" s="330" t="e">
        <f>IF(ISBLANK(A667),NA(),IFERROR(A667+(PLAYER_EXP_MAX-D667)/L667,NA()))</f>
        <v>#N/A</v>
      </c>
      <c r="N667" s="415" t="e">
        <f t="shared" ca="1" si="50"/>
        <v>#N/A</v>
      </c>
    </row>
    <row r="668" spans="4:14" ht="14.65" customHeight="1" x14ac:dyDescent="0.25">
      <c r="D668" s="415" t="str">
        <f t="shared" si="47"/>
        <v>-</v>
      </c>
      <c r="E668" s="316" t="str">
        <f>IF(ISBLANK(A668),"-",D668/PLAYER_EXP_MAX)</f>
        <v>-</v>
      </c>
      <c r="F668" s="322" t="e">
        <f ca="1">IF(ISBLANK(A668),NA(),IFERROR(SLOPE(INDIRECT("D" &amp; MATCH(A668-$B$1,A:A,1)):D668, INDIRECT("A" &amp; MATCH(A668-$B$1,A:A,1)):A668),NA()))</f>
        <v>#N/A</v>
      </c>
      <c r="G668" s="330" t="e">
        <f>IF(ISBLANK(A668),NA(),IFERROR(A668+(PLAYER_EXP_MAX-D668)/F668,NA()))</f>
        <v>#N/A</v>
      </c>
      <c r="H668" s="415" t="e">
        <f ca="1">IF(ISBLANK(#REF!),NA(),IFERROR(TEXT(TRUNC(G668-NOW()),"000") &amp; " D " &amp; TEXT(TRUNC(ABS(G668-NOW()-TRUNC(G668-NOW()))*24),"00") &amp; " H", NA()))</f>
        <v>#N/A</v>
      </c>
      <c r="I668" s="322" t="e">
        <f ca="1">IF(ISBLANK(A668),NA(),IFERROR(SLOPE(INDIRECT("D" &amp; MATCH(A668-$C$1,A:A,1)):D668, INDIRECT("A" &amp; MATCH(A668-$C$1,A:A,1)):A668),NA()))</f>
        <v>#N/A</v>
      </c>
      <c r="J668" s="330" t="e">
        <f>IF(ISBLANK(A668),NA(),IFERROR(A668+(PLAYER_EXP_MAX-D668)/I668,NA()))</f>
        <v>#N/A</v>
      </c>
      <c r="K668" s="415" t="e">
        <f t="shared" ca="1" si="48"/>
        <v>#N/A</v>
      </c>
      <c r="L668" s="322" t="e">
        <f t="shared" si="49"/>
        <v>#N/A</v>
      </c>
      <c r="M668" s="330" t="e">
        <f>IF(ISBLANK(A668),NA(),IFERROR(A668+(PLAYER_EXP_MAX-D668)/L668,NA()))</f>
        <v>#N/A</v>
      </c>
      <c r="N668" s="415" t="e">
        <f t="shared" ca="1" si="50"/>
        <v>#N/A</v>
      </c>
    </row>
    <row r="669" spans="4:14" ht="14.65" customHeight="1" x14ac:dyDescent="0.25">
      <c r="D669" s="415" t="str">
        <f t="shared" si="47"/>
        <v>-</v>
      </c>
      <c r="E669" s="316" t="str">
        <f>IF(ISBLANK(A669),"-",D669/PLAYER_EXP_MAX)</f>
        <v>-</v>
      </c>
      <c r="F669" s="322" t="e">
        <f ca="1">IF(ISBLANK(A669),NA(),IFERROR(SLOPE(INDIRECT("D" &amp; MATCH(A669-$B$1,A:A,1)):D669, INDIRECT("A" &amp; MATCH(A669-$B$1,A:A,1)):A669),NA()))</f>
        <v>#N/A</v>
      </c>
      <c r="G669" s="330" t="e">
        <f>IF(ISBLANK(A669),NA(),IFERROR(A669+(PLAYER_EXP_MAX-D669)/F669,NA()))</f>
        <v>#N/A</v>
      </c>
      <c r="H669" s="415" t="e">
        <f ca="1">IF(ISBLANK(#REF!),NA(),IFERROR(TEXT(TRUNC(G669-NOW()),"000") &amp; " D " &amp; TEXT(TRUNC(ABS(G669-NOW()-TRUNC(G669-NOW()))*24),"00") &amp; " H", NA()))</f>
        <v>#N/A</v>
      </c>
      <c r="I669" s="322" t="e">
        <f ca="1">IF(ISBLANK(A669),NA(),IFERROR(SLOPE(INDIRECT("D" &amp; MATCH(A669-$C$1,A:A,1)):D669, INDIRECT("A" &amp; MATCH(A669-$C$1,A:A,1)):A669),NA()))</f>
        <v>#N/A</v>
      </c>
      <c r="J669" s="330" t="e">
        <f>IF(ISBLANK(A669),NA(),IFERROR(A669+(PLAYER_EXP_MAX-D669)/I669,NA()))</f>
        <v>#N/A</v>
      </c>
      <c r="K669" s="415" t="e">
        <f t="shared" ca="1" si="48"/>
        <v>#N/A</v>
      </c>
      <c r="L669" s="322" t="e">
        <f t="shared" si="49"/>
        <v>#N/A</v>
      </c>
      <c r="M669" s="330" t="e">
        <f>IF(ISBLANK(A669),NA(),IFERROR(A669+(PLAYER_EXP_MAX-D669)/L669,NA()))</f>
        <v>#N/A</v>
      </c>
      <c r="N669" s="415" t="e">
        <f t="shared" ca="1" si="50"/>
        <v>#N/A</v>
      </c>
    </row>
    <row r="670" spans="4:14" ht="14.65" customHeight="1" x14ac:dyDescent="0.25">
      <c r="D670" s="415" t="str">
        <f t="shared" si="47"/>
        <v>-</v>
      </c>
      <c r="E670" s="316" t="str">
        <f>IF(ISBLANK(A670),"-",D670/PLAYER_EXP_MAX)</f>
        <v>-</v>
      </c>
      <c r="F670" s="322" t="e">
        <f ca="1">IF(ISBLANK(A670),NA(),IFERROR(SLOPE(INDIRECT("D" &amp; MATCH(A670-$B$1,A:A,1)):D670, INDIRECT("A" &amp; MATCH(A670-$B$1,A:A,1)):A670),NA()))</f>
        <v>#N/A</v>
      </c>
      <c r="G670" s="330" t="e">
        <f>IF(ISBLANK(A670),NA(),IFERROR(A670+(PLAYER_EXP_MAX-D670)/F670,NA()))</f>
        <v>#N/A</v>
      </c>
      <c r="H670" s="415" t="e">
        <f ca="1">IF(ISBLANK(#REF!),NA(),IFERROR(TEXT(TRUNC(G670-NOW()),"000") &amp; " D " &amp; TEXT(TRUNC(ABS(G670-NOW()-TRUNC(G670-NOW()))*24),"00") &amp; " H", NA()))</f>
        <v>#N/A</v>
      </c>
      <c r="I670" s="322" t="e">
        <f ca="1">IF(ISBLANK(A670),NA(),IFERROR(SLOPE(INDIRECT("D" &amp; MATCH(A670-$C$1,A:A,1)):D670, INDIRECT("A" &amp; MATCH(A670-$C$1,A:A,1)):A670),NA()))</f>
        <v>#N/A</v>
      </c>
      <c r="J670" s="330" t="e">
        <f>IF(ISBLANK(A670),NA(),IFERROR(A670+(PLAYER_EXP_MAX-D670)/I670,NA()))</f>
        <v>#N/A</v>
      </c>
      <c r="K670" s="415" t="e">
        <f t="shared" ca="1" si="48"/>
        <v>#N/A</v>
      </c>
      <c r="L670" s="322" t="e">
        <f t="shared" si="49"/>
        <v>#N/A</v>
      </c>
      <c r="M670" s="330" t="e">
        <f>IF(ISBLANK(A670),NA(),IFERROR(A670+(PLAYER_EXP_MAX-D670)/L670,NA()))</f>
        <v>#N/A</v>
      </c>
      <c r="N670" s="415" t="e">
        <f t="shared" ca="1" si="50"/>
        <v>#N/A</v>
      </c>
    </row>
    <row r="671" spans="4:14" ht="14.65" customHeight="1" x14ac:dyDescent="0.25">
      <c r="D671" s="415" t="str">
        <f t="shared" si="47"/>
        <v>-</v>
      </c>
      <c r="E671" s="316" t="str">
        <f>IF(ISBLANK(A671),"-",D671/PLAYER_EXP_MAX)</f>
        <v>-</v>
      </c>
      <c r="F671" s="322" t="e">
        <f ca="1">IF(ISBLANK(A671),NA(),IFERROR(SLOPE(INDIRECT("D" &amp; MATCH(A671-$B$1,A:A,1)):D671, INDIRECT("A" &amp; MATCH(A671-$B$1,A:A,1)):A671),NA()))</f>
        <v>#N/A</v>
      </c>
      <c r="G671" s="330" t="e">
        <f>IF(ISBLANK(A671),NA(),IFERROR(A671+(PLAYER_EXP_MAX-D671)/F671,NA()))</f>
        <v>#N/A</v>
      </c>
      <c r="H671" s="415" t="e">
        <f ca="1">IF(ISBLANK(#REF!),NA(),IFERROR(TEXT(TRUNC(G671-NOW()),"000") &amp; " D " &amp; TEXT(TRUNC(ABS(G671-NOW()-TRUNC(G671-NOW()))*24),"00") &amp; " H", NA()))</f>
        <v>#N/A</v>
      </c>
      <c r="I671" s="322" t="e">
        <f ca="1">IF(ISBLANK(A671),NA(),IFERROR(SLOPE(INDIRECT("D" &amp; MATCH(A671-$C$1,A:A,1)):D671, INDIRECT("A" &amp; MATCH(A671-$C$1,A:A,1)):A671),NA()))</f>
        <v>#N/A</v>
      </c>
      <c r="J671" s="330" t="e">
        <f>IF(ISBLANK(A671),NA(),IFERROR(A671+(PLAYER_EXP_MAX-D671)/I671,NA()))</f>
        <v>#N/A</v>
      </c>
      <c r="K671" s="415" t="e">
        <f t="shared" ca="1" si="48"/>
        <v>#N/A</v>
      </c>
      <c r="L671" s="322" t="e">
        <f t="shared" si="49"/>
        <v>#N/A</v>
      </c>
      <c r="M671" s="330" t="e">
        <f>IF(ISBLANK(A671),NA(),IFERROR(A671+(PLAYER_EXP_MAX-D671)/L671,NA()))</f>
        <v>#N/A</v>
      </c>
      <c r="N671" s="415" t="e">
        <f t="shared" ca="1" si="50"/>
        <v>#N/A</v>
      </c>
    </row>
    <row r="672" spans="4:14" ht="14.65" customHeight="1" x14ac:dyDescent="0.25">
      <c r="D672" s="415" t="str">
        <f t="shared" si="47"/>
        <v>-</v>
      </c>
      <c r="E672" s="316" t="str">
        <f>IF(ISBLANK(A672),"-",D672/PLAYER_EXP_MAX)</f>
        <v>-</v>
      </c>
      <c r="F672" s="322" t="e">
        <f ca="1">IF(ISBLANK(A672),NA(),IFERROR(SLOPE(INDIRECT("D" &amp; MATCH(A672-$B$1,A:A,1)):D672, INDIRECT("A" &amp; MATCH(A672-$B$1,A:A,1)):A672),NA()))</f>
        <v>#N/A</v>
      </c>
      <c r="G672" s="330" t="e">
        <f>IF(ISBLANK(A672),NA(),IFERROR(A672+(PLAYER_EXP_MAX-D672)/F672,NA()))</f>
        <v>#N/A</v>
      </c>
      <c r="H672" s="415" t="e">
        <f ca="1">IF(ISBLANK(#REF!),NA(),IFERROR(TEXT(TRUNC(G672-NOW()),"000") &amp; " D " &amp; TEXT(TRUNC(ABS(G672-NOW()-TRUNC(G672-NOW()))*24),"00") &amp; " H", NA()))</f>
        <v>#N/A</v>
      </c>
      <c r="I672" s="322" t="e">
        <f ca="1">IF(ISBLANK(A672),NA(),IFERROR(SLOPE(INDIRECT("D" &amp; MATCH(A672-$C$1,A:A,1)):D672, INDIRECT("A" &amp; MATCH(A672-$C$1,A:A,1)):A672),NA()))</f>
        <v>#N/A</v>
      </c>
      <c r="J672" s="330" t="e">
        <f>IF(ISBLANK(A672),NA(),IFERROR(A672+(PLAYER_EXP_MAX-D672)/I672,NA()))</f>
        <v>#N/A</v>
      </c>
      <c r="K672" s="415" t="e">
        <f t="shared" ca="1" si="48"/>
        <v>#N/A</v>
      </c>
      <c r="L672" s="322" t="e">
        <f t="shared" si="49"/>
        <v>#N/A</v>
      </c>
      <c r="M672" s="330" t="e">
        <f>IF(ISBLANK(A672),NA(),IFERROR(A672+(PLAYER_EXP_MAX-D672)/L672,NA()))</f>
        <v>#N/A</v>
      </c>
      <c r="N672" s="415" t="e">
        <f t="shared" ca="1" si="50"/>
        <v>#N/A</v>
      </c>
    </row>
    <row r="673" spans="4:14" ht="14.65" customHeight="1" x14ac:dyDescent="0.25">
      <c r="D673" s="415" t="str">
        <f t="shared" si="47"/>
        <v>-</v>
      </c>
      <c r="E673" s="316" t="str">
        <f>IF(ISBLANK(A673),"-",D673/PLAYER_EXP_MAX)</f>
        <v>-</v>
      </c>
      <c r="F673" s="322" t="e">
        <f ca="1">IF(ISBLANK(A673),NA(),IFERROR(SLOPE(INDIRECT("D" &amp; MATCH(A673-$B$1,A:A,1)):D673, INDIRECT("A" &amp; MATCH(A673-$B$1,A:A,1)):A673),NA()))</f>
        <v>#N/A</v>
      </c>
      <c r="G673" s="330" t="e">
        <f>IF(ISBLANK(A673),NA(),IFERROR(A673+(PLAYER_EXP_MAX-D673)/F673,NA()))</f>
        <v>#N/A</v>
      </c>
      <c r="H673" s="415" t="e">
        <f ca="1">IF(ISBLANK(#REF!),NA(),IFERROR(TEXT(TRUNC(G673-NOW()),"000") &amp; " D " &amp; TEXT(TRUNC(ABS(G673-NOW()-TRUNC(G673-NOW()))*24),"00") &amp; " H", NA()))</f>
        <v>#N/A</v>
      </c>
      <c r="I673" s="322" t="e">
        <f ca="1">IF(ISBLANK(A673),NA(),IFERROR(SLOPE(INDIRECT("D" &amp; MATCH(A673-$C$1,A:A,1)):D673, INDIRECT("A" &amp; MATCH(A673-$C$1,A:A,1)):A673),NA()))</f>
        <v>#N/A</v>
      </c>
      <c r="J673" s="330" t="e">
        <f>IF(ISBLANK(A673),NA(),IFERROR(A673+(PLAYER_EXP_MAX-D673)/I673,NA()))</f>
        <v>#N/A</v>
      </c>
      <c r="K673" s="415" t="e">
        <f t="shared" ca="1" si="48"/>
        <v>#N/A</v>
      </c>
      <c r="L673" s="322" t="e">
        <f t="shared" si="49"/>
        <v>#N/A</v>
      </c>
      <c r="M673" s="330" t="e">
        <f>IF(ISBLANK(A673),NA(),IFERROR(A673+(PLAYER_EXP_MAX-D673)/L673,NA()))</f>
        <v>#N/A</v>
      </c>
      <c r="N673" s="415" t="e">
        <f t="shared" ca="1" si="50"/>
        <v>#N/A</v>
      </c>
    </row>
    <row r="674" spans="4:14" ht="14.65" customHeight="1" x14ac:dyDescent="0.25">
      <c r="D674" s="415" t="str">
        <f t="shared" si="47"/>
        <v>-</v>
      </c>
      <c r="E674" s="316" t="str">
        <f>IF(ISBLANK(A674),"-",D674/PLAYER_EXP_MAX)</f>
        <v>-</v>
      </c>
      <c r="F674" s="322" t="e">
        <f ca="1">IF(ISBLANK(A674),NA(),IFERROR(SLOPE(INDIRECT("D" &amp; MATCH(A674-$B$1,A:A,1)):D674, INDIRECT("A" &amp; MATCH(A674-$B$1,A:A,1)):A674),NA()))</f>
        <v>#N/A</v>
      </c>
      <c r="G674" s="330" t="e">
        <f>IF(ISBLANK(A674),NA(),IFERROR(A674+(PLAYER_EXP_MAX-D674)/F674,NA()))</f>
        <v>#N/A</v>
      </c>
      <c r="H674" s="415" t="e">
        <f ca="1">IF(ISBLANK(#REF!),NA(),IFERROR(TEXT(TRUNC(G674-NOW()),"000") &amp; " D " &amp; TEXT(TRUNC(ABS(G674-NOW()-TRUNC(G674-NOW()))*24),"00") &amp; " H", NA()))</f>
        <v>#N/A</v>
      </c>
      <c r="I674" s="322" t="e">
        <f ca="1">IF(ISBLANK(A674),NA(),IFERROR(SLOPE(INDIRECT("D" &amp; MATCH(A674-$C$1,A:A,1)):D674, INDIRECT("A" &amp; MATCH(A674-$C$1,A:A,1)):A674),NA()))</f>
        <v>#N/A</v>
      </c>
      <c r="J674" s="330" t="e">
        <f>IF(ISBLANK(A674),NA(),IFERROR(A674+(PLAYER_EXP_MAX-D674)/I674,NA()))</f>
        <v>#N/A</v>
      </c>
      <c r="K674" s="415" t="e">
        <f t="shared" ca="1" si="48"/>
        <v>#N/A</v>
      </c>
      <c r="L674" s="322" t="e">
        <f t="shared" si="49"/>
        <v>#N/A</v>
      </c>
      <c r="M674" s="330" t="e">
        <f>IF(ISBLANK(A674),NA(),IFERROR(A674+(PLAYER_EXP_MAX-D674)/L674,NA()))</f>
        <v>#N/A</v>
      </c>
      <c r="N674" s="415" t="e">
        <f t="shared" ca="1" si="50"/>
        <v>#N/A</v>
      </c>
    </row>
    <row r="675" spans="4:14" ht="14.65" customHeight="1" x14ac:dyDescent="0.25">
      <c r="D675" s="415" t="str">
        <f t="shared" si="47"/>
        <v>-</v>
      </c>
      <c r="E675" s="316" t="str">
        <f>IF(ISBLANK(A675),"-",D675/PLAYER_EXP_MAX)</f>
        <v>-</v>
      </c>
      <c r="F675" s="322" t="e">
        <f ca="1">IF(ISBLANK(A675),NA(),IFERROR(SLOPE(INDIRECT("D" &amp; MATCH(A675-$B$1,A:A,1)):D675, INDIRECT("A" &amp; MATCH(A675-$B$1,A:A,1)):A675),NA()))</f>
        <v>#N/A</v>
      </c>
      <c r="G675" s="330" t="e">
        <f>IF(ISBLANK(A675),NA(),IFERROR(A675+(PLAYER_EXP_MAX-D675)/F675,NA()))</f>
        <v>#N/A</v>
      </c>
      <c r="H675" s="415" t="e">
        <f ca="1">IF(ISBLANK(#REF!),NA(),IFERROR(TEXT(TRUNC(G675-NOW()),"000") &amp; " D " &amp; TEXT(TRUNC(ABS(G675-NOW()-TRUNC(G675-NOW()))*24),"00") &amp; " H", NA()))</f>
        <v>#N/A</v>
      </c>
      <c r="I675" s="322" t="e">
        <f ca="1">IF(ISBLANK(A675),NA(),IFERROR(SLOPE(INDIRECT("D" &amp; MATCH(A675-$C$1,A:A,1)):D675, INDIRECT("A" &amp; MATCH(A675-$C$1,A:A,1)):A675),NA()))</f>
        <v>#N/A</v>
      </c>
      <c r="J675" s="330" t="e">
        <f>IF(ISBLANK(A675),NA(),IFERROR(A675+(PLAYER_EXP_MAX-D675)/I675,NA()))</f>
        <v>#N/A</v>
      </c>
      <c r="K675" s="415" t="e">
        <f t="shared" ca="1" si="48"/>
        <v>#N/A</v>
      </c>
      <c r="L675" s="322" t="e">
        <f t="shared" si="49"/>
        <v>#N/A</v>
      </c>
      <c r="M675" s="330" t="e">
        <f>IF(ISBLANK(A675),NA(),IFERROR(A675+(PLAYER_EXP_MAX-D675)/L675,NA()))</f>
        <v>#N/A</v>
      </c>
      <c r="N675" s="415" t="e">
        <f t="shared" ca="1" si="50"/>
        <v>#N/A</v>
      </c>
    </row>
    <row r="676" spans="4:14" ht="14.65" customHeight="1" x14ac:dyDescent="0.25">
      <c r="D676" s="415" t="str">
        <f t="shared" si="47"/>
        <v>-</v>
      </c>
      <c r="E676" s="316" t="str">
        <f>IF(ISBLANK(A676),"-",D676/PLAYER_EXP_MAX)</f>
        <v>-</v>
      </c>
      <c r="F676" s="322" t="e">
        <f ca="1">IF(ISBLANK(A676),NA(),IFERROR(SLOPE(INDIRECT("D" &amp; MATCH(A676-$B$1,A:A,1)):D676, INDIRECT("A" &amp; MATCH(A676-$B$1,A:A,1)):A676),NA()))</f>
        <v>#N/A</v>
      </c>
      <c r="G676" s="330" t="e">
        <f>IF(ISBLANK(A676),NA(),IFERROR(A676+(PLAYER_EXP_MAX-D676)/F676,NA()))</f>
        <v>#N/A</v>
      </c>
      <c r="H676" s="415" t="e">
        <f ca="1">IF(ISBLANK(#REF!),NA(),IFERROR(TEXT(TRUNC(G676-NOW()),"000") &amp; " D " &amp; TEXT(TRUNC(ABS(G676-NOW()-TRUNC(G676-NOW()))*24),"00") &amp; " H", NA()))</f>
        <v>#N/A</v>
      </c>
      <c r="I676" s="322" t="e">
        <f ca="1">IF(ISBLANK(A676),NA(),IFERROR(SLOPE(INDIRECT("D" &amp; MATCH(A676-$C$1,A:A,1)):D676, INDIRECT("A" &amp; MATCH(A676-$C$1,A:A,1)):A676),NA()))</f>
        <v>#N/A</v>
      </c>
      <c r="J676" s="330" t="e">
        <f>IF(ISBLANK(A676),NA(),IFERROR(A676+(PLAYER_EXP_MAX-D676)/I676,NA()))</f>
        <v>#N/A</v>
      </c>
      <c r="K676" s="415" t="e">
        <f t="shared" ca="1" si="48"/>
        <v>#N/A</v>
      </c>
      <c r="L676" s="322" t="e">
        <f t="shared" si="49"/>
        <v>#N/A</v>
      </c>
      <c r="M676" s="330" t="e">
        <f>IF(ISBLANK(A676),NA(),IFERROR(A676+(PLAYER_EXP_MAX-D676)/L676,NA()))</f>
        <v>#N/A</v>
      </c>
      <c r="N676" s="415" t="e">
        <f t="shared" ca="1" si="50"/>
        <v>#N/A</v>
      </c>
    </row>
    <row r="677" spans="4:14" ht="14.65" customHeight="1" x14ac:dyDescent="0.25">
      <c r="D677" s="415" t="str">
        <f t="shared" si="47"/>
        <v>-</v>
      </c>
      <c r="E677" s="316" t="str">
        <f>IF(ISBLANK(A677),"-",D677/PLAYER_EXP_MAX)</f>
        <v>-</v>
      </c>
      <c r="F677" s="322" t="e">
        <f ca="1">IF(ISBLANK(A677),NA(),IFERROR(SLOPE(INDIRECT("D" &amp; MATCH(A677-$B$1,A:A,1)):D677, INDIRECT("A" &amp; MATCH(A677-$B$1,A:A,1)):A677),NA()))</f>
        <v>#N/A</v>
      </c>
      <c r="G677" s="330" t="e">
        <f>IF(ISBLANK(A677),NA(),IFERROR(A677+(PLAYER_EXP_MAX-D677)/F677,NA()))</f>
        <v>#N/A</v>
      </c>
      <c r="H677" s="415" t="e">
        <f ca="1">IF(ISBLANK(#REF!),NA(),IFERROR(TEXT(TRUNC(G677-NOW()),"000") &amp; " D " &amp; TEXT(TRUNC(ABS(G677-NOW()-TRUNC(G677-NOW()))*24),"00") &amp; " H", NA()))</f>
        <v>#N/A</v>
      </c>
      <c r="I677" s="322" t="e">
        <f ca="1">IF(ISBLANK(A677),NA(),IFERROR(SLOPE(INDIRECT("D" &amp; MATCH(A677-$C$1,A:A,1)):D677, INDIRECT("A" &amp; MATCH(A677-$C$1,A:A,1)):A677),NA()))</f>
        <v>#N/A</v>
      </c>
      <c r="J677" s="330" t="e">
        <f>IF(ISBLANK(A677),NA(),IFERROR(A677+(PLAYER_EXP_MAX-D677)/I677,NA()))</f>
        <v>#N/A</v>
      </c>
      <c r="K677" s="415" t="e">
        <f t="shared" ca="1" si="48"/>
        <v>#N/A</v>
      </c>
      <c r="L677" s="322" t="e">
        <f t="shared" si="49"/>
        <v>#N/A</v>
      </c>
      <c r="M677" s="330" t="e">
        <f>IF(ISBLANK(A677),NA(),IFERROR(A677+(PLAYER_EXP_MAX-D677)/L677,NA()))</f>
        <v>#N/A</v>
      </c>
      <c r="N677" s="415" t="e">
        <f t="shared" ca="1" si="50"/>
        <v>#N/A</v>
      </c>
    </row>
    <row r="678" spans="4:14" ht="14.65" customHeight="1" x14ac:dyDescent="0.25">
      <c r="D678" s="415" t="str">
        <f t="shared" si="47"/>
        <v>-</v>
      </c>
      <c r="E678" s="316" t="str">
        <f>IF(ISBLANK(A678),"-",D678/PLAYER_EXP_MAX)</f>
        <v>-</v>
      </c>
      <c r="F678" s="322" t="e">
        <f ca="1">IF(ISBLANK(A678),NA(),IFERROR(SLOPE(INDIRECT("D" &amp; MATCH(A678-$B$1,A:A,1)):D678, INDIRECT("A" &amp; MATCH(A678-$B$1,A:A,1)):A678),NA()))</f>
        <v>#N/A</v>
      </c>
      <c r="G678" s="330" t="e">
        <f>IF(ISBLANK(A678),NA(),IFERROR(A678+(PLAYER_EXP_MAX-D678)/F678,NA()))</f>
        <v>#N/A</v>
      </c>
      <c r="H678" s="415" t="e">
        <f ca="1">IF(ISBLANK(#REF!),NA(),IFERROR(TEXT(TRUNC(G678-NOW()),"000") &amp; " D " &amp; TEXT(TRUNC(ABS(G678-NOW()-TRUNC(G678-NOW()))*24),"00") &amp; " H", NA()))</f>
        <v>#N/A</v>
      </c>
      <c r="I678" s="322" t="e">
        <f ca="1">IF(ISBLANK(A678),NA(),IFERROR(SLOPE(INDIRECT("D" &amp; MATCH(A678-$C$1,A:A,1)):D678, INDIRECT("A" &amp; MATCH(A678-$C$1,A:A,1)):A678),NA()))</f>
        <v>#N/A</v>
      </c>
      <c r="J678" s="330" t="e">
        <f>IF(ISBLANK(A678),NA(),IFERROR(A678+(PLAYER_EXP_MAX-D678)/I678,NA()))</f>
        <v>#N/A</v>
      </c>
      <c r="K678" s="415" t="e">
        <f t="shared" ca="1" si="48"/>
        <v>#N/A</v>
      </c>
      <c r="L678" s="322" t="e">
        <f t="shared" si="49"/>
        <v>#N/A</v>
      </c>
      <c r="M678" s="330" t="e">
        <f>IF(ISBLANK(A678),NA(),IFERROR(A678+(PLAYER_EXP_MAX-D678)/L678,NA()))</f>
        <v>#N/A</v>
      </c>
      <c r="N678" s="415" t="e">
        <f t="shared" ca="1" si="50"/>
        <v>#N/A</v>
      </c>
    </row>
    <row r="679" spans="4:14" ht="14.65" customHeight="1" x14ac:dyDescent="0.25">
      <c r="D679" s="415" t="str">
        <f t="shared" si="47"/>
        <v>-</v>
      </c>
      <c r="E679" s="316" t="str">
        <f>IF(ISBLANK(A679),"-",D679/PLAYER_EXP_MAX)</f>
        <v>-</v>
      </c>
      <c r="F679" s="322" t="e">
        <f ca="1">IF(ISBLANK(A679),NA(),IFERROR(SLOPE(INDIRECT("D" &amp; MATCH(A679-$B$1,A:A,1)):D679, INDIRECT("A" &amp; MATCH(A679-$B$1,A:A,1)):A679),NA()))</f>
        <v>#N/A</v>
      </c>
      <c r="G679" s="330" t="e">
        <f>IF(ISBLANK(A679),NA(),IFERROR(A679+(PLAYER_EXP_MAX-D679)/F679,NA()))</f>
        <v>#N/A</v>
      </c>
      <c r="H679" s="415" t="e">
        <f ca="1">IF(ISBLANK(#REF!),NA(),IFERROR(TEXT(TRUNC(G679-NOW()),"000") &amp; " D " &amp; TEXT(TRUNC(ABS(G679-NOW()-TRUNC(G679-NOW()))*24),"00") &amp; " H", NA()))</f>
        <v>#N/A</v>
      </c>
      <c r="I679" s="322" t="e">
        <f ca="1">IF(ISBLANK(A679),NA(),IFERROR(SLOPE(INDIRECT("D" &amp; MATCH(A679-$C$1,A:A,1)):D679, INDIRECT("A" &amp; MATCH(A679-$C$1,A:A,1)):A679),NA()))</f>
        <v>#N/A</v>
      </c>
      <c r="J679" s="330" t="e">
        <f>IF(ISBLANK(A679),NA(),IFERROR(A679+(PLAYER_EXP_MAX-D679)/I679,NA()))</f>
        <v>#N/A</v>
      </c>
      <c r="K679" s="415" t="e">
        <f t="shared" ca="1" si="48"/>
        <v>#N/A</v>
      </c>
      <c r="L679" s="322" t="e">
        <f t="shared" si="49"/>
        <v>#N/A</v>
      </c>
      <c r="M679" s="330" t="e">
        <f>IF(ISBLANK(A679),NA(),IFERROR(A679+(PLAYER_EXP_MAX-D679)/L679,NA()))</f>
        <v>#N/A</v>
      </c>
      <c r="N679" s="415" t="e">
        <f t="shared" ca="1" si="50"/>
        <v>#N/A</v>
      </c>
    </row>
    <row r="680" spans="4:14" ht="14.65" customHeight="1" x14ac:dyDescent="0.25">
      <c r="D680" s="415" t="str">
        <f t="shared" si="47"/>
        <v>-</v>
      </c>
      <c r="E680" s="316" t="str">
        <f>IF(ISBLANK(A680),"-",D680/PLAYER_EXP_MAX)</f>
        <v>-</v>
      </c>
      <c r="F680" s="322" t="e">
        <f ca="1">IF(ISBLANK(A680),NA(),IFERROR(SLOPE(INDIRECT("D" &amp; MATCH(A680-$B$1,A:A,1)):D680, INDIRECT("A" &amp; MATCH(A680-$B$1,A:A,1)):A680),NA()))</f>
        <v>#N/A</v>
      </c>
      <c r="G680" s="330" t="e">
        <f>IF(ISBLANK(A680),NA(),IFERROR(A680+(PLAYER_EXP_MAX-D680)/F680,NA()))</f>
        <v>#N/A</v>
      </c>
      <c r="H680" s="415" t="e">
        <f ca="1">IF(ISBLANK(#REF!),NA(),IFERROR(TEXT(TRUNC(G680-NOW()),"000") &amp; " D " &amp; TEXT(TRUNC(ABS(G680-NOW()-TRUNC(G680-NOW()))*24),"00") &amp; " H", NA()))</f>
        <v>#N/A</v>
      </c>
      <c r="I680" s="322" t="e">
        <f ca="1">IF(ISBLANK(A680),NA(),IFERROR(SLOPE(INDIRECT("D" &amp; MATCH(A680-$C$1,A:A,1)):D680, INDIRECT("A" &amp; MATCH(A680-$C$1,A:A,1)):A680),NA()))</f>
        <v>#N/A</v>
      </c>
      <c r="J680" s="330" t="e">
        <f>IF(ISBLANK(A680),NA(),IFERROR(A680+(PLAYER_EXP_MAX-D680)/I680,NA()))</f>
        <v>#N/A</v>
      </c>
      <c r="K680" s="415" t="e">
        <f t="shared" ca="1" si="48"/>
        <v>#N/A</v>
      </c>
      <c r="L680" s="322" t="e">
        <f t="shared" si="49"/>
        <v>#N/A</v>
      </c>
      <c r="M680" s="330" t="e">
        <f>IF(ISBLANK(A680),NA(),IFERROR(A680+(PLAYER_EXP_MAX-D680)/L680,NA()))</f>
        <v>#N/A</v>
      </c>
      <c r="N680" s="415" t="e">
        <f t="shared" ca="1" si="50"/>
        <v>#N/A</v>
      </c>
    </row>
    <row r="681" spans="4:14" ht="14.65" customHeight="1" x14ac:dyDescent="0.25">
      <c r="D681" s="415" t="str">
        <f t="shared" si="47"/>
        <v>-</v>
      </c>
      <c r="E681" s="316" t="str">
        <f>IF(ISBLANK(A681),"-",D681/PLAYER_EXP_MAX)</f>
        <v>-</v>
      </c>
      <c r="F681" s="322" t="e">
        <f ca="1">IF(ISBLANK(A681),NA(),IFERROR(SLOPE(INDIRECT("D" &amp; MATCH(A681-$B$1,A:A,1)):D681, INDIRECT("A" &amp; MATCH(A681-$B$1,A:A,1)):A681),NA()))</f>
        <v>#N/A</v>
      </c>
      <c r="G681" s="330" t="e">
        <f>IF(ISBLANK(A681),NA(),IFERROR(A681+(PLAYER_EXP_MAX-D681)/F681,NA()))</f>
        <v>#N/A</v>
      </c>
      <c r="H681" s="415" t="e">
        <f ca="1">IF(ISBLANK(#REF!),NA(),IFERROR(TEXT(TRUNC(G681-NOW()),"000") &amp; " D " &amp; TEXT(TRUNC(ABS(G681-NOW()-TRUNC(G681-NOW()))*24),"00") &amp; " H", NA()))</f>
        <v>#N/A</v>
      </c>
      <c r="I681" s="322" t="e">
        <f ca="1">IF(ISBLANK(A681),NA(),IFERROR(SLOPE(INDIRECT("D" &amp; MATCH(A681-$C$1,A:A,1)):D681, INDIRECT("A" &amp; MATCH(A681-$C$1,A:A,1)):A681),NA()))</f>
        <v>#N/A</v>
      </c>
      <c r="J681" s="330" t="e">
        <f>IF(ISBLANK(A681),NA(),IFERROR(A681+(PLAYER_EXP_MAX-D681)/I681,NA()))</f>
        <v>#N/A</v>
      </c>
      <c r="K681" s="415" t="e">
        <f t="shared" ca="1" si="48"/>
        <v>#N/A</v>
      </c>
      <c r="L681" s="322" t="e">
        <f t="shared" si="49"/>
        <v>#N/A</v>
      </c>
      <c r="M681" s="330" t="e">
        <f>IF(ISBLANK(A681),NA(),IFERROR(A681+(PLAYER_EXP_MAX-D681)/L681,NA()))</f>
        <v>#N/A</v>
      </c>
      <c r="N681" s="415" t="e">
        <f t="shared" ca="1" si="50"/>
        <v>#N/A</v>
      </c>
    </row>
    <row r="682" spans="4:14" ht="14.65" customHeight="1" x14ac:dyDescent="0.25">
      <c r="D682" s="415" t="str">
        <f t="shared" si="47"/>
        <v>-</v>
      </c>
      <c r="E682" s="316" t="str">
        <f>IF(ISBLANK(A682),"-",D682/PLAYER_EXP_MAX)</f>
        <v>-</v>
      </c>
      <c r="F682" s="322" t="e">
        <f ca="1">IF(ISBLANK(A682),NA(),IFERROR(SLOPE(INDIRECT("D" &amp; MATCH(A682-$B$1,A:A,1)):D682, INDIRECT("A" &amp; MATCH(A682-$B$1,A:A,1)):A682),NA()))</f>
        <v>#N/A</v>
      </c>
      <c r="G682" s="330" t="e">
        <f>IF(ISBLANK(A682),NA(),IFERROR(A682+(PLAYER_EXP_MAX-D682)/F682,NA()))</f>
        <v>#N/A</v>
      </c>
      <c r="H682" s="415" t="e">
        <f ca="1">IF(ISBLANK(#REF!),NA(),IFERROR(TEXT(TRUNC(G682-NOW()),"000") &amp; " D " &amp; TEXT(TRUNC(ABS(G682-NOW()-TRUNC(G682-NOW()))*24),"00") &amp; " H", NA()))</f>
        <v>#N/A</v>
      </c>
      <c r="I682" s="322" t="e">
        <f ca="1">IF(ISBLANK(A682),NA(),IFERROR(SLOPE(INDIRECT("D" &amp; MATCH(A682-$C$1,A:A,1)):D682, INDIRECT("A" &amp; MATCH(A682-$C$1,A:A,1)):A682),NA()))</f>
        <v>#N/A</v>
      </c>
      <c r="J682" s="330" t="e">
        <f>IF(ISBLANK(A682),NA(),IFERROR(A682+(PLAYER_EXP_MAX-D682)/I682,NA()))</f>
        <v>#N/A</v>
      </c>
      <c r="K682" s="415" t="e">
        <f t="shared" ca="1" si="48"/>
        <v>#N/A</v>
      </c>
      <c r="L682" s="322" t="e">
        <f t="shared" si="49"/>
        <v>#N/A</v>
      </c>
      <c r="M682" s="330" t="e">
        <f>IF(ISBLANK(A682),NA(),IFERROR(A682+(PLAYER_EXP_MAX-D682)/L682,NA()))</f>
        <v>#N/A</v>
      </c>
      <c r="N682" s="415" t="e">
        <f t="shared" ca="1" si="50"/>
        <v>#N/A</v>
      </c>
    </row>
    <row r="683" spans="4:14" ht="14.65" customHeight="1" x14ac:dyDescent="0.25">
      <c r="D683" s="415" t="str">
        <f t="shared" si="47"/>
        <v>-</v>
      </c>
      <c r="E683" s="316" t="str">
        <f>IF(ISBLANK(A683),"-",D683/PLAYER_EXP_MAX)</f>
        <v>-</v>
      </c>
      <c r="F683" s="322" t="e">
        <f ca="1">IF(ISBLANK(A683),NA(),IFERROR(SLOPE(INDIRECT("D" &amp; MATCH(A683-$B$1,A:A,1)):D683, INDIRECT("A" &amp; MATCH(A683-$B$1,A:A,1)):A683),NA()))</f>
        <v>#N/A</v>
      </c>
      <c r="G683" s="330" t="e">
        <f>IF(ISBLANK(A683),NA(),IFERROR(A683+(PLAYER_EXP_MAX-D683)/F683,NA()))</f>
        <v>#N/A</v>
      </c>
      <c r="H683" s="415" t="e">
        <f ca="1">IF(ISBLANK(#REF!),NA(),IFERROR(TEXT(TRUNC(G683-NOW()),"000") &amp; " D " &amp; TEXT(TRUNC(ABS(G683-NOW()-TRUNC(G683-NOW()))*24),"00") &amp; " H", NA()))</f>
        <v>#N/A</v>
      </c>
      <c r="I683" s="322" t="e">
        <f ca="1">IF(ISBLANK(A683),NA(),IFERROR(SLOPE(INDIRECT("D" &amp; MATCH(A683-$C$1,A:A,1)):D683, INDIRECT("A" &amp; MATCH(A683-$C$1,A:A,1)):A683),NA()))</f>
        <v>#N/A</v>
      </c>
      <c r="J683" s="330" t="e">
        <f>IF(ISBLANK(A683),NA(),IFERROR(A683+(PLAYER_EXP_MAX-D683)/I683,NA()))</f>
        <v>#N/A</v>
      </c>
      <c r="K683" s="415" t="e">
        <f t="shared" ca="1" si="48"/>
        <v>#N/A</v>
      </c>
      <c r="L683" s="322" t="e">
        <f t="shared" si="49"/>
        <v>#N/A</v>
      </c>
      <c r="M683" s="330" t="e">
        <f>IF(ISBLANK(A683),NA(),IFERROR(A683+(PLAYER_EXP_MAX-D683)/L683,NA()))</f>
        <v>#N/A</v>
      </c>
      <c r="N683" s="415" t="e">
        <f t="shared" ca="1" si="50"/>
        <v>#N/A</v>
      </c>
    </row>
    <row r="684" spans="4:14" ht="14.65" customHeight="1" x14ac:dyDescent="0.25">
      <c r="D684" s="415" t="str">
        <f t="shared" si="47"/>
        <v>-</v>
      </c>
      <c r="E684" s="316" t="str">
        <f>IF(ISBLANK(A684),"-",D684/PLAYER_EXP_MAX)</f>
        <v>-</v>
      </c>
      <c r="F684" s="322" t="e">
        <f ca="1">IF(ISBLANK(A684),NA(),IFERROR(SLOPE(INDIRECT("D" &amp; MATCH(A684-$B$1,A:A,1)):D684, INDIRECT("A" &amp; MATCH(A684-$B$1,A:A,1)):A684),NA()))</f>
        <v>#N/A</v>
      </c>
      <c r="G684" s="330" t="e">
        <f>IF(ISBLANK(A684),NA(),IFERROR(A684+(PLAYER_EXP_MAX-D684)/F684,NA()))</f>
        <v>#N/A</v>
      </c>
      <c r="H684" s="415" t="e">
        <f ca="1">IF(ISBLANK(#REF!),NA(),IFERROR(TEXT(TRUNC(G684-NOW()),"000") &amp; " D " &amp; TEXT(TRUNC(ABS(G684-NOW()-TRUNC(G684-NOW()))*24),"00") &amp; " H", NA()))</f>
        <v>#N/A</v>
      </c>
      <c r="I684" s="322" t="e">
        <f ca="1">IF(ISBLANK(A684),NA(),IFERROR(SLOPE(INDIRECT("D" &amp; MATCH(A684-$C$1,A:A,1)):D684, INDIRECT("A" &amp; MATCH(A684-$C$1,A:A,1)):A684),NA()))</f>
        <v>#N/A</v>
      </c>
      <c r="J684" s="330" t="e">
        <f>IF(ISBLANK(A684),NA(),IFERROR(A684+(PLAYER_EXP_MAX-D684)/I684,NA()))</f>
        <v>#N/A</v>
      </c>
      <c r="K684" s="415" t="e">
        <f t="shared" ca="1" si="48"/>
        <v>#N/A</v>
      </c>
      <c r="L684" s="322" t="e">
        <f t="shared" si="49"/>
        <v>#N/A</v>
      </c>
      <c r="M684" s="330" t="e">
        <f>IF(ISBLANK(A684),NA(),IFERROR(A684+(PLAYER_EXP_MAX-D684)/L684,NA()))</f>
        <v>#N/A</v>
      </c>
      <c r="N684" s="415" t="e">
        <f t="shared" ca="1" si="50"/>
        <v>#N/A</v>
      </c>
    </row>
    <row r="685" spans="4:14" ht="14.65" customHeight="1" x14ac:dyDescent="0.25">
      <c r="D685" s="415" t="str">
        <f t="shared" si="47"/>
        <v>-</v>
      </c>
      <c r="E685" s="316" t="str">
        <f>IF(ISBLANK(A685),"-",D685/PLAYER_EXP_MAX)</f>
        <v>-</v>
      </c>
      <c r="F685" s="322" t="e">
        <f ca="1">IF(ISBLANK(A685),NA(),IFERROR(SLOPE(INDIRECT("D" &amp; MATCH(A685-$B$1,A:A,1)):D685, INDIRECT("A" &amp; MATCH(A685-$B$1,A:A,1)):A685),NA()))</f>
        <v>#N/A</v>
      </c>
      <c r="G685" s="330" t="e">
        <f>IF(ISBLANK(A685),NA(),IFERROR(A685+(PLAYER_EXP_MAX-D685)/F685,NA()))</f>
        <v>#N/A</v>
      </c>
      <c r="H685" s="415" t="e">
        <f ca="1">IF(ISBLANK(#REF!),NA(),IFERROR(TEXT(TRUNC(G685-NOW()),"000") &amp; " D " &amp; TEXT(TRUNC(ABS(G685-NOW()-TRUNC(G685-NOW()))*24),"00") &amp; " H", NA()))</f>
        <v>#N/A</v>
      </c>
      <c r="I685" s="322" t="e">
        <f ca="1">IF(ISBLANK(A685),NA(),IFERROR(SLOPE(INDIRECT("D" &amp; MATCH(A685-$C$1,A:A,1)):D685, INDIRECT("A" &amp; MATCH(A685-$C$1,A:A,1)):A685),NA()))</f>
        <v>#N/A</v>
      </c>
      <c r="J685" s="330" t="e">
        <f>IF(ISBLANK(A685),NA(),IFERROR(A685+(PLAYER_EXP_MAX-D685)/I685,NA()))</f>
        <v>#N/A</v>
      </c>
      <c r="K685" s="415" t="e">
        <f t="shared" ca="1" si="48"/>
        <v>#N/A</v>
      </c>
      <c r="L685" s="322" t="e">
        <f t="shared" si="49"/>
        <v>#N/A</v>
      </c>
      <c r="M685" s="330" t="e">
        <f>IF(ISBLANK(A685),NA(),IFERROR(A685+(PLAYER_EXP_MAX-D685)/L685,NA()))</f>
        <v>#N/A</v>
      </c>
      <c r="N685" s="415" t="e">
        <f t="shared" ca="1" si="50"/>
        <v>#N/A</v>
      </c>
    </row>
    <row r="686" spans="4:14" ht="14.65" customHeight="1" x14ac:dyDescent="0.25">
      <c r="D686" s="415" t="str">
        <f t="shared" si="47"/>
        <v>-</v>
      </c>
      <c r="E686" s="316" t="str">
        <f>IF(ISBLANK(A686),"-",D686/PLAYER_EXP_MAX)</f>
        <v>-</v>
      </c>
      <c r="F686" s="322" t="e">
        <f ca="1">IF(ISBLANK(A686),NA(),IFERROR(SLOPE(INDIRECT("D" &amp; MATCH(A686-$B$1,A:A,1)):D686, INDIRECT("A" &amp; MATCH(A686-$B$1,A:A,1)):A686),NA()))</f>
        <v>#N/A</v>
      </c>
      <c r="G686" s="330" t="e">
        <f>IF(ISBLANK(A686),NA(),IFERROR(A686+(PLAYER_EXP_MAX-D686)/F686,NA()))</f>
        <v>#N/A</v>
      </c>
      <c r="H686" s="415" t="e">
        <f ca="1">IF(ISBLANK(#REF!),NA(),IFERROR(TEXT(TRUNC(G686-NOW()),"000") &amp; " D " &amp; TEXT(TRUNC(ABS(G686-NOW()-TRUNC(G686-NOW()))*24),"00") &amp; " H", NA()))</f>
        <v>#N/A</v>
      </c>
      <c r="I686" s="322" t="e">
        <f ca="1">IF(ISBLANK(A686),NA(),IFERROR(SLOPE(INDIRECT("D" &amp; MATCH(A686-$C$1,A:A,1)):D686, INDIRECT("A" &amp; MATCH(A686-$C$1,A:A,1)):A686),NA()))</f>
        <v>#N/A</v>
      </c>
      <c r="J686" s="330" t="e">
        <f>IF(ISBLANK(A686),NA(),IFERROR(A686+(PLAYER_EXP_MAX-D686)/I686,NA()))</f>
        <v>#N/A</v>
      </c>
      <c r="K686" s="415" t="e">
        <f t="shared" ca="1" si="48"/>
        <v>#N/A</v>
      </c>
      <c r="L686" s="322" t="e">
        <f t="shared" si="49"/>
        <v>#N/A</v>
      </c>
      <c r="M686" s="330" t="e">
        <f>IF(ISBLANK(A686),NA(),IFERROR(A686+(PLAYER_EXP_MAX-D686)/L686,NA()))</f>
        <v>#N/A</v>
      </c>
      <c r="N686" s="415" t="e">
        <f t="shared" ca="1" si="50"/>
        <v>#N/A</v>
      </c>
    </row>
    <row r="687" spans="4:14" ht="14.65" customHeight="1" x14ac:dyDescent="0.25">
      <c r="D687" s="415" t="str">
        <f t="shared" si="47"/>
        <v>-</v>
      </c>
      <c r="E687" s="316" t="str">
        <f>IF(ISBLANK(A687),"-",D687/PLAYER_EXP_MAX)</f>
        <v>-</v>
      </c>
      <c r="F687" s="322" t="e">
        <f ca="1">IF(ISBLANK(A687),NA(),IFERROR(SLOPE(INDIRECT("D" &amp; MATCH(A687-$B$1,A:A,1)):D687, INDIRECT("A" &amp; MATCH(A687-$B$1,A:A,1)):A687),NA()))</f>
        <v>#N/A</v>
      </c>
      <c r="G687" s="330" t="e">
        <f>IF(ISBLANK(A687),NA(),IFERROR(A687+(PLAYER_EXP_MAX-D687)/F687,NA()))</f>
        <v>#N/A</v>
      </c>
      <c r="H687" s="415" t="e">
        <f ca="1">IF(ISBLANK(#REF!),NA(),IFERROR(TEXT(TRUNC(G687-NOW()),"000") &amp; " D " &amp; TEXT(TRUNC(ABS(G687-NOW()-TRUNC(G687-NOW()))*24),"00") &amp; " H", NA()))</f>
        <v>#N/A</v>
      </c>
      <c r="I687" s="322" t="e">
        <f ca="1">IF(ISBLANK(A687),NA(),IFERROR(SLOPE(INDIRECT("D" &amp; MATCH(A687-$C$1,A:A,1)):D687, INDIRECT("A" &amp; MATCH(A687-$C$1,A:A,1)):A687),NA()))</f>
        <v>#N/A</v>
      </c>
      <c r="J687" s="330" t="e">
        <f>IF(ISBLANK(A687),NA(),IFERROR(A687+(PLAYER_EXP_MAX-D687)/I687,NA()))</f>
        <v>#N/A</v>
      </c>
      <c r="K687" s="415" t="e">
        <f t="shared" ca="1" si="48"/>
        <v>#N/A</v>
      </c>
      <c r="L687" s="322" t="e">
        <f t="shared" si="49"/>
        <v>#N/A</v>
      </c>
      <c r="M687" s="330" t="e">
        <f>IF(ISBLANK(A687),NA(),IFERROR(A687+(PLAYER_EXP_MAX-D687)/L687,NA()))</f>
        <v>#N/A</v>
      </c>
      <c r="N687" s="415" t="e">
        <f t="shared" ca="1" si="50"/>
        <v>#N/A</v>
      </c>
    </row>
    <row r="688" spans="4:14" ht="14.65" customHeight="1" x14ac:dyDescent="0.25">
      <c r="D688" s="415" t="str">
        <f t="shared" si="47"/>
        <v>-</v>
      </c>
      <c r="E688" s="316" t="str">
        <f>IF(ISBLANK(A688),"-",D688/PLAYER_EXP_MAX)</f>
        <v>-</v>
      </c>
      <c r="F688" s="322" t="e">
        <f ca="1">IF(ISBLANK(A688),NA(),IFERROR(SLOPE(INDIRECT("D" &amp; MATCH(A688-$B$1,A:A,1)):D688, INDIRECT("A" &amp; MATCH(A688-$B$1,A:A,1)):A688),NA()))</f>
        <v>#N/A</v>
      </c>
      <c r="G688" s="330" t="e">
        <f>IF(ISBLANK(A688),NA(),IFERROR(A688+(PLAYER_EXP_MAX-D688)/F688,NA()))</f>
        <v>#N/A</v>
      </c>
      <c r="H688" s="415" t="e">
        <f ca="1">IF(ISBLANK(#REF!),NA(),IFERROR(TEXT(TRUNC(G688-NOW()),"000") &amp; " D " &amp; TEXT(TRUNC(ABS(G688-NOW()-TRUNC(G688-NOW()))*24),"00") &amp; " H", NA()))</f>
        <v>#N/A</v>
      </c>
      <c r="I688" s="322" t="e">
        <f ca="1">IF(ISBLANK(A688),NA(),IFERROR(SLOPE(INDIRECT("D" &amp; MATCH(A688-$C$1,A:A,1)):D688, INDIRECT("A" &amp; MATCH(A688-$C$1,A:A,1)):A688),NA()))</f>
        <v>#N/A</v>
      </c>
      <c r="J688" s="330" t="e">
        <f>IF(ISBLANK(A688),NA(),IFERROR(A688+(PLAYER_EXP_MAX-D688)/I688,NA()))</f>
        <v>#N/A</v>
      </c>
      <c r="K688" s="415" t="e">
        <f t="shared" ca="1" si="48"/>
        <v>#N/A</v>
      </c>
      <c r="L688" s="322" t="e">
        <f t="shared" si="49"/>
        <v>#N/A</v>
      </c>
      <c r="M688" s="330" t="e">
        <f>IF(ISBLANK(A688),NA(),IFERROR(A688+(PLAYER_EXP_MAX-D688)/L688,NA()))</f>
        <v>#N/A</v>
      </c>
      <c r="N688" s="415" t="e">
        <f t="shared" ca="1" si="50"/>
        <v>#N/A</v>
      </c>
    </row>
    <row r="689" spans="4:14" ht="14.65" customHeight="1" x14ac:dyDescent="0.25">
      <c r="D689" s="415" t="str">
        <f t="shared" si="47"/>
        <v>-</v>
      </c>
      <c r="E689" s="316" t="str">
        <f>IF(ISBLANK(A689),"-",D689/PLAYER_EXP_MAX)</f>
        <v>-</v>
      </c>
      <c r="F689" s="322" t="e">
        <f ca="1">IF(ISBLANK(A689),NA(),IFERROR(SLOPE(INDIRECT("D" &amp; MATCH(A689-$B$1,A:A,1)):D689, INDIRECT("A" &amp; MATCH(A689-$B$1,A:A,1)):A689),NA()))</f>
        <v>#N/A</v>
      </c>
      <c r="G689" s="330" t="e">
        <f>IF(ISBLANK(A689),NA(),IFERROR(A689+(PLAYER_EXP_MAX-D689)/F689,NA()))</f>
        <v>#N/A</v>
      </c>
      <c r="H689" s="415" t="e">
        <f ca="1">IF(ISBLANK(#REF!),NA(),IFERROR(TEXT(TRUNC(G689-NOW()),"000") &amp; " D " &amp; TEXT(TRUNC(ABS(G689-NOW()-TRUNC(G689-NOW()))*24),"00") &amp; " H", NA()))</f>
        <v>#N/A</v>
      </c>
      <c r="I689" s="322" t="e">
        <f ca="1">IF(ISBLANK(A689),NA(),IFERROR(SLOPE(INDIRECT("D" &amp; MATCH(A689-$C$1,A:A,1)):D689, INDIRECT("A" &amp; MATCH(A689-$C$1,A:A,1)):A689),NA()))</f>
        <v>#N/A</v>
      </c>
      <c r="J689" s="330" t="e">
        <f>IF(ISBLANK(A689),NA(),IFERROR(A689+(PLAYER_EXP_MAX-D689)/I689,NA()))</f>
        <v>#N/A</v>
      </c>
      <c r="K689" s="415" t="e">
        <f t="shared" ca="1" si="48"/>
        <v>#N/A</v>
      </c>
      <c r="L689" s="322" t="e">
        <f t="shared" si="49"/>
        <v>#N/A</v>
      </c>
      <c r="M689" s="330" t="e">
        <f>IF(ISBLANK(A689),NA(),IFERROR(A689+(PLAYER_EXP_MAX-D689)/L689,NA()))</f>
        <v>#N/A</v>
      </c>
      <c r="N689" s="415" t="e">
        <f t="shared" ca="1" si="50"/>
        <v>#N/A</v>
      </c>
    </row>
    <row r="690" spans="4:14" ht="14.65" customHeight="1" x14ac:dyDescent="0.25">
      <c r="D690" s="415" t="str">
        <f t="shared" si="47"/>
        <v>-</v>
      </c>
      <c r="E690" s="316" t="str">
        <f>IF(ISBLANK(A690),"-",D690/PLAYER_EXP_MAX)</f>
        <v>-</v>
      </c>
      <c r="F690" s="322" t="e">
        <f ca="1">IF(ISBLANK(A690),NA(),IFERROR(SLOPE(INDIRECT("D" &amp; MATCH(A690-$B$1,A:A,1)):D690, INDIRECT("A" &amp; MATCH(A690-$B$1,A:A,1)):A690),NA()))</f>
        <v>#N/A</v>
      </c>
      <c r="G690" s="330" t="e">
        <f>IF(ISBLANK(A690),NA(),IFERROR(A690+(PLAYER_EXP_MAX-D690)/F690,NA()))</f>
        <v>#N/A</v>
      </c>
      <c r="H690" s="415" t="e">
        <f ca="1">IF(ISBLANK(#REF!),NA(),IFERROR(TEXT(TRUNC(G690-NOW()),"000") &amp; " D " &amp; TEXT(TRUNC(ABS(G690-NOW()-TRUNC(G690-NOW()))*24),"00") &amp; " H", NA()))</f>
        <v>#N/A</v>
      </c>
      <c r="I690" s="322" t="e">
        <f ca="1">IF(ISBLANK(A690),NA(),IFERROR(SLOPE(INDIRECT("D" &amp; MATCH(A690-$C$1,A:A,1)):D690, INDIRECT("A" &amp; MATCH(A690-$C$1,A:A,1)):A690),NA()))</f>
        <v>#N/A</v>
      </c>
      <c r="J690" s="330" t="e">
        <f>IF(ISBLANK(A690),NA(),IFERROR(A690+(PLAYER_EXP_MAX-D690)/I690,NA()))</f>
        <v>#N/A</v>
      </c>
      <c r="K690" s="415" t="e">
        <f t="shared" ca="1" si="48"/>
        <v>#N/A</v>
      </c>
      <c r="L690" s="322" t="e">
        <f t="shared" si="49"/>
        <v>#N/A</v>
      </c>
      <c r="M690" s="330" t="e">
        <f>IF(ISBLANK(A690),NA(),IFERROR(A690+(PLAYER_EXP_MAX-D690)/L690,NA()))</f>
        <v>#N/A</v>
      </c>
      <c r="N690" s="415" t="e">
        <f t="shared" ca="1" si="50"/>
        <v>#N/A</v>
      </c>
    </row>
    <row r="691" spans="4:14" ht="14.65" customHeight="1" x14ac:dyDescent="0.25">
      <c r="D691" s="415" t="str">
        <f t="shared" si="47"/>
        <v>-</v>
      </c>
      <c r="E691" s="316" t="str">
        <f>IF(ISBLANK(A691),"-",D691/PLAYER_EXP_MAX)</f>
        <v>-</v>
      </c>
      <c r="F691" s="322" t="e">
        <f ca="1">IF(ISBLANK(A691),NA(),IFERROR(SLOPE(INDIRECT("D" &amp; MATCH(A691-$B$1,A:A,1)):D691, INDIRECT("A" &amp; MATCH(A691-$B$1,A:A,1)):A691),NA()))</f>
        <v>#N/A</v>
      </c>
      <c r="G691" s="330" t="e">
        <f>IF(ISBLANK(A691),NA(),IFERROR(A691+(PLAYER_EXP_MAX-D691)/F691,NA()))</f>
        <v>#N/A</v>
      </c>
      <c r="H691" s="415" t="e">
        <f ca="1">IF(ISBLANK(#REF!),NA(),IFERROR(TEXT(TRUNC(G691-NOW()),"000") &amp; " D " &amp; TEXT(TRUNC(ABS(G691-NOW()-TRUNC(G691-NOW()))*24),"00") &amp; " H", NA()))</f>
        <v>#N/A</v>
      </c>
      <c r="I691" s="322" t="e">
        <f ca="1">IF(ISBLANK(A691),NA(),IFERROR(SLOPE(INDIRECT("D" &amp; MATCH(A691-$C$1,A:A,1)):D691, INDIRECT("A" &amp; MATCH(A691-$C$1,A:A,1)):A691),NA()))</f>
        <v>#N/A</v>
      </c>
      <c r="J691" s="330" t="e">
        <f>IF(ISBLANK(A691),NA(),IFERROR(A691+(PLAYER_EXP_MAX-D691)/I691,NA()))</f>
        <v>#N/A</v>
      </c>
      <c r="K691" s="415" t="e">
        <f t="shared" ca="1" si="48"/>
        <v>#N/A</v>
      </c>
      <c r="L691" s="322" t="e">
        <f t="shared" si="49"/>
        <v>#N/A</v>
      </c>
      <c r="M691" s="330" t="e">
        <f>IF(ISBLANK(A691),NA(),IFERROR(A691+(PLAYER_EXP_MAX-D691)/L691,NA()))</f>
        <v>#N/A</v>
      </c>
      <c r="N691" s="415" t="e">
        <f t="shared" ca="1" si="50"/>
        <v>#N/A</v>
      </c>
    </row>
    <row r="692" spans="4:14" ht="14.65" customHeight="1" x14ac:dyDescent="0.25">
      <c r="D692" s="415" t="str">
        <f t="shared" si="47"/>
        <v>-</v>
      </c>
      <c r="E692" s="316" t="str">
        <f>IF(ISBLANK(A692),"-",D692/PLAYER_EXP_MAX)</f>
        <v>-</v>
      </c>
      <c r="F692" s="322" t="e">
        <f ca="1">IF(ISBLANK(A692),NA(),IFERROR(SLOPE(INDIRECT("D" &amp; MATCH(A692-$B$1,A:A,1)):D692, INDIRECT("A" &amp; MATCH(A692-$B$1,A:A,1)):A692),NA()))</f>
        <v>#N/A</v>
      </c>
      <c r="G692" s="330" t="e">
        <f>IF(ISBLANK(A692),NA(),IFERROR(A692+(PLAYER_EXP_MAX-D692)/F692,NA()))</f>
        <v>#N/A</v>
      </c>
      <c r="H692" s="415" t="e">
        <f ca="1">IF(ISBLANK(#REF!),NA(),IFERROR(TEXT(TRUNC(G692-NOW()),"000") &amp; " D " &amp; TEXT(TRUNC(ABS(G692-NOW()-TRUNC(G692-NOW()))*24),"00") &amp; " H", NA()))</f>
        <v>#N/A</v>
      </c>
      <c r="I692" s="322" t="e">
        <f ca="1">IF(ISBLANK(A692),NA(),IFERROR(SLOPE(INDIRECT("D" &amp; MATCH(A692-$C$1,A:A,1)):D692, INDIRECT("A" &amp; MATCH(A692-$C$1,A:A,1)):A692),NA()))</f>
        <v>#N/A</v>
      </c>
      <c r="J692" s="330" t="e">
        <f>IF(ISBLANK(A692),NA(),IFERROR(A692+(PLAYER_EXP_MAX-D692)/I692,NA()))</f>
        <v>#N/A</v>
      </c>
      <c r="K692" s="415" t="e">
        <f t="shared" ca="1" si="48"/>
        <v>#N/A</v>
      </c>
      <c r="L692" s="322" t="e">
        <f t="shared" si="49"/>
        <v>#N/A</v>
      </c>
      <c r="M692" s="330" t="e">
        <f>IF(ISBLANK(A692),NA(),IFERROR(A692+(PLAYER_EXP_MAX-D692)/L692,NA()))</f>
        <v>#N/A</v>
      </c>
      <c r="N692" s="415" t="e">
        <f t="shared" ca="1" si="50"/>
        <v>#N/A</v>
      </c>
    </row>
    <row r="693" spans="4:14" ht="14.65" customHeight="1" x14ac:dyDescent="0.25">
      <c r="D693" s="415" t="str">
        <f t="shared" si="47"/>
        <v>-</v>
      </c>
      <c r="E693" s="316" t="str">
        <f>IF(ISBLANK(A693),"-",D693/PLAYER_EXP_MAX)</f>
        <v>-</v>
      </c>
      <c r="F693" s="322" t="e">
        <f ca="1">IF(ISBLANK(A693),NA(),IFERROR(SLOPE(INDIRECT("D" &amp; MATCH(A693-$B$1,A:A,1)):D693, INDIRECT("A" &amp; MATCH(A693-$B$1,A:A,1)):A693),NA()))</f>
        <v>#N/A</v>
      </c>
      <c r="G693" s="330" t="e">
        <f>IF(ISBLANK(A693),NA(),IFERROR(A693+(PLAYER_EXP_MAX-D693)/F693,NA()))</f>
        <v>#N/A</v>
      </c>
      <c r="H693" s="415" t="e">
        <f ca="1">IF(ISBLANK(#REF!),NA(),IFERROR(TEXT(TRUNC(G693-NOW()),"000") &amp; " D " &amp; TEXT(TRUNC(ABS(G693-NOW()-TRUNC(G693-NOW()))*24),"00") &amp; " H", NA()))</f>
        <v>#N/A</v>
      </c>
      <c r="I693" s="322" t="e">
        <f ca="1">IF(ISBLANK(A693),NA(),IFERROR(SLOPE(INDIRECT("D" &amp; MATCH(A693-$C$1,A:A,1)):D693, INDIRECT("A" &amp; MATCH(A693-$C$1,A:A,1)):A693),NA()))</f>
        <v>#N/A</v>
      </c>
      <c r="J693" s="330" t="e">
        <f>IF(ISBLANK(A693),NA(),IFERROR(A693+(PLAYER_EXP_MAX-D693)/I693,NA()))</f>
        <v>#N/A</v>
      </c>
      <c r="K693" s="415" t="e">
        <f t="shared" ca="1" si="48"/>
        <v>#N/A</v>
      </c>
      <c r="L693" s="322" t="e">
        <f t="shared" si="49"/>
        <v>#N/A</v>
      </c>
      <c r="M693" s="330" t="e">
        <f>IF(ISBLANK(A693),NA(),IFERROR(A693+(PLAYER_EXP_MAX-D693)/L693,NA()))</f>
        <v>#N/A</v>
      </c>
      <c r="N693" s="415" t="e">
        <f t="shared" ca="1" si="50"/>
        <v>#N/A</v>
      </c>
    </row>
    <row r="694" spans="4:14" ht="14.65" customHeight="1" x14ac:dyDescent="0.25">
      <c r="D694" s="415" t="str">
        <f t="shared" si="47"/>
        <v>-</v>
      </c>
      <c r="E694" s="316" t="str">
        <f>IF(ISBLANK(A694),"-",D694/PLAYER_EXP_MAX)</f>
        <v>-</v>
      </c>
      <c r="F694" s="322" t="e">
        <f ca="1">IF(ISBLANK(A694),NA(),IFERROR(SLOPE(INDIRECT("D" &amp; MATCH(A694-$B$1,A:A,1)):D694, INDIRECT("A" &amp; MATCH(A694-$B$1,A:A,1)):A694),NA()))</f>
        <v>#N/A</v>
      </c>
      <c r="G694" s="330" t="e">
        <f>IF(ISBLANK(A694),NA(),IFERROR(A694+(PLAYER_EXP_MAX-D694)/F694,NA()))</f>
        <v>#N/A</v>
      </c>
      <c r="H694" s="415" t="e">
        <f ca="1">IF(ISBLANK(#REF!),NA(),IFERROR(TEXT(TRUNC(G694-NOW()),"000") &amp; " D " &amp; TEXT(TRUNC(ABS(G694-NOW()-TRUNC(G694-NOW()))*24),"00") &amp; " H", NA()))</f>
        <v>#N/A</v>
      </c>
      <c r="I694" s="322" t="e">
        <f ca="1">IF(ISBLANK(A694),NA(),IFERROR(SLOPE(INDIRECT("D" &amp; MATCH(A694-$C$1,A:A,1)):D694, INDIRECT("A" &amp; MATCH(A694-$C$1,A:A,1)):A694),NA()))</f>
        <v>#N/A</v>
      </c>
      <c r="J694" s="330" t="e">
        <f>IF(ISBLANK(A694),NA(),IFERROR(A694+(PLAYER_EXP_MAX-D694)/I694,NA()))</f>
        <v>#N/A</v>
      </c>
      <c r="K694" s="415" t="e">
        <f t="shared" ca="1" si="48"/>
        <v>#N/A</v>
      </c>
      <c r="L694" s="322" t="e">
        <f t="shared" si="49"/>
        <v>#N/A</v>
      </c>
      <c r="M694" s="330" t="e">
        <f>IF(ISBLANK(A694),NA(),IFERROR(A694+(PLAYER_EXP_MAX-D694)/L694,NA()))</f>
        <v>#N/A</v>
      </c>
      <c r="N694" s="415" t="e">
        <f t="shared" ca="1" si="50"/>
        <v>#N/A</v>
      </c>
    </row>
    <row r="695" spans="4:14" ht="14.65" customHeight="1" x14ac:dyDescent="0.25">
      <c r="D695" s="415" t="str">
        <f t="shared" si="47"/>
        <v>-</v>
      </c>
      <c r="E695" s="316" t="str">
        <f>IF(ISBLANK(A695),"-",D695/PLAYER_EXP_MAX)</f>
        <v>-</v>
      </c>
      <c r="F695" s="322" t="e">
        <f ca="1">IF(ISBLANK(A695),NA(),IFERROR(SLOPE(INDIRECT("D" &amp; MATCH(A695-$B$1,A:A,1)):D695, INDIRECT("A" &amp; MATCH(A695-$B$1,A:A,1)):A695),NA()))</f>
        <v>#N/A</v>
      </c>
      <c r="G695" s="330" t="e">
        <f>IF(ISBLANK(A695),NA(),IFERROR(A695+(PLAYER_EXP_MAX-D695)/F695,NA()))</f>
        <v>#N/A</v>
      </c>
      <c r="H695" s="415" t="e">
        <f ca="1">IF(ISBLANK(#REF!),NA(),IFERROR(TEXT(TRUNC(G695-NOW()),"000") &amp; " D " &amp; TEXT(TRUNC(ABS(G695-NOW()-TRUNC(G695-NOW()))*24),"00") &amp; " H", NA()))</f>
        <v>#N/A</v>
      </c>
      <c r="I695" s="322" t="e">
        <f ca="1">IF(ISBLANK(A695),NA(),IFERROR(SLOPE(INDIRECT("D" &amp; MATCH(A695-$C$1,A:A,1)):D695, INDIRECT("A" &amp; MATCH(A695-$C$1,A:A,1)):A695),NA()))</f>
        <v>#N/A</v>
      </c>
      <c r="J695" s="330" t="e">
        <f>IF(ISBLANK(A695),NA(),IFERROR(A695+(PLAYER_EXP_MAX-D695)/I695,NA()))</f>
        <v>#N/A</v>
      </c>
      <c r="K695" s="415" t="e">
        <f t="shared" ca="1" si="48"/>
        <v>#N/A</v>
      </c>
      <c r="L695" s="322" t="e">
        <f t="shared" si="49"/>
        <v>#N/A</v>
      </c>
      <c r="M695" s="330" t="e">
        <f>IF(ISBLANK(A695),NA(),IFERROR(A695+(PLAYER_EXP_MAX-D695)/L695,NA()))</f>
        <v>#N/A</v>
      </c>
      <c r="N695" s="415" t="e">
        <f t="shared" ca="1" si="50"/>
        <v>#N/A</v>
      </c>
    </row>
    <row r="696" spans="4:14" ht="14.65" customHeight="1" x14ac:dyDescent="0.25">
      <c r="D696" s="415" t="str">
        <f t="shared" si="47"/>
        <v>-</v>
      </c>
      <c r="E696" s="316" t="str">
        <f>IF(ISBLANK(A696),"-",D696/PLAYER_EXP_MAX)</f>
        <v>-</v>
      </c>
      <c r="F696" s="322" t="e">
        <f ca="1">IF(ISBLANK(A696),NA(),IFERROR(SLOPE(INDIRECT("D" &amp; MATCH(A696-$B$1,A:A,1)):D696, INDIRECT("A" &amp; MATCH(A696-$B$1,A:A,1)):A696),NA()))</f>
        <v>#N/A</v>
      </c>
      <c r="G696" s="330" t="e">
        <f>IF(ISBLANK(A696),NA(),IFERROR(A696+(PLAYER_EXP_MAX-D696)/F696,NA()))</f>
        <v>#N/A</v>
      </c>
      <c r="H696" s="415" t="e">
        <f ca="1">IF(ISBLANK(#REF!),NA(),IFERROR(TEXT(TRUNC(G696-NOW()),"000") &amp; " D " &amp; TEXT(TRUNC(ABS(G696-NOW()-TRUNC(G696-NOW()))*24),"00") &amp; " H", NA()))</f>
        <v>#N/A</v>
      </c>
      <c r="I696" s="322" t="e">
        <f ca="1">IF(ISBLANK(A696),NA(),IFERROR(SLOPE(INDIRECT("D" &amp; MATCH(A696-$C$1,A:A,1)):D696, INDIRECT("A" &amp; MATCH(A696-$C$1,A:A,1)):A696),NA()))</f>
        <v>#N/A</v>
      </c>
      <c r="J696" s="330" t="e">
        <f>IF(ISBLANK(A696),NA(),IFERROR(A696+(PLAYER_EXP_MAX-D696)/I696,NA()))</f>
        <v>#N/A</v>
      </c>
      <c r="K696" s="415" t="e">
        <f t="shared" ca="1" si="48"/>
        <v>#N/A</v>
      </c>
      <c r="L696" s="322" t="e">
        <f t="shared" si="49"/>
        <v>#N/A</v>
      </c>
      <c r="M696" s="330" t="e">
        <f>IF(ISBLANK(A696),NA(),IFERROR(A696+(PLAYER_EXP_MAX-D696)/L696,NA()))</f>
        <v>#N/A</v>
      </c>
      <c r="N696" s="415" t="e">
        <f t="shared" ca="1" si="50"/>
        <v>#N/A</v>
      </c>
    </row>
    <row r="697" spans="4:14" ht="14.65" customHeight="1" x14ac:dyDescent="0.25">
      <c r="D697" s="415" t="str">
        <f t="shared" si="47"/>
        <v>-</v>
      </c>
      <c r="E697" s="316" t="str">
        <f>IF(ISBLANK(A697),"-",D697/PLAYER_EXP_MAX)</f>
        <v>-</v>
      </c>
      <c r="F697" s="322" t="e">
        <f ca="1">IF(ISBLANK(A697),NA(),IFERROR(SLOPE(INDIRECT("D" &amp; MATCH(A697-$B$1,A:A,1)):D697, INDIRECT("A" &amp; MATCH(A697-$B$1,A:A,1)):A697),NA()))</f>
        <v>#N/A</v>
      </c>
      <c r="G697" s="330" t="e">
        <f>IF(ISBLANK(A697),NA(),IFERROR(A697+(PLAYER_EXP_MAX-D697)/F697,NA()))</f>
        <v>#N/A</v>
      </c>
      <c r="H697" s="415" t="e">
        <f ca="1">IF(ISBLANK(#REF!),NA(),IFERROR(TEXT(TRUNC(G697-NOW()),"000") &amp; " D " &amp; TEXT(TRUNC(ABS(G697-NOW()-TRUNC(G697-NOW()))*24),"00") &amp; " H", NA()))</f>
        <v>#N/A</v>
      </c>
      <c r="I697" s="322" t="e">
        <f ca="1">IF(ISBLANK(A697),NA(),IFERROR(SLOPE(INDIRECT("D" &amp; MATCH(A697-$C$1,A:A,1)):D697, INDIRECT("A" &amp; MATCH(A697-$C$1,A:A,1)):A697),NA()))</f>
        <v>#N/A</v>
      </c>
      <c r="J697" s="330" t="e">
        <f>IF(ISBLANK(A697),NA(),IFERROR(A697+(PLAYER_EXP_MAX-D697)/I697,NA()))</f>
        <v>#N/A</v>
      </c>
      <c r="K697" s="415" t="e">
        <f t="shared" ca="1" si="48"/>
        <v>#N/A</v>
      </c>
      <c r="L697" s="322" t="e">
        <f t="shared" si="49"/>
        <v>#N/A</v>
      </c>
      <c r="M697" s="330" t="e">
        <f>IF(ISBLANK(A697),NA(),IFERROR(A697+(PLAYER_EXP_MAX-D697)/L697,NA()))</f>
        <v>#N/A</v>
      </c>
      <c r="N697" s="415" t="e">
        <f t="shared" ca="1" si="50"/>
        <v>#N/A</v>
      </c>
    </row>
    <row r="698" spans="4:14" ht="14.65" customHeight="1" x14ac:dyDescent="0.25">
      <c r="D698" s="415" t="str">
        <f t="shared" si="47"/>
        <v>-</v>
      </c>
      <c r="E698" s="316" t="str">
        <f>IF(ISBLANK(A698),"-",D698/PLAYER_EXP_MAX)</f>
        <v>-</v>
      </c>
      <c r="F698" s="322" t="e">
        <f ca="1">IF(ISBLANK(A698),NA(),IFERROR(SLOPE(INDIRECT("D" &amp; MATCH(A698-$B$1,A:A,1)):D698, INDIRECT("A" &amp; MATCH(A698-$B$1,A:A,1)):A698),NA()))</f>
        <v>#N/A</v>
      </c>
      <c r="G698" s="330" t="e">
        <f>IF(ISBLANK(A698),NA(),IFERROR(A698+(PLAYER_EXP_MAX-D698)/F698,NA()))</f>
        <v>#N/A</v>
      </c>
      <c r="H698" s="415" t="e">
        <f ca="1">IF(ISBLANK(#REF!),NA(),IFERROR(TEXT(TRUNC(G698-NOW()),"000") &amp; " D " &amp; TEXT(TRUNC(ABS(G698-NOW()-TRUNC(G698-NOW()))*24),"00") &amp; " H", NA()))</f>
        <v>#N/A</v>
      </c>
      <c r="I698" s="322" t="e">
        <f ca="1">IF(ISBLANK(A698),NA(),IFERROR(SLOPE(INDIRECT("D" &amp; MATCH(A698-$C$1,A:A,1)):D698, INDIRECT("A" &amp; MATCH(A698-$C$1,A:A,1)):A698),NA()))</f>
        <v>#N/A</v>
      </c>
      <c r="J698" s="330" t="e">
        <f>IF(ISBLANK(A698),NA(),IFERROR(A698+(PLAYER_EXP_MAX-D698)/I698,NA()))</f>
        <v>#N/A</v>
      </c>
      <c r="K698" s="415" t="e">
        <f t="shared" ca="1" si="48"/>
        <v>#N/A</v>
      </c>
      <c r="L698" s="322" t="e">
        <f t="shared" si="49"/>
        <v>#N/A</v>
      </c>
      <c r="M698" s="330" t="e">
        <f>IF(ISBLANK(A698),NA(),IFERROR(A698+(PLAYER_EXP_MAX-D698)/L698,NA()))</f>
        <v>#N/A</v>
      </c>
      <c r="N698" s="415" t="e">
        <f t="shared" ca="1" si="50"/>
        <v>#N/A</v>
      </c>
    </row>
    <row r="699" spans="4:14" ht="14.65" customHeight="1" x14ac:dyDescent="0.25">
      <c r="D699" s="415" t="str">
        <f t="shared" si="47"/>
        <v>-</v>
      </c>
      <c r="E699" s="316" t="str">
        <f>IF(ISBLANK(A699),"-",D699/PLAYER_EXP_MAX)</f>
        <v>-</v>
      </c>
      <c r="F699" s="322" t="e">
        <f ca="1">IF(ISBLANK(A699),NA(),IFERROR(SLOPE(INDIRECT("D" &amp; MATCH(A699-$B$1,A:A,1)):D699, INDIRECT("A" &amp; MATCH(A699-$B$1,A:A,1)):A699),NA()))</f>
        <v>#N/A</v>
      </c>
      <c r="G699" s="330" t="e">
        <f>IF(ISBLANK(A699),NA(),IFERROR(A699+(PLAYER_EXP_MAX-D699)/F699,NA()))</f>
        <v>#N/A</v>
      </c>
      <c r="H699" s="415" t="e">
        <f ca="1">IF(ISBLANK(#REF!),NA(),IFERROR(TEXT(TRUNC(G699-NOW()),"000") &amp; " D " &amp; TEXT(TRUNC(ABS(G699-NOW()-TRUNC(G699-NOW()))*24),"00") &amp; " H", NA()))</f>
        <v>#N/A</v>
      </c>
      <c r="I699" s="322" t="e">
        <f ca="1">IF(ISBLANK(A699),NA(),IFERROR(SLOPE(INDIRECT("D" &amp; MATCH(A699-$C$1,A:A,1)):D699, INDIRECT("A" &amp; MATCH(A699-$C$1,A:A,1)):A699),NA()))</f>
        <v>#N/A</v>
      </c>
      <c r="J699" s="330" t="e">
        <f>IF(ISBLANK(A699),NA(),IFERROR(A699+(PLAYER_EXP_MAX-D699)/I699,NA()))</f>
        <v>#N/A</v>
      </c>
      <c r="K699" s="415" t="e">
        <f t="shared" ca="1" si="48"/>
        <v>#N/A</v>
      </c>
      <c r="L699" s="322" t="e">
        <f t="shared" si="49"/>
        <v>#N/A</v>
      </c>
      <c r="M699" s="330" t="e">
        <f>IF(ISBLANK(A699),NA(),IFERROR(A699+(PLAYER_EXP_MAX-D699)/L699,NA()))</f>
        <v>#N/A</v>
      </c>
      <c r="N699" s="415" t="e">
        <f t="shared" ca="1" si="50"/>
        <v>#N/A</v>
      </c>
    </row>
    <row r="700" spans="4:14" ht="14.65" customHeight="1" x14ac:dyDescent="0.25">
      <c r="D700" s="415" t="str">
        <f t="shared" si="47"/>
        <v>-</v>
      </c>
      <c r="E700" s="316" t="str">
        <f>IF(ISBLANK(A700),"-",D700/PLAYER_EXP_MAX)</f>
        <v>-</v>
      </c>
      <c r="F700" s="322" t="e">
        <f ca="1">IF(ISBLANK(A700),NA(),IFERROR(SLOPE(INDIRECT("D" &amp; MATCH(A700-$B$1,A:A,1)):D700, INDIRECT("A" &amp; MATCH(A700-$B$1,A:A,1)):A700),NA()))</f>
        <v>#N/A</v>
      </c>
      <c r="G700" s="330" t="e">
        <f>IF(ISBLANK(A700),NA(),IFERROR(A700+(PLAYER_EXP_MAX-D700)/F700,NA()))</f>
        <v>#N/A</v>
      </c>
      <c r="H700" s="415" t="e">
        <f ca="1">IF(ISBLANK(#REF!),NA(),IFERROR(TEXT(TRUNC(G700-NOW()),"000") &amp; " D " &amp; TEXT(TRUNC(ABS(G700-NOW()-TRUNC(G700-NOW()))*24),"00") &amp; " H", NA()))</f>
        <v>#N/A</v>
      </c>
      <c r="I700" s="322" t="e">
        <f ca="1">IF(ISBLANK(A700),NA(),IFERROR(SLOPE(INDIRECT("D" &amp; MATCH(A700-$C$1,A:A,1)):D700, INDIRECT("A" &amp; MATCH(A700-$C$1,A:A,1)):A700),NA()))</f>
        <v>#N/A</v>
      </c>
      <c r="J700" s="330" t="e">
        <f>IF(ISBLANK(A700),NA(),IFERROR(A700+(PLAYER_EXP_MAX-D700)/I700,NA()))</f>
        <v>#N/A</v>
      </c>
      <c r="K700" s="415" t="e">
        <f t="shared" ca="1" si="48"/>
        <v>#N/A</v>
      </c>
      <c r="L700" s="322" t="e">
        <f t="shared" si="49"/>
        <v>#N/A</v>
      </c>
      <c r="M700" s="330" t="e">
        <f>IF(ISBLANK(A700),NA(),IFERROR(A700+(PLAYER_EXP_MAX-D700)/L700,NA()))</f>
        <v>#N/A</v>
      </c>
      <c r="N700" s="415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K806"/>
  <sheetViews>
    <sheetView topLeftCell="A282" workbookViewId="0">
      <selection activeCell="D301" sqref="D301"/>
    </sheetView>
  </sheetViews>
  <sheetFormatPr defaultColWidth="6.7109375" defaultRowHeight="15" x14ac:dyDescent="0.25"/>
  <cols>
    <col min="1" max="16384" width="6.7109375" style="13"/>
  </cols>
  <sheetData>
    <row r="1" spans="1:63" s="478" customFormat="1" x14ac:dyDescent="0.25">
      <c r="A1" s="478" t="s">
        <v>243</v>
      </c>
      <c r="B1" s="640" t="s">
        <v>245</v>
      </c>
      <c r="C1" s="640"/>
      <c r="D1" s="640"/>
      <c r="E1" s="640" t="s">
        <v>250</v>
      </c>
      <c r="F1" s="640"/>
      <c r="G1" s="640"/>
      <c r="H1" s="640"/>
    </row>
    <row r="2" spans="1:63" s="478" customFormat="1" x14ac:dyDescent="0.25">
      <c r="A2" s="478" t="s">
        <v>244</v>
      </c>
      <c r="B2" s="478" t="s">
        <v>244</v>
      </c>
      <c r="C2" s="478" t="s">
        <v>247</v>
      </c>
      <c r="D2" s="478" t="s">
        <v>246</v>
      </c>
      <c r="E2" s="529" t="s">
        <v>244</v>
      </c>
      <c r="F2" s="529" t="s">
        <v>247</v>
      </c>
      <c r="G2" s="529" t="s">
        <v>249</v>
      </c>
      <c r="H2" s="529" t="s">
        <v>246</v>
      </c>
    </row>
    <row r="3" spans="1:63" s="487" customFormat="1" x14ac:dyDescent="0.25">
      <c r="A3" s="486">
        <v>3</v>
      </c>
      <c r="B3" s="486">
        <v>5</v>
      </c>
      <c r="C3" s="487">
        <v>2</v>
      </c>
      <c r="D3" s="479">
        <v>0</v>
      </c>
      <c r="E3" s="487">
        <v>6</v>
      </c>
      <c r="F3" s="479">
        <v>1</v>
      </c>
      <c r="G3" s="487">
        <v>2</v>
      </c>
      <c r="H3" s="479">
        <v>0</v>
      </c>
      <c r="J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79"/>
      <c r="BG3" s="479"/>
      <c r="BH3" s="479"/>
      <c r="BI3" s="479"/>
      <c r="BJ3" s="479"/>
      <c r="BK3" s="479"/>
    </row>
    <row r="4" spans="1:63" x14ac:dyDescent="0.25">
      <c r="A4" s="18">
        <v>4</v>
      </c>
      <c r="B4" s="18">
        <v>5</v>
      </c>
      <c r="C4" s="13">
        <v>2</v>
      </c>
      <c r="D4" s="478">
        <v>1</v>
      </c>
      <c r="E4" s="13">
        <v>6</v>
      </c>
      <c r="F4" s="478">
        <v>2</v>
      </c>
      <c r="G4" s="13">
        <v>1</v>
      </c>
      <c r="H4" s="478">
        <v>0</v>
      </c>
      <c r="J4" s="47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25">
      <c r="A5" s="18">
        <v>2</v>
      </c>
      <c r="B5" s="18">
        <v>4</v>
      </c>
      <c r="C5" s="13">
        <v>1</v>
      </c>
      <c r="D5" s="478">
        <v>0</v>
      </c>
      <c r="E5" s="13">
        <v>6</v>
      </c>
      <c r="F5" s="478">
        <v>3</v>
      </c>
      <c r="G5" s="13">
        <v>2</v>
      </c>
      <c r="H5" s="478">
        <v>0</v>
      </c>
      <c r="J5" s="47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25">
      <c r="A6" s="18">
        <v>2</v>
      </c>
      <c r="B6" s="18">
        <v>4</v>
      </c>
      <c r="C6" s="13">
        <v>3</v>
      </c>
      <c r="D6" s="478">
        <v>0</v>
      </c>
      <c r="E6" s="13">
        <v>6</v>
      </c>
      <c r="F6" s="478">
        <v>1</v>
      </c>
      <c r="G6" s="13">
        <v>2</v>
      </c>
      <c r="H6" s="478">
        <v>2</v>
      </c>
      <c r="J6" s="47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25">
      <c r="A7" s="18">
        <v>2</v>
      </c>
      <c r="B7" s="18">
        <v>4</v>
      </c>
      <c r="C7" s="13">
        <v>2</v>
      </c>
      <c r="D7" s="478">
        <v>1</v>
      </c>
      <c r="E7" s="13">
        <v>8</v>
      </c>
      <c r="F7" s="478">
        <v>3</v>
      </c>
      <c r="G7" s="13">
        <v>2</v>
      </c>
      <c r="H7" s="478">
        <v>1</v>
      </c>
      <c r="J7" s="47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25">
      <c r="A8" s="18">
        <v>2</v>
      </c>
      <c r="B8" s="18">
        <v>5</v>
      </c>
      <c r="C8" s="13">
        <v>2</v>
      </c>
      <c r="D8" s="478">
        <v>0</v>
      </c>
      <c r="E8" s="13">
        <v>6</v>
      </c>
      <c r="F8" s="478">
        <v>1</v>
      </c>
      <c r="G8" s="13">
        <v>1</v>
      </c>
      <c r="H8" s="478">
        <v>0</v>
      </c>
      <c r="J8" s="47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25">
      <c r="A9" s="18">
        <v>2</v>
      </c>
      <c r="B9" s="18">
        <v>5</v>
      </c>
      <c r="C9" s="13">
        <v>1</v>
      </c>
      <c r="D9" s="478">
        <v>0</v>
      </c>
      <c r="E9" s="13">
        <v>6</v>
      </c>
      <c r="F9" s="478">
        <v>2</v>
      </c>
      <c r="G9" s="13">
        <v>1</v>
      </c>
      <c r="H9" s="478">
        <v>0</v>
      </c>
      <c r="J9" s="47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25">
      <c r="A10" s="18">
        <v>2</v>
      </c>
      <c r="B10" s="18">
        <v>7</v>
      </c>
      <c r="C10" s="13">
        <v>3</v>
      </c>
      <c r="D10" s="478">
        <v>1</v>
      </c>
      <c r="E10" s="13">
        <v>6</v>
      </c>
      <c r="F10" s="478">
        <v>1</v>
      </c>
      <c r="G10" s="13">
        <v>1</v>
      </c>
      <c r="H10" s="478">
        <v>2</v>
      </c>
      <c r="J10" s="47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x14ac:dyDescent="0.25">
      <c r="A11" s="18">
        <v>2</v>
      </c>
      <c r="B11" s="18">
        <v>4</v>
      </c>
      <c r="C11" s="13">
        <v>3</v>
      </c>
      <c r="D11" s="478">
        <v>0</v>
      </c>
      <c r="E11" s="13">
        <v>6</v>
      </c>
      <c r="F11" s="478">
        <v>1</v>
      </c>
      <c r="G11" s="13">
        <v>2</v>
      </c>
      <c r="H11" s="478">
        <v>0</v>
      </c>
      <c r="J11" s="47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x14ac:dyDescent="0.25">
      <c r="A12" s="18">
        <v>2</v>
      </c>
      <c r="B12" s="18">
        <v>4</v>
      </c>
      <c r="C12" s="13">
        <v>1</v>
      </c>
      <c r="D12" s="478">
        <v>1</v>
      </c>
      <c r="E12" s="13">
        <v>7</v>
      </c>
      <c r="F12" s="478">
        <v>2</v>
      </c>
      <c r="G12" s="13">
        <v>3</v>
      </c>
      <c r="H12" s="478">
        <v>0</v>
      </c>
      <c r="J12" s="47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25">
      <c r="A13" s="18">
        <v>3</v>
      </c>
      <c r="B13" s="18">
        <v>4</v>
      </c>
      <c r="C13" s="13">
        <v>3</v>
      </c>
      <c r="D13" s="478">
        <v>1</v>
      </c>
      <c r="E13" s="13">
        <v>8</v>
      </c>
      <c r="F13" s="478">
        <v>2</v>
      </c>
      <c r="G13" s="13">
        <v>3</v>
      </c>
      <c r="H13" s="478">
        <v>0</v>
      </c>
      <c r="J13" s="47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25">
      <c r="A14" s="18">
        <v>2</v>
      </c>
      <c r="B14" s="18">
        <v>4</v>
      </c>
      <c r="C14" s="13">
        <v>2</v>
      </c>
      <c r="D14" s="478">
        <v>0</v>
      </c>
      <c r="E14" s="13">
        <v>6</v>
      </c>
      <c r="F14" s="478">
        <v>2</v>
      </c>
      <c r="G14" s="13">
        <v>2</v>
      </c>
      <c r="H14" s="478">
        <v>0</v>
      </c>
      <c r="J14" s="47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s="18">
        <v>5</v>
      </c>
      <c r="B15" s="18">
        <v>4</v>
      </c>
      <c r="C15" s="13">
        <v>1</v>
      </c>
      <c r="D15" s="478">
        <v>0</v>
      </c>
      <c r="E15" s="13">
        <v>6</v>
      </c>
      <c r="F15" s="478">
        <v>2</v>
      </c>
      <c r="G15" s="13">
        <v>3</v>
      </c>
      <c r="H15" s="478">
        <v>2</v>
      </c>
      <c r="J15" s="47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25">
      <c r="A16" s="18">
        <v>2</v>
      </c>
      <c r="B16" s="18">
        <v>4</v>
      </c>
      <c r="C16" s="13">
        <v>2</v>
      </c>
      <c r="D16" s="478">
        <v>0</v>
      </c>
      <c r="E16" s="13">
        <v>7</v>
      </c>
      <c r="F16" s="478">
        <v>1</v>
      </c>
      <c r="G16" s="13">
        <v>1</v>
      </c>
      <c r="H16" s="478">
        <v>0</v>
      </c>
      <c r="J16" s="47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K16" s="1"/>
    </row>
    <row r="17" spans="1:63" x14ac:dyDescent="0.25">
      <c r="A17" s="18">
        <v>2</v>
      </c>
      <c r="B17" s="18">
        <v>5</v>
      </c>
      <c r="C17" s="13">
        <v>3</v>
      </c>
      <c r="D17" s="478">
        <v>0</v>
      </c>
      <c r="E17" s="13">
        <v>6</v>
      </c>
      <c r="F17" s="478">
        <v>2</v>
      </c>
      <c r="G17" s="13">
        <v>1</v>
      </c>
      <c r="H17" s="478">
        <v>0</v>
      </c>
      <c r="J17" s="47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K17" s="1"/>
    </row>
    <row r="18" spans="1:63" x14ac:dyDescent="0.25">
      <c r="A18" s="18">
        <v>3</v>
      </c>
      <c r="B18" s="18">
        <v>5</v>
      </c>
      <c r="C18" s="13">
        <v>1</v>
      </c>
      <c r="D18" s="478">
        <v>0</v>
      </c>
      <c r="E18" s="13">
        <v>6</v>
      </c>
      <c r="F18" s="478">
        <v>2</v>
      </c>
      <c r="G18" s="13">
        <v>2</v>
      </c>
      <c r="H18" s="478">
        <v>1</v>
      </c>
      <c r="J18" s="47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K18" s="1"/>
    </row>
    <row r="19" spans="1:63" x14ac:dyDescent="0.25">
      <c r="A19" s="18">
        <v>2</v>
      </c>
      <c r="B19" s="18">
        <v>4</v>
      </c>
      <c r="C19" s="13">
        <v>3</v>
      </c>
      <c r="D19" s="478">
        <v>1</v>
      </c>
      <c r="E19" s="13">
        <v>6</v>
      </c>
      <c r="F19" s="478">
        <v>2</v>
      </c>
      <c r="G19" s="13">
        <v>1</v>
      </c>
      <c r="H19" s="478">
        <v>1</v>
      </c>
      <c r="J19" s="47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K19" s="1"/>
    </row>
    <row r="20" spans="1:63" x14ac:dyDescent="0.25">
      <c r="A20" s="18">
        <v>2</v>
      </c>
      <c r="B20" s="18">
        <v>4</v>
      </c>
      <c r="C20" s="13">
        <v>3</v>
      </c>
      <c r="D20" s="478">
        <v>0</v>
      </c>
      <c r="E20" s="13">
        <v>6</v>
      </c>
      <c r="F20" s="478">
        <v>2</v>
      </c>
      <c r="G20" s="13">
        <v>2</v>
      </c>
      <c r="H20" s="478">
        <v>1</v>
      </c>
      <c r="J20" s="478"/>
    </row>
    <row r="21" spans="1:63" x14ac:dyDescent="0.25">
      <c r="A21" s="18">
        <v>3</v>
      </c>
      <c r="B21" s="18">
        <v>5</v>
      </c>
      <c r="C21" s="13">
        <v>2</v>
      </c>
      <c r="D21" s="478">
        <v>0</v>
      </c>
      <c r="E21" s="13">
        <v>6</v>
      </c>
      <c r="F21" s="478">
        <v>3</v>
      </c>
      <c r="G21" s="13">
        <v>3</v>
      </c>
      <c r="H21" s="478">
        <v>0</v>
      </c>
      <c r="J21" s="478"/>
    </row>
    <row r="22" spans="1:63" x14ac:dyDescent="0.25">
      <c r="A22" s="18">
        <v>2</v>
      </c>
      <c r="B22" s="18">
        <v>4</v>
      </c>
      <c r="C22" s="13">
        <v>3</v>
      </c>
      <c r="D22" s="478">
        <v>0</v>
      </c>
      <c r="E22" s="13">
        <v>6</v>
      </c>
      <c r="F22" s="478">
        <v>3</v>
      </c>
      <c r="G22" s="13">
        <v>3</v>
      </c>
      <c r="H22" s="478">
        <v>1</v>
      </c>
      <c r="J22" s="478"/>
    </row>
    <row r="23" spans="1:63" x14ac:dyDescent="0.25">
      <c r="A23" s="18">
        <v>5</v>
      </c>
      <c r="B23" s="18">
        <v>4</v>
      </c>
      <c r="C23" s="13">
        <v>1</v>
      </c>
      <c r="D23" s="478">
        <v>0</v>
      </c>
      <c r="E23" s="13">
        <v>6</v>
      </c>
      <c r="F23" s="478">
        <v>3</v>
      </c>
      <c r="G23" s="13">
        <v>1</v>
      </c>
      <c r="H23" s="478">
        <v>0</v>
      </c>
      <c r="J23" s="478"/>
    </row>
    <row r="24" spans="1:63" x14ac:dyDescent="0.25">
      <c r="A24" s="18">
        <v>4</v>
      </c>
      <c r="B24" s="18">
        <v>4</v>
      </c>
      <c r="C24" s="13">
        <v>2</v>
      </c>
      <c r="D24" s="478">
        <v>0</v>
      </c>
      <c r="E24" s="13">
        <v>7</v>
      </c>
      <c r="F24" s="478">
        <v>3</v>
      </c>
      <c r="G24" s="13">
        <v>2</v>
      </c>
      <c r="H24" s="478">
        <v>2</v>
      </c>
      <c r="J24" s="478"/>
      <c r="BK24" s="1"/>
    </row>
    <row r="25" spans="1:63" x14ac:dyDescent="0.25">
      <c r="A25" s="18">
        <v>2</v>
      </c>
      <c r="B25" s="18">
        <v>5</v>
      </c>
      <c r="C25" s="13">
        <v>2</v>
      </c>
      <c r="D25" s="478">
        <v>1</v>
      </c>
      <c r="E25" s="13">
        <v>6</v>
      </c>
      <c r="F25" s="478">
        <v>3</v>
      </c>
      <c r="G25" s="13">
        <v>2</v>
      </c>
      <c r="H25" s="478">
        <v>0</v>
      </c>
      <c r="J25" s="478"/>
      <c r="BK25" s="1"/>
    </row>
    <row r="26" spans="1:63" x14ac:dyDescent="0.25">
      <c r="A26" s="18">
        <v>3</v>
      </c>
      <c r="B26" s="18">
        <v>4</v>
      </c>
      <c r="C26" s="13">
        <v>3</v>
      </c>
      <c r="D26" s="478">
        <v>0</v>
      </c>
      <c r="E26" s="13">
        <v>7</v>
      </c>
      <c r="F26" s="478">
        <v>2</v>
      </c>
      <c r="G26" s="13">
        <v>1</v>
      </c>
      <c r="H26" s="478">
        <v>1</v>
      </c>
      <c r="J26" s="478"/>
      <c r="BK26" s="1"/>
    </row>
    <row r="27" spans="1:63" x14ac:dyDescent="0.25">
      <c r="A27" s="18">
        <v>2</v>
      </c>
      <c r="B27" s="18">
        <v>4</v>
      </c>
      <c r="C27" s="13">
        <v>2</v>
      </c>
      <c r="D27" s="478">
        <v>0</v>
      </c>
      <c r="E27" s="13">
        <v>7</v>
      </c>
      <c r="F27" s="478">
        <v>2</v>
      </c>
      <c r="G27" s="13">
        <v>2</v>
      </c>
      <c r="H27" s="478">
        <v>0</v>
      </c>
      <c r="J27" s="478"/>
      <c r="BK27" s="1"/>
    </row>
    <row r="28" spans="1:63" x14ac:dyDescent="0.25">
      <c r="A28" s="18">
        <v>2</v>
      </c>
      <c r="B28" s="18">
        <v>5</v>
      </c>
      <c r="C28" s="13">
        <v>2</v>
      </c>
      <c r="D28" s="478">
        <v>0</v>
      </c>
      <c r="E28" s="13">
        <v>6</v>
      </c>
      <c r="F28" s="478">
        <v>2</v>
      </c>
      <c r="G28" s="13">
        <v>2</v>
      </c>
      <c r="H28" s="478">
        <v>1</v>
      </c>
      <c r="J28" s="478"/>
      <c r="BK28" s="1"/>
    </row>
    <row r="29" spans="1:63" x14ac:dyDescent="0.25">
      <c r="A29" s="18">
        <v>2</v>
      </c>
      <c r="B29" s="18">
        <v>4</v>
      </c>
      <c r="C29" s="13">
        <v>1</v>
      </c>
      <c r="D29" s="478">
        <v>0</v>
      </c>
      <c r="E29" s="13">
        <v>6</v>
      </c>
      <c r="F29" s="478">
        <v>2</v>
      </c>
      <c r="G29" s="13">
        <v>2</v>
      </c>
      <c r="H29" s="478">
        <v>1</v>
      </c>
      <c r="J29" s="478"/>
      <c r="BK29" s="1"/>
    </row>
    <row r="30" spans="1:63" x14ac:dyDescent="0.25">
      <c r="A30" s="18">
        <v>2</v>
      </c>
      <c r="B30" s="18">
        <v>4</v>
      </c>
      <c r="C30" s="13">
        <v>2</v>
      </c>
      <c r="D30" s="478">
        <v>1</v>
      </c>
      <c r="E30" s="13">
        <v>6</v>
      </c>
      <c r="F30" s="478">
        <v>3</v>
      </c>
      <c r="G30" s="13">
        <v>3</v>
      </c>
      <c r="H30" s="478">
        <v>1</v>
      </c>
      <c r="J30" s="478"/>
      <c r="BK30" s="1"/>
    </row>
    <row r="31" spans="1:63" x14ac:dyDescent="0.25">
      <c r="A31" s="18">
        <v>2</v>
      </c>
      <c r="B31" s="18">
        <v>5</v>
      </c>
      <c r="C31" s="13">
        <v>2</v>
      </c>
      <c r="D31" s="478">
        <v>0</v>
      </c>
      <c r="E31" s="13">
        <v>6</v>
      </c>
      <c r="F31" s="478">
        <v>3</v>
      </c>
      <c r="G31" s="13">
        <v>3</v>
      </c>
      <c r="H31" s="478">
        <v>1</v>
      </c>
      <c r="J31" s="478"/>
      <c r="BK31" s="1"/>
    </row>
    <row r="32" spans="1:63" x14ac:dyDescent="0.25">
      <c r="A32" s="1">
        <v>2</v>
      </c>
      <c r="B32" s="478">
        <v>4</v>
      </c>
      <c r="C32" s="13">
        <v>1</v>
      </c>
      <c r="D32" s="478">
        <v>0</v>
      </c>
      <c r="E32" s="13">
        <v>7</v>
      </c>
      <c r="F32" s="13">
        <v>2</v>
      </c>
      <c r="G32" s="13">
        <v>3</v>
      </c>
      <c r="H32" s="13">
        <v>0</v>
      </c>
    </row>
    <row r="33" spans="1:8" x14ac:dyDescent="0.25">
      <c r="A33" s="1">
        <v>2</v>
      </c>
      <c r="B33" s="478">
        <v>4</v>
      </c>
      <c r="C33" s="13">
        <v>1</v>
      </c>
      <c r="D33" s="478">
        <v>0</v>
      </c>
      <c r="E33" s="13">
        <v>7</v>
      </c>
      <c r="F33" s="13">
        <v>1</v>
      </c>
      <c r="G33" s="13">
        <v>2</v>
      </c>
      <c r="H33" s="13">
        <v>1</v>
      </c>
    </row>
    <row r="34" spans="1:8" x14ac:dyDescent="0.25">
      <c r="A34" s="1">
        <v>2</v>
      </c>
      <c r="B34" s="478">
        <v>4</v>
      </c>
      <c r="C34" s="13">
        <v>3</v>
      </c>
      <c r="D34" s="478">
        <v>0</v>
      </c>
      <c r="E34" s="13">
        <v>6</v>
      </c>
      <c r="F34" s="13">
        <v>1</v>
      </c>
      <c r="G34" s="13">
        <v>3</v>
      </c>
      <c r="H34" s="13">
        <v>0</v>
      </c>
    </row>
    <row r="35" spans="1:8" x14ac:dyDescent="0.25">
      <c r="A35" s="1">
        <v>4</v>
      </c>
      <c r="B35" s="478">
        <v>4</v>
      </c>
      <c r="C35" s="13">
        <v>1</v>
      </c>
      <c r="D35" s="478">
        <v>0</v>
      </c>
      <c r="E35" s="13">
        <v>6</v>
      </c>
      <c r="F35" s="13">
        <v>2</v>
      </c>
      <c r="G35" s="13">
        <v>3</v>
      </c>
      <c r="H35" s="13">
        <v>1</v>
      </c>
    </row>
    <row r="36" spans="1:8" x14ac:dyDescent="0.25">
      <c r="A36" s="1">
        <v>3</v>
      </c>
      <c r="B36" s="478">
        <v>4</v>
      </c>
      <c r="C36" s="13">
        <v>2</v>
      </c>
      <c r="D36" s="478">
        <v>0</v>
      </c>
      <c r="E36" s="13">
        <v>6</v>
      </c>
      <c r="F36" s="13">
        <v>3</v>
      </c>
      <c r="G36" s="13">
        <v>3</v>
      </c>
      <c r="H36" s="13">
        <v>0</v>
      </c>
    </row>
    <row r="37" spans="1:8" x14ac:dyDescent="0.25">
      <c r="A37" s="1">
        <v>2</v>
      </c>
      <c r="B37" s="478">
        <v>7</v>
      </c>
      <c r="C37" s="13">
        <v>1</v>
      </c>
      <c r="D37" s="478">
        <v>0</v>
      </c>
      <c r="E37" s="13">
        <v>6</v>
      </c>
      <c r="F37" s="13">
        <v>1</v>
      </c>
      <c r="G37" s="13">
        <v>1</v>
      </c>
      <c r="H37" s="13">
        <v>0</v>
      </c>
    </row>
    <row r="38" spans="1:8" x14ac:dyDescent="0.25">
      <c r="A38" s="1">
        <v>2</v>
      </c>
      <c r="B38" s="478">
        <v>4</v>
      </c>
      <c r="C38" s="13">
        <v>3</v>
      </c>
      <c r="D38" s="478">
        <v>0</v>
      </c>
      <c r="E38" s="13">
        <v>7</v>
      </c>
      <c r="F38" s="13">
        <v>2</v>
      </c>
      <c r="G38" s="13">
        <v>3</v>
      </c>
      <c r="H38" s="13">
        <v>1</v>
      </c>
    </row>
    <row r="39" spans="1:8" x14ac:dyDescent="0.25">
      <c r="A39" s="1">
        <v>5</v>
      </c>
      <c r="B39" s="478">
        <v>4</v>
      </c>
      <c r="C39" s="13">
        <v>3</v>
      </c>
      <c r="D39" s="478">
        <v>0</v>
      </c>
      <c r="E39" s="13">
        <v>7</v>
      </c>
      <c r="F39" s="13">
        <v>2</v>
      </c>
      <c r="G39" s="13">
        <v>1</v>
      </c>
      <c r="H39" s="13">
        <v>0</v>
      </c>
    </row>
    <row r="40" spans="1:8" x14ac:dyDescent="0.25">
      <c r="A40" s="1">
        <v>2</v>
      </c>
      <c r="B40" s="478">
        <v>4</v>
      </c>
      <c r="C40" s="13">
        <v>2</v>
      </c>
      <c r="D40" s="478">
        <v>1</v>
      </c>
      <c r="E40" s="13">
        <v>6</v>
      </c>
      <c r="F40" s="13">
        <v>2</v>
      </c>
      <c r="G40" s="13">
        <v>1</v>
      </c>
      <c r="H40" s="13">
        <v>0</v>
      </c>
    </row>
    <row r="41" spans="1:8" x14ac:dyDescent="0.25">
      <c r="A41" s="1">
        <v>2</v>
      </c>
      <c r="B41" s="478">
        <v>5</v>
      </c>
      <c r="C41" s="13">
        <v>2</v>
      </c>
      <c r="D41" s="478">
        <v>0</v>
      </c>
      <c r="E41" s="13">
        <v>6</v>
      </c>
      <c r="F41" s="13">
        <v>1</v>
      </c>
      <c r="G41" s="13">
        <v>3</v>
      </c>
      <c r="H41" s="13">
        <v>1</v>
      </c>
    </row>
    <row r="42" spans="1:8" x14ac:dyDescent="0.25">
      <c r="A42" s="1">
        <v>2</v>
      </c>
      <c r="B42" s="478">
        <v>4</v>
      </c>
      <c r="C42" s="13">
        <v>2</v>
      </c>
      <c r="D42" s="478">
        <v>0</v>
      </c>
      <c r="E42" s="13">
        <v>6</v>
      </c>
      <c r="F42" s="13">
        <v>1</v>
      </c>
      <c r="G42" s="13">
        <v>2</v>
      </c>
      <c r="H42" s="13">
        <v>0</v>
      </c>
    </row>
    <row r="43" spans="1:8" x14ac:dyDescent="0.25">
      <c r="A43" s="1">
        <v>3</v>
      </c>
      <c r="B43" s="478">
        <v>7</v>
      </c>
      <c r="C43" s="13">
        <v>3</v>
      </c>
      <c r="D43" s="478">
        <v>0</v>
      </c>
      <c r="E43" s="13">
        <v>8</v>
      </c>
      <c r="F43" s="13">
        <v>2</v>
      </c>
      <c r="G43" s="13">
        <v>1</v>
      </c>
      <c r="H43" s="13">
        <v>0</v>
      </c>
    </row>
    <row r="44" spans="1:8" x14ac:dyDescent="0.25">
      <c r="A44" s="1">
        <v>2</v>
      </c>
      <c r="B44" s="478">
        <v>4</v>
      </c>
      <c r="C44" s="13">
        <v>2</v>
      </c>
      <c r="D44" s="478">
        <v>0</v>
      </c>
      <c r="E44" s="13">
        <v>6</v>
      </c>
      <c r="F44" s="13">
        <v>3</v>
      </c>
      <c r="G44" s="13">
        <v>2</v>
      </c>
      <c r="H44" s="13">
        <v>0</v>
      </c>
    </row>
    <row r="45" spans="1:8" x14ac:dyDescent="0.25">
      <c r="A45" s="1">
        <v>3</v>
      </c>
      <c r="B45" s="478">
        <v>6</v>
      </c>
      <c r="C45" s="13">
        <v>1</v>
      </c>
      <c r="D45" s="478">
        <v>0</v>
      </c>
      <c r="E45" s="13">
        <v>6</v>
      </c>
      <c r="F45" s="13">
        <v>3</v>
      </c>
      <c r="G45" s="13">
        <v>1</v>
      </c>
      <c r="H45" s="13">
        <v>0</v>
      </c>
    </row>
    <row r="46" spans="1:8" x14ac:dyDescent="0.25">
      <c r="A46" s="1">
        <v>2</v>
      </c>
      <c r="B46" s="478">
        <v>4</v>
      </c>
      <c r="C46" s="13">
        <v>1</v>
      </c>
      <c r="D46" s="478">
        <v>1</v>
      </c>
      <c r="E46" s="13">
        <v>6</v>
      </c>
      <c r="F46" s="13">
        <v>1</v>
      </c>
      <c r="G46" s="13">
        <v>1</v>
      </c>
      <c r="H46" s="13">
        <v>0</v>
      </c>
    </row>
    <row r="47" spans="1:8" x14ac:dyDescent="0.25">
      <c r="A47" s="1">
        <v>2</v>
      </c>
      <c r="B47" s="478">
        <v>4</v>
      </c>
      <c r="C47" s="13">
        <v>1</v>
      </c>
      <c r="D47" s="478">
        <v>1</v>
      </c>
      <c r="E47" s="13">
        <v>6</v>
      </c>
      <c r="F47" s="13">
        <v>3</v>
      </c>
      <c r="G47" s="13">
        <v>2</v>
      </c>
      <c r="H47" s="13">
        <v>0</v>
      </c>
    </row>
    <row r="48" spans="1:8" x14ac:dyDescent="0.25">
      <c r="A48" s="1">
        <v>2</v>
      </c>
      <c r="B48" s="478">
        <v>4</v>
      </c>
      <c r="C48" s="13">
        <v>1</v>
      </c>
      <c r="D48" s="478">
        <v>0</v>
      </c>
      <c r="E48" s="13">
        <v>6</v>
      </c>
      <c r="F48" s="13">
        <v>1</v>
      </c>
      <c r="G48" s="13">
        <v>1</v>
      </c>
      <c r="H48" s="13">
        <v>2</v>
      </c>
    </row>
    <row r="49" spans="1:8" x14ac:dyDescent="0.25">
      <c r="A49" s="1">
        <v>2</v>
      </c>
      <c r="B49" s="478">
        <v>4</v>
      </c>
      <c r="C49" s="13">
        <v>2</v>
      </c>
      <c r="D49" s="478">
        <v>1</v>
      </c>
      <c r="E49" s="13">
        <v>6</v>
      </c>
      <c r="F49" s="13">
        <v>1</v>
      </c>
      <c r="G49" s="13">
        <v>1</v>
      </c>
      <c r="H49" s="13">
        <v>1</v>
      </c>
    </row>
    <row r="50" spans="1:8" x14ac:dyDescent="0.25">
      <c r="A50" s="1">
        <v>2</v>
      </c>
      <c r="B50" s="478">
        <v>4</v>
      </c>
      <c r="C50" s="13">
        <v>2</v>
      </c>
      <c r="D50" s="478">
        <v>1</v>
      </c>
      <c r="E50" s="13">
        <v>6</v>
      </c>
      <c r="F50" s="13">
        <v>1</v>
      </c>
      <c r="G50" s="13">
        <v>2</v>
      </c>
      <c r="H50" s="13">
        <v>0</v>
      </c>
    </row>
    <row r="51" spans="1:8" x14ac:dyDescent="0.25">
      <c r="A51" s="1">
        <v>3</v>
      </c>
      <c r="B51" s="478">
        <v>4</v>
      </c>
      <c r="C51" s="13">
        <v>3</v>
      </c>
      <c r="D51" s="478">
        <v>0</v>
      </c>
      <c r="E51" s="13">
        <v>6</v>
      </c>
      <c r="F51" s="13">
        <v>2</v>
      </c>
      <c r="G51" s="13">
        <v>2</v>
      </c>
      <c r="H51" s="13">
        <v>2</v>
      </c>
    </row>
    <row r="52" spans="1:8" x14ac:dyDescent="0.25">
      <c r="A52" s="1">
        <v>3</v>
      </c>
      <c r="B52" s="478">
        <v>4</v>
      </c>
      <c r="C52" s="13">
        <v>3</v>
      </c>
      <c r="D52" s="478">
        <v>0</v>
      </c>
      <c r="E52" s="13">
        <v>7</v>
      </c>
      <c r="F52" s="13">
        <v>3</v>
      </c>
      <c r="G52" s="13">
        <v>1</v>
      </c>
      <c r="H52" s="13">
        <v>0</v>
      </c>
    </row>
    <row r="53" spans="1:8" x14ac:dyDescent="0.25">
      <c r="A53" s="1">
        <v>3</v>
      </c>
      <c r="B53" s="478">
        <v>7</v>
      </c>
      <c r="C53" s="13">
        <v>2</v>
      </c>
      <c r="D53" s="478">
        <v>0</v>
      </c>
      <c r="E53" s="13">
        <v>6</v>
      </c>
      <c r="F53" s="13">
        <v>1</v>
      </c>
      <c r="G53" s="13">
        <v>1</v>
      </c>
      <c r="H53" s="13">
        <v>2</v>
      </c>
    </row>
    <row r="54" spans="1:8" x14ac:dyDescent="0.25">
      <c r="A54" s="1">
        <v>2</v>
      </c>
      <c r="B54" s="478">
        <v>4</v>
      </c>
      <c r="C54" s="13">
        <v>1</v>
      </c>
      <c r="D54" s="478">
        <v>0</v>
      </c>
      <c r="E54" s="13">
        <v>6</v>
      </c>
      <c r="F54" s="13">
        <v>2</v>
      </c>
      <c r="G54" s="13">
        <v>3</v>
      </c>
      <c r="H54" s="13">
        <v>1</v>
      </c>
    </row>
    <row r="55" spans="1:8" x14ac:dyDescent="0.25">
      <c r="A55" s="1">
        <v>3</v>
      </c>
      <c r="B55" s="478">
        <v>4</v>
      </c>
      <c r="C55" s="13">
        <v>1</v>
      </c>
      <c r="D55" s="478">
        <v>0</v>
      </c>
      <c r="E55" s="13">
        <v>6</v>
      </c>
      <c r="F55" s="13">
        <v>1</v>
      </c>
      <c r="G55" s="13">
        <v>2</v>
      </c>
      <c r="H55" s="13">
        <v>0</v>
      </c>
    </row>
    <row r="56" spans="1:8" x14ac:dyDescent="0.25">
      <c r="A56" s="1">
        <v>2</v>
      </c>
      <c r="B56" s="478">
        <v>4</v>
      </c>
      <c r="C56" s="13">
        <v>3</v>
      </c>
      <c r="D56" s="13">
        <v>0</v>
      </c>
      <c r="E56" s="13">
        <v>6</v>
      </c>
      <c r="F56" s="13">
        <v>3</v>
      </c>
      <c r="G56" s="13">
        <v>3</v>
      </c>
      <c r="H56" s="13">
        <v>2</v>
      </c>
    </row>
    <row r="57" spans="1:8" x14ac:dyDescent="0.25">
      <c r="A57" s="1">
        <v>2</v>
      </c>
      <c r="B57" s="13">
        <v>4</v>
      </c>
      <c r="C57" s="13">
        <v>1</v>
      </c>
      <c r="D57" s="13">
        <v>1</v>
      </c>
      <c r="E57" s="13">
        <v>6</v>
      </c>
      <c r="F57" s="13">
        <v>1</v>
      </c>
      <c r="G57" s="13">
        <v>2</v>
      </c>
      <c r="H57" s="13">
        <v>0</v>
      </c>
    </row>
    <row r="58" spans="1:8" x14ac:dyDescent="0.25">
      <c r="A58" s="1">
        <v>2</v>
      </c>
      <c r="B58" s="13">
        <v>5</v>
      </c>
      <c r="C58" s="13">
        <v>3</v>
      </c>
      <c r="D58" s="13">
        <v>1</v>
      </c>
      <c r="E58" s="13">
        <v>6</v>
      </c>
      <c r="F58" s="13">
        <v>2</v>
      </c>
      <c r="G58" s="13">
        <v>1</v>
      </c>
      <c r="H58" s="13">
        <v>2</v>
      </c>
    </row>
    <row r="59" spans="1:8" x14ac:dyDescent="0.25">
      <c r="A59" s="1">
        <v>2</v>
      </c>
      <c r="B59" s="13">
        <v>4</v>
      </c>
      <c r="C59" s="13">
        <v>1</v>
      </c>
      <c r="D59" s="13">
        <v>0</v>
      </c>
      <c r="E59" s="13">
        <v>6</v>
      </c>
      <c r="F59" s="13">
        <v>1</v>
      </c>
      <c r="G59" s="13">
        <v>3</v>
      </c>
      <c r="H59" s="13">
        <v>1</v>
      </c>
    </row>
    <row r="60" spans="1:8" x14ac:dyDescent="0.25">
      <c r="A60" s="1">
        <v>2</v>
      </c>
      <c r="B60" s="13">
        <v>5</v>
      </c>
      <c r="C60" s="13">
        <v>3</v>
      </c>
      <c r="D60" s="13">
        <v>1</v>
      </c>
      <c r="E60" s="13">
        <v>9</v>
      </c>
      <c r="F60" s="13">
        <v>3</v>
      </c>
      <c r="G60" s="13">
        <v>3</v>
      </c>
      <c r="H60" s="13">
        <v>0</v>
      </c>
    </row>
    <row r="61" spans="1:8" x14ac:dyDescent="0.25">
      <c r="A61" s="1">
        <v>2</v>
      </c>
      <c r="B61" s="13">
        <v>5</v>
      </c>
      <c r="C61" s="13">
        <v>1</v>
      </c>
      <c r="D61" s="13">
        <v>0</v>
      </c>
      <c r="E61" s="13">
        <v>7</v>
      </c>
      <c r="F61" s="13">
        <v>1</v>
      </c>
      <c r="G61" s="13">
        <v>1</v>
      </c>
      <c r="H61" s="13">
        <v>0</v>
      </c>
    </row>
    <row r="62" spans="1:8" x14ac:dyDescent="0.25">
      <c r="A62" s="1">
        <v>5</v>
      </c>
      <c r="B62" s="13">
        <v>4</v>
      </c>
      <c r="C62" s="13">
        <v>1</v>
      </c>
      <c r="D62" s="13">
        <v>0</v>
      </c>
      <c r="E62" s="13">
        <v>6</v>
      </c>
      <c r="F62" s="13">
        <v>3</v>
      </c>
      <c r="G62" s="13">
        <v>1</v>
      </c>
      <c r="H62" s="13">
        <v>1</v>
      </c>
    </row>
    <row r="63" spans="1:8" x14ac:dyDescent="0.25">
      <c r="A63" s="1">
        <v>2</v>
      </c>
      <c r="B63" s="13">
        <v>4</v>
      </c>
      <c r="C63" s="13">
        <v>1</v>
      </c>
      <c r="D63" s="13">
        <v>1</v>
      </c>
      <c r="E63" s="13">
        <v>8</v>
      </c>
      <c r="F63" s="13">
        <v>2</v>
      </c>
      <c r="G63" s="13">
        <v>1</v>
      </c>
      <c r="H63" s="13">
        <v>2</v>
      </c>
    </row>
    <row r="64" spans="1:8" x14ac:dyDescent="0.25">
      <c r="A64" s="1">
        <v>4</v>
      </c>
      <c r="B64" s="13">
        <v>4</v>
      </c>
      <c r="C64" s="13">
        <v>2</v>
      </c>
      <c r="D64" s="13">
        <v>1</v>
      </c>
      <c r="E64" s="13">
        <v>6</v>
      </c>
      <c r="F64" s="13">
        <v>1</v>
      </c>
      <c r="G64" s="13">
        <v>3</v>
      </c>
      <c r="H64" s="13">
        <v>0</v>
      </c>
    </row>
    <row r="65" spans="1:8" x14ac:dyDescent="0.25">
      <c r="A65" s="1">
        <v>2</v>
      </c>
      <c r="B65" s="13">
        <v>5</v>
      </c>
      <c r="C65" s="13">
        <v>2</v>
      </c>
      <c r="D65" s="13">
        <v>1</v>
      </c>
      <c r="E65" s="13">
        <v>7</v>
      </c>
      <c r="F65" s="13">
        <v>3</v>
      </c>
      <c r="G65" s="13">
        <v>3</v>
      </c>
      <c r="H65" s="13">
        <v>0</v>
      </c>
    </row>
    <row r="66" spans="1:8" x14ac:dyDescent="0.25">
      <c r="A66" s="1">
        <v>4</v>
      </c>
      <c r="B66" s="13">
        <v>6</v>
      </c>
      <c r="C66" s="13">
        <v>2</v>
      </c>
      <c r="D66" s="13">
        <v>0</v>
      </c>
      <c r="E66" s="13">
        <v>6</v>
      </c>
      <c r="F66" s="13">
        <v>1</v>
      </c>
      <c r="G66" s="13">
        <v>1</v>
      </c>
      <c r="H66" s="13">
        <v>0</v>
      </c>
    </row>
    <row r="67" spans="1:8" x14ac:dyDescent="0.25">
      <c r="A67" s="1">
        <v>2</v>
      </c>
      <c r="B67" s="13">
        <v>4</v>
      </c>
      <c r="C67" s="13">
        <v>3</v>
      </c>
      <c r="D67" s="13">
        <v>0</v>
      </c>
      <c r="E67" s="13">
        <v>6</v>
      </c>
      <c r="F67" s="13">
        <v>2</v>
      </c>
      <c r="G67" s="13">
        <v>2</v>
      </c>
      <c r="H67" s="13">
        <v>2</v>
      </c>
    </row>
    <row r="68" spans="1:8" x14ac:dyDescent="0.25">
      <c r="A68" s="1">
        <v>3</v>
      </c>
      <c r="B68" s="13">
        <v>4</v>
      </c>
      <c r="C68" s="13">
        <v>2</v>
      </c>
      <c r="D68" s="13">
        <v>0</v>
      </c>
      <c r="E68" s="13">
        <v>6</v>
      </c>
      <c r="F68" s="13">
        <v>1</v>
      </c>
      <c r="G68" s="13">
        <v>1</v>
      </c>
      <c r="H68" s="13">
        <v>1</v>
      </c>
    </row>
    <row r="69" spans="1:8" x14ac:dyDescent="0.25">
      <c r="A69" s="1">
        <v>2</v>
      </c>
      <c r="B69" s="13">
        <v>5</v>
      </c>
      <c r="C69" s="13">
        <v>3</v>
      </c>
      <c r="D69" s="13">
        <v>0</v>
      </c>
      <c r="E69" s="13">
        <v>6</v>
      </c>
      <c r="F69" s="13">
        <v>3</v>
      </c>
      <c r="G69" s="13">
        <v>2</v>
      </c>
      <c r="H69" s="13">
        <v>1</v>
      </c>
    </row>
    <row r="70" spans="1:8" x14ac:dyDescent="0.25">
      <c r="A70" s="1">
        <v>3</v>
      </c>
      <c r="B70" s="13">
        <v>4</v>
      </c>
      <c r="C70" s="13">
        <v>2</v>
      </c>
      <c r="D70" s="13">
        <v>0</v>
      </c>
      <c r="E70" s="13">
        <v>7</v>
      </c>
      <c r="F70" s="13">
        <v>3</v>
      </c>
      <c r="G70" s="13">
        <v>1</v>
      </c>
      <c r="H70" s="13">
        <v>1</v>
      </c>
    </row>
    <row r="71" spans="1:8" x14ac:dyDescent="0.25">
      <c r="A71" s="1">
        <v>2</v>
      </c>
      <c r="B71" s="13">
        <v>4</v>
      </c>
      <c r="C71" s="13">
        <v>3</v>
      </c>
      <c r="D71" s="13">
        <v>0</v>
      </c>
      <c r="E71" s="13">
        <v>6</v>
      </c>
      <c r="F71" s="13">
        <v>3</v>
      </c>
      <c r="G71" s="13">
        <v>1</v>
      </c>
      <c r="H71" s="13">
        <v>0</v>
      </c>
    </row>
    <row r="72" spans="1:8" x14ac:dyDescent="0.25">
      <c r="A72" s="1">
        <v>5</v>
      </c>
      <c r="B72" s="13">
        <v>4</v>
      </c>
      <c r="C72" s="13">
        <v>2</v>
      </c>
      <c r="D72" s="13">
        <v>0</v>
      </c>
      <c r="E72" s="13">
        <v>7</v>
      </c>
      <c r="F72" s="13">
        <v>1</v>
      </c>
      <c r="G72" s="13">
        <v>1</v>
      </c>
      <c r="H72" s="13">
        <v>0</v>
      </c>
    </row>
    <row r="73" spans="1:8" x14ac:dyDescent="0.25">
      <c r="A73" s="1">
        <v>3</v>
      </c>
      <c r="B73" s="13">
        <v>4</v>
      </c>
      <c r="C73" s="13">
        <v>1</v>
      </c>
      <c r="D73" s="13">
        <v>0</v>
      </c>
      <c r="E73" s="13">
        <v>8</v>
      </c>
      <c r="F73" s="13">
        <v>2</v>
      </c>
      <c r="G73" s="13">
        <v>1</v>
      </c>
      <c r="H73" s="13">
        <v>0</v>
      </c>
    </row>
    <row r="74" spans="1:8" x14ac:dyDescent="0.25">
      <c r="A74" s="1">
        <v>3</v>
      </c>
      <c r="B74" s="13">
        <v>6</v>
      </c>
      <c r="C74" s="13">
        <v>3</v>
      </c>
      <c r="D74" s="13">
        <v>1</v>
      </c>
    </row>
    <row r="75" spans="1:8" x14ac:dyDescent="0.25">
      <c r="A75" s="1">
        <v>3</v>
      </c>
      <c r="B75" s="13">
        <v>4</v>
      </c>
      <c r="C75" s="13">
        <v>2</v>
      </c>
      <c r="D75" s="13">
        <v>0</v>
      </c>
    </row>
    <row r="76" spans="1:8" x14ac:dyDescent="0.25">
      <c r="A76" s="1">
        <v>2</v>
      </c>
      <c r="B76" s="13">
        <v>4</v>
      </c>
      <c r="C76" s="13">
        <v>3</v>
      </c>
      <c r="D76" s="13">
        <v>0</v>
      </c>
    </row>
    <row r="77" spans="1:8" x14ac:dyDescent="0.25">
      <c r="A77" s="1">
        <v>2</v>
      </c>
      <c r="B77" s="13">
        <v>4</v>
      </c>
      <c r="C77" s="13">
        <v>3</v>
      </c>
      <c r="D77" s="13">
        <v>1</v>
      </c>
    </row>
    <row r="78" spans="1:8" x14ac:dyDescent="0.25">
      <c r="A78" s="1">
        <v>2</v>
      </c>
      <c r="B78" s="13">
        <v>4</v>
      </c>
      <c r="C78" s="13">
        <v>2</v>
      </c>
      <c r="D78" s="13">
        <v>0</v>
      </c>
    </row>
    <row r="79" spans="1:8" x14ac:dyDescent="0.25">
      <c r="A79" s="1">
        <v>2</v>
      </c>
      <c r="B79" s="13">
        <v>7</v>
      </c>
      <c r="C79" s="13">
        <v>3</v>
      </c>
      <c r="D79" s="13">
        <v>1</v>
      </c>
    </row>
    <row r="80" spans="1:8" x14ac:dyDescent="0.25">
      <c r="A80" s="1">
        <v>2</v>
      </c>
      <c r="B80" s="13">
        <v>5</v>
      </c>
      <c r="C80" s="13">
        <v>2</v>
      </c>
      <c r="D80" s="13">
        <v>0</v>
      </c>
    </row>
    <row r="81" spans="1:4" x14ac:dyDescent="0.25">
      <c r="A81" s="1">
        <v>2</v>
      </c>
      <c r="B81" s="13">
        <v>5</v>
      </c>
      <c r="C81" s="13">
        <v>2</v>
      </c>
      <c r="D81" s="13">
        <v>0</v>
      </c>
    </row>
    <row r="82" spans="1:4" x14ac:dyDescent="0.25">
      <c r="A82" s="1">
        <v>2</v>
      </c>
      <c r="B82" s="13">
        <v>4</v>
      </c>
      <c r="C82" s="13">
        <v>2</v>
      </c>
      <c r="D82" s="13">
        <v>1</v>
      </c>
    </row>
    <row r="83" spans="1:4" x14ac:dyDescent="0.25">
      <c r="A83" s="1">
        <v>2</v>
      </c>
      <c r="B83" s="13">
        <v>4</v>
      </c>
      <c r="C83" s="13">
        <v>1</v>
      </c>
      <c r="D83" s="13">
        <v>0</v>
      </c>
    </row>
    <row r="84" spans="1:4" x14ac:dyDescent="0.25">
      <c r="A84" s="1">
        <v>2</v>
      </c>
      <c r="B84" s="13">
        <v>5</v>
      </c>
      <c r="C84" s="13">
        <v>2</v>
      </c>
      <c r="D84" s="13">
        <v>0</v>
      </c>
    </row>
    <row r="85" spans="1:4" x14ac:dyDescent="0.25">
      <c r="A85" s="1">
        <v>2</v>
      </c>
      <c r="B85" s="13">
        <v>4</v>
      </c>
      <c r="C85" s="13">
        <v>1</v>
      </c>
      <c r="D85" s="13">
        <v>0</v>
      </c>
    </row>
    <row r="86" spans="1:4" x14ac:dyDescent="0.25">
      <c r="A86" s="1">
        <v>2</v>
      </c>
      <c r="B86" s="13">
        <v>5</v>
      </c>
      <c r="C86" s="13">
        <v>1</v>
      </c>
      <c r="D86" s="13">
        <v>1</v>
      </c>
    </row>
    <row r="87" spans="1:4" x14ac:dyDescent="0.25">
      <c r="A87" s="1">
        <v>3</v>
      </c>
      <c r="B87" s="13">
        <v>4</v>
      </c>
      <c r="C87" s="13">
        <v>1</v>
      </c>
      <c r="D87" s="13">
        <v>0</v>
      </c>
    </row>
    <row r="88" spans="1:4" x14ac:dyDescent="0.25">
      <c r="A88" s="1">
        <v>2</v>
      </c>
      <c r="B88" s="13">
        <v>4</v>
      </c>
      <c r="C88" s="13">
        <v>3</v>
      </c>
      <c r="D88" s="13">
        <v>0</v>
      </c>
    </row>
    <row r="89" spans="1:4" x14ac:dyDescent="0.25">
      <c r="A89" s="1">
        <v>2</v>
      </c>
      <c r="B89" s="13">
        <v>4</v>
      </c>
      <c r="C89" s="13">
        <v>2</v>
      </c>
      <c r="D89" s="13">
        <v>0</v>
      </c>
    </row>
    <row r="90" spans="1:4" x14ac:dyDescent="0.25">
      <c r="A90" s="1">
        <v>2</v>
      </c>
      <c r="B90" s="13">
        <v>4</v>
      </c>
      <c r="C90" s="13">
        <v>1</v>
      </c>
      <c r="D90" s="13">
        <v>1</v>
      </c>
    </row>
    <row r="91" spans="1:4" x14ac:dyDescent="0.25">
      <c r="A91" s="1">
        <v>2</v>
      </c>
      <c r="B91" s="13">
        <v>4</v>
      </c>
      <c r="C91" s="13">
        <v>1</v>
      </c>
      <c r="D91" s="13">
        <v>1</v>
      </c>
    </row>
    <row r="92" spans="1:4" x14ac:dyDescent="0.25">
      <c r="A92" s="1">
        <v>2</v>
      </c>
      <c r="B92" s="13">
        <v>5</v>
      </c>
      <c r="C92" s="13">
        <v>1</v>
      </c>
      <c r="D92" s="13">
        <v>1</v>
      </c>
    </row>
    <row r="93" spans="1:4" x14ac:dyDescent="0.25">
      <c r="A93" s="1">
        <v>2</v>
      </c>
      <c r="B93" s="13">
        <v>5</v>
      </c>
      <c r="C93" s="13">
        <v>3</v>
      </c>
      <c r="D93" s="13">
        <v>1</v>
      </c>
    </row>
    <row r="94" spans="1:4" x14ac:dyDescent="0.25">
      <c r="A94" s="1">
        <v>5</v>
      </c>
      <c r="B94" s="13">
        <v>5</v>
      </c>
      <c r="C94" s="13">
        <v>1</v>
      </c>
      <c r="D94" s="13">
        <v>1</v>
      </c>
    </row>
    <row r="95" spans="1:4" x14ac:dyDescent="0.25">
      <c r="A95" s="1">
        <v>2</v>
      </c>
      <c r="B95" s="13">
        <v>5</v>
      </c>
      <c r="C95" s="13">
        <v>3</v>
      </c>
      <c r="D95" s="13">
        <v>0</v>
      </c>
    </row>
    <row r="96" spans="1:4" x14ac:dyDescent="0.25">
      <c r="A96" s="1">
        <v>2</v>
      </c>
      <c r="B96" s="13">
        <v>4</v>
      </c>
      <c r="C96" s="13">
        <v>1</v>
      </c>
      <c r="D96" s="13">
        <v>1</v>
      </c>
    </row>
    <row r="97" spans="1:4" x14ac:dyDescent="0.25">
      <c r="A97" s="1">
        <v>2</v>
      </c>
      <c r="B97" s="13">
        <v>4</v>
      </c>
      <c r="C97" s="13">
        <v>1</v>
      </c>
      <c r="D97" s="13">
        <v>0</v>
      </c>
    </row>
    <row r="98" spans="1:4" x14ac:dyDescent="0.25">
      <c r="A98" s="1">
        <v>3</v>
      </c>
      <c r="B98" s="13">
        <v>4</v>
      </c>
      <c r="C98" s="13">
        <v>1</v>
      </c>
      <c r="D98" s="13">
        <v>1</v>
      </c>
    </row>
    <row r="99" spans="1:4" x14ac:dyDescent="0.25">
      <c r="A99" s="1">
        <v>2</v>
      </c>
      <c r="B99" s="13">
        <v>4</v>
      </c>
      <c r="C99" s="13">
        <v>2</v>
      </c>
      <c r="D99" s="13">
        <v>0</v>
      </c>
    </row>
    <row r="100" spans="1:4" x14ac:dyDescent="0.25">
      <c r="A100" s="1">
        <v>4</v>
      </c>
      <c r="B100" s="13">
        <v>4</v>
      </c>
      <c r="C100" s="13">
        <v>2</v>
      </c>
      <c r="D100" s="13">
        <v>1</v>
      </c>
    </row>
    <row r="101" spans="1:4" x14ac:dyDescent="0.25">
      <c r="A101" s="1">
        <v>2</v>
      </c>
      <c r="B101" s="13">
        <v>4</v>
      </c>
      <c r="C101" s="13">
        <v>1</v>
      </c>
      <c r="D101" s="13">
        <v>1</v>
      </c>
    </row>
    <row r="102" spans="1:4" x14ac:dyDescent="0.25">
      <c r="A102" s="1">
        <v>2</v>
      </c>
      <c r="B102" s="13">
        <v>4</v>
      </c>
      <c r="C102" s="13">
        <v>3</v>
      </c>
      <c r="D102" s="13">
        <v>0</v>
      </c>
    </row>
    <row r="103" spans="1:4" x14ac:dyDescent="0.25">
      <c r="A103" s="1">
        <v>5</v>
      </c>
      <c r="B103" s="13">
        <v>4</v>
      </c>
      <c r="C103" s="13">
        <v>2</v>
      </c>
      <c r="D103" s="13">
        <v>1</v>
      </c>
    </row>
    <row r="104" spans="1:4" x14ac:dyDescent="0.25">
      <c r="A104" s="1">
        <v>5</v>
      </c>
      <c r="B104" s="13">
        <v>6</v>
      </c>
      <c r="C104" s="13">
        <v>1</v>
      </c>
      <c r="D104" s="13">
        <v>0</v>
      </c>
    </row>
    <row r="105" spans="1:4" x14ac:dyDescent="0.25">
      <c r="A105" s="1">
        <v>2</v>
      </c>
      <c r="B105" s="13">
        <v>5</v>
      </c>
      <c r="C105" s="13">
        <v>2</v>
      </c>
      <c r="D105" s="13">
        <v>0</v>
      </c>
    </row>
    <row r="106" spans="1:4" x14ac:dyDescent="0.25">
      <c r="A106" s="1">
        <v>3</v>
      </c>
      <c r="B106" s="13">
        <v>5</v>
      </c>
      <c r="C106" s="13">
        <v>1</v>
      </c>
      <c r="D106" s="13">
        <v>0</v>
      </c>
    </row>
    <row r="107" spans="1:4" x14ac:dyDescent="0.25">
      <c r="A107" s="1">
        <v>2</v>
      </c>
      <c r="B107" s="13">
        <v>5</v>
      </c>
      <c r="C107" s="13">
        <v>1</v>
      </c>
      <c r="D107" s="13">
        <v>0</v>
      </c>
    </row>
    <row r="108" spans="1:4" x14ac:dyDescent="0.25">
      <c r="A108" s="1">
        <v>2</v>
      </c>
      <c r="B108" s="13">
        <v>4</v>
      </c>
      <c r="C108" s="13">
        <v>3</v>
      </c>
      <c r="D108" s="13">
        <v>1</v>
      </c>
    </row>
    <row r="109" spans="1:4" x14ac:dyDescent="0.25">
      <c r="A109" s="1">
        <v>2</v>
      </c>
      <c r="B109" s="13">
        <v>4</v>
      </c>
      <c r="C109" s="13">
        <v>2</v>
      </c>
      <c r="D109" s="13">
        <v>0</v>
      </c>
    </row>
    <row r="110" spans="1:4" x14ac:dyDescent="0.25">
      <c r="A110" s="1">
        <v>2</v>
      </c>
      <c r="B110" s="13">
        <v>7</v>
      </c>
      <c r="C110" s="13">
        <v>1</v>
      </c>
      <c r="D110" s="13">
        <v>1</v>
      </c>
    </row>
    <row r="111" spans="1:4" x14ac:dyDescent="0.25">
      <c r="A111" s="1">
        <v>5</v>
      </c>
      <c r="B111" s="13">
        <v>4</v>
      </c>
      <c r="C111" s="13">
        <v>1</v>
      </c>
      <c r="D111" s="13">
        <v>0</v>
      </c>
    </row>
    <row r="112" spans="1:4" x14ac:dyDescent="0.25">
      <c r="A112" s="1">
        <v>2</v>
      </c>
      <c r="B112" s="13">
        <v>4</v>
      </c>
      <c r="C112" s="13">
        <v>2</v>
      </c>
      <c r="D112" s="13">
        <v>1</v>
      </c>
    </row>
    <row r="113" spans="1:4" x14ac:dyDescent="0.25">
      <c r="A113" s="1">
        <v>4</v>
      </c>
      <c r="B113" s="13">
        <v>7</v>
      </c>
      <c r="C113" s="13">
        <v>2</v>
      </c>
      <c r="D113" s="13">
        <v>1</v>
      </c>
    </row>
    <row r="114" spans="1:4" x14ac:dyDescent="0.25">
      <c r="A114" s="1">
        <v>2</v>
      </c>
      <c r="B114" s="13">
        <v>4</v>
      </c>
      <c r="C114" s="13">
        <v>3</v>
      </c>
      <c r="D114" s="13">
        <v>1</v>
      </c>
    </row>
    <row r="115" spans="1:4" x14ac:dyDescent="0.25">
      <c r="A115" s="1">
        <v>2</v>
      </c>
      <c r="B115" s="13">
        <v>4</v>
      </c>
      <c r="C115" s="13">
        <v>1</v>
      </c>
      <c r="D115" s="13">
        <v>1</v>
      </c>
    </row>
    <row r="116" spans="1:4" x14ac:dyDescent="0.25">
      <c r="A116" s="1">
        <v>2</v>
      </c>
      <c r="B116" s="13">
        <v>4</v>
      </c>
      <c r="C116" s="13">
        <v>2</v>
      </c>
      <c r="D116" s="13">
        <v>0</v>
      </c>
    </row>
    <row r="117" spans="1:4" x14ac:dyDescent="0.25">
      <c r="A117" s="1">
        <v>2</v>
      </c>
      <c r="B117" s="13">
        <v>4</v>
      </c>
      <c r="C117" s="13">
        <v>3</v>
      </c>
      <c r="D117" s="13">
        <v>1</v>
      </c>
    </row>
    <row r="118" spans="1:4" x14ac:dyDescent="0.25">
      <c r="A118" s="1">
        <v>2</v>
      </c>
      <c r="B118" s="13">
        <v>5</v>
      </c>
      <c r="C118" s="13">
        <v>2</v>
      </c>
      <c r="D118" s="13">
        <v>0</v>
      </c>
    </row>
    <row r="119" spans="1:4" x14ac:dyDescent="0.25">
      <c r="A119" s="1">
        <v>2</v>
      </c>
      <c r="B119" s="13">
        <v>4</v>
      </c>
      <c r="C119" s="13">
        <v>2</v>
      </c>
      <c r="D119" s="13">
        <v>0</v>
      </c>
    </row>
    <row r="120" spans="1:4" x14ac:dyDescent="0.25">
      <c r="A120" s="1">
        <v>3</v>
      </c>
      <c r="B120" s="13">
        <v>4</v>
      </c>
      <c r="C120" s="13">
        <v>1</v>
      </c>
      <c r="D120" s="13">
        <v>1</v>
      </c>
    </row>
    <row r="121" spans="1:4" x14ac:dyDescent="0.25">
      <c r="A121" s="1">
        <v>4</v>
      </c>
      <c r="B121" s="13">
        <v>4</v>
      </c>
      <c r="C121" s="13">
        <v>2</v>
      </c>
      <c r="D121" s="13">
        <v>1</v>
      </c>
    </row>
    <row r="122" spans="1:4" x14ac:dyDescent="0.25">
      <c r="A122" s="1">
        <v>2</v>
      </c>
      <c r="B122" s="13">
        <v>4</v>
      </c>
      <c r="C122" s="13">
        <v>2</v>
      </c>
      <c r="D122" s="13">
        <v>0</v>
      </c>
    </row>
    <row r="123" spans="1:4" x14ac:dyDescent="0.25">
      <c r="A123" s="1">
        <v>2</v>
      </c>
      <c r="B123" s="13">
        <v>5</v>
      </c>
      <c r="C123" s="13">
        <v>2</v>
      </c>
      <c r="D123" s="13">
        <v>1</v>
      </c>
    </row>
    <row r="124" spans="1:4" x14ac:dyDescent="0.25">
      <c r="A124" s="1">
        <v>2</v>
      </c>
      <c r="B124" s="13">
        <v>4</v>
      </c>
      <c r="C124" s="13">
        <v>1</v>
      </c>
      <c r="D124" s="13">
        <v>0</v>
      </c>
    </row>
    <row r="125" spans="1:4" x14ac:dyDescent="0.25">
      <c r="A125" s="1">
        <v>4</v>
      </c>
      <c r="B125" s="13">
        <v>4</v>
      </c>
      <c r="C125" s="13">
        <v>1</v>
      </c>
      <c r="D125" s="13">
        <v>0</v>
      </c>
    </row>
    <row r="126" spans="1:4" x14ac:dyDescent="0.25">
      <c r="A126" s="1">
        <v>2</v>
      </c>
      <c r="B126" s="13">
        <v>4</v>
      </c>
      <c r="C126" s="13">
        <v>2</v>
      </c>
      <c r="D126" s="13">
        <v>1</v>
      </c>
    </row>
    <row r="127" spans="1:4" x14ac:dyDescent="0.25">
      <c r="A127" s="1">
        <v>2</v>
      </c>
      <c r="B127" s="13">
        <v>4</v>
      </c>
      <c r="C127" s="13">
        <v>2</v>
      </c>
      <c r="D127" s="13">
        <v>0</v>
      </c>
    </row>
    <row r="128" spans="1:4" x14ac:dyDescent="0.25">
      <c r="A128" s="1">
        <v>2</v>
      </c>
      <c r="B128" s="13">
        <v>4</v>
      </c>
      <c r="C128" s="13">
        <v>3</v>
      </c>
      <c r="D128" s="13">
        <v>0</v>
      </c>
    </row>
    <row r="129" spans="1:4" x14ac:dyDescent="0.25">
      <c r="A129" s="1">
        <v>5</v>
      </c>
      <c r="B129" s="13">
        <v>4</v>
      </c>
      <c r="C129" s="13">
        <v>1</v>
      </c>
      <c r="D129" s="13">
        <v>0</v>
      </c>
    </row>
    <row r="130" spans="1:4" x14ac:dyDescent="0.25">
      <c r="A130" s="1">
        <v>4</v>
      </c>
      <c r="B130" s="13">
        <v>4</v>
      </c>
      <c r="C130" s="13">
        <v>2</v>
      </c>
      <c r="D130" s="13">
        <v>0</v>
      </c>
    </row>
    <row r="131" spans="1:4" x14ac:dyDescent="0.25">
      <c r="A131" s="1">
        <v>2</v>
      </c>
      <c r="B131" s="13">
        <v>5</v>
      </c>
      <c r="C131" s="13">
        <v>3</v>
      </c>
      <c r="D131" s="13">
        <v>1</v>
      </c>
    </row>
    <row r="132" spans="1:4" x14ac:dyDescent="0.25">
      <c r="A132" s="1">
        <v>2</v>
      </c>
      <c r="B132" s="13">
        <v>5</v>
      </c>
      <c r="C132" s="13">
        <v>3</v>
      </c>
      <c r="D132" s="13">
        <v>0</v>
      </c>
    </row>
    <row r="133" spans="1:4" x14ac:dyDescent="0.25">
      <c r="A133" s="1">
        <v>3</v>
      </c>
      <c r="B133" s="13">
        <v>5</v>
      </c>
      <c r="C133" s="13">
        <v>1</v>
      </c>
      <c r="D133" s="13">
        <v>0</v>
      </c>
    </row>
    <row r="134" spans="1:4" x14ac:dyDescent="0.25">
      <c r="A134" s="1">
        <v>4</v>
      </c>
      <c r="B134" s="13">
        <v>6</v>
      </c>
      <c r="C134" s="13">
        <v>3</v>
      </c>
      <c r="D134" s="13">
        <v>0</v>
      </c>
    </row>
    <row r="135" spans="1:4" x14ac:dyDescent="0.25">
      <c r="A135" s="1">
        <v>2</v>
      </c>
      <c r="B135" s="13">
        <v>5</v>
      </c>
      <c r="C135" s="13">
        <v>1</v>
      </c>
      <c r="D135" s="13">
        <v>0</v>
      </c>
    </row>
    <row r="136" spans="1:4" x14ac:dyDescent="0.25">
      <c r="A136" s="1">
        <v>5</v>
      </c>
      <c r="B136" s="13">
        <v>4</v>
      </c>
      <c r="C136" s="13">
        <v>3</v>
      </c>
      <c r="D136" s="13">
        <v>1</v>
      </c>
    </row>
    <row r="137" spans="1:4" x14ac:dyDescent="0.25">
      <c r="A137" s="1">
        <v>4</v>
      </c>
      <c r="B137" s="13">
        <v>4</v>
      </c>
      <c r="C137" s="13">
        <v>1</v>
      </c>
      <c r="D137" s="13">
        <v>0</v>
      </c>
    </row>
    <row r="138" spans="1:4" x14ac:dyDescent="0.25">
      <c r="A138" s="1">
        <v>4</v>
      </c>
      <c r="B138" s="13">
        <v>4</v>
      </c>
      <c r="C138" s="13">
        <v>2</v>
      </c>
      <c r="D138" s="13">
        <v>0</v>
      </c>
    </row>
    <row r="139" spans="1:4" x14ac:dyDescent="0.25">
      <c r="A139" s="1">
        <v>2</v>
      </c>
      <c r="B139" s="13">
        <v>4</v>
      </c>
      <c r="C139" s="13">
        <v>2</v>
      </c>
      <c r="D139" s="13">
        <v>0</v>
      </c>
    </row>
    <row r="140" spans="1:4" x14ac:dyDescent="0.25">
      <c r="A140" s="1">
        <v>2</v>
      </c>
      <c r="B140" s="13">
        <v>4</v>
      </c>
      <c r="C140" s="13">
        <v>1</v>
      </c>
      <c r="D140" s="13">
        <v>1</v>
      </c>
    </row>
    <row r="141" spans="1:4" x14ac:dyDescent="0.25">
      <c r="A141" s="1">
        <v>2</v>
      </c>
      <c r="B141" s="13">
        <v>5</v>
      </c>
      <c r="C141" s="13">
        <v>3</v>
      </c>
      <c r="D141" s="13">
        <v>0</v>
      </c>
    </row>
    <row r="142" spans="1:4" x14ac:dyDescent="0.25">
      <c r="A142" s="1">
        <v>2</v>
      </c>
      <c r="B142" s="13">
        <v>4</v>
      </c>
      <c r="C142" s="13">
        <v>2</v>
      </c>
      <c r="D142" s="13">
        <v>0</v>
      </c>
    </row>
    <row r="143" spans="1:4" x14ac:dyDescent="0.25">
      <c r="A143" s="1">
        <v>2</v>
      </c>
      <c r="B143" s="13">
        <v>5</v>
      </c>
      <c r="C143" s="13">
        <v>3</v>
      </c>
      <c r="D143" s="13">
        <v>0</v>
      </c>
    </row>
    <row r="144" spans="1:4" x14ac:dyDescent="0.25">
      <c r="A144" s="1">
        <v>2</v>
      </c>
      <c r="B144" s="13">
        <v>4</v>
      </c>
      <c r="C144" s="13">
        <v>2</v>
      </c>
      <c r="D144" s="13">
        <v>0</v>
      </c>
    </row>
    <row r="145" spans="1:4" x14ac:dyDescent="0.25">
      <c r="A145" s="1">
        <v>3</v>
      </c>
      <c r="B145" s="13">
        <v>4</v>
      </c>
      <c r="C145" s="13">
        <v>1</v>
      </c>
      <c r="D145" s="13">
        <v>0</v>
      </c>
    </row>
    <row r="146" spans="1:4" x14ac:dyDescent="0.25">
      <c r="A146" s="1">
        <v>2</v>
      </c>
      <c r="B146" s="13">
        <v>4</v>
      </c>
      <c r="C146" s="13">
        <v>2</v>
      </c>
      <c r="D146" s="13">
        <v>0</v>
      </c>
    </row>
    <row r="147" spans="1:4" x14ac:dyDescent="0.25">
      <c r="A147" s="1">
        <v>2</v>
      </c>
      <c r="B147" s="13">
        <v>4</v>
      </c>
      <c r="C147" s="13">
        <v>3</v>
      </c>
      <c r="D147" s="13">
        <v>1</v>
      </c>
    </row>
    <row r="148" spans="1:4" x14ac:dyDescent="0.25">
      <c r="A148" s="1">
        <v>2</v>
      </c>
      <c r="B148" s="13">
        <v>4</v>
      </c>
      <c r="C148" s="13">
        <v>1</v>
      </c>
      <c r="D148" s="13">
        <v>1</v>
      </c>
    </row>
    <row r="149" spans="1:4" x14ac:dyDescent="0.25">
      <c r="A149" s="1">
        <v>2</v>
      </c>
      <c r="B149" s="13">
        <v>4</v>
      </c>
      <c r="C149" s="13">
        <v>2</v>
      </c>
      <c r="D149" s="13">
        <v>0</v>
      </c>
    </row>
    <row r="150" spans="1:4" x14ac:dyDescent="0.25">
      <c r="A150" s="1">
        <v>4</v>
      </c>
      <c r="B150" s="13">
        <v>4</v>
      </c>
      <c r="C150" s="13">
        <v>1</v>
      </c>
      <c r="D150" s="13">
        <v>1</v>
      </c>
    </row>
    <row r="151" spans="1:4" x14ac:dyDescent="0.25">
      <c r="A151" s="1">
        <v>2</v>
      </c>
      <c r="B151" s="13">
        <v>4</v>
      </c>
      <c r="C151" s="13">
        <v>1</v>
      </c>
      <c r="D151" s="13">
        <v>1</v>
      </c>
    </row>
    <row r="152" spans="1:4" x14ac:dyDescent="0.25">
      <c r="A152" s="1">
        <v>2</v>
      </c>
      <c r="B152" s="13">
        <v>4</v>
      </c>
      <c r="C152" s="13">
        <v>1</v>
      </c>
      <c r="D152" s="13">
        <v>0</v>
      </c>
    </row>
    <row r="153" spans="1:4" x14ac:dyDescent="0.25">
      <c r="A153" s="1">
        <v>4</v>
      </c>
      <c r="B153" s="13">
        <v>4</v>
      </c>
      <c r="C153" s="13">
        <v>3</v>
      </c>
      <c r="D153" s="13">
        <v>1</v>
      </c>
    </row>
    <row r="154" spans="1:4" x14ac:dyDescent="0.25">
      <c r="A154" s="1">
        <v>3</v>
      </c>
      <c r="B154" s="13">
        <v>4</v>
      </c>
      <c r="C154" s="13">
        <v>2</v>
      </c>
      <c r="D154" s="13">
        <v>0</v>
      </c>
    </row>
    <row r="155" spans="1:4" x14ac:dyDescent="0.25">
      <c r="A155" s="1">
        <v>3</v>
      </c>
      <c r="B155" s="13">
        <v>5</v>
      </c>
      <c r="C155" s="13">
        <v>2</v>
      </c>
      <c r="D155" s="13">
        <v>0</v>
      </c>
    </row>
    <row r="156" spans="1:4" x14ac:dyDescent="0.25">
      <c r="A156" s="1">
        <v>4</v>
      </c>
      <c r="B156" s="13">
        <v>5</v>
      </c>
      <c r="C156" s="13">
        <v>1</v>
      </c>
      <c r="D156" s="13">
        <v>0</v>
      </c>
    </row>
    <row r="157" spans="1:4" x14ac:dyDescent="0.25">
      <c r="A157" s="1">
        <v>3</v>
      </c>
      <c r="B157" s="13">
        <v>4</v>
      </c>
      <c r="C157" s="13">
        <v>2</v>
      </c>
      <c r="D157" s="13">
        <v>0</v>
      </c>
    </row>
    <row r="158" spans="1:4" x14ac:dyDescent="0.25">
      <c r="A158" s="1">
        <v>4</v>
      </c>
      <c r="B158" s="13">
        <v>5</v>
      </c>
      <c r="C158" s="13">
        <v>3</v>
      </c>
      <c r="D158" s="13">
        <v>1</v>
      </c>
    </row>
    <row r="159" spans="1:4" x14ac:dyDescent="0.25">
      <c r="A159" s="1">
        <v>3</v>
      </c>
      <c r="B159" s="13">
        <v>4</v>
      </c>
      <c r="C159" s="13">
        <v>3</v>
      </c>
      <c r="D159" s="13">
        <v>1</v>
      </c>
    </row>
    <row r="160" spans="1:4" x14ac:dyDescent="0.25">
      <c r="A160" s="1">
        <v>3</v>
      </c>
      <c r="B160" s="13">
        <v>4</v>
      </c>
      <c r="C160" s="13">
        <v>3</v>
      </c>
      <c r="D160" s="13">
        <v>0</v>
      </c>
    </row>
    <row r="161" spans="1:4" x14ac:dyDescent="0.25">
      <c r="A161" s="1">
        <v>2</v>
      </c>
      <c r="B161" s="13">
        <v>4</v>
      </c>
      <c r="C161" s="13">
        <v>2</v>
      </c>
      <c r="D161" s="13">
        <v>0</v>
      </c>
    </row>
    <row r="162" spans="1:4" x14ac:dyDescent="0.25">
      <c r="A162" s="1">
        <v>5</v>
      </c>
      <c r="B162" s="13">
        <v>4</v>
      </c>
      <c r="C162" s="13">
        <v>2</v>
      </c>
      <c r="D162" s="13">
        <v>0</v>
      </c>
    </row>
    <row r="163" spans="1:4" x14ac:dyDescent="0.25">
      <c r="A163" s="1">
        <v>2</v>
      </c>
      <c r="B163" s="13">
        <v>5</v>
      </c>
      <c r="C163" s="13">
        <v>3</v>
      </c>
      <c r="D163" s="13">
        <v>0</v>
      </c>
    </row>
    <row r="164" spans="1:4" x14ac:dyDescent="0.25">
      <c r="A164" s="1">
        <v>5</v>
      </c>
      <c r="B164" s="13">
        <v>4</v>
      </c>
      <c r="C164" s="13">
        <v>3</v>
      </c>
      <c r="D164" s="13">
        <v>0</v>
      </c>
    </row>
    <row r="165" spans="1:4" x14ac:dyDescent="0.25">
      <c r="A165" s="1">
        <v>2</v>
      </c>
      <c r="B165" s="13">
        <v>4</v>
      </c>
      <c r="C165" s="13">
        <v>1</v>
      </c>
      <c r="D165" s="13">
        <v>0</v>
      </c>
    </row>
    <row r="166" spans="1:4" x14ac:dyDescent="0.25">
      <c r="A166" s="1">
        <v>5</v>
      </c>
      <c r="B166" s="13">
        <v>4</v>
      </c>
      <c r="C166" s="13">
        <v>2</v>
      </c>
      <c r="D166" s="13">
        <v>0</v>
      </c>
    </row>
    <row r="167" spans="1:4" x14ac:dyDescent="0.25">
      <c r="A167" s="1">
        <v>2</v>
      </c>
      <c r="B167" s="13">
        <v>4</v>
      </c>
      <c r="C167" s="13">
        <v>1</v>
      </c>
      <c r="D167" s="13">
        <v>0</v>
      </c>
    </row>
    <row r="168" spans="1:4" x14ac:dyDescent="0.25">
      <c r="A168" s="1">
        <v>2</v>
      </c>
      <c r="B168" s="13">
        <v>4</v>
      </c>
      <c r="C168" s="13">
        <v>2</v>
      </c>
      <c r="D168" s="13">
        <v>1</v>
      </c>
    </row>
    <row r="169" spans="1:4" x14ac:dyDescent="0.25">
      <c r="A169" s="1">
        <v>2</v>
      </c>
      <c r="B169" s="13">
        <v>4</v>
      </c>
      <c r="C169" s="13">
        <v>2</v>
      </c>
      <c r="D169" s="13">
        <v>1</v>
      </c>
    </row>
    <row r="170" spans="1:4" x14ac:dyDescent="0.25">
      <c r="A170" s="1">
        <v>2</v>
      </c>
      <c r="B170" s="13">
        <v>4</v>
      </c>
      <c r="C170" s="13">
        <v>2</v>
      </c>
      <c r="D170" s="13">
        <v>0</v>
      </c>
    </row>
    <row r="171" spans="1:4" x14ac:dyDescent="0.25">
      <c r="A171" s="1">
        <v>2</v>
      </c>
      <c r="B171" s="13">
        <v>5</v>
      </c>
      <c r="C171" s="13">
        <v>1</v>
      </c>
      <c r="D171" s="13">
        <v>0</v>
      </c>
    </row>
    <row r="172" spans="1:4" x14ac:dyDescent="0.25">
      <c r="A172" s="1">
        <v>2</v>
      </c>
      <c r="B172" s="13">
        <v>4</v>
      </c>
      <c r="C172" s="13">
        <v>3</v>
      </c>
      <c r="D172" s="13">
        <v>1</v>
      </c>
    </row>
    <row r="173" spans="1:4" x14ac:dyDescent="0.25">
      <c r="A173" s="1">
        <v>2</v>
      </c>
      <c r="B173" s="13">
        <v>4</v>
      </c>
      <c r="C173" s="13">
        <v>1</v>
      </c>
      <c r="D173" s="13">
        <v>0</v>
      </c>
    </row>
    <row r="174" spans="1:4" x14ac:dyDescent="0.25">
      <c r="A174" s="1">
        <v>2</v>
      </c>
      <c r="B174" s="13">
        <v>4</v>
      </c>
      <c r="C174" s="13">
        <v>1</v>
      </c>
      <c r="D174" s="13">
        <v>0</v>
      </c>
    </row>
    <row r="175" spans="1:4" x14ac:dyDescent="0.25">
      <c r="A175" s="1">
        <v>3</v>
      </c>
      <c r="B175" s="13">
        <v>5</v>
      </c>
      <c r="C175" s="13">
        <v>2</v>
      </c>
      <c r="D175" s="13">
        <v>0</v>
      </c>
    </row>
    <row r="176" spans="1:4" x14ac:dyDescent="0.25">
      <c r="A176" s="1">
        <v>2</v>
      </c>
      <c r="B176" s="13">
        <v>4</v>
      </c>
      <c r="C176" s="13">
        <v>2</v>
      </c>
      <c r="D176" s="13">
        <v>0</v>
      </c>
    </row>
    <row r="177" spans="1:4" x14ac:dyDescent="0.25">
      <c r="A177" s="1">
        <v>2</v>
      </c>
      <c r="B177" s="13">
        <v>4</v>
      </c>
      <c r="C177" s="13">
        <v>1</v>
      </c>
      <c r="D177" s="13">
        <v>0</v>
      </c>
    </row>
    <row r="178" spans="1:4" x14ac:dyDescent="0.25">
      <c r="A178" s="1">
        <v>5</v>
      </c>
      <c r="B178" s="13">
        <v>4</v>
      </c>
      <c r="C178" s="13">
        <v>3</v>
      </c>
      <c r="D178" s="13">
        <v>0</v>
      </c>
    </row>
    <row r="179" spans="1:4" x14ac:dyDescent="0.25">
      <c r="A179" s="1">
        <v>3</v>
      </c>
      <c r="B179" s="13">
        <v>4</v>
      </c>
      <c r="C179" s="13">
        <v>1</v>
      </c>
      <c r="D179" s="13">
        <v>1</v>
      </c>
    </row>
    <row r="180" spans="1:4" x14ac:dyDescent="0.25">
      <c r="A180" s="1">
        <v>4</v>
      </c>
      <c r="B180" s="13">
        <v>4</v>
      </c>
      <c r="C180" s="13">
        <v>3</v>
      </c>
      <c r="D180" s="13">
        <v>0</v>
      </c>
    </row>
    <row r="181" spans="1:4" x14ac:dyDescent="0.25">
      <c r="A181" s="1">
        <v>2</v>
      </c>
      <c r="B181" s="13">
        <v>4</v>
      </c>
      <c r="C181" s="13">
        <v>1</v>
      </c>
      <c r="D181" s="13">
        <v>0</v>
      </c>
    </row>
    <row r="182" spans="1:4" x14ac:dyDescent="0.25">
      <c r="A182" s="1">
        <v>4</v>
      </c>
      <c r="B182" s="13">
        <v>4</v>
      </c>
      <c r="C182" s="13">
        <v>3</v>
      </c>
      <c r="D182" s="13">
        <v>0</v>
      </c>
    </row>
    <row r="183" spans="1:4" x14ac:dyDescent="0.25">
      <c r="A183" s="1">
        <v>4</v>
      </c>
      <c r="B183" s="13">
        <v>4</v>
      </c>
      <c r="C183" s="13">
        <v>3</v>
      </c>
      <c r="D183" s="13">
        <v>1</v>
      </c>
    </row>
    <row r="184" spans="1:4" x14ac:dyDescent="0.25">
      <c r="A184" s="1">
        <v>2</v>
      </c>
      <c r="B184" s="13">
        <v>5</v>
      </c>
      <c r="C184" s="13">
        <v>1</v>
      </c>
      <c r="D184" s="13">
        <v>1</v>
      </c>
    </row>
    <row r="185" spans="1:4" x14ac:dyDescent="0.25">
      <c r="A185" s="1">
        <v>2</v>
      </c>
      <c r="B185" s="13">
        <v>4</v>
      </c>
      <c r="C185" s="13">
        <v>2</v>
      </c>
      <c r="D185" s="13">
        <v>1</v>
      </c>
    </row>
    <row r="186" spans="1:4" x14ac:dyDescent="0.25">
      <c r="A186" s="1">
        <v>2</v>
      </c>
      <c r="B186" s="13">
        <v>5</v>
      </c>
      <c r="C186" s="13">
        <v>2</v>
      </c>
      <c r="D186" s="13">
        <v>0</v>
      </c>
    </row>
    <row r="187" spans="1:4" x14ac:dyDescent="0.25">
      <c r="A187" s="1">
        <v>2</v>
      </c>
      <c r="B187" s="13">
        <v>4</v>
      </c>
      <c r="C187" s="13">
        <v>3</v>
      </c>
      <c r="D187" s="13">
        <v>0</v>
      </c>
    </row>
    <row r="188" spans="1:4" x14ac:dyDescent="0.25">
      <c r="A188" s="1">
        <v>2</v>
      </c>
      <c r="B188" s="13">
        <v>4</v>
      </c>
      <c r="C188" s="13">
        <v>2</v>
      </c>
      <c r="D188" s="13">
        <v>1</v>
      </c>
    </row>
    <row r="189" spans="1:4" x14ac:dyDescent="0.25">
      <c r="A189" s="1">
        <v>3</v>
      </c>
      <c r="B189" s="13">
        <v>4</v>
      </c>
      <c r="C189" s="13">
        <v>3</v>
      </c>
      <c r="D189" s="13">
        <v>0</v>
      </c>
    </row>
    <row r="190" spans="1:4" x14ac:dyDescent="0.25">
      <c r="A190" s="1">
        <v>2</v>
      </c>
      <c r="B190" s="13">
        <v>4</v>
      </c>
      <c r="C190" s="13">
        <v>1</v>
      </c>
      <c r="D190" s="13">
        <v>1</v>
      </c>
    </row>
    <row r="191" spans="1:4" x14ac:dyDescent="0.25">
      <c r="A191" s="1">
        <v>2</v>
      </c>
      <c r="B191" s="13">
        <v>4</v>
      </c>
      <c r="C191" s="13">
        <v>3</v>
      </c>
      <c r="D191" s="13">
        <v>1</v>
      </c>
    </row>
    <row r="192" spans="1:4" x14ac:dyDescent="0.25">
      <c r="A192" s="1">
        <v>2</v>
      </c>
      <c r="B192" s="13">
        <v>4</v>
      </c>
      <c r="C192" s="13">
        <v>2</v>
      </c>
      <c r="D192" s="13">
        <v>1</v>
      </c>
    </row>
    <row r="193" spans="1:4" x14ac:dyDescent="0.25">
      <c r="A193" s="1">
        <v>2</v>
      </c>
      <c r="B193" s="13">
        <v>4</v>
      </c>
      <c r="C193" s="13">
        <v>2</v>
      </c>
      <c r="D193" s="13">
        <v>1</v>
      </c>
    </row>
    <row r="194" spans="1:4" x14ac:dyDescent="0.25">
      <c r="A194" s="1">
        <v>3</v>
      </c>
      <c r="B194" s="13">
        <v>4</v>
      </c>
      <c r="C194" s="13">
        <v>3</v>
      </c>
      <c r="D194" s="13">
        <v>1</v>
      </c>
    </row>
    <row r="195" spans="1:4" x14ac:dyDescent="0.25">
      <c r="A195" s="1">
        <v>2</v>
      </c>
      <c r="B195" s="13">
        <v>5</v>
      </c>
      <c r="C195" s="13">
        <v>1</v>
      </c>
      <c r="D195" s="13">
        <v>1</v>
      </c>
    </row>
    <row r="196" spans="1:4" x14ac:dyDescent="0.25">
      <c r="A196" s="1">
        <v>2</v>
      </c>
      <c r="B196" s="13">
        <v>4</v>
      </c>
      <c r="C196" s="13">
        <v>1</v>
      </c>
      <c r="D196" s="13">
        <v>0</v>
      </c>
    </row>
    <row r="197" spans="1:4" x14ac:dyDescent="0.25">
      <c r="A197" s="1">
        <v>2</v>
      </c>
      <c r="B197" s="13">
        <v>7</v>
      </c>
      <c r="C197" s="13">
        <v>3</v>
      </c>
      <c r="D197" s="13">
        <v>0</v>
      </c>
    </row>
    <row r="198" spans="1:4" x14ac:dyDescent="0.25">
      <c r="A198" s="1">
        <v>5</v>
      </c>
      <c r="B198" s="13">
        <v>4</v>
      </c>
      <c r="C198" s="13">
        <v>1</v>
      </c>
      <c r="D198" s="13">
        <v>0</v>
      </c>
    </row>
    <row r="199" spans="1:4" x14ac:dyDescent="0.25">
      <c r="A199" s="1">
        <v>3</v>
      </c>
      <c r="B199" s="13">
        <v>5</v>
      </c>
      <c r="C199" s="13">
        <v>1</v>
      </c>
      <c r="D199" s="13">
        <v>0</v>
      </c>
    </row>
    <row r="200" spans="1:4" x14ac:dyDescent="0.25">
      <c r="A200" s="1">
        <v>2</v>
      </c>
      <c r="B200" s="13">
        <v>4</v>
      </c>
      <c r="C200" s="13">
        <v>3</v>
      </c>
      <c r="D200" s="13">
        <v>0</v>
      </c>
    </row>
    <row r="201" spans="1:4" x14ac:dyDescent="0.25">
      <c r="A201" s="1">
        <v>2</v>
      </c>
      <c r="B201" s="13">
        <v>4</v>
      </c>
      <c r="C201" s="13">
        <v>1</v>
      </c>
      <c r="D201" s="13">
        <v>0</v>
      </c>
    </row>
    <row r="202" spans="1:4" x14ac:dyDescent="0.25">
      <c r="A202" s="1">
        <v>2</v>
      </c>
      <c r="B202" s="13">
        <v>5</v>
      </c>
      <c r="C202" s="13">
        <v>3</v>
      </c>
      <c r="D202" s="13">
        <v>0</v>
      </c>
    </row>
    <row r="203" spans="1:4" x14ac:dyDescent="0.25">
      <c r="A203" s="1">
        <v>2</v>
      </c>
      <c r="B203" s="13">
        <v>5</v>
      </c>
      <c r="C203" s="13">
        <v>1</v>
      </c>
      <c r="D203" s="13">
        <v>1</v>
      </c>
    </row>
    <row r="204" spans="1:4" x14ac:dyDescent="0.25">
      <c r="A204" s="1">
        <v>3</v>
      </c>
      <c r="B204" s="13">
        <v>4</v>
      </c>
      <c r="C204" s="13">
        <v>3</v>
      </c>
      <c r="D204" s="13">
        <v>0</v>
      </c>
    </row>
    <row r="205" spans="1:4" x14ac:dyDescent="0.25">
      <c r="A205" s="1">
        <v>3</v>
      </c>
      <c r="B205" s="13">
        <v>4</v>
      </c>
      <c r="C205" s="13">
        <v>1</v>
      </c>
      <c r="D205" s="13">
        <v>0</v>
      </c>
    </row>
    <row r="206" spans="1:4" x14ac:dyDescent="0.25">
      <c r="A206" s="1">
        <v>3</v>
      </c>
      <c r="B206" s="13">
        <v>4</v>
      </c>
      <c r="C206" s="13">
        <v>1</v>
      </c>
      <c r="D206" s="13">
        <v>1</v>
      </c>
    </row>
    <row r="207" spans="1:4" x14ac:dyDescent="0.25">
      <c r="A207" s="1">
        <v>2</v>
      </c>
      <c r="B207" s="13">
        <v>4</v>
      </c>
      <c r="C207" s="13">
        <v>3</v>
      </c>
      <c r="D207" s="13">
        <v>1</v>
      </c>
    </row>
    <row r="208" spans="1:4" x14ac:dyDescent="0.25">
      <c r="A208" s="1">
        <v>5</v>
      </c>
      <c r="B208" s="13">
        <v>4</v>
      </c>
      <c r="C208" s="13">
        <v>2</v>
      </c>
      <c r="D208" s="13">
        <v>0</v>
      </c>
    </row>
    <row r="209" spans="1:4" x14ac:dyDescent="0.25">
      <c r="A209" s="1">
        <v>2</v>
      </c>
      <c r="B209" s="13">
        <v>5</v>
      </c>
      <c r="C209" s="13">
        <v>1</v>
      </c>
      <c r="D209" s="13">
        <v>0</v>
      </c>
    </row>
    <row r="210" spans="1:4" x14ac:dyDescent="0.25">
      <c r="A210" s="1">
        <v>3</v>
      </c>
      <c r="B210" s="13">
        <v>4</v>
      </c>
      <c r="C210" s="13">
        <v>2</v>
      </c>
      <c r="D210" s="13">
        <v>0</v>
      </c>
    </row>
    <row r="211" spans="1:4" x14ac:dyDescent="0.25">
      <c r="A211" s="1">
        <v>2</v>
      </c>
      <c r="B211" s="13">
        <v>4</v>
      </c>
      <c r="C211" s="13">
        <v>2</v>
      </c>
      <c r="D211" s="13">
        <v>1</v>
      </c>
    </row>
    <row r="212" spans="1:4" x14ac:dyDescent="0.25">
      <c r="A212" s="1">
        <v>5</v>
      </c>
      <c r="B212" s="13">
        <v>4</v>
      </c>
      <c r="C212" s="13">
        <v>2</v>
      </c>
      <c r="D212" s="13">
        <v>0</v>
      </c>
    </row>
    <row r="213" spans="1:4" x14ac:dyDescent="0.25">
      <c r="A213" s="1">
        <v>2</v>
      </c>
      <c r="B213" s="13">
        <v>4</v>
      </c>
      <c r="C213" s="13">
        <v>1</v>
      </c>
      <c r="D213" s="13">
        <v>0</v>
      </c>
    </row>
    <row r="214" spans="1:4" x14ac:dyDescent="0.25">
      <c r="A214" s="1">
        <v>2</v>
      </c>
      <c r="B214" s="13">
        <v>4</v>
      </c>
      <c r="C214" s="13">
        <v>1</v>
      </c>
      <c r="D214" s="13">
        <v>0</v>
      </c>
    </row>
    <row r="215" spans="1:4" x14ac:dyDescent="0.25">
      <c r="A215" s="1">
        <v>2</v>
      </c>
      <c r="B215" s="13">
        <v>4</v>
      </c>
      <c r="C215" s="13">
        <v>2</v>
      </c>
      <c r="D215" s="13">
        <v>1</v>
      </c>
    </row>
    <row r="216" spans="1:4" x14ac:dyDescent="0.25">
      <c r="A216" s="1">
        <v>3</v>
      </c>
      <c r="B216" s="13">
        <v>5</v>
      </c>
      <c r="C216" s="13">
        <v>3</v>
      </c>
      <c r="D216" s="13">
        <v>1</v>
      </c>
    </row>
    <row r="217" spans="1:4" x14ac:dyDescent="0.25">
      <c r="A217" s="1">
        <v>5</v>
      </c>
      <c r="B217" s="13">
        <v>4</v>
      </c>
      <c r="C217" s="13">
        <v>1</v>
      </c>
      <c r="D217" s="13">
        <v>1</v>
      </c>
    </row>
    <row r="218" spans="1:4" x14ac:dyDescent="0.25">
      <c r="A218" s="1">
        <v>2</v>
      </c>
      <c r="B218" s="13">
        <v>4</v>
      </c>
      <c r="C218" s="13">
        <v>2</v>
      </c>
      <c r="D218" s="13">
        <v>0</v>
      </c>
    </row>
    <row r="219" spans="1:4" x14ac:dyDescent="0.25">
      <c r="A219" s="1">
        <v>2</v>
      </c>
      <c r="B219" s="13">
        <v>4</v>
      </c>
      <c r="C219" s="13">
        <v>3</v>
      </c>
      <c r="D219" s="13">
        <v>1</v>
      </c>
    </row>
    <row r="220" spans="1:4" x14ac:dyDescent="0.25">
      <c r="A220" s="1">
        <v>3</v>
      </c>
      <c r="B220" s="13">
        <v>7</v>
      </c>
      <c r="C220" s="13">
        <v>2</v>
      </c>
      <c r="D220" s="13">
        <v>0</v>
      </c>
    </row>
    <row r="221" spans="1:4" x14ac:dyDescent="0.25">
      <c r="A221" s="1">
        <v>5</v>
      </c>
      <c r="B221" s="13">
        <v>4</v>
      </c>
      <c r="C221" s="13">
        <v>1</v>
      </c>
      <c r="D221" s="13">
        <v>1</v>
      </c>
    </row>
    <row r="222" spans="1:4" x14ac:dyDescent="0.25">
      <c r="A222" s="1">
        <v>4</v>
      </c>
      <c r="B222" s="13">
        <v>5</v>
      </c>
      <c r="C222" s="13">
        <v>2</v>
      </c>
      <c r="D222" s="13">
        <v>1</v>
      </c>
    </row>
    <row r="223" spans="1:4" x14ac:dyDescent="0.25">
      <c r="A223" s="1">
        <v>3</v>
      </c>
      <c r="B223" s="13">
        <v>4</v>
      </c>
      <c r="C223" s="13">
        <v>2</v>
      </c>
      <c r="D223" s="13">
        <v>0</v>
      </c>
    </row>
    <row r="224" spans="1:4" x14ac:dyDescent="0.25">
      <c r="A224" s="1">
        <v>3</v>
      </c>
      <c r="B224" s="13">
        <v>4</v>
      </c>
      <c r="C224" s="13">
        <v>2</v>
      </c>
      <c r="D224" s="13">
        <v>0</v>
      </c>
    </row>
    <row r="225" spans="1:4" x14ac:dyDescent="0.25">
      <c r="A225" s="1">
        <v>2</v>
      </c>
      <c r="B225" s="13">
        <v>4</v>
      </c>
      <c r="C225" s="13">
        <v>1</v>
      </c>
      <c r="D225" s="13">
        <v>1</v>
      </c>
    </row>
    <row r="226" spans="1:4" x14ac:dyDescent="0.25">
      <c r="A226" s="1">
        <v>2</v>
      </c>
      <c r="B226" s="13">
        <v>4</v>
      </c>
      <c r="C226" s="13">
        <v>1</v>
      </c>
      <c r="D226" s="13">
        <v>1</v>
      </c>
    </row>
    <row r="227" spans="1:4" x14ac:dyDescent="0.25">
      <c r="A227" s="1">
        <v>2</v>
      </c>
      <c r="B227" s="13">
        <v>4</v>
      </c>
      <c r="C227" s="13">
        <v>2</v>
      </c>
      <c r="D227" s="13">
        <v>0</v>
      </c>
    </row>
    <row r="228" spans="1:4" x14ac:dyDescent="0.25">
      <c r="A228" s="1">
        <v>2</v>
      </c>
      <c r="B228" s="13">
        <v>4</v>
      </c>
      <c r="C228" s="13">
        <v>2</v>
      </c>
      <c r="D228" s="13">
        <v>0</v>
      </c>
    </row>
    <row r="229" spans="1:4" x14ac:dyDescent="0.25">
      <c r="A229" s="1">
        <v>2</v>
      </c>
      <c r="B229" s="13">
        <v>4</v>
      </c>
      <c r="C229" s="13">
        <v>1</v>
      </c>
      <c r="D229" s="13">
        <v>0</v>
      </c>
    </row>
    <row r="230" spans="1:4" x14ac:dyDescent="0.25">
      <c r="A230" s="1">
        <v>2</v>
      </c>
      <c r="B230" s="13">
        <v>4</v>
      </c>
      <c r="C230" s="13">
        <v>1</v>
      </c>
      <c r="D230" s="13">
        <v>0</v>
      </c>
    </row>
    <row r="231" spans="1:4" x14ac:dyDescent="0.25">
      <c r="A231" s="1">
        <v>2</v>
      </c>
      <c r="B231" s="13">
        <v>4</v>
      </c>
      <c r="C231" s="13">
        <v>2</v>
      </c>
      <c r="D231" s="13">
        <v>0</v>
      </c>
    </row>
    <row r="232" spans="1:4" x14ac:dyDescent="0.25">
      <c r="A232" s="1">
        <v>3</v>
      </c>
      <c r="B232" s="13">
        <v>4</v>
      </c>
      <c r="C232" s="13">
        <v>1</v>
      </c>
      <c r="D232" s="13">
        <v>0</v>
      </c>
    </row>
    <row r="233" spans="1:4" x14ac:dyDescent="0.25">
      <c r="A233" s="1">
        <v>3</v>
      </c>
      <c r="B233" s="13">
        <v>4</v>
      </c>
      <c r="C233" s="13">
        <v>3</v>
      </c>
      <c r="D233" s="13">
        <v>0</v>
      </c>
    </row>
    <row r="234" spans="1:4" x14ac:dyDescent="0.25">
      <c r="A234" s="1">
        <v>2</v>
      </c>
      <c r="B234" s="13">
        <v>4</v>
      </c>
      <c r="C234" s="13">
        <v>2</v>
      </c>
      <c r="D234" s="13">
        <v>0</v>
      </c>
    </row>
    <row r="235" spans="1:4" x14ac:dyDescent="0.25">
      <c r="A235" s="1">
        <v>2</v>
      </c>
      <c r="B235" s="13">
        <v>4</v>
      </c>
      <c r="C235" s="13">
        <v>3</v>
      </c>
      <c r="D235" s="13">
        <v>0</v>
      </c>
    </row>
    <row r="236" spans="1:4" x14ac:dyDescent="0.25">
      <c r="A236" s="1">
        <v>5</v>
      </c>
      <c r="B236" s="13">
        <v>4</v>
      </c>
      <c r="C236" s="13">
        <v>1</v>
      </c>
      <c r="D236" s="13">
        <v>0</v>
      </c>
    </row>
    <row r="237" spans="1:4" x14ac:dyDescent="0.25">
      <c r="A237" s="1">
        <v>5</v>
      </c>
      <c r="B237" s="13">
        <v>7</v>
      </c>
      <c r="C237" s="13">
        <v>3</v>
      </c>
      <c r="D237" s="13">
        <v>1</v>
      </c>
    </row>
    <row r="238" spans="1:4" x14ac:dyDescent="0.25">
      <c r="A238" s="1">
        <v>2</v>
      </c>
      <c r="B238" s="13">
        <v>4</v>
      </c>
      <c r="C238" s="13">
        <v>2</v>
      </c>
      <c r="D238" s="13">
        <v>0</v>
      </c>
    </row>
    <row r="239" spans="1:4" x14ac:dyDescent="0.25">
      <c r="A239" s="1">
        <v>3</v>
      </c>
      <c r="B239" s="13">
        <v>4</v>
      </c>
      <c r="C239" s="13">
        <v>2</v>
      </c>
      <c r="D239" s="13">
        <v>0</v>
      </c>
    </row>
    <row r="240" spans="1:4" x14ac:dyDescent="0.25">
      <c r="A240" s="1">
        <v>5</v>
      </c>
      <c r="B240" s="13">
        <v>5</v>
      </c>
      <c r="C240" s="13">
        <v>1</v>
      </c>
      <c r="D240" s="13">
        <v>0</v>
      </c>
    </row>
    <row r="241" spans="1:4" x14ac:dyDescent="0.25">
      <c r="A241" s="1">
        <v>2</v>
      </c>
      <c r="B241" s="13">
        <v>4</v>
      </c>
      <c r="C241" s="13">
        <v>1</v>
      </c>
      <c r="D241" s="13">
        <v>0</v>
      </c>
    </row>
    <row r="242" spans="1:4" x14ac:dyDescent="0.25">
      <c r="A242" s="1">
        <v>2</v>
      </c>
      <c r="B242" s="13">
        <v>4</v>
      </c>
      <c r="C242" s="13">
        <v>2</v>
      </c>
      <c r="D242" s="13">
        <v>0</v>
      </c>
    </row>
    <row r="243" spans="1:4" x14ac:dyDescent="0.25">
      <c r="A243" s="1">
        <v>2</v>
      </c>
      <c r="B243" s="13">
        <v>5</v>
      </c>
      <c r="C243" s="13">
        <v>1</v>
      </c>
      <c r="D243" s="13">
        <v>1</v>
      </c>
    </row>
    <row r="244" spans="1:4" x14ac:dyDescent="0.25">
      <c r="A244" s="1">
        <v>2</v>
      </c>
      <c r="B244" s="13">
        <v>4</v>
      </c>
      <c r="C244" s="13">
        <v>2</v>
      </c>
      <c r="D244" s="13">
        <v>0</v>
      </c>
    </row>
    <row r="245" spans="1:4" x14ac:dyDescent="0.25">
      <c r="A245" s="1">
        <v>2</v>
      </c>
      <c r="B245" s="13">
        <v>6</v>
      </c>
      <c r="C245" s="13">
        <v>1</v>
      </c>
      <c r="D245" s="13">
        <v>0</v>
      </c>
    </row>
    <row r="246" spans="1:4" x14ac:dyDescent="0.25">
      <c r="A246" s="1">
        <v>2</v>
      </c>
      <c r="B246" s="13">
        <v>5</v>
      </c>
      <c r="C246" s="13">
        <v>2</v>
      </c>
      <c r="D246" s="13">
        <v>1</v>
      </c>
    </row>
    <row r="247" spans="1:4" x14ac:dyDescent="0.25">
      <c r="A247" s="1">
        <v>2</v>
      </c>
      <c r="B247" s="13">
        <v>5</v>
      </c>
      <c r="C247" s="13">
        <v>2</v>
      </c>
      <c r="D247" s="13">
        <v>0</v>
      </c>
    </row>
    <row r="248" spans="1:4" x14ac:dyDescent="0.25">
      <c r="A248" s="1">
        <v>2</v>
      </c>
      <c r="B248" s="13">
        <v>6</v>
      </c>
      <c r="C248" s="13">
        <v>1</v>
      </c>
      <c r="D248" s="13">
        <v>1</v>
      </c>
    </row>
    <row r="249" spans="1:4" x14ac:dyDescent="0.25">
      <c r="A249" s="1">
        <v>2</v>
      </c>
      <c r="B249" s="13">
        <v>4</v>
      </c>
      <c r="C249" s="13">
        <v>2</v>
      </c>
      <c r="D249" s="13">
        <v>1</v>
      </c>
    </row>
    <row r="250" spans="1:4" x14ac:dyDescent="0.25">
      <c r="A250" s="1">
        <v>2</v>
      </c>
      <c r="B250" s="13">
        <v>5</v>
      </c>
      <c r="C250" s="13">
        <v>2</v>
      </c>
      <c r="D250" s="13">
        <v>1</v>
      </c>
    </row>
    <row r="251" spans="1:4" x14ac:dyDescent="0.25">
      <c r="A251" s="1">
        <v>4</v>
      </c>
      <c r="B251" s="13">
        <v>6</v>
      </c>
      <c r="C251" s="13">
        <v>2</v>
      </c>
      <c r="D251" s="13">
        <v>0</v>
      </c>
    </row>
    <row r="252" spans="1:4" x14ac:dyDescent="0.25">
      <c r="A252" s="1">
        <v>2</v>
      </c>
      <c r="B252" s="13">
        <v>4</v>
      </c>
      <c r="C252" s="13">
        <v>1</v>
      </c>
      <c r="D252" s="13">
        <v>0</v>
      </c>
    </row>
    <row r="253" spans="1:4" x14ac:dyDescent="0.25">
      <c r="A253" s="1">
        <v>2</v>
      </c>
      <c r="B253" s="13">
        <v>4</v>
      </c>
      <c r="C253" s="13">
        <v>3</v>
      </c>
      <c r="D253" s="13">
        <v>0</v>
      </c>
    </row>
    <row r="254" spans="1:4" x14ac:dyDescent="0.25">
      <c r="A254" s="1">
        <v>2</v>
      </c>
      <c r="B254" s="13">
        <v>4</v>
      </c>
      <c r="C254" s="13">
        <v>3</v>
      </c>
      <c r="D254" s="13">
        <v>0</v>
      </c>
    </row>
    <row r="255" spans="1:4" x14ac:dyDescent="0.25">
      <c r="A255" s="1">
        <v>2</v>
      </c>
      <c r="B255" s="13">
        <v>4</v>
      </c>
      <c r="C255" s="13">
        <v>2</v>
      </c>
      <c r="D255" s="13">
        <v>1</v>
      </c>
    </row>
    <row r="256" spans="1:4" x14ac:dyDescent="0.25">
      <c r="A256" s="1">
        <v>3</v>
      </c>
      <c r="B256" s="13">
        <v>4</v>
      </c>
      <c r="C256" s="13">
        <v>3</v>
      </c>
      <c r="D256" s="13">
        <v>0</v>
      </c>
    </row>
    <row r="257" spans="1:4" x14ac:dyDescent="0.25">
      <c r="A257" s="1">
        <v>3</v>
      </c>
      <c r="B257" s="13">
        <v>4</v>
      </c>
      <c r="C257" s="13">
        <v>2</v>
      </c>
      <c r="D257" s="13">
        <v>0</v>
      </c>
    </row>
    <row r="258" spans="1:4" x14ac:dyDescent="0.25">
      <c r="A258" s="1">
        <v>2</v>
      </c>
      <c r="B258" s="13">
        <v>5</v>
      </c>
      <c r="C258" s="13">
        <v>2</v>
      </c>
      <c r="D258" s="13">
        <v>1</v>
      </c>
    </row>
    <row r="259" spans="1:4" x14ac:dyDescent="0.25">
      <c r="A259" s="1">
        <v>2</v>
      </c>
      <c r="B259" s="13">
        <v>4</v>
      </c>
      <c r="C259" s="13">
        <v>3</v>
      </c>
      <c r="D259" s="13">
        <v>0</v>
      </c>
    </row>
    <row r="260" spans="1:4" x14ac:dyDescent="0.25">
      <c r="A260" s="1">
        <v>2</v>
      </c>
      <c r="B260" s="13">
        <v>5</v>
      </c>
      <c r="C260" s="13">
        <v>3</v>
      </c>
      <c r="D260" s="13">
        <v>0</v>
      </c>
    </row>
    <row r="261" spans="1:4" x14ac:dyDescent="0.25">
      <c r="A261" s="1">
        <v>2</v>
      </c>
      <c r="B261" s="13">
        <v>4</v>
      </c>
      <c r="C261" s="13">
        <v>2</v>
      </c>
      <c r="D261" s="13">
        <v>1</v>
      </c>
    </row>
    <row r="262" spans="1:4" x14ac:dyDescent="0.25">
      <c r="A262" s="1">
        <v>3</v>
      </c>
      <c r="B262" s="13">
        <v>4</v>
      </c>
      <c r="C262" s="13">
        <v>2</v>
      </c>
      <c r="D262" s="13">
        <v>1</v>
      </c>
    </row>
    <row r="263" spans="1:4" x14ac:dyDescent="0.25">
      <c r="A263" s="1">
        <v>2</v>
      </c>
      <c r="B263" s="13">
        <v>4</v>
      </c>
      <c r="C263" s="13">
        <v>3</v>
      </c>
      <c r="D263" s="13">
        <v>0</v>
      </c>
    </row>
    <row r="264" spans="1:4" x14ac:dyDescent="0.25">
      <c r="A264" s="1">
        <v>2</v>
      </c>
      <c r="B264" s="13">
        <v>4</v>
      </c>
      <c r="C264" s="13">
        <v>3</v>
      </c>
      <c r="D264" s="13">
        <v>0</v>
      </c>
    </row>
    <row r="265" spans="1:4" x14ac:dyDescent="0.25">
      <c r="A265" s="1">
        <v>2</v>
      </c>
      <c r="B265" s="13">
        <v>4</v>
      </c>
      <c r="C265" s="13">
        <v>3</v>
      </c>
      <c r="D265" s="13">
        <v>0</v>
      </c>
    </row>
    <row r="266" spans="1:4" x14ac:dyDescent="0.25">
      <c r="A266" s="1">
        <v>3</v>
      </c>
      <c r="B266" s="13">
        <v>4</v>
      </c>
      <c r="C266" s="13">
        <v>2</v>
      </c>
      <c r="D266" s="13">
        <v>1</v>
      </c>
    </row>
    <row r="267" spans="1:4" x14ac:dyDescent="0.25">
      <c r="A267" s="1">
        <v>2</v>
      </c>
      <c r="B267" s="13">
        <v>7</v>
      </c>
      <c r="C267" s="13">
        <v>1</v>
      </c>
      <c r="D267" s="13">
        <v>1</v>
      </c>
    </row>
    <row r="268" spans="1:4" x14ac:dyDescent="0.25">
      <c r="A268" s="1">
        <v>4</v>
      </c>
      <c r="B268" s="13">
        <v>4</v>
      </c>
      <c r="C268" s="13">
        <v>2</v>
      </c>
      <c r="D268" s="13">
        <v>0</v>
      </c>
    </row>
    <row r="269" spans="1:4" x14ac:dyDescent="0.25">
      <c r="A269" s="1">
        <v>3</v>
      </c>
      <c r="B269" s="13">
        <v>5</v>
      </c>
      <c r="C269" s="13">
        <v>2</v>
      </c>
      <c r="D269" s="13">
        <v>0</v>
      </c>
    </row>
    <row r="270" spans="1:4" x14ac:dyDescent="0.25">
      <c r="A270" s="1">
        <v>2</v>
      </c>
      <c r="B270" s="13">
        <v>4</v>
      </c>
      <c r="C270" s="13">
        <v>3</v>
      </c>
      <c r="D270" s="13">
        <v>0</v>
      </c>
    </row>
    <row r="271" spans="1:4" x14ac:dyDescent="0.25">
      <c r="A271" s="1">
        <v>2</v>
      </c>
      <c r="B271" s="13">
        <v>4</v>
      </c>
      <c r="C271" s="13">
        <v>3</v>
      </c>
      <c r="D271" s="13">
        <v>0</v>
      </c>
    </row>
    <row r="272" spans="1:4" x14ac:dyDescent="0.25">
      <c r="A272" s="1">
        <v>3</v>
      </c>
      <c r="B272" s="13">
        <v>5</v>
      </c>
      <c r="C272" s="13">
        <v>2</v>
      </c>
      <c r="D272" s="13">
        <v>0</v>
      </c>
    </row>
    <row r="273" spans="1:4" x14ac:dyDescent="0.25">
      <c r="A273" s="1">
        <v>2</v>
      </c>
      <c r="B273" s="13">
        <v>4</v>
      </c>
      <c r="C273" s="13">
        <v>2</v>
      </c>
      <c r="D273" s="13">
        <v>1</v>
      </c>
    </row>
    <row r="274" spans="1:4" x14ac:dyDescent="0.25">
      <c r="A274" s="1">
        <v>2</v>
      </c>
      <c r="B274" s="13">
        <v>4</v>
      </c>
      <c r="C274" s="13">
        <v>2</v>
      </c>
      <c r="D274" s="13">
        <v>0</v>
      </c>
    </row>
    <row r="275" spans="1:4" x14ac:dyDescent="0.25">
      <c r="A275" s="1">
        <v>2</v>
      </c>
      <c r="B275" s="13">
        <v>4</v>
      </c>
      <c r="C275" s="13">
        <v>3</v>
      </c>
      <c r="D275" s="13">
        <v>1</v>
      </c>
    </row>
    <row r="276" spans="1:4" x14ac:dyDescent="0.25">
      <c r="A276" s="1">
        <v>2</v>
      </c>
      <c r="B276" s="13">
        <v>4</v>
      </c>
      <c r="C276" s="13">
        <v>1</v>
      </c>
      <c r="D276" s="13">
        <v>0</v>
      </c>
    </row>
    <row r="277" spans="1:4" x14ac:dyDescent="0.25">
      <c r="A277" s="1">
        <v>5</v>
      </c>
      <c r="B277" s="13">
        <v>6</v>
      </c>
      <c r="C277" s="13">
        <v>3</v>
      </c>
      <c r="D277" s="13">
        <v>1</v>
      </c>
    </row>
    <row r="278" spans="1:4" x14ac:dyDescent="0.25">
      <c r="A278" s="1">
        <v>3</v>
      </c>
      <c r="B278" s="13">
        <v>4</v>
      </c>
      <c r="C278" s="13">
        <v>1</v>
      </c>
      <c r="D278" s="13">
        <v>0</v>
      </c>
    </row>
    <row r="279" spans="1:4" x14ac:dyDescent="0.25">
      <c r="A279" s="1">
        <v>2</v>
      </c>
      <c r="B279" s="13">
        <v>4</v>
      </c>
      <c r="C279" s="13">
        <v>2</v>
      </c>
      <c r="D279" s="13">
        <v>0</v>
      </c>
    </row>
    <row r="280" spans="1:4" x14ac:dyDescent="0.25">
      <c r="A280" s="1">
        <v>2</v>
      </c>
      <c r="B280" s="13">
        <v>4</v>
      </c>
      <c r="C280" s="13">
        <v>1</v>
      </c>
      <c r="D280" s="13">
        <v>0</v>
      </c>
    </row>
    <row r="281" spans="1:4" x14ac:dyDescent="0.25">
      <c r="A281" s="1">
        <v>2</v>
      </c>
      <c r="B281" s="13">
        <v>4</v>
      </c>
      <c r="C281" s="13">
        <v>1</v>
      </c>
      <c r="D281" s="13">
        <v>0</v>
      </c>
    </row>
    <row r="282" spans="1:4" x14ac:dyDescent="0.25">
      <c r="A282" s="1">
        <v>3</v>
      </c>
      <c r="B282" s="13">
        <v>4</v>
      </c>
      <c r="C282" s="13">
        <v>1</v>
      </c>
      <c r="D282" s="13">
        <v>0</v>
      </c>
    </row>
    <row r="283" spans="1:4" x14ac:dyDescent="0.25">
      <c r="A283" s="1">
        <v>2</v>
      </c>
      <c r="B283" s="13">
        <v>5</v>
      </c>
      <c r="C283" s="13">
        <v>1</v>
      </c>
      <c r="D283" s="13">
        <v>0</v>
      </c>
    </row>
    <row r="284" spans="1:4" x14ac:dyDescent="0.25">
      <c r="A284" s="1">
        <v>2</v>
      </c>
      <c r="B284" s="13">
        <v>4</v>
      </c>
      <c r="C284" s="13">
        <v>1</v>
      </c>
      <c r="D284" s="13">
        <v>1</v>
      </c>
    </row>
    <row r="285" spans="1:4" x14ac:dyDescent="0.25">
      <c r="A285" s="1">
        <v>5</v>
      </c>
      <c r="B285" s="13">
        <v>4</v>
      </c>
      <c r="C285" s="13">
        <v>2</v>
      </c>
      <c r="D285" s="13">
        <v>0</v>
      </c>
    </row>
    <row r="286" spans="1:4" x14ac:dyDescent="0.25">
      <c r="A286" s="1">
        <v>4</v>
      </c>
      <c r="B286" s="13">
        <v>4</v>
      </c>
      <c r="C286" s="13">
        <v>2</v>
      </c>
      <c r="D286" s="13">
        <v>0</v>
      </c>
    </row>
    <row r="287" spans="1:4" x14ac:dyDescent="0.25">
      <c r="A287" s="1">
        <v>2</v>
      </c>
      <c r="B287" s="13">
        <v>5</v>
      </c>
      <c r="C287" s="13">
        <v>2</v>
      </c>
      <c r="D287" s="13">
        <v>0</v>
      </c>
    </row>
    <row r="288" spans="1:4" x14ac:dyDescent="0.25">
      <c r="A288" s="1">
        <v>2</v>
      </c>
      <c r="B288" s="13">
        <v>4</v>
      </c>
      <c r="C288" s="13">
        <v>3</v>
      </c>
      <c r="D288" s="13">
        <v>0</v>
      </c>
    </row>
    <row r="289" spans="1:4" x14ac:dyDescent="0.25">
      <c r="A289" s="1">
        <v>2</v>
      </c>
      <c r="B289" s="13">
        <v>4</v>
      </c>
      <c r="C289" s="13">
        <v>3</v>
      </c>
      <c r="D289" s="13">
        <v>1</v>
      </c>
    </row>
    <row r="290" spans="1:4" x14ac:dyDescent="0.25">
      <c r="A290" s="1">
        <v>2</v>
      </c>
      <c r="B290" s="13">
        <v>5</v>
      </c>
      <c r="C290" s="13">
        <v>1</v>
      </c>
      <c r="D290" s="13">
        <v>0</v>
      </c>
    </row>
    <row r="291" spans="1:4" x14ac:dyDescent="0.25">
      <c r="A291" s="1">
        <v>2</v>
      </c>
      <c r="B291" s="13">
        <v>4</v>
      </c>
      <c r="C291" s="13">
        <v>3</v>
      </c>
      <c r="D291" s="13">
        <v>1</v>
      </c>
    </row>
    <row r="292" spans="1:4" x14ac:dyDescent="0.25">
      <c r="A292" s="1">
        <v>3</v>
      </c>
      <c r="B292" s="13">
        <v>4</v>
      </c>
      <c r="C292" s="13">
        <v>3</v>
      </c>
      <c r="D292" s="13">
        <v>0</v>
      </c>
    </row>
    <row r="293" spans="1:4" x14ac:dyDescent="0.25">
      <c r="A293" s="1">
        <v>4</v>
      </c>
      <c r="B293" s="13">
        <v>4</v>
      </c>
      <c r="C293" s="13">
        <v>1</v>
      </c>
      <c r="D293" s="13">
        <v>0</v>
      </c>
    </row>
    <row r="294" spans="1:4" x14ac:dyDescent="0.25">
      <c r="A294" s="1">
        <v>3</v>
      </c>
      <c r="B294" s="13">
        <v>4</v>
      </c>
      <c r="C294" s="13">
        <v>3</v>
      </c>
      <c r="D294" s="13">
        <v>0</v>
      </c>
    </row>
    <row r="295" spans="1:4" x14ac:dyDescent="0.25">
      <c r="A295" s="1">
        <v>2</v>
      </c>
      <c r="B295" s="13">
        <v>5</v>
      </c>
      <c r="C295" s="13">
        <v>3</v>
      </c>
      <c r="D295" s="13">
        <v>1</v>
      </c>
    </row>
    <row r="296" spans="1:4" x14ac:dyDescent="0.25">
      <c r="A296" s="1">
        <v>3</v>
      </c>
      <c r="B296" s="13">
        <v>7</v>
      </c>
      <c r="C296" s="13">
        <v>2</v>
      </c>
      <c r="D296" s="13">
        <v>0</v>
      </c>
    </row>
    <row r="297" spans="1:4" x14ac:dyDescent="0.25">
      <c r="A297" s="1">
        <v>2</v>
      </c>
      <c r="B297" s="13">
        <v>4</v>
      </c>
      <c r="C297" s="13">
        <v>3</v>
      </c>
      <c r="D297" s="13">
        <v>0</v>
      </c>
    </row>
    <row r="298" spans="1:4" x14ac:dyDescent="0.25">
      <c r="A298" s="1">
        <v>2</v>
      </c>
      <c r="B298" s="13">
        <v>5</v>
      </c>
      <c r="C298" s="13">
        <v>3</v>
      </c>
      <c r="D298" s="13">
        <v>1</v>
      </c>
    </row>
    <row r="299" spans="1:4" x14ac:dyDescent="0.25">
      <c r="A299" s="1">
        <v>2</v>
      </c>
      <c r="B299" s="13">
        <v>4</v>
      </c>
      <c r="C299" s="13">
        <v>2</v>
      </c>
      <c r="D299" s="13">
        <v>1</v>
      </c>
    </row>
    <row r="300" spans="1:4" x14ac:dyDescent="0.25">
      <c r="A300" s="1">
        <v>3</v>
      </c>
      <c r="B300" s="13">
        <v>4</v>
      </c>
      <c r="C300" s="13">
        <v>3</v>
      </c>
      <c r="D300" s="13">
        <v>0</v>
      </c>
    </row>
    <row r="301" spans="1:4" x14ac:dyDescent="0.25">
      <c r="A301" s="1">
        <v>2</v>
      </c>
      <c r="B301" s="13">
        <v>4</v>
      </c>
      <c r="C301" s="13">
        <v>3</v>
      </c>
      <c r="D301" s="13">
        <v>0</v>
      </c>
    </row>
    <row r="302" spans="1:4" x14ac:dyDescent="0.25">
      <c r="A302" s="1">
        <v>2</v>
      </c>
      <c r="B302" s="13">
        <v>4</v>
      </c>
      <c r="C302" s="13">
        <v>1</v>
      </c>
      <c r="D302" s="13">
        <v>1</v>
      </c>
    </row>
    <row r="303" spans="1:4" x14ac:dyDescent="0.25">
      <c r="A303" s="1">
        <v>3</v>
      </c>
    </row>
    <row r="304" spans="1:4" x14ac:dyDescent="0.25">
      <c r="A304" s="1">
        <v>4</v>
      </c>
    </row>
    <row r="305" spans="1:1" x14ac:dyDescent="0.25">
      <c r="A305" s="1">
        <v>3</v>
      </c>
    </row>
    <row r="306" spans="1:1" x14ac:dyDescent="0.25">
      <c r="A306" s="1">
        <v>2</v>
      </c>
    </row>
    <row r="307" spans="1:1" x14ac:dyDescent="0.25">
      <c r="A307" s="1">
        <v>2</v>
      </c>
    </row>
    <row r="308" spans="1:1" x14ac:dyDescent="0.25">
      <c r="A308" s="1">
        <v>4</v>
      </c>
    </row>
    <row r="309" spans="1:1" x14ac:dyDescent="0.25">
      <c r="A309" s="1">
        <v>2</v>
      </c>
    </row>
    <row r="310" spans="1:1" x14ac:dyDescent="0.25">
      <c r="A310" s="1">
        <v>2</v>
      </c>
    </row>
    <row r="311" spans="1:1" x14ac:dyDescent="0.25">
      <c r="A311" s="1">
        <v>3</v>
      </c>
    </row>
    <row r="312" spans="1:1" x14ac:dyDescent="0.25">
      <c r="A312" s="1">
        <v>2</v>
      </c>
    </row>
    <row r="313" spans="1:1" x14ac:dyDescent="0.25">
      <c r="A313" s="1">
        <v>3</v>
      </c>
    </row>
    <row r="314" spans="1:1" x14ac:dyDescent="0.25">
      <c r="A314" s="1">
        <v>3</v>
      </c>
    </row>
    <row r="315" spans="1:1" x14ac:dyDescent="0.25">
      <c r="A315" s="1">
        <v>2</v>
      </c>
    </row>
    <row r="316" spans="1:1" x14ac:dyDescent="0.25">
      <c r="A316" s="1">
        <v>2</v>
      </c>
    </row>
    <row r="317" spans="1:1" x14ac:dyDescent="0.25">
      <c r="A317" s="1">
        <v>2</v>
      </c>
    </row>
    <row r="318" spans="1:1" x14ac:dyDescent="0.25">
      <c r="A318" s="1">
        <v>3</v>
      </c>
    </row>
    <row r="319" spans="1:1" x14ac:dyDescent="0.25">
      <c r="A319" s="1">
        <v>2</v>
      </c>
    </row>
    <row r="320" spans="1:1" x14ac:dyDescent="0.25">
      <c r="A320" s="1">
        <v>2</v>
      </c>
    </row>
    <row r="321" spans="1:1" x14ac:dyDescent="0.25">
      <c r="A321" s="1">
        <v>2</v>
      </c>
    </row>
    <row r="322" spans="1:1" x14ac:dyDescent="0.25">
      <c r="A322" s="1">
        <v>3</v>
      </c>
    </row>
    <row r="323" spans="1:1" x14ac:dyDescent="0.25">
      <c r="A323" s="1">
        <v>2</v>
      </c>
    </row>
    <row r="324" spans="1:1" x14ac:dyDescent="0.25">
      <c r="A324" s="1">
        <v>2</v>
      </c>
    </row>
    <row r="325" spans="1:1" x14ac:dyDescent="0.25">
      <c r="A325" s="1">
        <v>5</v>
      </c>
    </row>
    <row r="326" spans="1:1" x14ac:dyDescent="0.25">
      <c r="A326" s="1">
        <v>3</v>
      </c>
    </row>
    <row r="327" spans="1:1" x14ac:dyDescent="0.25">
      <c r="A327" s="1">
        <v>2</v>
      </c>
    </row>
    <row r="328" spans="1:1" x14ac:dyDescent="0.25">
      <c r="A328" s="1">
        <v>3</v>
      </c>
    </row>
    <row r="329" spans="1:1" x14ac:dyDescent="0.25">
      <c r="A329" s="1">
        <v>2</v>
      </c>
    </row>
    <row r="330" spans="1:1" x14ac:dyDescent="0.25">
      <c r="A330" s="1">
        <v>3</v>
      </c>
    </row>
    <row r="331" spans="1:1" x14ac:dyDescent="0.25">
      <c r="A331" s="1">
        <v>2</v>
      </c>
    </row>
    <row r="332" spans="1:1" x14ac:dyDescent="0.25">
      <c r="A332" s="1">
        <v>3</v>
      </c>
    </row>
    <row r="333" spans="1:1" x14ac:dyDescent="0.25">
      <c r="A333" s="1">
        <v>2</v>
      </c>
    </row>
    <row r="334" spans="1:1" x14ac:dyDescent="0.25">
      <c r="A334" s="1">
        <v>4</v>
      </c>
    </row>
    <row r="335" spans="1:1" x14ac:dyDescent="0.25">
      <c r="A335" s="1">
        <v>3</v>
      </c>
    </row>
    <row r="336" spans="1:1" x14ac:dyDescent="0.25">
      <c r="A336" s="1">
        <v>3</v>
      </c>
    </row>
    <row r="337" spans="1:1" x14ac:dyDescent="0.25">
      <c r="A337" s="1">
        <v>2</v>
      </c>
    </row>
    <row r="338" spans="1:1" x14ac:dyDescent="0.25">
      <c r="A338" s="1">
        <v>2</v>
      </c>
    </row>
    <row r="339" spans="1:1" x14ac:dyDescent="0.25">
      <c r="A339" s="1">
        <v>2</v>
      </c>
    </row>
    <row r="340" spans="1:1" x14ac:dyDescent="0.25">
      <c r="A340" s="1">
        <v>2</v>
      </c>
    </row>
    <row r="341" spans="1:1" x14ac:dyDescent="0.25">
      <c r="A341" s="1">
        <v>3</v>
      </c>
    </row>
    <row r="342" spans="1:1" x14ac:dyDescent="0.25">
      <c r="A342" s="1">
        <v>2</v>
      </c>
    </row>
    <row r="343" spans="1:1" x14ac:dyDescent="0.25">
      <c r="A343" s="1">
        <v>3</v>
      </c>
    </row>
    <row r="344" spans="1:1" x14ac:dyDescent="0.25">
      <c r="A344" s="1">
        <v>2</v>
      </c>
    </row>
    <row r="345" spans="1:1" x14ac:dyDescent="0.25">
      <c r="A345" s="1">
        <v>2</v>
      </c>
    </row>
    <row r="346" spans="1:1" x14ac:dyDescent="0.25">
      <c r="A346" s="1">
        <v>2</v>
      </c>
    </row>
    <row r="347" spans="1:1" x14ac:dyDescent="0.25">
      <c r="A347" s="1">
        <v>3</v>
      </c>
    </row>
    <row r="348" spans="1:1" x14ac:dyDescent="0.25">
      <c r="A348" s="1">
        <v>2</v>
      </c>
    </row>
    <row r="349" spans="1:1" x14ac:dyDescent="0.25">
      <c r="A349" s="1">
        <v>2</v>
      </c>
    </row>
    <row r="350" spans="1:1" x14ac:dyDescent="0.25">
      <c r="A350" s="1">
        <v>4</v>
      </c>
    </row>
    <row r="351" spans="1:1" x14ac:dyDescent="0.25">
      <c r="A351" s="1">
        <v>3</v>
      </c>
    </row>
    <row r="352" spans="1:1" x14ac:dyDescent="0.25">
      <c r="A352" s="1">
        <v>2</v>
      </c>
    </row>
    <row r="353" spans="1:1" x14ac:dyDescent="0.25">
      <c r="A353" s="1">
        <v>2</v>
      </c>
    </row>
    <row r="354" spans="1:1" x14ac:dyDescent="0.25">
      <c r="A354" s="1">
        <v>2</v>
      </c>
    </row>
    <row r="355" spans="1:1" x14ac:dyDescent="0.25">
      <c r="A355" s="1">
        <v>2</v>
      </c>
    </row>
    <row r="356" spans="1:1" x14ac:dyDescent="0.25">
      <c r="A356" s="1">
        <v>3</v>
      </c>
    </row>
    <row r="357" spans="1:1" x14ac:dyDescent="0.25">
      <c r="A357" s="1">
        <v>2</v>
      </c>
    </row>
    <row r="358" spans="1:1" x14ac:dyDescent="0.25">
      <c r="A358" s="1">
        <v>3</v>
      </c>
    </row>
    <row r="359" spans="1:1" x14ac:dyDescent="0.25">
      <c r="A359" s="1">
        <v>2</v>
      </c>
    </row>
    <row r="360" spans="1:1" x14ac:dyDescent="0.25">
      <c r="A360" s="1">
        <v>2</v>
      </c>
    </row>
    <row r="361" spans="1:1" x14ac:dyDescent="0.25">
      <c r="A361" s="1">
        <v>2</v>
      </c>
    </row>
    <row r="362" spans="1:1" x14ac:dyDescent="0.25">
      <c r="A362" s="1">
        <v>2</v>
      </c>
    </row>
    <row r="363" spans="1:1" x14ac:dyDescent="0.25">
      <c r="A363" s="1">
        <v>2</v>
      </c>
    </row>
    <row r="364" spans="1:1" x14ac:dyDescent="0.25">
      <c r="A364" s="1">
        <v>3</v>
      </c>
    </row>
    <row r="365" spans="1:1" x14ac:dyDescent="0.25">
      <c r="A365" s="1">
        <v>3</v>
      </c>
    </row>
    <row r="366" spans="1:1" x14ac:dyDescent="0.25">
      <c r="A366" s="1">
        <v>4</v>
      </c>
    </row>
    <row r="367" spans="1:1" x14ac:dyDescent="0.25">
      <c r="A367" s="1">
        <v>3</v>
      </c>
    </row>
    <row r="368" spans="1:1" x14ac:dyDescent="0.25">
      <c r="A368" s="1">
        <v>2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2</v>
      </c>
    </row>
    <row r="372" spans="1:1" x14ac:dyDescent="0.25">
      <c r="A372" s="1">
        <v>3</v>
      </c>
    </row>
    <row r="373" spans="1:1" x14ac:dyDescent="0.25">
      <c r="A373" s="1">
        <v>5</v>
      </c>
    </row>
    <row r="374" spans="1:1" x14ac:dyDescent="0.25">
      <c r="A374" s="1">
        <v>2</v>
      </c>
    </row>
    <row r="375" spans="1:1" x14ac:dyDescent="0.25">
      <c r="A375" s="1">
        <v>2</v>
      </c>
    </row>
    <row r="376" spans="1:1" x14ac:dyDescent="0.25">
      <c r="A376" s="1">
        <v>5</v>
      </c>
    </row>
    <row r="377" spans="1:1" x14ac:dyDescent="0.25">
      <c r="A377" s="1">
        <v>2</v>
      </c>
    </row>
    <row r="378" spans="1:1" x14ac:dyDescent="0.25">
      <c r="A378" s="1">
        <v>2</v>
      </c>
    </row>
    <row r="379" spans="1:1" x14ac:dyDescent="0.25">
      <c r="A379" s="1">
        <v>4</v>
      </c>
    </row>
    <row r="380" spans="1:1" x14ac:dyDescent="0.25">
      <c r="A380" s="1">
        <v>2</v>
      </c>
    </row>
    <row r="381" spans="1:1" x14ac:dyDescent="0.25">
      <c r="A381" s="1">
        <v>2</v>
      </c>
    </row>
    <row r="382" spans="1:1" x14ac:dyDescent="0.25">
      <c r="A382" s="1">
        <v>3</v>
      </c>
    </row>
    <row r="383" spans="1:1" x14ac:dyDescent="0.25">
      <c r="A383" s="1">
        <v>3</v>
      </c>
    </row>
    <row r="384" spans="1:1" x14ac:dyDescent="0.25">
      <c r="A384" s="1">
        <v>4</v>
      </c>
    </row>
    <row r="385" spans="1:1" x14ac:dyDescent="0.25">
      <c r="A385" s="1">
        <v>2</v>
      </c>
    </row>
    <row r="386" spans="1:1" x14ac:dyDescent="0.25">
      <c r="A386" s="1">
        <v>2</v>
      </c>
    </row>
    <row r="387" spans="1:1" x14ac:dyDescent="0.25">
      <c r="A387" s="1">
        <v>2</v>
      </c>
    </row>
    <row r="388" spans="1:1" x14ac:dyDescent="0.25">
      <c r="A388" s="1">
        <v>2</v>
      </c>
    </row>
    <row r="389" spans="1:1" x14ac:dyDescent="0.25">
      <c r="A389" s="1">
        <v>4</v>
      </c>
    </row>
    <row r="390" spans="1:1" x14ac:dyDescent="0.25">
      <c r="A390" s="1">
        <v>3</v>
      </c>
    </row>
    <row r="391" spans="1:1" x14ac:dyDescent="0.25">
      <c r="A391" s="1">
        <v>2</v>
      </c>
    </row>
    <row r="392" spans="1:1" x14ac:dyDescent="0.25">
      <c r="A392" s="1">
        <v>2</v>
      </c>
    </row>
    <row r="393" spans="1:1" x14ac:dyDescent="0.25">
      <c r="A393" s="1">
        <v>2</v>
      </c>
    </row>
    <row r="394" spans="1:1" x14ac:dyDescent="0.25">
      <c r="A394" s="1">
        <v>2</v>
      </c>
    </row>
    <row r="395" spans="1:1" x14ac:dyDescent="0.25">
      <c r="A395" s="1">
        <v>2</v>
      </c>
    </row>
    <row r="396" spans="1:1" x14ac:dyDescent="0.25">
      <c r="A396" s="1">
        <v>3</v>
      </c>
    </row>
    <row r="397" spans="1:1" x14ac:dyDescent="0.25">
      <c r="A397" s="1">
        <v>2</v>
      </c>
    </row>
    <row r="398" spans="1:1" x14ac:dyDescent="0.25">
      <c r="A398" s="1">
        <v>5</v>
      </c>
    </row>
    <row r="399" spans="1:1" x14ac:dyDescent="0.25">
      <c r="A399" s="1">
        <v>3</v>
      </c>
    </row>
    <row r="400" spans="1:1" x14ac:dyDescent="0.25">
      <c r="A400" s="1">
        <v>2</v>
      </c>
    </row>
    <row r="401" spans="1:1" x14ac:dyDescent="0.25">
      <c r="A401" s="1">
        <v>2</v>
      </c>
    </row>
    <row r="402" spans="1:1" x14ac:dyDescent="0.25">
      <c r="A402" s="1">
        <v>2</v>
      </c>
    </row>
    <row r="403" spans="1:1" x14ac:dyDescent="0.25">
      <c r="A403" s="1">
        <v>2</v>
      </c>
    </row>
    <row r="404" spans="1:1" x14ac:dyDescent="0.25">
      <c r="A404" s="1">
        <v>2</v>
      </c>
    </row>
    <row r="405" spans="1:1" x14ac:dyDescent="0.25">
      <c r="A405" s="1">
        <v>3</v>
      </c>
    </row>
    <row r="406" spans="1:1" x14ac:dyDescent="0.25">
      <c r="A406" s="1">
        <v>2</v>
      </c>
    </row>
    <row r="407" spans="1:1" x14ac:dyDescent="0.25">
      <c r="A407" s="1">
        <v>2</v>
      </c>
    </row>
    <row r="408" spans="1:1" x14ac:dyDescent="0.25">
      <c r="A408" s="1">
        <v>2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2</v>
      </c>
    </row>
    <row r="412" spans="1:1" x14ac:dyDescent="0.25">
      <c r="A412" s="1">
        <v>2</v>
      </c>
    </row>
    <row r="413" spans="1:1" x14ac:dyDescent="0.25">
      <c r="A413" s="1">
        <v>2</v>
      </c>
    </row>
    <row r="414" spans="1:1" x14ac:dyDescent="0.25">
      <c r="A414" s="1">
        <v>4</v>
      </c>
    </row>
    <row r="415" spans="1:1" x14ac:dyDescent="0.25">
      <c r="A415" s="1">
        <v>3</v>
      </c>
    </row>
    <row r="416" spans="1:1" x14ac:dyDescent="0.25">
      <c r="A416" s="1">
        <v>2</v>
      </c>
    </row>
    <row r="417" spans="1:1" x14ac:dyDescent="0.25">
      <c r="A417" s="1">
        <v>4</v>
      </c>
    </row>
    <row r="418" spans="1:1" x14ac:dyDescent="0.25">
      <c r="A418" s="1">
        <v>2</v>
      </c>
    </row>
    <row r="419" spans="1:1" x14ac:dyDescent="0.25">
      <c r="A419" s="1">
        <v>2</v>
      </c>
    </row>
    <row r="420" spans="1:1" x14ac:dyDescent="0.25">
      <c r="A420" s="1">
        <v>5</v>
      </c>
    </row>
    <row r="421" spans="1:1" x14ac:dyDescent="0.25">
      <c r="A421" s="1">
        <v>2</v>
      </c>
    </row>
    <row r="422" spans="1:1" x14ac:dyDescent="0.25">
      <c r="A422" s="1">
        <v>2</v>
      </c>
    </row>
    <row r="423" spans="1:1" x14ac:dyDescent="0.25">
      <c r="A423" s="1">
        <v>2</v>
      </c>
    </row>
    <row r="424" spans="1:1" x14ac:dyDescent="0.25">
      <c r="A424" s="1">
        <v>2</v>
      </c>
    </row>
    <row r="425" spans="1:1" x14ac:dyDescent="0.25">
      <c r="A425" s="1">
        <v>2</v>
      </c>
    </row>
    <row r="426" spans="1:1" x14ac:dyDescent="0.25">
      <c r="A426" s="1">
        <v>2</v>
      </c>
    </row>
    <row r="427" spans="1:1" x14ac:dyDescent="0.25">
      <c r="A427" s="1">
        <v>2</v>
      </c>
    </row>
    <row r="428" spans="1:1" x14ac:dyDescent="0.25">
      <c r="A428" s="1">
        <v>2</v>
      </c>
    </row>
    <row r="429" spans="1:1" x14ac:dyDescent="0.25">
      <c r="A429" s="1">
        <v>2</v>
      </c>
    </row>
    <row r="430" spans="1:1" x14ac:dyDescent="0.25">
      <c r="A430" s="1">
        <v>2</v>
      </c>
    </row>
    <row r="431" spans="1:1" x14ac:dyDescent="0.25">
      <c r="A431" s="1">
        <v>3</v>
      </c>
    </row>
    <row r="432" spans="1:1" x14ac:dyDescent="0.25">
      <c r="A432" s="1">
        <v>3</v>
      </c>
    </row>
    <row r="433" spans="1:1" x14ac:dyDescent="0.25">
      <c r="A433" s="1">
        <v>3</v>
      </c>
    </row>
    <row r="434" spans="1:1" x14ac:dyDescent="0.25">
      <c r="A434" s="1">
        <v>2</v>
      </c>
    </row>
    <row r="435" spans="1:1" x14ac:dyDescent="0.25">
      <c r="A435" s="1">
        <v>3</v>
      </c>
    </row>
    <row r="436" spans="1:1" x14ac:dyDescent="0.25">
      <c r="A436" s="1">
        <v>2</v>
      </c>
    </row>
    <row r="437" spans="1:1" x14ac:dyDescent="0.25">
      <c r="A437" s="1">
        <v>2</v>
      </c>
    </row>
    <row r="438" spans="1:1" x14ac:dyDescent="0.25">
      <c r="A438" s="1">
        <v>2</v>
      </c>
    </row>
    <row r="439" spans="1:1" x14ac:dyDescent="0.25">
      <c r="A439" s="1">
        <v>2</v>
      </c>
    </row>
    <row r="440" spans="1:1" x14ac:dyDescent="0.25">
      <c r="A440" s="1">
        <v>2</v>
      </c>
    </row>
    <row r="441" spans="1:1" x14ac:dyDescent="0.25">
      <c r="A441" s="1">
        <v>2</v>
      </c>
    </row>
    <row r="442" spans="1:1" x14ac:dyDescent="0.25">
      <c r="A442" s="1">
        <v>2</v>
      </c>
    </row>
    <row r="443" spans="1:1" x14ac:dyDescent="0.25">
      <c r="A443" s="1">
        <v>2</v>
      </c>
    </row>
    <row r="444" spans="1:1" x14ac:dyDescent="0.25">
      <c r="A444" s="1">
        <v>4</v>
      </c>
    </row>
    <row r="445" spans="1:1" x14ac:dyDescent="0.25">
      <c r="A445" s="1">
        <v>2</v>
      </c>
    </row>
    <row r="446" spans="1:1" x14ac:dyDescent="0.25">
      <c r="A446" s="1">
        <v>2</v>
      </c>
    </row>
    <row r="447" spans="1:1" x14ac:dyDescent="0.25">
      <c r="A447" s="1">
        <v>3</v>
      </c>
    </row>
    <row r="448" spans="1:1" x14ac:dyDescent="0.25">
      <c r="A448" s="1">
        <v>3</v>
      </c>
    </row>
    <row r="449" spans="1:1" x14ac:dyDescent="0.25">
      <c r="A449" s="1">
        <v>2</v>
      </c>
    </row>
    <row r="450" spans="1:1" x14ac:dyDescent="0.25">
      <c r="A450" s="1">
        <v>2</v>
      </c>
    </row>
    <row r="451" spans="1:1" x14ac:dyDescent="0.25">
      <c r="A451" s="1">
        <v>2</v>
      </c>
    </row>
    <row r="452" spans="1:1" x14ac:dyDescent="0.25">
      <c r="A452" s="1">
        <v>2</v>
      </c>
    </row>
    <row r="453" spans="1:1" x14ac:dyDescent="0.25">
      <c r="A453" s="1">
        <v>3</v>
      </c>
    </row>
    <row r="454" spans="1:1" x14ac:dyDescent="0.25">
      <c r="A454" s="1">
        <v>2</v>
      </c>
    </row>
    <row r="455" spans="1:1" x14ac:dyDescent="0.25">
      <c r="A455" s="1">
        <v>2</v>
      </c>
    </row>
    <row r="456" spans="1:1" x14ac:dyDescent="0.25">
      <c r="A456" s="1">
        <v>2</v>
      </c>
    </row>
    <row r="457" spans="1:1" x14ac:dyDescent="0.25">
      <c r="A457" s="1">
        <v>2</v>
      </c>
    </row>
    <row r="458" spans="1:1" x14ac:dyDescent="0.25">
      <c r="A458" s="1">
        <v>2</v>
      </c>
    </row>
    <row r="459" spans="1:1" x14ac:dyDescent="0.25">
      <c r="A459" s="1">
        <v>3</v>
      </c>
    </row>
    <row r="460" spans="1:1" x14ac:dyDescent="0.25">
      <c r="A460" s="1">
        <v>3</v>
      </c>
    </row>
    <row r="461" spans="1:1" x14ac:dyDescent="0.25">
      <c r="A461" s="1">
        <v>2</v>
      </c>
    </row>
    <row r="462" spans="1:1" x14ac:dyDescent="0.25">
      <c r="A462" s="1">
        <v>2</v>
      </c>
    </row>
    <row r="463" spans="1:1" x14ac:dyDescent="0.25">
      <c r="A463" s="1">
        <v>4</v>
      </c>
    </row>
    <row r="464" spans="1:1" x14ac:dyDescent="0.25">
      <c r="A464" s="1">
        <v>2</v>
      </c>
    </row>
    <row r="465" spans="1:1" x14ac:dyDescent="0.25">
      <c r="A465" s="1">
        <v>4</v>
      </c>
    </row>
    <row r="466" spans="1:1" x14ac:dyDescent="0.25">
      <c r="A466" s="1">
        <v>2</v>
      </c>
    </row>
    <row r="467" spans="1:1" x14ac:dyDescent="0.25">
      <c r="A467" s="1">
        <v>2</v>
      </c>
    </row>
    <row r="468" spans="1:1" x14ac:dyDescent="0.25">
      <c r="A468" s="1">
        <v>2</v>
      </c>
    </row>
    <row r="469" spans="1:1" x14ac:dyDescent="0.25">
      <c r="A469" s="1">
        <v>2</v>
      </c>
    </row>
    <row r="470" spans="1:1" x14ac:dyDescent="0.25">
      <c r="A470" s="1">
        <v>2</v>
      </c>
    </row>
    <row r="471" spans="1:1" x14ac:dyDescent="0.25">
      <c r="A471" s="1">
        <v>2</v>
      </c>
    </row>
    <row r="472" spans="1:1" x14ac:dyDescent="0.25">
      <c r="A472" s="1">
        <v>3</v>
      </c>
    </row>
    <row r="473" spans="1:1" x14ac:dyDescent="0.25">
      <c r="A473" s="1">
        <v>5</v>
      </c>
    </row>
    <row r="474" spans="1:1" x14ac:dyDescent="0.25">
      <c r="A474" s="1">
        <v>4</v>
      </c>
    </row>
    <row r="475" spans="1:1" x14ac:dyDescent="0.25">
      <c r="A475" s="1">
        <v>2</v>
      </c>
    </row>
    <row r="476" spans="1:1" x14ac:dyDescent="0.25">
      <c r="A476" s="1">
        <v>2</v>
      </c>
    </row>
    <row r="477" spans="1:1" x14ac:dyDescent="0.25">
      <c r="A477" s="1">
        <v>2</v>
      </c>
    </row>
    <row r="478" spans="1:1" x14ac:dyDescent="0.25">
      <c r="A478" s="18">
        <v>2</v>
      </c>
    </row>
    <row r="479" spans="1:1" x14ac:dyDescent="0.25">
      <c r="A479" s="18">
        <v>2</v>
      </c>
    </row>
    <row r="480" spans="1:1" x14ac:dyDescent="0.25">
      <c r="A480" s="18">
        <v>2</v>
      </c>
    </row>
    <row r="481" spans="1:1" x14ac:dyDescent="0.25">
      <c r="A481" s="1">
        <v>2</v>
      </c>
    </row>
    <row r="482" spans="1:1" x14ac:dyDescent="0.25">
      <c r="A482" s="1">
        <v>2</v>
      </c>
    </row>
    <row r="483" spans="1:1" x14ac:dyDescent="0.25">
      <c r="A483" s="1">
        <v>3</v>
      </c>
    </row>
    <row r="484" spans="1:1" x14ac:dyDescent="0.25">
      <c r="A484" s="1">
        <v>2</v>
      </c>
    </row>
    <row r="485" spans="1:1" x14ac:dyDescent="0.25">
      <c r="A485" s="18">
        <v>2</v>
      </c>
    </row>
    <row r="486" spans="1:1" x14ac:dyDescent="0.25">
      <c r="A486" s="18">
        <v>2</v>
      </c>
    </row>
    <row r="487" spans="1:1" x14ac:dyDescent="0.25">
      <c r="A487" s="18">
        <v>3</v>
      </c>
    </row>
    <row r="488" spans="1:1" x14ac:dyDescent="0.25">
      <c r="A488" s="18">
        <v>2</v>
      </c>
    </row>
    <row r="489" spans="1:1" x14ac:dyDescent="0.25">
      <c r="A489" s="18">
        <v>3</v>
      </c>
    </row>
    <row r="490" spans="1:1" x14ac:dyDescent="0.25">
      <c r="A490" s="1">
        <v>3</v>
      </c>
    </row>
    <row r="491" spans="1:1" x14ac:dyDescent="0.25">
      <c r="A491" s="1">
        <v>2</v>
      </c>
    </row>
    <row r="492" spans="1:1" x14ac:dyDescent="0.25">
      <c r="A492" s="1">
        <v>2</v>
      </c>
    </row>
    <row r="493" spans="1:1" x14ac:dyDescent="0.25">
      <c r="A493" s="1">
        <v>5</v>
      </c>
    </row>
    <row r="494" spans="1:1" x14ac:dyDescent="0.25">
      <c r="A494" s="1">
        <v>3</v>
      </c>
    </row>
    <row r="495" spans="1:1" x14ac:dyDescent="0.25">
      <c r="A495" s="1">
        <v>2</v>
      </c>
    </row>
    <row r="496" spans="1:1" x14ac:dyDescent="0.25">
      <c r="A496" s="1">
        <v>2</v>
      </c>
    </row>
    <row r="497" spans="1:1" x14ac:dyDescent="0.25">
      <c r="A497" s="1">
        <v>2</v>
      </c>
    </row>
    <row r="498" spans="1:1" x14ac:dyDescent="0.25">
      <c r="A498" s="1">
        <v>2</v>
      </c>
    </row>
    <row r="499" spans="1:1" x14ac:dyDescent="0.25">
      <c r="A499" s="1">
        <v>2</v>
      </c>
    </row>
    <row r="500" spans="1:1" x14ac:dyDescent="0.25">
      <c r="A500" s="1">
        <v>2</v>
      </c>
    </row>
    <row r="501" spans="1:1" x14ac:dyDescent="0.25">
      <c r="A501" s="1">
        <v>2</v>
      </c>
    </row>
    <row r="502" spans="1:1" x14ac:dyDescent="0.25">
      <c r="A502" s="1">
        <v>2</v>
      </c>
    </row>
    <row r="503" spans="1:1" x14ac:dyDescent="0.25">
      <c r="A503" s="1">
        <v>2</v>
      </c>
    </row>
    <row r="504" spans="1:1" x14ac:dyDescent="0.25">
      <c r="A504" s="1">
        <v>2</v>
      </c>
    </row>
    <row r="505" spans="1:1" x14ac:dyDescent="0.25">
      <c r="A505" s="1">
        <v>2</v>
      </c>
    </row>
    <row r="506" spans="1:1" x14ac:dyDescent="0.25">
      <c r="A506" s="1">
        <v>2</v>
      </c>
    </row>
    <row r="507" spans="1:1" x14ac:dyDescent="0.25">
      <c r="A507" s="1">
        <v>2</v>
      </c>
    </row>
    <row r="508" spans="1:1" x14ac:dyDescent="0.25">
      <c r="A508" s="1">
        <v>4</v>
      </c>
    </row>
    <row r="509" spans="1:1" x14ac:dyDescent="0.25">
      <c r="A509" s="1">
        <v>2</v>
      </c>
    </row>
    <row r="510" spans="1:1" x14ac:dyDescent="0.25">
      <c r="A510" s="1">
        <v>2</v>
      </c>
    </row>
    <row r="511" spans="1:1" x14ac:dyDescent="0.25">
      <c r="A511" s="1">
        <v>2</v>
      </c>
    </row>
    <row r="512" spans="1:1" x14ac:dyDescent="0.25">
      <c r="A512" s="1">
        <v>2</v>
      </c>
    </row>
    <row r="513" spans="1:1" x14ac:dyDescent="0.25">
      <c r="A513" s="1">
        <v>2</v>
      </c>
    </row>
    <row r="514" spans="1:1" x14ac:dyDescent="0.25">
      <c r="A514" s="1">
        <v>2</v>
      </c>
    </row>
    <row r="515" spans="1:1" x14ac:dyDescent="0.25">
      <c r="A515" s="1">
        <v>3</v>
      </c>
    </row>
    <row r="516" spans="1:1" x14ac:dyDescent="0.25">
      <c r="A516" s="1">
        <v>2</v>
      </c>
    </row>
    <row r="517" spans="1:1" x14ac:dyDescent="0.25">
      <c r="A517" s="1">
        <v>3</v>
      </c>
    </row>
    <row r="518" spans="1:1" x14ac:dyDescent="0.25">
      <c r="A518" s="1">
        <v>2</v>
      </c>
    </row>
    <row r="519" spans="1:1" x14ac:dyDescent="0.25">
      <c r="A519" s="1">
        <v>3</v>
      </c>
    </row>
    <row r="520" spans="1:1" x14ac:dyDescent="0.25">
      <c r="A520" s="1">
        <v>2</v>
      </c>
    </row>
    <row r="521" spans="1:1" x14ac:dyDescent="0.25">
      <c r="A521" s="1">
        <v>2</v>
      </c>
    </row>
    <row r="522" spans="1:1" x14ac:dyDescent="0.25">
      <c r="A522" s="1">
        <v>2</v>
      </c>
    </row>
    <row r="523" spans="1:1" x14ac:dyDescent="0.25">
      <c r="A523" s="1">
        <v>2</v>
      </c>
    </row>
    <row r="524" spans="1:1" x14ac:dyDescent="0.25">
      <c r="A524" s="1">
        <v>2</v>
      </c>
    </row>
    <row r="525" spans="1:1" x14ac:dyDescent="0.25">
      <c r="A525" s="1">
        <v>2</v>
      </c>
    </row>
    <row r="526" spans="1:1" x14ac:dyDescent="0.25">
      <c r="A526" s="18">
        <v>2</v>
      </c>
    </row>
    <row r="527" spans="1:1" x14ac:dyDescent="0.25">
      <c r="A527" s="1">
        <v>4</v>
      </c>
    </row>
    <row r="528" spans="1:1" x14ac:dyDescent="0.25">
      <c r="A528" s="1">
        <v>2</v>
      </c>
    </row>
    <row r="529" spans="1:1" x14ac:dyDescent="0.25">
      <c r="A529" s="1">
        <v>3</v>
      </c>
    </row>
    <row r="530" spans="1:1" x14ac:dyDescent="0.25">
      <c r="A530" s="1">
        <v>3</v>
      </c>
    </row>
    <row r="531" spans="1:1" x14ac:dyDescent="0.25">
      <c r="A531" s="1">
        <v>2</v>
      </c>
    </row>
    <row r="532" spans="1:1" x14ac:dyDescent="0.25">
      <c r="A532" s="1">
        <v>2</v>
      </c>
    </row>
    <row r="533" spans="1:1" x14ac:dyDescent="0.25">
      <c r="A533" s="1">
        <v>2</v>
      </c>
    </row>
    <row r="534" spans="1:1" x14ac:dyDescent="0.25">
      <c r="A534" s="1">
        <v>2</v>
      </c>
    </row>
    <row r="535" spans="1:1" x14ac:dyDescent="0.25">
      <c r="A535" s="1">
        <v>2</v>
      </c>
    </row>
    <row r="536" spans="1:1" x14ac:dyDescent="0.25">
      <c r="A536" s="1">
        <v>2</v>
      </c>
    </row>
    <row r="537" spans="1:1" x14ac:dyDescent="0.25">
      <c r="A537" s="1">
        <v>4</v>
      </c>
    </row>
    <row r="538" spans="1:1" x14ac:dyDescent="0.25">
      <c r="A538" s="1">
        <v>3</v>
      </c>
    </row>
    <row r="539" spans="1:1" x14ac:dyDescent="0.25">
      <c r="A539" s="1">
        <v>3</v>
      </c>
    </row>
    <row r="540" spans="1:1" x14ac:dyDescent="0.25">
      <c r="A540" s="1">
        <v>2</v>
      </c>
    </row>
    <row r="541" spans="1:1" x14ac:dyDescent="0.25">
      <c r="A541" s="1">
        <v>4</v>
      </c>
    </row>
    <row r="542" spans="1:1" x14ac:dyDescent="0.25">
      <c r="A542" s="1">
        <v>3</v>
      </c>
    </row>
    <row r="543" spans="1:1" x14ac:dyDescent="0.25">
      <c r="A543" s="1">
        <v>2</v>
      </c>
    </row>
    <row r="544" spans="1:1" x14ac:dyDescent="0.25">
      <c r="A544" s="1">
        <v>2</v>
      </c>
    </row>
    <row r="545" spans="1:1" x14ac:dyDescent="0.25">
      <c r="A545" s="1">
        <v>2</v>
      </c>
    </row>
    <row r="546" spans="1:1" x14ac:dyDescent="0.25">
      <c r="A546" s="1">
        <v>2</v>
      </c>
    </row>
    <row r="547" spans="1:1" x14ac:dyDescent="0.25">
      <c r="A547" s="1">
        <v>3</v>
      </c>
    </row>
    <row r="548" spans="1:1" x14ac:dyDescent="0.25">
      <c r="A548" s="1">
        <v>2</v>
      </c>
    </row>
    <row r="549" spans="1:1" x14ac:dyDescent="0.25">
      <c r="A549" s="1">
        <v>2</v>
      </c>
    </row>
    <row r="550" spans="1:1" x14ac:dyDescent="0.25">
      <c r="A550" s="1">
        <v>3</v>
      </c>
    </row>
    <row r="551" spans="1:1" x14ac:dyDescent="0.25">
      <c r="A551" s="1">
        <v>2</v>
      </c>
    </row>
    <row r="552" spans="1:1" x14ac:dyDescent="0.25">
      <c r="A552" s="1">
        <v>2</v>
      </c>
    </row>
    <row r="553" spans="1:1" x14ac:dyDescent="0.25">
      <c r="A553" s="1">
        <v>3</v>
      </c>
    </row>
    <row r="554" spans="1:1" x14ac:dyDescent="0.25">
      <c r="A554" s="1">
        <v>3</v>
      </c>
    </row>
    <row r="555" spans="1:1" x14ac:dyDescent="0.25">
      <c r="A555" s="1">
        <v>2</v>
      </c>
    </row>
    <row r="556" spans="1:1" x14ac:dyDescent="0.25">
      <c r="A556" s="1">
        <v>2</v>
      </c>
    </row>
    <row r="557" spans="1:1" x14ac:dyDescent="0.25">
      <c r="A557" s="1">
        <v>2</v>
      </c>
    </row>
    <row r="558" spans="1:1" x14ac:dyDescent="0.25">
      <c r="A558" s="1">
        <v>2</v>
      </c>
    </row>
    <row r="559" spans="1:1" x14ac:dyDescent="0.25">
      <c r="A559" s="1">
        <v>3</v>
      </c>
    </row>
    <row r="560" spans="1:1" x14ac:dyDescent="0.25">
      <c r="A560" s="1">
        <v>2</v>
      </c>
    </row>
    <row r="561" spans="1:1" x14ac:dyDescent="0.25">
      <c r="A561" s="1">
        <v>3</v>
      </c>
    </row>
    <row r="562" spans="1:1" x14ac:dyDescent="0.25">
      <c r="A562" s="1">
        <v>3</v>
      </c>
    </row>
    <row r="563" spans="1:1" x14ac:dyDescent="0.25">
      <c r="A563" s="1">
        <v>3</v>
      </c>
    </row>
    <row r="564" spans="1:1" x14ac:dyDescent="0.25">
      <c r="A564" s="1">
        <v>3</v>
      </c>
    </row>
    <row r="565" spans="1:1" x14ac:dyDescent="0.25">
      <c r="A565" s="1">
        <v>2</v>
      </c>
    </row>
    <row r="566" spans="1:1" x14ac:dyDescent="0.25">
      <c r="A566" s="1">
        <v>5</v>
      </c>
    </row>
    <row r="567" spans="1:1" x14ac:dyDescent="0.25">
      <c r="A567" s="1">
        <v>3</v>
      </c>
    </row>
    <row r="568" spans="1:1" x14ac:dyDescent="0.25">
      <c r="A568" s="1">
        <v>3</v>
      </c>
    </row>
    <row r="569" spans="1:1" x14ac:dyDescent="0.25">
      <c r="A569" s="1">
        <v>2</v>
      </c>
    </row>
    <row r="570" spans="1:1" x14ac:dyDescent="0.25">
      <c r="A570" s="1">
        <v>2</v>
      </c>
    </row>
    <row r="571" spans="1:1" x14ac:dyDescent="0.25">
      <c r="A571" s="1">
        <v>4</v>
      </c>
    </row>
    <row r="572" spans="1:1" x14ac:dyDescent="0.25">
      <c r="A572" s="1">
        <v>5</v>
      </c>
    </row>
    <row r="573" spans="1:1" x14ac:dyDescent="0.25">
      <c r="A573" s="1">
        <v>4</v>
      </c>
    </row>
    <row r="574" spans="1:1" x14ac:dyDescent="0.25">
      <c r="A574" s="1">
        <v>3</v>
      </c>
    </row>
    <row r="575" spans="1:1" x14ac:dyDescent="0.25">
      <c r="A575" s="1">
        <v>2</v>
      </c>
    </row>
    <row r="576" spans="1:1" x14ac:dyDescent="0.25">
      <c r="A576" s="1">
        <v>2</v>
      </c>
    </row>
    <row r="577" spans="1:1" x14ac:dyDescent="0.25">
      <c r="A577" s="1">
        <v>2</v>
      </c>
    </row>
    <row r="578" spans="1:1" x14ac:dyDescent="0.25">
      <c r="A578" s="1">
        <v>2</v>
      </c>
    </row>
    <row r="579" spans="1:1" x14ac:dyDescent="0.25">
      <c r="A579" s="1">
        <v>5</v>
      </c>
    </row>
    <row r="580" spans="1:1" x14ac:dyDescent="0.25">
      <c r="A580" s="1">
        <v>2</v>
      </c>
    </row>
    <row r="581" spans="1:1" x14ac:dyDescent="0.25">
      <c r="A581" s="1">
        <v>2</v>
      </c>
    </row>
    <row r="582" spans="1:1" x14ac:dyDescent="0.25">
      <c r="A582" s="1">
        <v>2</v>
      </c>
    </row>
    <row r="583" spans="1:1" x14ac:dyDescent="0.25">
      <c r="A583" s="1">
        <v>4</v>
      </c>
    </row>
    <row r="584" spans="1:1" x14ac:dyDescent="0.25">
      <c r="A584" s="1">
        <v>2</v>
      </c>
    </row>
    <row r="585" spans="1:1" x14ac:dyDescent="0.25">
      <c r="A585" s="1">
        <v>2</v>
      </c>
    </row>
    <row r="586" spans="1:1" x14ac:dyDescent="0.25">
      <c r="A586" s="1">
        <v>2</v>
      </c>
    </row>
    <row r="587" spans="1:1" x14ac:dyDescent="0.25">
      <c r="A587" s="1">
        <v>2</v>
      </c>
    </row>
    <row r="588" spans="1:1" x14ac:dyDescent="0.25">
      <c r="A588" s="1">
        <v>2</v>
      </c>
    </row>
    <row r="589" spans="1:1" x14ac:dyDescent="0.25">
      <c r="A589" s="1">
        <v>3</v>
      </c>
    </row>
    <row r="590" spans="1:1" x14ac:dyDescent="0.25">
      <c r="A590" s="1">
        <v>4</v>
      </c>
    </row>
    <row r="591" spans="1:1" x14ac:dyDescent="0.25">
      <c r="A591" s="1">
        <v>2</v>
      </c>
    </row>
    <row r="592" spans="1:1" x14ac:dyDescent="0.25">
      <c r="A592" s="1">
        <v>2</v>
      </c>
    </row>
    <row r="593" spans="1:1" x14ac:dyDescent="0.25">
      <c r="A593" s="1">
        <v>3</v>
      </c>
    </row>
    <row r="594" spans="1:1" x14ac:dyDescent="0.25">
      <c r="A594" s="1">
        <v>2</v>
      </c>
    </row>
    <row r="595" spans="1:1" x14ac:dyDescent="0.25">
      <c r="A595" s="1">
        <v>3</v>
      </c>
    </row>
    <row r="596" spans="1:1" x14ac:dyDescent="0.25">
      <c r="A596" s="1">
        <v>5</v>
      </c>
    </row>
    <row r="597" spans="1:1" x14ac:dyDescent="0.25">
      <c r="A597" s="1">
        <v>2</v>
      </c>
    </row>
    <row r="598" spans="1:1" x14ac:dyDescent="0.25">
      <c r="A598" s="1">
        <v>2</v>
      </c>
    </row>
    <row r="599" spans="1:1" x14ac:dyDescent="0.25">
      <c r="A599" s="1">
        <v>2</v>
      </c>
    </row>
    <row r="600" spans="1:1" x14ac:dyDescent="0.25">
      <c r="A600" s="1">
        <v>2</v>
      </c>
    </row>
    <row r="601" spans="1:1" x14ac:dyDescent="0.25">
      <c r="A601" s="1">
        <v>2</v>
      </c>
    </row>
    <row r="602" spans="1:1" x14ac:dyDescent="0.25">
      <c r="A602" s="1">
        <v>4</v>
      </c>
    </row>
    <row r="603" spans="1:1" x14ac:dyDescent="0.25">
      <c r="A603" s="1">
        <v>3</v>
      </c>
    </row>
    <row r="604" spans="1:1" x14ac:dyDescent="0.25">
      <c r="A604" s="1">
        <v>3</v>
      </c>
    </row>
    <row r="605" spans="1:1" x14ac:dyDescent="0.25">
      <c r="A605" s="1">
        <v>2</v>
      </c>
    </row>
    <row r="606" spans="1:1" x14ac:dyDescent="0.25">
      <c r="A606" s="1">
        <v>3</v>
      </c>
    </row>
    <row r="607" spans="1:1" x14ac:dyDescent="0.25">
      <c r="A607" s="1">
        <v>2</v>
      </c>
    </row>
    <row r="608" spans="1:1" x14ac:dyDescent="0.25">
      <c r="A608" s="1">
        <v>2</v>
      </c>
    </row>
    <row r="609" spans="1:1" x14ac:dyDescent="0.25">
      <c r="A609" s="1">
        <v>2</v>
      </c>
    </row>
    <row r="610" spans="1:1" x14ac:dyDescent="0.25">
      <c r="A610" s="1">
        <v>2</v>
      </c>
    </row>
    <row r="611" spans="1:1" x14ac:dyDescent="0.25">
      <c r="A611" s="1">
        <v>2</v>
      </c>
    </row>
    <row r="612" spans="1:1" x14ac:dyDescent="0.25">
      <c r="A612" s="1">
        <v>2</v>
      </c>
    </row>
    <row r="613" spans="1:1" x14ac:dyDescent="0.25">
      <c r="A613" s="1">
        <v>2</v>
      </c>
    </row>
    <row r="614" spans="1:1" x14ac:dyDescent="0.25">
      <c r="A614" s="1">
        <v>2</v>
      </c>
    </row>
    <row r="615" spans="1:1" x14ac:dyDescent="0.25">
      <c r="A615" s="1">
        <v>2</v>
      </c>
    </row>
    <row r="616" spans="1:1" x14ac:dyDescent="0.25">
      <c r="A616" s="1">
        <v>3</v>
      </c>
    </row>
    <row r="617" spans="1:1" x14ac:dyDescent="0.25">
      <c r="A617" s="1">
        <v>2</v>
      </c>
    </row>
    <row r="618" spans="1:1" x14ac:dyDescent="0.25">
      <c r="A618" s="1">
        <v>3</v>
      </c>
    </row>
    <row r="619" spans="1:1" x14ac:dyDescent="0.25">
      <c r="A619" s="1">
        <v>3</v>
      </c>
    </row>
    <row r="620" spans="1:1" x14ac:dyDescent="0.25">
      <c r="A620" s="1">
        <v>2</v>
      </c>
    </row>
    <row r="621" spans="1:1" x14ac:dyDescent="0.25">
      <c r="A621" s="1">
        <v>2</v>
      </c>
    </row>
    <row r="622" spans="1:1" x14ac:dyDescent="0.25">
      <c r="A622" s="1">
        <v>5</v>
      </c>
    </row>
    <row r="623" spans="1:1" x14ac:dyDescent="0.25">
      <c r="A623" s="1">
        <v>2</v>
      </c>
    </row>
    <row r="624" spans="1:1" x14ac:dyDescent="0.25">
      <c r="A624" s="1">
        <v>2</v>
      </c>
    </row>
    <row r="625" spans="1:1" x14ac:dyDescent="0.25">
      <c r="A625" s="1">
        <v>2</v>
      </c>
    </row>
    <row r="626" spans="1:1" x14ac:dyDescent="0.25">
      <c r="A626" s="1">
        <v>2</v>
      </c>
    </row>
    <row r="627" spans="1:1" x14ac:dyDescent="0.25">
      <c r="A627" s="1">
        <v>2</v>
      </c>
    </row>
    <row r="628" spans="1:1" x14ac:dyDescent="0.25">
      <c r="A628" s="1">
        <v>2</v>
      </c>
    </row>
    <row r="629" spans="1:1" x14ac:dyDescent="0.25">
      <c r="A629" s="1">
        <v>2</v>
      </c>
    </row>
    <row r="630" spans="1:1" x14ac:dyDescent="0.25">
      <c r="A630" s="1">
        <v>2</v>
      </c>
    </row>
    <row r="631" spans="1:1" x14ac:dyDescent="0.25">
      <c r="A631" s="1">
        <v>2</v>
      </c>
    </row>
    <row r="632" spans="1:1" x14ac:dyDescent="0.25">
      <c r="A632" s="1">
        <v>4</v>
      </c>
    </row>
    <row r="633" spans="1:1" x14ac:dyDescent="0.25">
      <c r="A633" s="1">
        <v>4</v>
      </c>
    </row>
    <row r="634" spans="1:1" x14ac:dyDescent="0.25">
      <c r="A634" s="1">
        <v>2</v>
      </c>
    </row>
    <row r="635" spans="1:1" x14ac:dyDescent="0.25">
      <c r="A635" s="1">
        <v>2</v>
      </c>
    </row>
    <row r="636" spans="1:1" x14ac:dyDescent="0.25">
      <c r="A636" s="1">
        <v>2</v>
      </c>
    </row>
    <row r="637" spans="1:1" x14ac:dyDescent="0.25">
      <c r="A637" s="1">
        <v>2</v>
      </c>
    </row>
    <row r="638" spans="1:1" x14ac:dyDescent="0.25">
      <c r="A638" s="1">
        <v>2</v>
      </c>
    </row>
    <row r="639" spans="1:1" x14ac:dyDescent="0.25">
      <c r="A639" s="1">
        <v>2</v>
      </c>
    </row>
    <row r="640" spans="1:1" x14ac:dyDescent="0.25">
      <c r="A640" s="1">
        <v>2</v>
      </c>
    </row>
    <row r="641" spans="1:1" x14ac:dyDescent="0.25">
      <c r="A641" s="1">
        <v>2</v>
      </c>
    </row>
    <row r="642" spans="1:1" x14ac:dyDescent="0.25">
      <c r="A642" s="1">
        <v>2</v>
      </c>
    </row>
    <row r="643" spans="1:1" x14ac:dyDescent="0.25">
      <c r="A643" s="1">
        <v>3</v>
      </c>
    </row>
    <row r="644" spans="1:1" x14ac:dyDescent="0.25">
      <c r="A644" s="1">
        <v>3</v>
      </c>
    </row>
    <row r="645" spans="1:1" x14ac:dyDescent="0.25">
      <c r="A645" s="1">
        <v>2</v>
      </c>
    </row>
    <row r="646" spans="1:1" x14ac:dyDescent="0.25">
      <c r="A646" s="1">
        <v>2</v>
      </c>
    </row>
    <row r="647" spans="1:1" x14ac:dyDescent="0.25">
      <c r="A647" s="1">
        <v>2</v>
      </c>
    </row>
    <row r="648" spans="1:1" x14ac:dyDescent="0.25">
      <c r="A648" s="1">
        <v>3</v>
      </c>
    </row>
    <row r="649" spans="1:1" x14ac:dyDescent="0.25">
      <c r="A649" s="1">
        <v>2</v>
      </c>
    </row>
    <row r="650" spans="1:1" x14ac:dyDescent="0.25">
      <c r="A650" s="1">
        <v>2</v>
      </c>
    </row>
    <row r="651" spans="1:1" x14ac:dyDescent="0.25">
      <c r="A651" s="1">
        <v>3</v>
      </c>
    </row>
    <row r="652" spans="1:1" x14ac:dyDescent="0.25">
      <c r="A652" s="1">
        <v>2</v>
      </c>
    </row>
    <row r="653" spans="1:1" x14ac:dyDescent="0.25">
      <c r="A653" s="1">
        <v>3</v>
      </c>
    </row>
    <row r="654" spans="1:1" x14ac:dyDescent="0.25">
      <c r="A654" s="1">
        <v>2</v>
      </c>
    </row>
    <row r="655" spans="1:1" x14ac:dyDescent="0.25">
      <c r="A655" s="1">
        <v>2</v>
      </c>
    </row>
    <row r="656" spans="1:1" x14ac:dyDescent="0.25">
      <c r="A656" s="1">
        <v>2</v>
      </c>
    </row>
    <row r="657" spans="1:1" x14ac:dyDescent="0.25">
      <c r="A657" s="1">
        <v>4</v>
      </c>
    </row>
    <row r="658" spans="1:1" x14ac:dyDescent="0.25">
      <c r="A658" s="1">
        <v>4</v>
      </c>
    </row>
    <row r="659" spans="1:1" x14ac:dyDescent="0.25">
      <c r="A659" s="1">
        <v>2</v>
      </c>
    </row>
    <row r="660" spans="1:1" x14ac:dyDescent="0.25">
      <c r="A660" s="1">
        <v>4</v>
      </c>
    </row>
    <row r="661" spans="1:1" x14ac:dyDescent="0.25">
      <c r="A661" s="1">
        <v>2</v>
      </c>
    </row>
    <row r="662" spans="1:1" x14ac:dyDescent="0.25">
      <c r="A662" s="1">
        <v>4</v>
      </c>
    </row>
    <row r="663" spans="1:1" x14ac:dyDescent="0.25">
      <c r="A663" s="1">
        <v>2</v>
      </c>
    </row>
    <row r="664" spans="1:1" x14ac:dyDescent="0.25">
      <c r="A664" s="1">
        <v>2</v>
      </c>
    </row>
    <row r="665" spans="1:1" x14ac:dyDescent="0.25">
      <c r="A665" s="1">
        <v>5</v>
      </c>
    </row>
    <row r="666" spans="1:1" x14ac:dyDescent="0.25">
      <c r="A666" s="1">
        <v>2</v>
      </c>
    </row>
    <row r="667" spans="1:1" x14ac:dyDescent="0.25">
      <c r="A667" s="1">
        <v>2</v>
      </c>
    </row>
    <row r="668" spans="1:1" x14ac:dyDescent="0.25">
      <c r="A668" s="1">
        <v>2</v>
      </c>
    </row>
    <row r="669" spans="1:1" x14ac:dyDescent="0.25">
      <c r="A669" s="1">
        <v>2</v>
      </c>
    </row>
    <row r="670" spans="1:1" x14ac:dyDescent="0.25">
      <c r="A670" s="1">
        <v>2</v>
      </c>
    </row>
    <row r="671" spans="1:1" x14ac:dyDescent="0.25">
      <c r="A671" s="1">
        <v>2</v>
      </c>
    </row>
    <row r="672" spans="1:1" x14ac:dyDescent="0.25">
      <c r="A672" s="1">
        <v>2</v>
      </c>
    </row>
    <row r="673" spans="1:1" x14ac:dyDescent="0.25">
      <c r="A673" s="1">
        <v>5</v>
      </c>
    </row>
    <row r="674" spans="1:1" x14ac:dyDescent="0.25">
      <c r="A674" s="1">
        <v>2</v>
      </c>
    </row>
    <row r="675" spans="1:1" x14ac:dyDescent="0.25">
      <c r="A675" s="1">
        <v>3</v>
      </c>
    </row>
    <row r="676" spans="1:1" x14ac:dyDescent="0.25">
      <c r="A676" s="1">
        <v>3</v>
      </c>
    </row>
    <row r="677" spans="1:1" x14ac:dyDescent="0.25">
      <c r="A677" s="1">
        <v>2</v>
      </c>
    </row>
    <row r="678" spans="1:1" x14ac:dyDescent="0.25">
      <c r="A678" s="1">
        <v>2</v>
      </c>
    </row>
    <row r="679" spans="1:1" x14ac:dyDescent="0.25">
      <c r="A679" s="1">
        <v>2</v>
      </c>
    </row>
    <row r="680" spans="1:1" x14ac:dyDescent="0.25">
      <c r="A680" s="1">
        <v>3</v>
      </c>
    </row>
    <row r="681" spans="1:1" x14ac:dyDescent="0.25">
      <c r="A681" s="1">
        <v>2</v>
      </c>
    </row>
    <row r="682" spans="1:1" x14ac:dyDescent="0.25">
      <c r="A682" s="1">
        <v>3</v>
      </c>
    </row>
    <row r="683" spans="1:1" x14ac:dyDescent="0.25">
      <c r="A683" s="1">
        <v>2</v>
      </c>
    </row>
    <row r="684" spans="1:1" x14ac:dyDescent="0.25">
      <c r="A684" s="1">
        <v>2</v>
      </c>
    </row>
    <row r="685" spans="1:1" x14ac:dyDescent="0.25">
      <c r="A685" s="1">
        <v>2</v>
      </c>
    </row>
    <row r="686" spans="1:1" x14ac:dyDescent="0.25">
      <c r="A686" s="1">
        <v>3</v>
      </c>
    </row>
    <row r="687" spans="1:1" x14ac:dyDescent="0.25">
      <c r="A687" s="1">
        <v>2</v>
      </c>
    </row>
    <row r="688" spans="1:1" x14ac:dyDescent="0.25">
      <c r="A688" s="1">
        <v>4</v>
      </c>
    </row>
    <row r="689" spans="1:1" x14ac:dyDescent="0.25">
      <c r="A689" s="1">
        <v>2</v>
      </c>
    </row>
    <row r="690" spans="1:1" x14ac:dyDescent="0.25">
      <c r="A690" s="1">
        <v>2</v>
      </c>
    </row>
    <row r="691" spans="1:1" x14ac:dyDescent="0.25">
      <c r="A691" s="1">
        <v>5</v>
      </c>
    </row>
    <row r="692" spans="1:1" x14ac:dyDescent="0.25">
      <c r="A692" s="1">
        <v>3</v>
      </c>
    </row>
    <row r="693" spans="1:1" x14ac:dyDescent="0.25">
      <c r="A693" s="1">
        <v>3</v>
      </c>
    </row>
    <row r="694" spans="1:1" x14ac:dyDescent="0.25">
      <c r="A694" s="1">
        <v>2</v>
      </c>
    </row>
    <row r="695" spans="1:1" x14ac:dyDescent="0.25">
      <c r="A695" s="1">
        <v>4</v>
      </c>
    </row>
    <row r="696" spans="1:1" x14ac:dyDescent="0.25">
      <c r="A696" s="1">
        <v>2</v>
      </c>
    </row>
    <row r="697" spans="1:1" x14ac:dyDescent="0.25">
      <c r="A697" s="1">
        <v>2</v>
      </c>
    </row>
    <row r="698" spans="1:1" x14ac:dyDescent="0.25">
      <c r="A698" s="1">
        <v>4</v>
      </c>
    </row>
    <row r="699" spans="1:1" x14ac:dyDescent="0.25">
      <c r="A699" s="1">
        <v>2</v>
      </c>
    </row>
    <row r="700" spans="1:1" x14ac:dyDescent="0.25">
      <c r="A700" s="1">
        <v>2</v>
      </c>
    </row>
    <row r="701" spans="1:1" x14ac:dyDescent="0.25">
      <c r="A701" s="1">
        <v>2</v>
      </c>
    </row>
    <row r="702" spans="1:1" x14ac:dyDescent="0.25">
      <c r="A702" s="1">
        <v>3</v>
      </c>
    </row>
    <row r="703" spans="1:1" x14ac:dyDescent="0.25">
      <c r="A703" s="1">
        <v>3</v>
      </c>
    </row>
    <row r="704" spans="1:1" x14ac:dyDescent="0.25">
      <c r="A704" s="1">
        <v>2</v>
      </c>
    </row>
    <row r="705" spans="1:1" x14ac:dyDescent="0.25">
      <c r="A705" s="1">
        <v>3</v>
      </c>
    </row>
    <row r="706" spans="1:1" x14ac:dyDescent="0.25">
      <c r="A706" s="1">
        <v>2</v>
      </c>
    </row>
    <row r="707" spans="1:1" x14ac:dyDescent="0.25">
      <c r="A707" s="1">
        <v>2</v>
      </c>
    </row>
    <row r="708" spans="1:1" x14ac:dyDescent="0.25">
      <c r="A708" s="1">
        <v>2</v>
      </c>
    </row>
    <row r="709" spans="1:1" x14ac:dyDescent="0.25">
      <c r="A709" s="1">
        <v>2</v>
      </c>
    </row>
    <row r="710" spans="1:1" x14ac:dyDescent="0.25">
      <c r="A710" s="1">
        <v>2</v>
      </c>
    </row>
    <row r="711" spans="1:1" x14ac:dyDescent="0.25">
      <c r="A711" s="1">
        <v>2</v>
      </c>
    </row>
    <row r="712" spans="1:1" x14ac:dyDescent="0.25">
      <c r="A712" s="1">
        <v>5</v>
      </c>
    </row>
    <row r="713" spans="1:1" x14ac:dyDescent="0.25">
      <c r="A713" s="1">
        <v>2</v>
      </c>
    </row>
    <row r="714" spans="1:1" x14ac:dyDescent="0.25">
      <c r="A714" s="1">
        <v>2</v>
      </c>
    </row>
    <row r="715" spans="1:1" x14ac:dyDescent="0.25">
      <c r="A715" s="1">
        <v>2</v>
      </c>
    </row>
    <row r="716" spans="1:1" x14ac:dyDescent="0.25">
      <c r="A716" s="1">
        <v>2</v>
      </c>
    </row>
    <row r="717" spans="1:1" x14ac:dyDescent="0.25">
      <c r="A717" s="1">
        <v>3</v>
      </c>
    </row>
    <row r="718" spans="1:1" x14ac:dyDescent="0.25">
      <c r="A718" s="1">
        <v>2</v>
      </c>
    </row>
    <row r="719" spans="1:1" x14ac:dyDescent="0.25">
      <c r="A719" s="1">
        <v>2</v>
      </c>
    </row>
    <row r="720" spans="1:1" x14ac:dyDescent="0.25">
      <c r="A720" s="1">
        <v>2</v>
      </c>
    </row>
    <row r="721" spans="1:1" x14ac:dyDescent="0.25">
      <c r="A721" s="1">
        <v>2</v>
      </c>
    </row>
    <row r="722" spans="1:1" x14ac:dyDescent="0.25">
      <c r="A722" s="1">
        <v>2</v>
      </c>
    </row>
    <row r="723" spans="1:1" x14ac:dyDescent="0.25">
      <c r="A723" s="1">
        <v>2</v>
      </c>
    </row>
    <row r="724" spans="1:1" x14ac:dyDescent="0.25">
      <c r="A724" s="1">
        <v>3</v>
      </c>
    </row>
    <row r="725" spans="1:1" x14ac:dyDescent="0.25">
      <c r="A725" s="1">
        <v>2</v>
      </c>
    </row>
    <row r="726" spans="1:1" x14ac:dyDescent="0.25">
      <c r="A726" s="1">
        <v>3</v>
      </c>
    </row>
    <row r="727" spans="1:1" x14ac:dyDescent="0.25">
      <c r="A727" s="1">
        <v>3</v>
      </c>
    </row>
    <row r="728" spans="1:1" x14ac:dyDescent="0.25">
      <c r="A728" s="1">
        <v>2</v>
      </c>
    </row>
    <row r="729" spans="1:1" x14ac:dyDescent="0.25">
      <c r="A729" s="1">
        <v>2</v>
      </c>
    </row>
    <row r="730" spans="1:1" x14ac:dyDescent="0.25">
      <c r="A730" s="1">
        <v>2</v>
      </c>
    </row>
    <row r="731" spans="1:1" x14ac:dyDescent="0.25">
      <c r="A731" s="1">
        <v>4</v>
      </c>
    </row>
    <row r="732" spans="1:1" x14ac:dyDescent="0.25">
      <c r="A732" s="1">
        <v>5</v>
      </c>
    </row>
    <row r="733" spans="1:1" x14ac:dyDescent="0.25">
      <c r="A733" s="1">
        <v>3</v>
      </c>
    </row>
    <row r="734" spans="1:1" x14ac:dyDescent="0.25">
      <c r="A734" s="1">
        <v>2</v>
      </c>
    </row>
    <row r="735" spans="1:1" x14ac:dyDescent="0.25">
      <c r="A735" s="1">
        <v>2</v>
      </c>
    </row>
    <row r="736" spans="1:1" x14ac:dyDescent="0.25">
      <c r="A736" s="1">
        <v>2</v>
      </c>
    </row>
    <row r="737" spans="1:1" x14ac:dyDescent="0.25">
      <c r="A737" s="1">
        <v>5</v>
      </c>
    </row>
    <row r="738" spans="1:1" x14ac:dyDescent="0.25">
      <c r="A738" s="1">
        <v>2</v>
      </c>
    </row>
    <row r="739" spans="1:1" x14ac:dyDescent="0.25">
      <c r="A739" s="1">
        <v>2</v>
      </c>
    </row>
    <row r="740" spans="1:1" x14ac:dyDescent="0.25">
      <c r="A740" s="1">
        <v>2</v>
      </c>
    </row>
    <row r="741" spans="1:1" x14ac:dyDescent="0.25">
      <c r="A741" s="1">
        <v>3</v>
      </c>
    </row>
    <row r="742" spans="1:1" x14ac:dyDescent="0.25">
      <c r="A742" s="1">
        <v>5</v>
      </c>
    </row>
    <row r="743" spans="1:1" x14ac:dyDescent="0.25">
      <c r="A743" s="1">
        <v>2</v>
      </c>
    </row>
    <row r="744" spans="1:1" x14ac:dyDescent="0.25">
      <c r="A744" s="1">
        <v>3</v>
      </c>
    </row>
    <row r="745" spans="1:1" x14ac:dyDescent="0.25">
      <c r="A745" s="1">
        <v>2</v>
      </c>
    </row>
    <row r="746" spans="1:1" x14ac:dyDescent="0.25">
      <c r="A746" s="1">
        <v>3</v>
      </c>
    </row>
    <row r="747" spans="1:1" x14ac:dyDescent="0.25">
      <c r="A747" s="1">
        <v>3</v>
      </c>
    </row>
    <row r="748" spans="1:1" x14ac:dyDescent="0.25">
      <c r="A748" s="1">
        <v>2</v>
      </c>
    </row>
    <row r="749" spans="1:1" x14ac:dyDescent="0.25">
      <c r="A749" s="1">
        <v>3</v>
      </c>
    </row>
    <row r="750" spans="1:1" x14ac:dyDescent="0.25">
      <c r="A750" s="1">
        <v>2</v>
      </c>
    </row>
    <row r="751" spans="1:1" x14ac:dyDescent="0.25">
      <c r="A751" s="1">
        <v>3</v>
      </c>
    </row>
    <row r="752" spans="1:1" x14ac:dyDescent="0.25">
      <c r="A752" s="1">
        <v>3</v>
      </c>
    </row>
    <row r="753" spans="1:1" x14ac:dyDescent="0.25">
      <c r="A753" s="1">
        <v>5</v>
      </c>
    </row>
    <row r="754" spans="1:1" x14ac:dyDescent="0.25">
      <c r="A754" s="1">
        <v>2</v>
      </c>
    </row>
    <row r="755" spans="1:1" x14ac:dyDescent="0.25">
      <c r="A755" s="1">
        <v>3</v>
      </c>
    </row>
    <row r="756" spans="1:1" x14ac:dyDescent="0.25">
      <c r="A756" s="1">
        <v>2</v>
      </c>
    </row>
    <row r="757" spans="1:1" x14ac:dyDescent="0.25">
      <c r="A757" s="1">
        <v>2</v>
      </c>
    </row>
    <row r="758" spans="1:1" x14ac:dyDescent="0.25">
      <c r="A758" s="1">
        <v>3</v>
      </c>
    </row>
    <row r="759" spans="1:1" x14ac:dyDescent="0.25">
      <c r="A759" s="1">
        <v>2</v>
      </c>
    </row>
    <row r="760" spans="1:1" x14ac:dyDescent="0.25">
      <c r="A760" s="1">
        <v>3</v>
      </c>
    </row>
    <row r="761" spans="1:1" x14ac:dyDescent="0.25">
      <c r="A761" s="1">
        <v>5</v>
      </c>
    </row>
    <row r="762" spans="1:1" x14ac:dyDescent="0.25">
      <c r="A762" s="1">
        <v>4</v>
      </c>
    </row>
    <row r="763" spans="1:1" x14ac:dyDescent="0.25">
      <c r="A763" s="1">
        <v>3</v>
      </c>
    </row>
    <row r="764" spans="1:1" x14ac:dyDescent="0.25">
      <c r="A764" s="1">
        <v>2</v>
      </c>
    </row>
    <row r="765" spans="1:1" x14ac:dyDescent="0.25">
      <c r="A765" s="1">
        <v>3</v>
      </c>
    </row>
    <row r="766" spans="1:1" x14ac:dyDescent="0.25">
      <c r="A766" s="1">
        <v>4</v>
      </c>
    </row>
    <row r="767" spans="1:1" x14ac:dyDescent="0.25">
      <c r="A767" s="1">
        <v>4</v>
      </c>
    </row>
    <row r="768" spans="1:1" x14ac:dyDescent="0.25">
      <c r="A768" s="1">
        <v>3</v>
      </c>
    </row>
    <row r="769" spans="1:1" x14ac:dyDescent="0.25">
      <c r="A769" s="1">
        <v>3</v>
      </c>
    </row>
    <row r="770" spans="1:1" x14ac:dyDescent="0.25">
      <c r="A770" s="1">
        <v>2</v>
      </c>
    </row>
    <row r="771" spans="1:1" x14ac:dyDescent="0.25">
      <c r="A771" s="1">
        <v>2</v>
      </c>
    </row>
    <row r="772" spans="1:1" x14ac:dyDescent="0.25">
      <c r="A772" s="1">
        <v>4</v>
      </c>
    </row>
    <row r="773" spans="1:1" x14ac:dyDescent="0.25">
      <c r="A773" s="1">
        <v>2</v>
      </c>
    </row>
    <row r="774" spans="1:1" x14ac:dyDescent="0.25">
      <c r="A774" s="1">
        <v>2</v>
      </c>
    </row>
    <row r="775" spans="1:1" x14ac:dyDescent="0.25">
      <c r="A775" s="1">
        <v>2</v>
      </c>
    </row>
    <row r="776" spans="1:1" x14ac:dyDescent="0.25">
      <c r="A776" s="1">
        <v>3</v>
      </c>
    </row>
    <row r="777" spans="1:1" x14ac:dyDescent="0.25">
      <c r="A777" s="1">
        <v>2</v>
      </c>
    </row>
    <row r="778" spans="1:1" x14ac:dyDescent="0.25">
      <c r="A778" s="1">
        <v>2</v>
      </c>
    </row>
    <row r="779" spans="1:1" x14ac:dyDescent="0.25">
      <c r="A779" s="1">
        <v>3</v>
      </c>
    </row>
    <row r="780" spans="1:1" x14ac:dyDescent="0.25">
      <c r="A780" s="1">
        <v>2</v>
      </c>
    </row>
    <row r="781" spans="1:1" x14ac:dyDescent="0.25">
      <c r="A781" s="1">
        <v>5</v>
      </c>
    </row>
    <row r="782" spans="1:1" x14ac:dyDescent="0.25">
      <c r="A782" s="1">
        <v>2</v>
      </c>
    </row>
    <row r="783" spans="1:1" x14ac:dyDescent="0.25">
      <c r="A783" s="1">
        <v>2</v>
      </c>
    </row>
    <row r="784" spans="1:1" x14ac:dyDescent="0.25">
      <c r="A784" s="1">
        <v>2</v>
      </c>
    </row>
    <row r="785" spans="1:1" x14ac:dyDescent="0.25">
      <c r="A785" s="1">
        <v>2</v>
      </c>
    </row>
    <row r="786" spans="1:1" x14ac:dyDescent="0.25">
      <c r="A786" s="1">
        <v>2</v>
      </c>
    </row>
    <row r="787" spans="1:1" x14ac:dyDescent="0.25">
      <c r="A787" s="1">
        <v>3</v>
      </c>
    </row>
    <row r="788" spans="1:1" x14ac:dyDescent="0.25">
      <c r="A788" s="1">
        <v>2</v>
      </c>
    </row>
    <row r="789" spans="1:1" x14ac:dyDescent="0.25">
      <c r="A789" s="1">
        <v>2</v>
      </c>
    </row>
    <row r="790" spans="1:1" x14ac:dyDescent="0.25">
      <c r="A790" s="1">
        <v>3</v>
      </c>
    </row>
    <row r="791" spans="1:1" x14ac:dyDescent="0.25">
      <c r="A791" s="1">
        <v>2</v>
      </c>
    </row>
    <row r="792" spans="1:1" x14ac:dyDescent="0.25">
      <c r="A792" s="1">
        <v>2</v>
      </c>
    </row>
    <row r="793" spans="1:1" x14ac:dyDescent="0.25">
      <c r="A793" s="1">
        <v>2</v>
      </c>
    </row>
    <row r="794" spans="1:1" x14ac:dyDescent="0.25">
      <c r="A794" s="1">
        <v>2</v>
      </c>
    </row>
    <row r="795" spans="1:1" x14ac:dyDescent="0.25">
      <c r="A795" s="1">
        <v>3</v>
      </c>
    </row>
    <row r="796" spans="1:1" x14ac:dyDescent="0.25">
      <c r="A796" s="1">
        <v>2</v>
      </c>
    </row>
    <row r="797" spans="1:1" x14ac:dyDescent="0.25">
      <c r="A797" s="1">
        <v>5</v>
      </c>
    </row>
    <row r="798" spans="1:1" x14ac:dyDescent="0.25">
      <c r="A798" s="1">
        <v>2</v>
      </c>
    </row>
    <row r="799" spans="1:1" x14ac:dyDescent="0.25">
      <c r="A799" s="1">
        <v>5</v>
      </c>
    </row>
    <row r="800" spans="1:1" x14ac:dyDescent="0.25">
      <c r="A800" s="1">
        <v>3</v>
      </c>
    </row>
    <row r="801" spans="1:1" x14ac:dyDescent="0.25">
      <c r="A801" s="1">
        <v>3</v>
      </c>
    </row>
    <row r="802" spans="1:1" x14ac:dyDescent="0.25">
      <c r="A802" s="1">
        <v>2</v>
      </c>
    </row>
    <row r="803" spans="1:1" x14ac:dyDescent="0.25">
      <c r="A803" s="1">
        <v>2</v>
      </c>
    </row>
    <row r="804" spans="1:1" x14ac:dyDescent="0.25">
      <c r="A804" s="1">
        <v>2</v>
      </c>
    </row>
    <row r="805" spans="1:1" x14ac:dyDescent="0.25">
      <c r="A805" s="1">
        <v>2</v>
      </c>
    </row>
    <row r="806" spans="1:1" x14ac:dyDescent="0.25">
      <c r="A806" s="13">
        <v>3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H445"/>
  <sheetViews>
    <sheetView workbookViewId="0">
      <selection activeCell="G2" sqref="G1:G1048576"/>
    </sheetView>
  </sheetViews>
  <sheetFormatPr defaultColWidth="6.7109375" defaultRowHeight="15" x14ac:dyDescent="0.25"/>
  <cols>
    <col min="1" max="16384" width="6.7109375" style="1"/>
  </cols>
  <sheetData>
    <row r="1" spans="1:8" s="478" customFormat="1" x14ac:dyDescent="0.25">
      <c r="A1" s="478" t="s">
        <v>243</v>
      </c>
      <c r="B1" s="640" t="s">
        <v>245</v>
      </c>
      <c r="C1" s="640"/>
      <c r="D1" s="640"/>
      <c r="E1" s="640" t="s">
        <v>250</v>
      </c>
      <c r="F1" s="640"/>
      <c r="G1" s="640"/>
      <c r="H1" s="640"/>
    </row>
    <row r="2" spans="1:8" s="478" customFormat="1" x14ac:dyDescent="0.25">
      <c r="A2" s="478" t="s">
        <v>244</v>
      </c>
      <c r="B2" s="478" t="s">
        <v>244</v>
      </c>
      <c r="C2" s="478" t="s">
        <v>247</v>
      </c>
      <c r="D2" s="478" t="s">
        <v>246</v>
      </c>
      <c r="E2" s="530" t="s">
        <v>244</v>
      </c>
      <c r="F2" s="530" t="s">
        <v>247</v>
      </c>
      <c r="G2" s="530" t="s">
        <v>249</v>
      </c>
      <c r="H2" s="530" t="s">
        <v>246</v>
      </c>
    </row>
    <row r="3" spans="1:8" s="479" customFormat="1" x14ac:dyDescent="0.25">
      <c r="A3" s="479">
        <v>2</v>
      </c>
      <c r="B3" s="479">
        <v>4</v>
      </c>
      <c r="C3" s="479">
        <v>1</v>
      </c>
      <c r="D3" s="479">
        <v>0</v>
      </c>
      <c r="E3" s="479">
        <v>6</v>
      </c>
      <c r="F3" s="479">
        <v>1</v>
      </c>
      <c r="G3" s="479">
        <v>3</v>
      </c>
      <c r="H3" s="479">
        <v>0</v>
      </c>
    </row>
    <row r="4" spans="1:8" x14ac:dyDescent="0.25">
      <c r="A4" s="1">
        <v>2</v>
      </c>
      <c r="B4" s="1">
        <v>4</v>
      </c>
      <c r="C4" s="1">
        <v>2</v>
      </c>
      <c r="D4" s="1">
        <v>1</v>
      </c>
      <c r="E4" s="1">
        <v>8</v>
      </c>
      <c r="F4" s="1">
        <v>2</v>
      </c>
      <c r="G4" s="1">
        <v>2</v>
      </c>
      <c r="H4" s="1">
        <v>1</v>
      </c>
    </row>
    <row r="5" spans="1:8" x14ac:dyDescent="0.25">
      <c r="A5" s="1">
        <v>2</v>
      </c>
      <c r="B5" s="1">
        <v>5</v>
      </c>
      <c r="C5" s="1">
        <v>2</v>
      </c>
      <c r="D5" s="1">
        <v>0</v>
      </c>
      <c r="E5" s="1">
        <v>6</v>
      </c>
      <c r="F5" s="1">
        <v>3</v>
      </c>
      <c r="G5" s="1">
        <v>3</v>
      </c>
      <c r="H5" s="1">
        <v>0</v>
      </c>
    </row>
    <row r="6" spans="1:8" x14ac:dyDescent="0.25">
      <c r="A6" s="1">
        <v>2</v>
      </c>
      <c r="B6" s="1">
        <v>4</v>
      </c>
      <c r="C6" s="1">
        <v>3</v>
      </c>
      <c r="D6" s="1">
        <v>1</v>
      </c>
      <c r="E6" s="1">
        <v>8</v>
      </c>
      <c r="F6" s="1">
        <v>3</v>
      </c>
      <c r="G6" s="1">
        <v>2</v>
      </c>
      <c r="H6" s="1">
        <v>0</v>
      </c>
    </row>
    <row r="7" spans="1:8" x14ac:dyDescent="0.25">
      <c r="A7" s="1">
        <v>2</v>
      </c>
      <c r="B7" s="1">
        <v>6</v>
      </c>
      <c r="C7" s="1">
        <v>1</v>
      </c>
      <c r="D7" s="1">
        <v>1</v>
      </c>
      <c r="E7" s="1">
        <v>6</v>
      </c>
      <c r="F7" s="1">
        <v>1</v>
      </c>
      <c r="G7" s="1">
        <v>2</v>
      </c>
      <c r="H7" s="1">
        <v>2</v>
      </c>
    </row>
    <row r="8" spans="1:8" x14ac:dyDescent="0.25">
      <c r="A8" s="1">
        <v>2</v>
      </c>
      <c r="B8" s="1">
        <v>4</v>
      </c>
      <c r="C8" s="1">
        <v>3</v>
      </c>
      <c r="D8" s="1">
        <v>1</v>
      </c>
      <c r="E8" s="1">
        <v>6</v>
      </c>
      <c r="F8" s="1">
        <v>2</v>
      </c>
      <c r="G8" s="1">
        <v>3</v>
      </c>
      <c r="H8" s="1">
        <v>0</v>
      </c>
    </row>
    <row r="9" spans="1:8" x14ac:dyDescent="0.25">
      <c r="A9" s="1">
        <v>2</v>
      </c>
      <c r="B9" s="1">
        <v>4</v>
      </c>
      <c r="C9" s="1">
        <v>1</v>
      </c>
      <c r="D9" s="1">
        <v>0</v>
      </c>
      <c r="E9" s="1">
        <v>6</v>
      </c>
      <c r="F9" s="1">
        <v>3</v>
      </c>
      <c r="G9" s="1">
        <v>2</v>
      </c>
      <c r="H9" s="1">
        <v>0</v>
      </c>
    </row>
    <row r="10" spans="1:8" x14ac:dyDescent="0.25">
      <c r="A10" s="1">
        <v>4</v>
      </c>
      <c r="B10" s="1">
        <v>4</v>
      </c>
      <c r="C10" s="1">
        <v>1</v>
      </c>
      <c r="D10" s="1">
        <v>0</v>
      </c>
      <c r="E10" s="1">
        <v>6</v>
      </c>
      <c r="F10" s="1">
        <v>3</v>
      </c>
      <c r="G10" s="1">
        <v>2</v>
      </c>
      <c r="H10" s="1">
        <v>1</v>
      </c>
    </row>
    <row r="11" spans="1:8" x14ac:dyDescent="0.25">
      <c r="A11" s="1">
        <v>2</v>
      </c>
      <c r="B11" s="1">
        <v>4</v>
      </c>
      <c r="C11" s="1">
        <v>2</v>
      </c>
      <c r="D11" s="1">
        <v>1</v>
      </c>
      <c r="E11" s="1">
        <v>6</v>
      </c>
      <c r="F11" s="1">
        <v>2</v>
      </c>
      <c r="G11" s="1">
        <v>2</v>
      </c>
      <c r="H11" s="1">
        <v>1</v>
      </c>
    </row>
    <row r="12" spans="1:8" x14ac:dyDescent="0.25">
      <c r="A12" s="1">
        <v>3</v>
      </c>
      <c r="B12" s="1">
        <v>4</v>
      </c>
      <c r="C12" s="1">
        <v>3</v>
      </c>
      <c r="D12" s="1">
        <v>0</v>
      </c>
      <c r="E12" s="1">
        <v>7</v>
      </c>
      <c r="F12" s="1">
        <v>1</v>
      </c>
      <c r="G12" s="1">
        <v>2</v>
      </c>
      <c r="H12" s="1">
        <v>0</v>
      </c>
    </row>
    <row r="13" spans="1:8" x14ac:dyDescent="0.25">
      <c r="A13" s="1">
        <v>2</v>
      </c>
      <c r="B13" s="1">
        <v>4</v>
      </c>
      <c r="C13" s="1">
        <v>3</v>
      </c>
      <c r="D13" s="1">
        <v>0</v>
      </c>
      <c r="E13" s="1">
        <v>6</v>
      </c>
      <c r="F13" s="1">
        <v>2</v>
      </c>
      <c r="G13" s="1">
        <v>3</v>
      </c>
      <c r="H13" s="1">
        <v>0</v>
      </c>
    </row>
    <row r="14" spans="1:8" x14ac:dyDescent="0.25">
      <c r="A14" s="1">
        <v>2</v>
      </c>
      <c r="B14" s="1">
        <v>4</v>
      </c>
      <c r="C14" s="1">
        <v>2</v>
      </c>
      <c r="D14" s="1">
        <v>1</v>
      </c>
      <c r="E14" s="1">
        <v>6</v>
      </c>
      <c r="F14" s="1">
        <v>2</v>
      </c>
      <c r="G14" s="1">
        <v>2</v>
      </c>
      <c r="H14" s="1">
        <v>2</v>
      </c>
    </row>
    <row r="15" spans="1:8" x14ac:dyDescent="0.25">
      <c r="A15" s="1">
        <v>2</v>
      </c>
      <c r="B15" s="1">
        <v>5</v>
      </c>
      <c r="C15" s="1">
        <v>3</v>
      </c>
      <c r="D15" s="1">
        <v>1</v>
      </c>
      <c r="E15" s="1">
        <v>6</v>
      </c>
      <c r="F15" s="1">
        <v>2</v>
      </c>
      <c r="G15" s="1">
        <v>1</v>
      </c>
      <c r="H15" s="1">
        <v>0</v>
      </c>
    </row>
    <row r="16" spans="1:8" x14ac:dyDescent="0.25">
      <c r="A16" s="1">
        <v>2</v>
      </c>
      <c r="B16" s="1">
        <v>4</v>
      </c>
      <c r="C16" s="1">
        <v>1</v>
      </c>
      <c r="D16" s="1">
        <v>0</v>
      </c>
      <c r="E16" s="1">
        <v>7</v>
      </c>
      <c r="F16" s="1">
        <v>3</v>
      </c>
      <c r="G16" s="1">
        <v>1</v>
      </c>
      <c r="H16" s="1">
        <v>1</v>
      </c>
    </row>
    <row r="17" spans="1:8" x14ac:dyDescent="0.25">
      <c r="A17" s="1">
        <v>5</v>
      </c>
      <c r="B17" s="1">
        <v>4</v>
      </c>
      <c r="C17" s="1">
        <v>1</v>
      </c>
      <c r="D17" s="1">
        <v>1</v>
      </c>
      <c r="E17" s="1">
        <v>6</v>
      </c>
      <c r="F17" s="1">
        <v>3</v>
      </c>
      <c r="G17" s="1">
        <v>2</v>
      </c>
      <c r="H17" s="1">
        <v>0</v>
      </c>
    </row>
    <row r="18" spans="1:8" x14ac:dyDescent="0.25">
      <c r="A18" s="1">
        <v>2</v>
      </c>
      <c r="B18" s="1">
        <v>4</v>
      </c>
      <c r="C18" s="1">
        <v>1</v>
      </c>
      <c r="D18" s="1">
        <v>0</v>
      </c>
      <c r="E18" s="1">
        <v>6</v>
      </c>
      <c r="F18" s="1">
        <v>3</v>
      </c>
      <c r="G18" s="1">
        <v>2</v>
      </c>
      <c r="H18" s="1">
        <v>0</v>
      </c>
    </row>
    <row r="19" spans="1:8" x14ac:dyDescent="0.25">
      <c r="A19" s="1">
        <v>3</v>
      </c>
      <c r="B19" s="1">
        <v>7</v>
      </c>
      <c r="C19" s="1">
        <v>2</v>
      </c>
      <c r="D19" s="1">
        <v>1</v>
      </c>
      <c r="E19" s="1">
        <v>6</v>
      </c>
      <c r="F19" s="1">
        <v>2</v>
      </c>
      <c r="G19" s="1">
        <v>2</v>
      </c>
      <c r="H19" s="1">
        <v>1</v>
      </c>
    </row>
    <row r="20" spans="1:8" x14ac:dyDescent="0.25">
      <c r="A20" s="1">
        <v>2</v>
      </c>
      <c r="B20" s="1">
        <v>4</v>
      </c>
      <c r="C20" s="1">
        <v>2</v>
      </c>
      <c r="D20" s="1">
        <v>0</v>
      </c>
      <c r="E20" s="1">
        <v>9</v>
      </c>
      <c r="F20" s="1">
        <v>2</v>
      </c>
      <c r="G20" s="1">
        <v>2</v>
      </c>
      <c r="H20" s="1">
        <v>1</v>
      </c>
    </row>
    <row r="21" spans="1:8" x14ac:dyDescent="0.25">
      <c r="A21" s="1">
        <v>3</v>
      </c>
      <c r="B21" s="1">
        <v>4</v>
      </c>
      <c r="C21" s="1">
        <v>1</v>
      </c>
      <c r="D21" s="1">
        <v>0</v>
      </c>
      <c r="E21" s="1">
        <v>7</v>
      </c>
      <c r="F21" s="1">
        <v>3</v>
      </c>
      <c r="G21" s="1">
        <v>2</v>
      </c>
      <c r="H21" s="1">
        <v>1</v>
      </c>
    </row>
    <row r="22" spans="1:8" x14ac:dyDescent="0.25">
      <c r="A22" s="1">
        <v>4</v>
      </c>
      <c r="B22" s="1">
        <v>4</v>
      </c>
      <c r="C22" s="1">
        <v>1</v>
      </c>
      <c r="D22" s="1">
        <v>0</v>
      </c>
      <c r="E22" s="1">
        <v>6</v>
      </c>
      <c r="F22" s="1">
        <v>2</v>
      </c>
      <c r="G22" s="1">
        <v>3</v>
      </c>
      <c r="H22" s="1">
        <v>0</v>
      </c>
    </row>
    <row r="23" spans="1:8" x14ac:dyDescent="0.25">
      <c r="A23" s="1">
        <v>2</v>
      </c>
      <c r="B23" s="1">
        <v>4</v>
      </c>
      <c r="C23" s="1">
        <v>2</v>
      </c>
      <c r="D23" s="1">
        <v>0</v>
      </c>
      <c r="E23" s="1">
        <v>7</v>
      </c>
      <c r="F23" s="1">
        <v>3</v>
      </c>
      <c r="G23" s="1">
        <v>3</v>
      </c>
      <c r="H23" s="1">
        <v>0</v>
      </c>
    </row>
    <row r="24" spans="1:8" x14ac:dyDescent="0.25">
      <c r="A24" s="1">
        <v>2</v>
      </c>
      <c r="B24" s="1">
        <v>4</v>
      </c>
      <c r="C24" s="1">
        <v>3</v>
      </c>
      <c r="D24" s="1">
        <v>1</v>
      </c>
      <c r="E24" s="1">
        <v>6</v>
      </c>
      <c r="F24" s="1">
        <v>3</v>
      </c>
      <c r="G24" s="1">
        <v>3</v>
      </c>
      <c r="H24" s="1">
        <v>0</v>
      </c>
    </row>
    <row r="25" spans="1:8" x14ac:dyDescent="0.25">
      <c r="A25" s="1">
        <v>3</v>
      </c>
      <c r="B25" s="1">
        <v>4</v>
      </c>
      <c r="C25" s="1">
        <v>3</v>
      </c>
      <c r="D25" s="1">
        <v>1</v>
      </c>
      <c r="E25" s="1">
        <v>6</v>
      </c>
      <c r="F25" s="1">
        <v>1</v>
      </c>
      <c r="G25" s="1">
        <v>2</v>
      </c>
      <c r="H25" s="1">
        <v>2</v>
      </c>
    </row>
    <row r="26" spans="1:8" x14ac:dyDescent="0.25">
      <c r="A26" s="1">
        <v>2</v>
      </c>
      <c r="B26" s="1">
        <v>4</v>
      </c>
      <c r="C26" s="1">
        <v>1</v>
      </c>
      <c r="D26" s="1">
        <v>0</v>
      </c>
      <c r="E26" s="1">
        <v>9</v>
      </c>
      <c r="F26" s="1">
        <v>3</v>
      </c>
      <c r="G26" s="1">
        <v>2</v>
      </c>
      <c r="H26" s="1">
        <v>2</v>
      </c>
    </row>
    <row r="27" spans="1:8" x14ac:dyDescent="0.25">
      <c r="A27" s="1">
        <v>2</v>
      </c>
      <c r="B27" s="1">
        <v>5</v>
      </c>
      <c r="C27" s="1">
        <v>3</v>
      </c>
      <c r="D27" s="1">
        <v>0</v>
      </c>
      <c r="E27" s="1">
        <v>6</v>
      </c>
      <c r="F27" s="1">
        <v>1</v>
      </c>
      <c r="G27" s="1">
        <v>3</v>
      </c>
      <c r="H27" s="1">
        <v>1</v>
      </c>
    </row>
    <row r="28" spans="1:8" x14ac:dyDescent="0.25">
      <c r="A28" s="1">
        <v>2</v>
      </c>
      <c r="B28" s="1">
        <v>4</v>
      </c>
      <c r="C28" s="1">
        <v>1</v>
      </c>
      <c r="D28" s="1">
        <v>0</v>
      </c>
      <c r="E28" s="1">
        <v>8</v>
      </c>
      <c r="F28" s="1">
        <v>2</v>
      </c>
      <c r="G28" s="1">
        <v>1</v>
      </c>
      <c r="H28" s="1">
        <v>0</v>
      </c>
    </row>
    <row r="29" spans="1:8" x14ac:dyDescent="0.25">
      <c r="A29" s="1">
        <v>2</v>
      </c>
      <c r="B29" s="1">
        <v>4</v>
      </c>
      <c r="C29" s="1">
        <v>2</v>
      </c>
      <c r="D29" s="1">
        <v>0</v>
      </c>
      <c r="E29" s="1">
        <v>6</v>
      </c>
      <c r="F29" s="1">
        <v>3</v>
      </c>
      <c r="G29" s="1">
        <v>3</v>
      </c>
      <c r="H29" s="1">
        <v>1</v>
      </c>
    </row>
    <row r="30" spans="1:8" x14ac:dyDescent="0.25">
      <c r="A30" s="1">
        <v>5</v>
      </c>
      <c r="B30" s="1">
        <v>4</v>
      </c>
      <c r="C30" s="1">
        <v>2</v>
      </c>
      <c r="D30" s="1">
        <v>0</v>
      </c>
      <c r="E30" s="1">
        <v>6</v>
      </c>
      <c r="F30" s="1">
        <v>3</v>
      </c>
      <c r="G30" s="1">
        <v>2</v>
      </c>
      <c r="H30" s="1">
        <v>1</v>
      </c>
    </row>
    <row r="31" spans="1:8" x14ac:dyDescent="0.25">
      <c r="A31" s="1">
        <v>2</v>
      </c>
      <c r="B31" s="1">
        <v>4</v>
      </c>
      <c r="C31" s="1">
        <v>3</v>
      </c>
      <c r="D31" s="1">
        <v>0</v>
      </c>
      <c r="E31" s="1">
        <v>7</v>
      </c>
      <c r="F31" s="1">
        <v>3</v>
      </c>
      <c r="G31" s="1">
        <v>3</v>
      </c>
      <c r="H31" s="1">
        <v>0</v>
      </c>
    </row>
    <row r="32" spans="1:8" x14ac:dyDescent="0.25">
      <c r="A32" s="1">
        <v>2</v>
      </c>
      <c r="B32" s="1">
        <v>4</v>
      </c>
      <c r="C32" s="1">
        <v>1</v>
      </c>
      <c r="D32" s="1">
        <v>0</v>
      </c>
      <c r="E32" s="1">
        <v>7</v>
      </c>
      <c r="F32" s="1">
        <v>3</v>
      </c>
      <c r="G32" s="1">
        <v>3</v>
      </c>
      <c r="H32" s="1">
        <v>2</v>
      </c>
    </row>
    <row r="33" spans="1:8" x14ac:dyDescent="0.25">
      <c r="A33" s="1">
        <v>2</v>
      </c>
      <c r="B33" s="1">
        <v>4</v>
      </c>
      <c r="C33" s="1">
        <v>2</v>
      </c>
      <c r="D33" s="1">
        <v>1</v>
      </c>
      <c r="E33" s="1">
        <v>7</v>
      </c>
      <c r="F33" s="1">
        <v>1</v>
      </c>
      <c r="G33" s="1">
        <v>1</v>
      </c>
      <c r="H33" s="1">
        <v>1</v>
      </c>
    </row>
    <row r="34" spans="1:8" x14ac:dyDescent="0.25">
      <c r="A34" s="1">
        <v>2</v>
      </c>
      <c r="B34" s="1">
        <v>4</v>
      </c>
      <c r="C34" s="1">
        <v>2</v>
      </c>
      <c r="D34" s="1">
        <v>0</v>
      </c>
      <c r="E34" s="1">
        <v>6</v>
      </c>
      <c r="F34" s="1">
        <v>1</v>
      </c>
      <c r="G34" s="1">
        <v>1</v>
      </c>
      <c r="H34" s="1">
        <v>0</v>
      </c>
    </row>
    <row r="35" spans="1:8" x14ac:dyDescent="0.25">
      <c r="A35" s="1">
        <v>2</v>
      </c>
      <c r="B35" s="1">
        <v>6</v>
      </c>
      <c r="C35" s="1">
        <v>2</v>
      </c>
      <c r="D35" s="1">
        <v>0</v>
      </c>
      <c r="E35" s="1">
        <v>7</v>
      </c>
      <c r="F35" s="1">
        <v>2</v>
      </c>
      <c r="G35" s="1">
        <v>3</v>
      </c>
      <c r="H35" s="1">
        <v>1</v>
      </c>
    </row>
    <row r="36" spans="1:8" x14ac:dyDescent="0.25">
      <c r="A36" s="1">
        <v>3</v>
      </c>
      <c r="B36" s="1">
        <v>4</v>
      </c>
      <c r="C36" s="1">
        <v>1</v>
      </c>
      <c r="D36" s="1">
        <v>1</v>
      </c>
      <c r="E36" s="1">
        <v>6</v>
      </c>
      <c r="F36" s="1">
        <v>3</v>
      </c>
      <c r="G36" s="1">
        <v>1</v>
      </c>
      <c r="H36" s="1">
        <v>0</v>
      </c>
    </row>
    <row r="37" spans="1:8" x14ac:dyDescent="0.25">
      <c r="A37" s="1">
        <v>2</v>
      </c>
      <c r="B37" s="1">
        <v>4</v>
      </c>
      <c r="C37" s="1">
        <v>1</v>
      </c>
      <c r="D37" s="1">
        <v>0</v>
      </c>
      <c r="E37" s="1">
        <v>6</v>
      </c>
      <c r="F37" s="1">
        <v>1</v>
      </c>
      <c r="G37" s="1">
        <v>3</v>
      </c>
      <c r="H37" s="1">
        <v>0</v>
      </c>
    </row>
    <row r="38" spans="1:8" x14ac:dyDescent="0.25">
      <c r="A38" s="1">
        <v>3</v>
      </c>
      <c r="B38" s="1">
        <v>4</v>
      </c>
      <c r="C38" s="1">
        <v>2</v>
      </c>
      <c r="D38" s="1">
        <v>1</v>
      </c>
      <c r="E38" s="1">
        <v>6</v>
      </c>
      <c r="F38" s="1">
        <v>2</v>
      </c>
      <c r="G38" s="1">
        <v>2</v>
      </c>
      <c r="H38" s="1">
        <v>2</v>
      </c>
    </row>
    <row r="39" spans="1:8" x14ac:dyDescent="0.25">
      <c r="A39" s="1">
        <v>5</v>
      </c>
      <c r="B39" s="1">
        <v>4</v>
      </c>
      <c r="C39" s="1">
        <v>2</v>
      </c>
      <c r="D39" s="1">
        <v>0</v>
      </c>
      <c r="E39" s="1">
        <v>6</v>
      </c>
      <c r="F39" s="1">
        <v>1</v>
      </c>
      <c r="G39" s="1">
        <v>3</v>
      </c>
      <c r="H39" s="1">
        <v>0</v>
      </c>
    </row>
    <row r="40" spans="1:8" x14ac:dyDescent="0.25">
      <c r="A40" s="1">
        <v>2</v>
      </c>
      <c r="B40" s="1">
        <v>4</v>
      </c>
      <c r="C40" s="1">
        <v>2</v>
      </c>
      <c r="D40" s="1">
        <v>0</v>
      </c>
      <c r="E40" s="1">
        <v>6</v>
      </c>
      <c r="F40" s="1">
        <v>1</v>
      </c>
      <c r="G40" s="1">
        <v>2</v>
      </c>
      <c r="H40" s="1">
        <v>1</v>
      </c>
    </row>
    <row r="41" spans="1:8" x14ac:dyDescent="0.25">
      <c r="A41" s="1">
        <v>3</v>
      </c>
      <c r="B41" s="1">
        <v>4</v>
      </c>
      <c r="C41" s="1">
        <v>1</v>
      </c>
      <c r="D41" s="1">
        <v>1</v>
      </c>
      <c r="E41" s="1">
        <v>7</v>
      </c>
      <c r="F41" s="1">
        <v>1</v>
      </c>
      <c r="G41" s="1">
        <v>1</v>
      </c>
      <c r="H41" s="1">
        <v>1</v>
      </c>
    </row>
    <row r="42" spans="1:8" x14ac:dyDescent="0.25">
      <c r="A42" s="1">
        <v>2</v>
      </c>
      <c r="B42" s="1">
        <v>4</v>
      </c>
      <c r="C42" s="1">
        <v>2</v>
      </c>
      <c r="D42" s="1">
        <v>1</v>
      </c>
      <c r="E42" s="1">
        <v>7</v>
      </c>
      <c r="F42" s="1">
        <v>3</v>
      </c>
      <c r="G42" s="1">
        <v>2</v>
      </c>
      <c r="H42" s="1">
        <v>0</v>
      </c>
    </row>
    <row r="43" spans="1:8" x14ac:dyDescent="0.25">
      <c r="A43" s="1">
        <v>3</v>
      </c>
      <c r="B43" s="1">
        <v>4</v>
      </c>
      <c r="C43" s="1">
        <v>3</v>
      </c>
      <c r="D43" s="1">
        <v>1</v>
      </c>
      <c r="E43" s="1">
        <v>6</v>
      </c>
      <c r="F43" s="1">
        <v>2</v>
      </c>
      <c r="G43" s="1">
        <v>1</v>
      </c>
      <c r="H43" s="1">
        <v>1</v>
      </c>
    </row>
    <row r="44" spans="1:8" x14ac:dyDescent="0.25">
      <c r="A44" s="1">
        <v>3</v>
      </c>
      <c r="B44" s="1">
        <v>4</v>
      </c>
      <c r="C44" s="1">
        <v>1</v>
      </c>
      <c r="D44" s="1">
        <v>0</v>
      </c>
      <c r="E44" s="1">
        <v>9</v>
      </c>
      <c r="F44" s="1">
        <v>3</v>
      </c>
      <c r="G44" s="1">
        <v>2</v>
      </c>
      <c r="H44" s="1">
        <v>0</v>
      </c>
    </row>
    <row r="45" spans="1:8" x14ac:dyDescent="0.25">
      <c r="A45" s="1">
        <v>2</v>
      </c>
      <c r="B45" s="1">
        <v>4</v>
      </c>
      <c r="C45" s="1">
        <v>1</v>
      </c>
      <c r="D45" s="1">
        <v>0</v>
      </c>
      <c r="E45" s="1">
        <v>6</v>
      </c>
      <c r="F45" s="1">
        <v>3</v>
      </c>
      <c r="G45" s="1">
        <v>2</v>
      </c>
      <c r="H45" s="1">
        <v>2</v>
      </c>
    </row>
    <row r="46" spans="1:8" x14ac:dyDescent="0.25">
      <c r="A46" s="1">
        <v>4</v>
      </c>
      <c r="B46" s="1">
        <v>4</v>
      </c>
      <c r="C46" s="1">
        <v>2</v>
      </c>
      <c r="D46" s="1">
        <v>0</v>
      </c>
      <c r="E46" s="1">
        <v>6</v>
      </c>
      <c r="F46" s="1">
        <v>2</v>
      </c>
      <c r="G46" s="1">
        <v>1</v>
      </c>
      <c r="H46" s="1">
        <v>1</v>
      </c>
    </row>
    <row r="47" spans="1:8" x14ac:dyDescent="0.25">
      <c r="A47" s="1">
        <v>2</v>
      </c>
      <c r="B47" s="1">
        <v>4</v>
      </c>
      <c r="C47" s="1">
        <v>2</v>
      </c>
      <c r="D47" s="1">
        <v>0</v>
      </c>
      <c r="E47" s="1">
        <v>6</v>
      </c>
      <c r="F47" s="1">
        <v>2</v>
      </c>
      <c r="G47" s="1">
        <v>3</v>
      </c>
      <c r="H47" s="1">
        <v>0</v>
      </c>
    </row>
    <row r="48" spans="1:8" x14ac:dyDescent="0.25">
      <c r="A48" s="1">
        <v>2</v>
      </c>
      <c r="B48" s="1">
        <v>4</v>
      </c>
      <c r="C48" s="1">
        <v>2</v>
      </c>
      <c r="D48" s="1">
        <v>0</v>
      </c>
      <c r="E48" s="1">
        <v>9</v>
      </c>
      <c r="F48" s="1">
        <v>1</v>
      </c>
      <c r="G48" s="1">
        <v>3</v>
      </c>
      <c r="H48" s="1">
        <v>1</v>
      </c>
    </row>
    <row r="49" spans="1:8" x14ac:dyDescent="0.25">
      <c r="A49" s="1">
        <v>2</v>
      </c>
      <c r="B49" s="1">
        <v>4</v>
      </c>
      <c r="C49" s="1">
        <v>2</v>
      </c>
      <c r="D49" s="1">
        <v>1</v>
      </c>
      <c r="E49" s="1">
        <v>6</v>
      </c>
      <c r="F49" s="1">
        <v>2</v>
      </c>
      <c r="G49" s="1">
        <v>3</v>
      </c>
      <c r="H49" s="1">
        <v>1</v>
      </c>
    </row>
    <row r="50" spans="1:8" x14ac:dyDescent="0.25">
      <c r="A50" s="1">
        <v>2</v>
      </c>
      <c r="B50" s="1">
        <v>4</v>
      </c>
      <c r="C50" s="1">
        <v>1</v>
      </c>
      <c r="D50" s="1">
        <v>1</v>
      </c>
      <c r="E50" s="1">
        <v>6</v>
      </c>
      <c r="F50" s="1">
        <v>3</v>
      </c>
      <c r="G50" s="1">
        <v>3</v>
      </c>
      <c r="H50" s="1">
        <v>0</v>
      </c>
    </row>
    <row r="51" spans="1:8" x14ac:dyDescent="0.25">
      <c r="A51" s="1">
        <v>2</v>
      </c>
      <c r="B51" s="1">
        <v>4</v>
      </c>
      <c r="C51" s="1">
        <v>2</v>
      </c>
      <c r="D51" s="1">
        <v>0</v>
      </c>
      <c r="E51" s="1">
        <v>7</v>
      </c>
      <c r="F51" s="1">
        <v>3</v>
      </c>
      <c r="G51" s="1">
        <v>1</v>
      </c>
      <c r="H51" s="1">
        <v>0</v>
      </c>
    </row>
    <row r="52" spans="1:8" x14ac:dyDescent="0.25">
      <c r="A52" s="1">
        <v>2</v>
      </c>
      <c r="B52" s="1">
        <v>4</v>
      </c>
      <c r="C52" s="1">
        <v>1</v>
      </c>
      <c r="D52" s="1">
        <v>1</v>
      </c>
      <c r="E52" s="1">
        <v>6</v>
      </c>
      <c r="F52" s="1">
        <v>3</v>
      </c>
      <c r="G52" s="1">
        <v>2</v>
      </c>
      <c r="H52" s="1">
        <v>1</v>
      </c>
    </row>
    <row r="53" spans="1:8" x14ac:dyDescent="0.25">
      <c r="A53" s="1">
        <v>2</v>
      </c>
      <c r="B53" s="1">
        <v>4</v>
      </c>
      <c r="C53" s="1">
        <v>1</v>
      </c>
      <c r="D53" s="1">
        <v>1</v>
      </c>
      <c r="E53" s="1">
        <v>6</v>
      </c>
      <c r="F53" s="1">
        <v>3</v>
      </c>
      <c r="G53" s="1">
        <v>1</v>
      </c>
      <c r="H53" s="1">
        <v>1</v>
      </c>
    </row>
    <row r="54" spans="1:8" x14ac:dyDescent="0.25">
      <c r="A54" s="1">
        <v>5</v>
      </c>
      <c r="B54" s="1">
        <v>5</v>
      </c>
      <c r="C54" s="1">
        <v>2</v>
      </c>
      <c r="D54" s="1">
        <v>0</v>
      </c>
      <c r="E54" s="1">
        <v>6</v>
      </c>
      <c r="F54" s="1">
        <v>1</v>
      </c>
      <c r="G54" s="1">
        <v>3</v>
      </c>
      <c r="H54" s="1">
        <v>0</v>
      </c>
    </row>
    <row r="55" spans="1:8" x14ac:dyDescent="0.25">
      <c r="A55" s="1">
        <v>2</v>
      </c>
      <c r="B55" s="1">
        <v>5</v>
      </c>
      <c r="C55" s="1">
        <v>1</v>
      </c>
      <c r="D55" s="1">
        <v>0</v>
      </c>
      <c r="E55" s="1">
        <v>7</v>
      </c>
      <c r="F55" s="1">
        <v>2</v>
      </c>
      <c r="G55" s="1">
        <v>1</v>
      </c>
      <c r="H55" s="1">
        <v>0</v>
      </c>
    </row>
    <row r="56" spans="1:8" x14ac:dyDescent="0.25">
      <c r="A56" s="1">
        <v>2</v>
      </c>
      <c r="B56" s="1">
        <v>4</v>
      </c>
      <c r="C56" s="1">
        <v>3</v>
      </c>
      <c r="D56" s="1">
        <v>0</v>
      </c>
      <c r="E56" s="1">
        <v>7</v>
      </c>
      <c r="F56" s="1">
        <v>1</v>
      </c>
      <c r="G56" s="1">
        <v>2</v>
      </c>
      <c r="H56" s="1">
        <v>1</v>
      </c>
    </row>
    <row r="57" spans="1:8" x14ac:dyDescent="0.25">
      <c r="A57" s="1">
        <v>2</v>
      </c>
      <c r="B57" s="1">
        <v>4</v>
      </c>
      <c r="C57" s="1">
        <v>3</v>
      </c>
      <c r="D57" s="1">
        <v>0</v>
      </c>
      <c r="E57" s="1">
        <v>5</v>
      </c>
      <c r="F57" s="1">
        <v>1</v>
      </c>
      <c r="G57" s="1">
        <v>2</v>
      </c>
      <c r="H57" s="1">
        <v>0</v>
      </c>
    </row>
    <row r="58" spans="1:8" x14ac:dyDescent="0.25">
      <c r="A58" s="1">
        <v>2</v>
      </c>
      <c r="B58" s="1">
        <v>5</v>
      </c>
      <c r="C58" s="1">
        <v>3</v>
      </c>
      <c r="D58" s="1">
        <v>0</v>
      </c>
      <c r="E58" s="1">
        <v>6</v>
      </c>
      <c r="F58" s="1">
        <v>2</v>
      </c>
      <c r="G58" s="1">
        <v>3</v>
      </c>
      <c r="H58" s="1">
        <v>0</v>
      </c>
    </row>
    <row r="59" spans="1:8" x14ac:dyDescent="0.25">
      <c r="A59" s="1">
        <v>2</v>
      </c>
      <c r="B59" s="1">
        <v>4</v>
      </c>
      <c r="C59" s="1">
        <v>3</v>
      </c>
      <c r="D59" s="1">
        <v>0</v>
      </c>
      <c r="E59" s="1">
        <v>6</v>
      </c>
      <c r="F59" s="1">
        <v>3</v>
      </c>
      <c r="G59" s="1">
        <v>2</v>
      </c>
      <c r="H59" s="1">
        <v>0</v>
      </c>
    </row>
    <row r="60" spans="1:8" x14ac:dyDescent="0.25">
      <c r="A60" s="1">
        <v>3</v>
      </c>
      <c r="B60" s="1">
        <v>4</v>
      </c>
      <c r="C60" s="1">
        <v>3</v>
      </c>
      <c r="D60" s="1">
        <v>1</v>
      </c>
      <c r="E60" s="1">
        <v>6</v>
      </c>
      <c r="F60" s="1">
        <v>2</v>
      </c>
      <c r="G60" s="1">
        <v>1</v>
      </c>
      <c r="H60" s="1">
        <v>1</v>
      </c>
    </row>
    <row r="61" spans="1:8" x14ac:dyDescent="0.25">
      <c r="A61" s="1">
        <v>3</v>
      </c>
      <c r="B61" s="1">
        <v>4</v>
      </c>
      <c r="C61" s="1">
        <v>2</v>
      </c>
      <c r="D61" s="1">
        <v>1</v>
      </c>
      <c r="E61" s="1">
        <v>6</v>
      </c>
      <c r="F61" s="1">
        <v>2</v>
      </c>
      <c r="G61" s="1">
        <v>3</v>
      </c>
      <c r="H61" s="1">
        <v>0</v>
      </c>
    </row>
    <row r="62" spans="1:8" x14ac:dyDescent="0.25">
      <c r="A62" s="1">
        <v>2</v>
      </c>
      <c r="B62" s="1">
        <v>5</v>
      </c>
      <c r="C62" s="1">
        <v>2</v>
      </c>
      <c r="D62" s="1">
        <v>0</v>
      </c>
      <c r="E62" s="1">
        <v>7</v>
      </c>
      <c r="F62" s="1">
        <v>2</v>
      </c>
      <c r="G62" s="1">
        <v>3</v>
      </c>
      <c r="H62" s="1">
        <v>2</v>
      </c>
    </row>
    <row r="63" spans="1:8" x14ac:dyDescent="0.25">
      <c r="A63" s="1">
        <v>2</v>
      </c>
      <c r="B63" s="1">
        <v>4</v>
      </c>
      <c r="C63" s="1">
        <v>2</v>
      </c>
      <c r="D63" s="1">
        <v>0</v>
      </c>
      <c r="E63" s="1">
        <v>7</v>
      </c>
      <c r="F63" s="1">
        <v>3</v>
      </c>
      <c r="G63" s="1">
        <v>2</v>
      </c>
      <c r="H63" s="1">
        <v>1</v>
      </c>
    </row>
    <row r="64" spans="1:8" x14ac:dyDescent="0.25">
      <c r="A64" s="1">
        <v>5</v>
      </c>
      <c r="B64" s="1">
        <v>4</v>
      </c>
      <c r="C64" s="1">
        <v>2</v>
      </c>
      <c r="D64" s="1">
        <v>1</v>
      </c>
      <c r="E64" s="1">
        <v>6</v>
      </c>
      <c r="F64" s="1">
        <v>2</v>
      </c>
      <c r="G64" s="1">
        <v>3</v>
      </c>
      <c r="H64" s="1">
        <v>1</v>
      </c>
    </row>
    <row r="65" spans="1:8" x14ac:dyDescent="0.25">
      <c r="A65" s="1">
        <v>5</v>
      </c>
      <c r="B65" s="1">
        <v>4</v>
      </c>
      <c r="C65" s="1">
        <v>3</v>
      </c>
      <c r="D65" s="1">
        <v>0</v>
      </c>
      <c r="E65" s="1">
        <v>6</v>
      </c>
      <c r="F65" s="1">
        <v>1</v>
      </c>
      <c r="G65" s="1">
        <v>2</v>
      </c>
      <c r="H65" s="1">
        <v>0</v>
      </c>
    </row>
    <row r="66" spans="1:8" x14ac:dyDescent="0.25">
      <c r="A66" s="1">
        <v>4</v>
      </c>
      <c r="B66" s="1">
        <v>5</v>
      </c>
      <c r="C66" s="1">
        <v>2</v>
      </c>
      <c r="D66" s="1">
        <v>0</v>
      </c>
      <c r="E66" s="1">
        <v>6</v>
      </c>
      <c r="F66" s="1">
        <v>2</v>
      </c>
      <c r="G66" s="1">
        <v>1</v>
      </c>
      <c r="H66" s="1">
        <v>0</v>
      </c>
    </row>
    <row r="67" spans="1:8" x14ac:dyDescent="0.25">
      <c r="A67" s="1">
        <v>2</v>
      </c>
      <c r="B67" s="1">
        <v>4</v>
      </c>
      <c r="C67" s="1">
        <v>2</v>
      </c>
      <c r="D67" s="1">
        <v>0</v>
      </c>
      <c r="E67" s="1">
        <v>6</v>
      </c>
      <c r="F67" s="1">
        <v>1</v>
      </c>
      <c r="G67" s="1">
        <v>2</v>
      </c>
      <c r="H67" s="1">
        <v>0</v>
      </c>
    </row>
    <row r="68" spans="1:8" x14ac:dyDescent="0.25">
      <c r="A68" s="1">
        <v>2</v>
      </c>
      <c r="B68" s="1">
        <v>4</v>
      </c>
      <c r="C68" s="1">
        <v>3</v>
      </c>
      <c r="D68" s="1">
        <v>0</v>
      </c>
      <c r="E68" s="1">
        <v>6</v>
      </c>
      <c r="F68" s="1">
        <v>3</v>
      </c>
      <c r="G68" s="1">
        <v>3</v>
      </c>
      <c r="H68" s="1">
        <v>1</v>
      </c>
    </row>
    <row r="69" spans="1:8" x14ac:dyDescent="0.25">
      <c r="A69" s="1">
        <v>2</v>
      </c>
      <c r="B69" s="1">
        <v>4</v>
      </c>
      <c r="C69" s="1">
        <v>3</v>
      </c>
      <c r="D69" s="1">
        <v>0</v>
      </c>
      <c r="E69" s="1">
        <v>6</v>
      </c>
      <c r="F69" s="1">
        <v>1</v>
      </c>
      <c r="G69" s="1">
        <v>3</v>
      </c>
      <c r="H69" s="1">
        <v>0</v>
      </c>
    </row>
    <row r="70" spans="1:8" x14ac:dyDescent="0.25">
      <c r="A70" s="1">
        <v>4</v>
      </c>
      <c r="B70" s="1">
        <v>4</v>
      </c>
      <c r="C70" s="1">
        <v>1</v>
      </c>
      <c r="D70" s="1">
        <v>0</v>
      </c>
      <c r="E70" s="1">
        <v>7</v>
      </c>
      <c r="F70" s="1">
        <v>2</v>
      </c>
      <c r="G70" s="1">
        <v>2</v>
      </c>
      <c r="H70" s="1">
        <v>0</v>
      </c>
    </row>
    <row r="71" spans="1:8" x14ac:dyDescent="0.25">
      <c r="A71" s="1">
        <v>2</v>
      </c>
      <c r="B71" s="1">
        <v>7</v>
      </c>
      <c r="C71" s="1">
        <v>1</v>
      </c>
      <c r="D71" s="1">
        <v>0</v>
      </c>
      <c r="E71" s="1">
        <v>9</v>
      </c>
      <c r="F71" s="1">
        <v>2</v>
      </c>
      <c r="G71" s="1">
        <v>1</v>
      </c>
      <c r="H71" s="1">
        <v>0</v>
      </c>
    </row>
    <row r="72" spans="1:8" x14ac:dyDescent="0.25">
      <c r="A72" s="1">
        <v>3</v>
      </c>
      <c r="B72" s="1">
        <v>6</v>
      </c>
      <c r="C72" s="1">
        <v>2</v>
      </c>
      <c r="D72" s="1">
        <v>1</v>
      </c>
      <c r="E72" s="1">
        <v>6</v>
      </c>
      <c r="F72" s="1">
        <v>3</v>
      </c>
      <c r="G72" s="1">
        <v>1</v>
      </c>
      <c r="H72" s="1">
        <v>1</v>
      </c>
    </row>
    <row r="73" spans="1:8" x14ac:dyDescent="0.25">
      <c r="A73" s="1">
        <v>2</v>
      </c>
      <c r="B73" s="1">
        <v>5</v>
      </c>
      <c r="C73" s="1">
        <v>3</v>
      </c>
      <c r="D73" s="1">
        <v>1</v>
      </c>
      <c r="E73" s="1">
        <v>6</v>
      </c>
      <c r="F73" s="1">
        <v>3</v>
      </c>
      <c r="G73" s="1">
        <v>1</v>
      </c>
      <c r="H73" s="1">
        <v>1</v>
      </c>
    </row>
    <row r="74" spans="1:8" x14ac:dyDescent="0.25">
      <c r="A74" s="1">
        <v>2</v>
      </c>
      <c r="B74" s="1">
        <v>4</v>
      </c>
      <c r="C74" s="1">
        <v>2</v>
      </c>
      <c r="D74" s="1">
        <v>0</v>
      </c>
      <c r="E74" s="1">
        <v>6</v>
      </c>
      <c r="F74" s="1">
        <v>2</v>
      </c>
      <c r="G74" s="1">
        <v>2</v>
      </c>
      <c r="H74" s="1">
        <v>0</v>
      </c>
    </row>
    <row r="75" spans="1:8" x14ac:dyDescent="0.25">
      <c r="A75" s="1">
        <v>5</v>
      </c>
      <c r="B75" s="1">
        <v>6</v>
      </c>
      <c r="C75" s="1">
        <v>3</v>
      </c>
      <c r="D75" s="1">
        <v>1</v>
      </c>
      <c r="E75" s="1">
        <v>7</v>
      </c>
      <c r="F75" s="1">
        <v>2</v>
      </c>
      <c r="G75" s="1">
        <v>3</v>
      </c>
      <c r="H75" s="1">
        <v>0</v>
      </c>
    </row>
    <row r="76" spans="1:8" x14ac:dyDescent="0.25">
      <c r="A76" s="1">
        <v>2</v>
      </c>
      <c r="B76" s="1">
        <v>4</v>
      </c>
      <c r="C76" s="1">
        <v>1</v>
      </c>
      <c r="D76" s="1">
        <v>0</v>
      </c>
      <c r="E76" s="1">
        <v>9</v>
      </c>
      <c r="F76" s="1">
        <v>1</v>
      </c>
      <c r="G76" s="1">
        <v>1</v>
      </c>
      <c r="H76" s="1">
        <v>0</v>
      </c>
    </row>
    <row r="77" spans="1:8" x14ac:dyDescent="0.25">
      <c r="A77" s="1">
        <v>3</v>
      </c>
      <c r="B77" s="1">
        <v>4</v>
      </c>
      <c r="C77" s="1">
        <v>1</v>
      </c>
      <c r="D77" s="1">
        <v>1</v>
      </c>
      <c r="E77" s="1">
        <v>6</v>
      </c>
      <c r="F77" s="1">
        <v>3</v>
      </c>
      <c r="G77" s="1">
        <v>2</v>
      </c>
      <c r="H77" s="1">
        <v>0</v>
      </c>
    </row>
    <row r="78" spans="1:8" x14ac:dyDescent="0.25">
      <c r="A78" s="1">
        <v>3</v>
      </c>
      <c r="B78" s="1">
        <v>4</v>
      </c>
      <c r="C78" s="1">
        <v>1</v>
      </c>
      <c r="D78" s="1">
        <v>2</v>
      </c>
      <c r="E78" s="1">
        <v>6</v>
      </c>
      <c r="F78" s="1">
        <v>2</v>
      </c>
      <c r="G78" s="1">
        <v>1</v>
      </c>
      <c r="H78" s="1">
        <v>2</v>
      </c>
    </row>
    <row r="79" spans="1:8" x14ac:dyDescent="0.25">
      <c r="A79" s="1">
        <v>3</v>
      </c>
      <c r="B79" s="1">
        <v>7</v>
      </c>
      <c r="C79" s="1">
        <v>2</v>
      </c>
      <c r="D79" s="1">
        <v>0</v>
      </c>
      <c r="E79" s="1">
        <v>7</v>
      </c>
      <c r="F79" s="1">
        <v>2</v>
      </c>
      <c r="G79" s="1">
        <v>2</v>
      </c>
      <c r="H79" s="1">
        <v>2</v>
      </c>
    </row>
    <row r="80" spans="1:8" x14ac:dyDescent="0.25">
      <c r="A80" s="1">
        <v>2</v>
      </c>
      <c r="B80" s="1">
        <v>5</v>
      </c>
      <c r="C80" s="1">
        <v>3</v>
      </c>
      <c r="D80" s="1">
        <v>1</v>
      </c>
      <c r="E80" s="1">
        <v>6</v>
      </c>
      <c r="F80" s="1">
        <v>2</v>
      </c>
      <c r="G80" s="1">
        <v>2</v>
      </c>
      <c r="H80" s="1">
        <v>0</v>
      </c>
    </row>
    <row r="81" spans="1:8" x14ac:dyDescent="0.25">
      <c r="A81" s="1">
        <v>2</v>
      </c>
      <c r="B81" s="1">
        <v>5</v>
      </c>
      <c r="C81" s="1">
        <v>1</v>
      </c>
      <c r="D81" s="1">
        <v>0</v>
      </c>
      <c r="E81" s="1">
        <v>7</v>
      </c>
      <c r="F81" s="1">
        <v>2</v>
      </c>
      <c r="G81" s="1">
        <v>3</v>
      </c>
      <c r="H81" s="1">
        <v>0</v>
      </c>
    </row>
    <row r="82" spans="1:8" x14ac:dyDescent="0.25">
      <c r="A82" s="1">
        <v>3</v>
      </c>
      <c r="B82" s="1">
        <v>4</v>
      </c>
      <c r="C82" s="1">
        <v>2</v>
      </c>
      <c r="D82" s="1">
        <v>0</v>
      </c>
      <c r="E82" s="1">
        <v>6</v>
      </c>
      <c r="F82" s="1">
        <v>1</v>
      </c>
      <c r="G82" s="1">
        <v>1</v>
      </c>
      <c r="H82" s="1">
        <v>0</v>
      </c>
    </row>
    <row r="83" spans="1:8" x14ac:dyDescent="0.25">
      <c r="A83" s="1">
        <v>2</v>
      </c>
      <c r="B83" s="1">
        <v>5</v>
      </c>
      <c r="C83" s="1">
        <v>1</v>
      </c>
      <c r="D83" s="1">
        <v>0</v>
      </c>
      <c r="E83" s="1">
        <v>6</v>
      </c>
      <c r="F83" s="1">
        <v>2</v>
      </c>
      <c r="G83" s="1">
        <v>3</v>
      </c>
      <c r="H83" s="1">
        <v>0</v>
      </c>
    </row>
    <row r="84" spans="1:8" x14ac:dyDescent="0.25">
      <c r="A84" s="1">
        <v>2</v>
      </c>
      <c r="B84" s="1">
        <v>4</v>
      </c>
      <c r="C84" s="1">
        <v>3</v>
      </c>
      <c r="D84" s="1">
        <v>1</v>
      </c>
      <c r="E84" s="1">
        <v>6</v>
      </c>
      <c r="F84" s="1">
        <v>1</v>
      </c>
      <c r="G84" s="1">
        <v>2</v>
      </c>
      <c r="H84" s="1">
        <v>1</v>
      </c>
    </row>
    <row r="85" spans="1:8" x14ac:dyDescent="0.25">
      <c r="A85" s="1">
        <v>3</v>
      </c>
      <c r="B85" s="1">
        <v>5</v>
      </c>
      <c r="C85" s="1">
        <v>1</v>
      </c>
      <c r="D85" s="1">
        <v>0</v>
      </c>
      <c r="E85" s="1">
        <v>6</v>
      </c>
      <c r="F85" s="1">
        <v>1</v>
      </c>
      <c r="G85" s="1">
        <v>1</v>
      </c>
      <c r="H85" s="1">
        <v>0</v>
      </c>
    </row>
    <row r="86" spans="1:8" x14ac:dyDescent="0.25">
      <c r="A86" s="1">
        <v>2</v>
      </c>
      <c r="B86" s="1">
        <v>4</v>
      </c>
      <c r="C86" s="1">
        <v>2</v>
      </c>
      <c r="D86" s="1">
        <v>0</v>
      </c>
      <c r="E86" s="1">
        <v>7</v>
      </c>
      <c r="F86" s="1">
        <v>3</v>
      </c>
      <c r="G86" s="1">
        <v>1</v>
      </c>
      <c r="H86" s="1">
        <v>2</v>
      </c>
    </row>
    <row r="87" spans="1:8" x14ac:dyDescent="0.25">
      <c r="A87" s="1">
        <v>2</v>
      </c>
      <c r="B87" s="1">
        <v>4</v>
      </c>
      <c r="C87" s="1">
        <v>3</v>
      </c>
      <c r="D87" s="1">
        <v>0</v>
      </c>
      <c r="E87" s="1">
        <v>6</v>
      </c>
      <c r="F87" s="1">
        <v>1</v>
      </c>
      <c r="G87" s="1">
        <v>1</v>
      </c>
      <c r="H87" s="1">
        <v>0</v>
      </c>
    </row>
    <row r="88" spans="1:8" x14ac:dyDescent="0.25">
      <c r="A88" s="1">
        <v>3</v>
      </c>
      <c r="B88" s="1">
        <v>6</v>
      </c>
      <c r="C88" s="1">
        <v>2</v>
      </c>
      <c r="D88" s="1">
        <v>0</v>
      </c>
      <c r="E88" s="1">
        <v>6</v>
      </c>
      <c r="F88" s="1">
        <v>2</v>
      </c>
      <c r="G88" s="1">
        <v>1</v>
      </c>
      <c r="H88" s="1">
        <v>0</v>
      </c>
    </row>
    <row r="89" spans="1:8" x14ac:dyDescent="0.25">
      <c r="A89" s="1">
        <v>2</v>
      </c>
      <c r="B89" s="1">
        <v>4</v>
      </c>
      <c r="C89" s="1">
        <v>3</v>
      </c>
      <c r="D89" s="1">
        <v>0</v>
      </c>
      <c r="E89" s="1">
        <v>6</v>
      </c>
      <c r="F89" s="1">
        <v>3</v>
      </c>
      <c r="G89" s="1">
        <v>2</v>
      </c>
      <c r="H89" s="1">
        <v>0</v>
      </c>
    </row>
    <row r="90" spans="1:8" x14ac:dyDescent="0.25">
      <c r="A90" s="1">
        <v>2</v>
      </c>
      <c r="B90" s="1">
        <v>5</v>
      </c>
      <c r="C90" s="1">
        <v>3</v>
      </c>
      <c r="D90" s="1">
        <v>0</v>
      </c>
      <c r="E90" s="1">
        <v>9</v>
      </c>
      <c r="F90" s="1">
        <v>3</v>
      </c>
      <c r="G90" s="1">
        <v>1</v>
      </c>
      <c r="H90" s="1">
        <v>1</v>
      </c>
    </row>
    <row r="91" spans="1:8" x14ac:dyDescent="0.25">
      <c r="A91" s="1">
        <v>3</v>
      </c>
      <c r="B91" s="1">
        <v>4</v>
      </c>
      <c r="C91" s="1">
        <v>1</v>
      </c>
      <c r="D91" s="1">
        <v>1</v>
      </c>
      <c r="E91" s="1">
        <v>7</v>
      </c>
      <c r="F91" s="1">
        <v>2</v>
      </c>
      <c r="G91" s="1">
        <v>2</v>
      </c>
      <c r="H91" s="1">
        <v>2</v>
      </c>
    </row>
    <row r="92" spans="1:8" x14ac:dyDescent="0.25">
      <c r="A92" s="1">
        <v>3</v>
      </c>
      <c r="B92" s="1">
        <v>4</v>
      </c>
      <c r="C92" s="1">
        <v>1</v>
      </c>
      <c r="D92" s="1">
        <v>0</v>
      </c>
      <c r="E92" s="1">
        <v>6</v>
      </c>
      <c r="F92" s="1">
        <v>2</v>
      </c>
      <c r="G92" s="1">
        <v>3</v>
      </c>
      <c r="H92" s="1">
        <v>0</v>
      </c>
    </row>
    <row r="93" spans="1:8" x14ac:dyDescent="0.25">
      <c r="A93" s="1">
        <v>2</v>
      </c>
      <c r="B93" s="1">
        <v>4</v>
      </c>
      <c r="C93" s="1">
        <v>2</v>
      </c>
      <c r="D93" s="1">
        <v>1</v>
      </c>
      <c r="E93" s="1">
        <v>7</v>
      </c>
      <c r="F93" s="1">
        <v>3</v>
      </c>
      <c r="G93" s="1">
        <v>1</v>
      </c>
      <c r="H93" s="1">
        <v>0</v>
      </c>
    </row>
    <row r="94" spans="1:8" x14ac:dyDescent="0.25">
      <c r="A94" s="1">
        <v>2</v>
      </c>
      <c r="B94" s="1">
        <v>4</v>
      </c>
      <c r="C94" s="1">
        <v>3</v>
      </c>
      <c r="D94" s="1">
        <v>0</v>
      </c>
      <c r="E94" s="1">
        <v>6</v>
      </c>
      <c r="F94" s="1">
        <v>2</v>
      </c>
      <c r="G94" s="1">
        <v>3</v>
      </c>
      <c r="H94" s="1">
        <v>1</v>
      </c>
    </row>
    <row r="95" spans="1:8" x14ac:dyDescent="0.25">
      <c r="A95" s="1">
        <v>3</v>
      </c>
      <c r="B95" s="1">
        <v>5</v>
      </c>
      <c r="C95" s="1">
        <v>1</v>
      </c>
      <c r="D95" s="1">
        <v>1</v>
      </c>
      <c r="E95" s="1">
        <v>7</v>
      </c>
      <c r="F95" s="1">
        <v>2</v>
      </c>
      <c r="G95" s="1">
        <v>1</v>
      </c>
      <c r="H95" s="1">
        <v>0</v>
      </c>
    </row>
    <row r="96" spans="1:8" x14ac:dyDescent="0.25">
      <c r="A96" s="1">
        <v>2</v>
      </c>
      <c r="B96" s="1">
        <v>4</v>
      </c>
      <c r="C96" s="1">
        <v>3</v>
      </c>
      <c r="D96" s="1">
        <v>1</v>
      </c>
      <c r="E96" s="1">
        <v>6</v>
      </c>
      <c r="F96" s="1">
        <v>2</v>
      </c>
      <c r="G96" s="1">
        <v>2</v>
      </c>
      <c r="H96" s="1">
        <v>0</v>
      </c>
    </row>
    <row r="97" spans="1:8" x14ac:dyDescent="0.25">
      <c r="A97" s="1">
        <v>3</v>
      </c>
      <c r="B97" s="1">
        <v>4</v>
      </c>
      <c r="C97" s="1">
        <v>3</v>
      </c>
      <c r="D97" s="1">
        <v>1</v>
      </c>
      <c r="E97" s="1">
        <v>6</v>
      </c>
      <c r="F97" s="1">
        <v>3</v>
      </c>
      <c r="G97" s="1">
        <v>3</v>
      </c>
      <c r="H97" s="1">
        <v>1</v>
      </c>
    </row>
    <row r="98" spans="1:8" x14ac:dyDescent="0.25">
      <c r="A98" s="1">
        <v>2</v>
      </c>
      <c r="B98" s="1">
        <v>5</v>
      </c>
      <c r="C98" s="1">
        <v>3</v>
      </c>
      <c r="D98" s="1">
        <v>1</v>
      </c>
      <c r="E98" s="1">
        <v>7</v>
      </c>
      <c r="F98" s="1">
        <v>2</v>
      </c>
      <c r="G98" s="1">
        <v>2</v>
      </c>
      <c r="H98" s="1">
        <v>0</v>
      </c>
    </row>
    <row r="99" spans="1:8" x14ac:dyDescent="0.25">
      <c r="A99" s="1">
        <v>2</v>
      </c>
      <c r="B99" s="1">
        <v>5</v>
      </c>
      <c r="C99" s="1">
        <v>1</v>
      </c>
      <c r="D99" s="1">
        <v>1</v>
      </c>
      <c r="E99" s="1">
        <v>6</v>
      </c>
      <c r="F99" s="1">
        <v>2</v>
      </c>
      <c r="G99" s="1">
        <v>2</v>
      </c>
      <c r="H99" s="1">
        <v>0</v>
      </c>
    </row>
    <row r="100" spans="1:8" x14ac:dyDescent="0.25">
      <c r="A100" s="1">
        <v>2</v>
      </c>
      <c r="B100" s="1">
        <v>4</v>
      </c>
      <c r="C100" s="1">
        <v>1</v>
      </c>
      <c r="D100" s="1">
        <v>1</v>
      </c>
      <c r="E100" s="1">
        <v>6</v>
      </c>
      <c r="F100" s="1">
        <v>3</v>
      </c>
      <c r="G100" s="1">
        <v>2</v>
      </c>
      <c r="H100" s="1">
        <v>0</v>
      </c>
    </row>
    <row r="101" spans="1:8" x14ac:dyDescent="0.25">
      <c r="A101" s="1">
        <v>2</v>
      </c>
      <c r="B101" s="1">
        <v>4</v>
      </c>
      <c r="C101" s="1">
        <v>2</v>
      </c>
      <c r="D101" s="1">
        <v>0</v>
      </c>
      <c r="E101" s="1">
        <v>6</v>
      </c>
      <c r="F101" s="1">
        <v>3</v>
      </c>
      <c r="G101" s="1">
        <v>1</v>
      </c>
      <c r="H101" s="1">
        <v>1</v>
      </c>
    </row>
    <row r="102" spans="1:8" x14ac:dyDescent="0.25">
      <c r="A102" s="1">
        <v>2</v>
      </c>
      <c r="B102" s="1">
        <v>4</v>
      </c>
      <c r="C102" s="1">
        <v>1</v>
      </c>
      <c r="D102" s="1">
        <v>1</v>
      </c>
      <c r="E102" s="1">
        <v>6</v>
      </c>
      <c r="F102" s="1">
        <v>2</v>
      </c>
      <c r="G102" s="1">
        <v>3</v>
      </c>
      <c r="H102" s="1">
        <v>0</v>
      </c>
    </row>
    <row r="103" spans="1:8" x14ac:dyDescent="0.25">
      <c r="A103" s="1">
        <v>2</v>
      </c>
      <c r="B103" s="1">
        <v>4</v>
      </c>
      <c r="C103" s="1">
        <v>1</v>
      </c>
      <c r="D103" s="1">
        <v>0</v>
      </c>
      <c r="E103" s="1">
        <v>6</v>
      </c>
      <c r="F103" s="1">
        <v>3</v>
      </c>
      <c r="G103" s="1">
        <v>2</v>
      </c>
      <c r="H103" s="1">
        <v>1</v>
      </c>
    </row>
    <row r="104" spans="1:8" x14ac:dyDescent="0.25">
      <c r="A104" s="1">
        <v>2</v>
      </c>
      <c r="B104" s="1">
        <v>6</v>
      </c>
      <c r="C104" s="1">
        <v>3</v>
      </c>
      <c r="D104" s="1">
        <v>1</v>
      </c>
      <c r="E104" s="1">
        <v>6</v>
      </c>
      <c r="F104" s="1">
        <v>3</v>
      </c>
      <c r="G104" s="1">
        <v>3</v>
      </c>
      <c r="H104" s="1">
        <v>0</v>
      </c>
    </row>
    <row r="105" spans="1:8" x14ac:dyDescent="0.25">
      <c r="A105" s="1">
        <v>2</v>
      </c>
      <c r="B105" s="1">
        <v>4</v>
      </c>
      <c r="C105" s="1">
        <v>2</v>
      </c>
      <c r="D105" s="1">
        <v>0</v>
      </c>
      <c r="E105" s="1">
        <v>6</v>
      </c>
      <c r="F105" s="1">
        <v>1</v>
      </c>
      <c r="G105" s="1">
        <v>3</v>
      </c>
      <c r="H105" s="1">
        <v>1</v>
      </c>
    </row>
    <row r="106" spans="1:8" x14ac:dyDescent="0.25">
      <c r="A106" s="1">
        <v>2</v>
      </c>
      <c r="E106" s="1">
        <v>6</v>
      </c>
      <c r="F106" s="1">
        <v>1</v>
      </c>
      <c r="G106" s="1">
        <v>2</v>
      </c>
      <c r="H106" s="1">
        <v>0</v>
      </c>
    </row>
    <row r="107" spans="1:8" x14ac:dyDescent="0.25">
      <c r="A107" s="1">
        <v>3</v>
      </c>
      <c r="E107" s="1">
        <v>6</v>
      </c>
      <c r="F107" s="1">
        <v>2</v>
      </c>
      <c r="G107" s="1">
        <v>1</v>
      </c>
      <c r="H107" s="1">
        <v>0</v>
      </c>
    </row>
    <row r="108" spans="1:8" x14ac:dyDescent="0.25">
      <c r="A108" s="1">
        <v>3</v>
      </c>
      <c r="E108" s="1">
        <v>7</v>
      </c>
      <c r="F108" s="1">
        <v>2</v>
      </c>
      <c r="G108" s="1">
        <v>2</v>
      </c>
      <c r="H108" s="1">
        <v>0</v>
      </c>
    </row>
    <row r="109" spans="1:8" x14ac:dyDescent="0.25">
      <c r="A109" s="1">
        <v>2</v>
      </c>
      <c r="E109" s="1">
        <v>6</v>
      </c>
      <c r="F109" s="1">
        <v>3</v>
      </c>
      <c r="G109" s="1">
        <v>1</v>
      </c>
      <c r="H109" s="1">
        <v>2</v>
      </c>
    </row>
    <row r="110" spans="1:8" x14ac:dyDescent="0.25">
      <c r="A110" s="1">
        <v>2</v>
      </c>
      <c r="E110" s="1">
        <v>6</v>
      </c>
      <c r="F110" s="1">
        <v>3</v>
      </c>
      <c r="G110" s="1">
        <v>2</v>
      </c>
      <c r="H110" s="1">
        <v>1</v>
      </c>
    </row>
    <row r="111" spans="1:8" x14ac:dyDescent="0.25">
      <c r="A111" s="1">
        <v>2</v>
      </c>
      <c r="E111" s="1">
        <v>6</v>
      </c>
      <c r="F111" s="1">
        <v>3</v>
      </c>
      <c r="G111" s="1">
        <v>1</v>
      </c>
      <c r="H111" s="1">
        <v>1</v>
      </c>
    </row>
    <row r="112" spans="1:8" x14ac:dyDescent="0.25">
      <c r="A112" s="1">
        <v>2</v>
      </c>
      <c r="E112" s="1">
        <v>6</v>
      </c>
      <c r="F112" s="1">
        <v>2</v>
      </c>
      <c r="G112" s="1">
        <v>3</v>
      </c>
      <c r="H112" s="1">
        <v>0</v>
      </c>
    </row>
    <row r="113" spans="1:8" x14ac:dyDescent="0.25">
      <c r="A113" s="1">
        <v>2</v>
      </c>
      <c r="E113" s="1">
        <v>8</v>
      </c>
      <c r="F113" s="1">
        <v>2</v>
      </c>
      <c r="G113" s="1">
        <v>3</v>
      </c>
      <c r="H113" s="1">
        <v>0</v>
      </c>
    </row>
    <row r="114" spans="1:8" x14ac:dyDescent="0.25">
      <c r="A114" s="1">
        <v>2</v>
      </c>
      <c r="E114" s="1">
        <v>9</v>
      </c>
      <c r="F114" s="1">
        <v>1</v>
      </c>
      <c r="G114" s="1">
        <v>3</v>
      </c>
      <c r="H114" s="1">
        <v>1</v>
      </c>
    </row>
    <row r="115" spans="1:8" x14ac:dyDescent="0.25">
      <c r="A115" s="1">
        <v>2</v>
      </c>
      <c r="E115" s="1">
        <v>6</v>
      </c>
      <c r="F115" s="1">
        <v>3</v>
      </c>
      <c r="G115" s="1">
        <v>1</v>
      </c>
      <c r="H115" s="1">
        <v>1</v>
      </c>
    </row>
    <row r="116" spans="1:8" x14ac:dyDescent="0.25">
      <c r="A116" s="1">
        <v>2</v>
      </c>
      <c r="E116" s="1">
        <v>6</v>
      </c>
      <c r="F116" s="1">
        <v>2</v>
      </c>
      <c r="G116" s="1">
        <v>2</v>
      </c>
      <c r="H116" s="1">
        <v>1</v>
      </c>
    </row>
    <row r="117" spans="1:8" x14ac:dyDescent="0.25">
      <c r="A117" s="1">
        <v>3</v>
      </c>
      <c r="E117" s="1">
        <v>7</v>
      </c>
      <c r="F117" s="1">
        <v>3</v>
      </c>
      <c r="G117" s="1">
        <v>1</v>
      </c>
      <c r="H117" s="1">
        <v>0</v>
      </c>
    </row>
    <row r="118" spans="1:8" x14ac:dyDescent="0.25">
      <c r="A118" s="1">
        <v>2</v>
      </c>
      <c r="E118" s="1">
        <v>7</v>
      </c>
      <c r="F118" s="1">
        <v>2</v>
      </c>
      <c r="G118" s="1">
        <v>3</v>
      </c>
      <c r="H118" s="1">
        <v>0</v>
      </c>
    </row>
    <row r="119" spans="1:8" x14ac:dyDescent="0.25">
      <c r="A119" s="1">
        <v>2</v>
      </c>
      <c r="E119" s="1">
        <v>6</v>
      </c>
      <c r="F119" s="1">
        <v>1</v>
      </c>
      <c r="G119" s="1">
        <v>2</v>
      </c>
      <c r="H119" s="1">
        <v>1</v>
      </c>
    </row>
    <row r="120" spans="1:8" x14ac:dyDescent="0.25">
      <c r="A120" s="1">
        <v>3</v>
      </c>
      <c r="E120" s="1">
        <v>6</v>
      </c>
      <c r="F120" s="1">
        <v>3</v>
      </c>
      <c r="G120" s="1">
        <v>1</v>
      </c>
      <c r="H120" s="1">
        <v>2</v>
      </c>
    </row>
    <row r="121" spans="1:8" x14ac:dyDescent="0.25">
      <c r="A121" s="1">
        <v>2</v>
      </c>
      <c r="E121" s="1">
        <v>6</v>
      </c>
      <c r="F121" s="1">
        <v>1</v>
      </c>
      <c r="G121" s="1">
        <v>2</v>
      </c>
      <c r="H121" s="1">
        <v>0</v>
      </c>
    </row>
    <row r="122" spans="1:8" x14ac:dyDescent="0.25">
      <c r="A122" s="1">
        <v>4</v>
      </c>
      <c r="E122" s="1">
        <v>7</v>
      </c>
      <c r="F122" s="1">
        <v>2</v>
      </c>
      <c r="G122" s="1">
        <v>2</v>
      </c>
      <c r="H122" s="1">
        <v>1</v>
      </c>
    </row>
    <row r="123" spans="1:8" x14ac:dyDescent="0.25">
      <c r="A123" s="1">
        <v>2</v>
      </c>
      <c r="E123" s="1">
        <v>7</v>
      </c>
      <c r="F123" s="1">
        <v>1</v>
      </c>
      <c r="G123" s="1">
        <v>1</v>
      </c>
      <c r="H123" s="1">
        <v>0</v>
      </c>
    </row>
    <row r="124" spans="1:8" x14ac:dyDescent="0.25">
      <c r="A124" s="1">
        <v>2</v>
      </c>
      <c r="E124" s="1">
        <v>6</v>
      </c>
      <c r="F124" s="1">
        <v>1</v>
      </c>
      <c r="G124" s="1">
        <v>1</v>
      </c>
      <c r="H124" s="1">
        <v>0</v>
      </c>
    </row>
    <row r="125" spans="1:8" x14ac:dyDescent="0.25">
      <c r="A125" s="1">
        <v>2</v>
      </c>
      <c r="E125" s="1">
        <v>7</v>
      </c>
      <c r="F125" s="1">
        <v>3</v>
      </c>
      <c r="G125" s="1">
        <v>3</v>
      </c>
      <c r="H125" s="1">
        <v>1</v>
      </c>
    </row>
    <row r="126" spans="1:8" x14ac:dyDescent="0.25">
      <c r="A126" s="1">
        <v>2</v>
      </c>
      <c r="E126" s="1">
        <v>6</v>
      </c>
      <c r="F126" s="1">
        <v>2</v>
      </c>
      <c r="G126" s="1">
        <v>1</v>
      </c>
      <c r="H126" s="1">
        <v>1</v>
      </c>
    </row>
    <row r="127" spans="1:8" x14ac:dyDescent="0.25">
      <c r="A127" s="1">
        <v>2</v>
      </c>
      <c r="E127" s="1">
        <v>6</v>
      </c>
      <c r="F127" s="1">
        <v>2</v>
      </c>
      <c r="G127" s="1">
        <v>2</v>
      </c>
      <c r="H127" s="1">
        <v>0</v>
      </c>
    </row>
    <row r="128" spans="1:8" x14ac:dyDescent="0.25">
      <c r="A128" s="1">
        <v>2</v>
      </c>
      <c r="E128" s="1">
        <v>7</v>
      </c>
      <c r="F128" s="1">
        <v>3</v>
      </c>
      <c r="G128" s="1">
        <v>3</v>
      </c>
      <c r="H128" s="1">
        <v>0</v>
      </c>
    </row>
    <row r="129" spans="1:8" x14ac:dyDescent="0.25">
      <c r="A129" s="1">
        <v>2</v>
      </c>
      <c r="E129" s="1">
        <v>7</v>
      </c>
      <c r="F129" s="1">
        <v>3</v>
      </c>
      <c r="G129" s="1">
        <v>3</v>
      </c>
      <c r="H129" s="1">
        <v>0</v>
      </c>
    </row>
    <row r="130" spans="1:8" x14ac:dyDescent="0.25">
      <c r="A130" s="1">
        <v>2</v>
      </c>
      <c r="E130" s="1">
        <v>6</v>
      </c>
      <c r="F130" s="1">
        <v>1</v>
      </c>
      <c r="G130" s="1">
        <v>2</v>
      </c>
      <c r="H130" s="1">
        <v>0</v>
      </c>
    </row>
    <row r="131" spans="1:8" x14ac:dyDescent="0.25">
      <c r="A131" s="1">
        <v>2</v>
      </c>
      <c r="E131" s="1">
        <v>6</v>
      </c>
      <c r="F131" s="1">
        <v>2</v>
      </c>
      <c r="G131" s="1">
        <v>2</v>
      </c>
      <c r="H131" s="1">
        <v>0</v>
      </c>
    </row>
    <row r="132" spans="1:8" x14ac:dyDescent="0.25">
      <c r="A132" s="1">
        <v>2</v>
      </c>
      <c r="E132" s="1">
        <v>6</v>
      </c>
      <c r="F132" s="1">
        <v>1</v>
      </c>
      <c r="G132" s="1">
        <v>1</v>
      </c>
      <c r="H132" s="1">
        <v>1</v>
      </c>
    </row>
    <row r="133" spans="1:8" x14ac:dyDescent="0.25">
      <c r="A133" s="1">
        <v>2</v>
      </c>
      <c r="E133" s="1">
        <v>7</v>
      </c>
      <c r="F133" s="1">
        <v>2</v>
      </c>
      <c r="G133" s="1">
        <v>3</v>
      </c>
      <c r="H133" s="1">
        <v>0</v>
      </c>
    </row>
    <row r="134" spans="1:8" x14ac:dyDescent="0.25">
      <c r="A134" s="1">
        <v>2</v>
      </c>
      <c r="E134" s="1">
        <v>6</v>
      </c>
      <c r="F134" s="1">
        <v>3</v>
      </c>
      <c r="G134" s="1">
        <v>1</v>
      </c>
      <c r="H134" s="1">
        <v>1</v>
      </c>
    </row>
    <row r="135" spans="1:8" x14ac:dyDescent="0.25">
      <c r="A135" s="1">
        <v>4</v>
      </c>
      <c r="E135" s="1">
        <v>6</v>
      </c>
      <c r="F135" s="1">
        <v>3</v>
      </c>
      <c r="G135" s="1">
        <v>3</v>
      </c>
      <c r="H135" s="1">
        <v>1</v>
      </c>
    </row>
    <row r="136" spans="1:8" x14ac:dyDescent="0.25">
      <c r="A136" s="1">
        <v>3</v>
      </c>
      <c r="E136" s="1">
        <v>7</v>
      </c>
      <c r="F136" s="1">
        <v>3</v>
      </c>
      <c r="G136" s="1">
        <v>1</v>
      </c>
      <c r="H136" s="1">
        <v>0</v>
      </c>
    </row>
    <row r="137" spans="1:8" x14ac:dyDescent="0.25">
      <c r="A137" s="1">
        <v>3</v>
      </c>
      <c r="E137" s="1">
        <v>6</v>
      </c>
      <c r="F137" s="1">
        <v>3</v>
      </c>
      <c r="G137" s="1">
        <v>2</v>
      </c>
      <c r="H137" s="1">
        <v>0</v>
      </c>
    </row>
    <row r="138" spans="1:8" x14ac:dyDescent="0.25">
      <c r="A138" s="1">
        <v>3</v>
      </c>
      <c r="E138" s="1">
        <v>6</v>
      </c>
      <c r="F138" s="1">
        <v>3</v>
      </c>
      <c r="G138" s="1">
        <v>2</v>
      </c>
      <c r="H138" s="1">
        <v>2</v>
      </c>
    </row>
    <row r="139" spans="1:8" x14ac:dyDescent="0.25">
      <c r="A139" s="1">
        <v>2</v>
      </c>
      <c r="E139" s="1">
        <v>8</v>
      </c>
      <c r="F139" s="1">
        <v>1</v>
      </c>
      <c r="G139" s="1">
        <v>2</v>
      </c>
      <c r="H139" s="1">
        <v>1</v>
      </c>
    </row>
    <row r="140" spans="1:8" x14ac:dyDescent="0.25">
      <c r="A140" s="1">
        <v>2</v>
      </c>
      <c r="E140" s="1">
        <v>6</v>
      </c>
      <c r="F140" s="1">
        <v>1</v>
      </c>
      <c r="G140" s="1">
        <v>3</v>
      </c>
      <c r="H140" s="1">
        <v>0</v>
      </c>
    </row>
    <row r="141" spans="1:8" x14ac:dyDescent="0.25">
      <c r="A141" s="1">
        <v>2</v>
      </c>
      <c r="E141" s="1">
        <v>6</v>
      </c>
      <c r="F141" s="1">
        <v>2</v>
      </c>
      <c r="G141" s="1">
        <v>2</v>
      </c>
      <c r="H141" s="1">
        <v>0</v>
      </c>
    </row>
    <row r="142" spans="1:8" x14ac:dyDescent="0.25">
      <c r="A142" s="1">
        <v>3</v>
      </c>
    </row>
    <row r="143" spans="1:8" x14ac:dyDescent="0.25">
      <c r="A143" s="1">
        <v>2</v>
      </c>
    </row>
    <row r="144" spans="1:8" x14ac:dyDescent="0.25">
      <c r="A144" s="1">
        <v>2</v>
      </c>
    </row>
    <row r="145" spans="1:1" x14ac:dyDescent="0.25">
      <c r="A145" s="1">
        <v>2</v>
      </c>
    </row>
    <row r="146" spans="1:1" x14ac:dyDescent="0.25">
      <c r="A146" s="1">
        <v>2</v>
      </c>
    </row>
    <row r="147" spans="1:1" x14ac:dyDescent="0.25">
      <c r="A147" s="1">
        <v>3</v>
      </c>
    </row>
    <row r="148" spans="1:1" x14ac:dyDescent="0.25">
      <c r="A148" s="1">
        <v>2</v>
      </c>
    </row>
    <row r="149" spans="1:1" x14ac:dyDescent="0.25">
      <c r="A149" s="1">
        <v>5</v>
      </c>
    </row>
    <row r="150" spans="1:1" x14ac:dyDescent="0.25">
      <c r="A150" s="1">
        <v>2</v>
      </c>
    </row>
    <row r="151" spans="1:1" x14ac:dyDescent="0.25">
      <c r="A151" s="1">
        <v>5</v>
      </c>
    </row>
    <row r="152" spans="1:1" x14ac:dyDescent="0.25">
      <c r="A152" s="1">
        <v>2</v>
      </c>
    </row>
    <row r="153" spans="1:1" x14ac:dyDescent="0.25">
      <c r="A153" s="1">
        <v>2</v>
      </c>
    </row>
    <row r="154" spans="1:1" x14ac:dyDescent="0.25">
      <c r="A154" s="1">
        <v>2</v>
      </c>
    </row>
    <row r="155" spans="1:1" x14ac:dyDescent="0.25">
      <c r="A155" s="1">
        <v>2</v>
      </c>
    </row>
    <row r="156" spans="1:1" x14ac:dyDescent="0.25">
      <c r="A156" s="1">
        <v>4</v>
      </c>
    </row>
    <row r="157" spans="1:1" x14ac:dyDescent="0.25">
      <c r="A157" s="1">
        <v>2</v>
      </c>
    </row>
    <row r="158" spans="1:1" x14ac:dyDescent="0.25">
      <c r="A158" s="1">
        <v>2</v>
      </c>
    </row>
    <row r="159" spans="1:1" x14ac:dyDescent="0.25">
      <c r="A159" s="1">
        <v>3</v>
      </c>
    </row>
    <row r="160" spans="1:1" x14ac:dyDescent="0.25">
      <c r="A160" s="1">
        <v>2</v>
      </c>
    </row>
    <row r="161" spans="1:1" x14ac:dyDescent="0.25">
      <c r="A161" s="1">
        <v>2</v>
      </c>
    </row>
    <row r="162" spans="1:1" x14ac:dyDescent="0.25">
      <c r="A162" s="1">
        <v>2</v>
      </c>
    </row>
    <row r="163" spans="1:1" x14ac:dyDescent="0.25">
      <c r="A163" s="1">
        <v>2</v>
      </c>
    </row>
    <row r="164" spans="1:1" x14ac:dyDescent="0.25">
      <c r="A164" s="1">
        <v>2</v>
      </c>
    </row>
    <row r="165" spans="1:1" x14ac:dyDescent="0.25">
      <c r="A165" s="1">
        <v>2</v>
      </c>
    </row>
    <row r="166" spans="1:1" x14ac:dyDescent="0.25">
      <c r="A166" s="1">
        <v>2</v>
      </c>
    </row>
    <row r="167" spans="1:1" x14ac:dyDescent="0.25">
      <c r="A167" s="1">
        <v>5</v>
      </c>
    </row>
    <row r="168" spans="1:1" x14ac:dyDescent="0.25">
      <c r="A168" s="1">
        <v>2</v>
      </c>
    </row>
    <row r="169" spans="1:1" x14ac:dyDescent="0.25">
      <c r="A169" s="1">
        <v>2</v>
      </c>
    </row>
    <row r="170" spans="1:1" x14ac:dyDescent="0.25">
      <c r="A170" s="1">
        <v>3</v>
      </c>
    </row>
    <row r="171" spans="1:1" x14ac:dyDescent="0.25">
      <c r="A171" s="1">
        <v>2</v>
      </c>
    </row>
    <row r="172" spans="1:1" x14ac:dyDescent="0.25">
      <c r="A172" s="1">
        <v>2</v>
      </c>
    </row>
    <row r="173" spans="1:1" x14ac:dyDescent="0.25">
      <c r="A173" s="1">
        <v>2</v>
      </c>
    </row>
    <row r="174" spans="1:1" x14ac:dyDescent="0.25">
      <c r="A174" s="1">
        <v>2</v>
      </c>
    </row>
    <row r="175" spans="1:1" x14ac:dyDescent="0.25">
      <c r="A175" s="1">
        <v>3</v>
      </c>
    </row>
    <row r="176" spans="1:1" x14ac:dyDescent="0.25">
      <c r="A176" s="1">
        <v>3</v>
      </c>
    </row>
    <row r="177" spans="1:1" x14ac:dyDescent="0.25">
      <c r="A177" s="1">
        <v>2</v>
      </c>
    </row>
    <row r="178" spans="1:1" x14ac:dyDescent="0.25">
      <c r="A178" s="1">
        <v>3</v>
      </c>
    </row>
    <row r="179" spans="1:1" x14ac:dyDescent="0.25">
      <c r="A179" s="1">
        <v>2</v>
      </c>
    </row>
    <row r="180" spans="1:1" x14ac:dyDescent="0.25">
      <c r="A180" s="1">
        <v>2</v>
      </c>
    </row>
    <row r="181" spans="1:1" x14ac:dyDescent="0.25">
      <c r="A181" s="1">
        <v>3</v>
      </c>
    </row>
    <row r="182" spans="1:1" x14ac:dyDescent="0.25">
      <c r="A182" s="1">
        <v>3</v>
      </c>
    </row>
    <row r="183" spans="1:1" x14ac:dyDescent="0.25">
      <c r="A183" s="1">
        <v>2</v>
      </c>
    </row>
    <row r="184" spans="1:1" x14ac:dyDescent="0.25">
      <c r="A184" s="1">
        <v>3</v>
      </c>
    </row>
    <row r="185" spans="1:1" x14ac:dyDescent="0.25">
      <c r="A185" s="1">
        <v>2</v>
      </c>
    </row>
    <row r="186" spans="1:1" x14ac:dyDescent="0.25">
      <c r="A186" s="1">
        <v>2</v>
      </c>
    </row>
    <row r="187" spans="1:1" x14ac:dyDescent="0.25">
      <c r="A187" s="1">
        <v>2</v>
      </c>
    </row>
    <row r="188" spans="1:1" x14ac:dyDescent="0.25">
      <c r="A188" s="1">
        <v>2</v>
      </c>
    </row>
    <row r="189" spans="1:1" x14ac:dyDescent="0.25">
      <c r="A189" s="1">
        <v>2</v>
      </c>
    </row>
    <row r="190" spans="1:1" x14ac:dyDescent="0.25">
      <c r="A190" s="1">
        <v>2</v>
      </c>
    </row>
    <row r="191" spans="1:1" x14ac:dyDescent="0.25">
      <c r="A191" s="1">
        <v>2</v>
      </c>
    </row>
    <row r="192" spans="1:1" x14ac:dyDescent="0.25">
      <c r="A192" s="1">
        <v>3</v>
      </c>
    </row>
    <row r="193" spans="1:1" x14ac:dyDescent="0.25">
      <c r="A193" s="1">
        <v>4</v>
      </c>
    </row>
    <row r="194" spans="1:1" x14ac:dyDescent="0.25">
      <c r="A194" s="1">
        <v>2</v>
      </c>
    </row>
    <row r="195" spans="1:1" x14ac:dyDescent="0.25">
      <c r="A195" s="1">
        <v>2</v>
      </c>
    </row>
    <row r="196" spans="1:1" x14ac:dyDescent="0.25">
      <c r="A196" s="1">
        <v>2</v>
      </c>
    </row>
    <row r="197" spans="1:1" x14ac:dyDescent="0.25">
      <c r="A197" s="1">
        <v>4</v>
      </c>
    </row>
    <row r="198" spans="1:1" x14ac:dyDescent="0.25">
      <c r="A198" s="1">
        <v>2</v>
      </c>
    </row>
    <row r="199" spans="1:1" x14ac:dyDescent="0.25">
      <c r="A199" s="1">
        <v>2</v>
      </c>
    </row>
    <row r="200" spans="1:1" x14ac:dyDescent="0.25">
      <c r="A200" s="1">
        <v>3</v>
      </c>
    </row>
    <row r="201" spans="1:1" x14ac:dyDescent="0.25">
      <c r="A201" s="1">
        <v>2</v>
      </c>
    </row>
    <row r="202" spans="1:1" x14ac:dyDescent="0.25">
      <c r="A202" s="1">
        <v>2</v>
      </c>
    </row>
    <row r="203" spans="1:1" x14ac:dyDescent="0.25">
      <c r="A203" s="1">
        <v>2</v>
      </c>
    </row>
    <row r="204" spans="1:1" x14ac:dyDescent="0.25">
      <c r="A204" s="1">
        <v>2</v>
      </c>
    </row>
    <row r="205" spans="1:1" x14ac:dyDescent="0.25">
      <c r="A205" s="1">
        <v>3</v>
      </c>
    </row>
    <row r="206" spans="1:1" x14ac:dyDescent="0.25">
      <c r="A206" s="1">
        <v>2</v>
      </c>
    </row>
    <row r="207" spans="1:1" x14ac:dyDescent="0.25">
      <c r="A207" s="1">
        <v>2</v>
      </c>
    </row>
    <row r="208" spans="1:1" x14ac:dyDescent="0.25">
      <c r="A208" s="1">
        <v>2</v>
      </c>
    </row>
    <row r="209" spans="1:1" x14ac:dyDescent="0.25">
      <c r="A209" s="1">
        <v>2</v>
      </c>
    </row>
    <row r="210" spans="1:1" x14ac:dyDescent="0.25">
      <c r="A210" s="1">
        <v>2</v>
      </c>
    </row>
    <row r="211" spans="1:1" x14ac:dyDescent="0.25">
      <c r="A211" s="1">
        <v>2</v>
      </c>
    </row>
    <row r="212" spans="1:1" x14ac:dyDescent="0.25">
      <c r="A212" s="1">
        <v>2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2</v>
      </c>
    </row>
    <row r="217" spans="1:1" x14ac:dyDescent="0.25">
      <c r="A217" s="1">
        <v>3</v>
      </c>
    </row>
    <row r="218" spans="1:1" x14ac:dyDescent="0.25">
      <c r="A218" s="1">
        <v>3</v>
      </c>
    </row>
    <row r="219" spans="1:1" x14ac:dyDescent="0.25">
      <c r="A219" s="1">
        <v>2</v>
      </c>
    </row>
    <row r="220" spans="1:1" x14ac:dyDescent="0.25">
      <c r="A220" s="1">
        <v>2</v>
      </c>
    </row>
    <row r="221" spans="1:1" x14ac:dyDescent="0.25">
      <c r="A221" s="1">
        <v>2</v>
      </c>
    </row>
    <row r="222" spans="1:1" x14ac:dyDescent="0.25">
      <c r="A222" s="1">
        <v>2</v>
      </c>
    </row>
    <row r="223" spans="1:1" x14ac:dyDescent="0.25">
      <c r="A223" s="1">
        <v>4</v>
      </c>
    </row>
    <row r="224" spans="1:1" x14ac:dyDescent="0.25">
      <c r="A224" s="1">
        <v>2</v>
      </c>
    </row>
    <row r="225" spans="1:1" x14ac:dyDescent="0.25">
      <c r="A225" s="1">
        <v>3</v>
      </c>
    </row>
    <row r="226" spans="1:1" x14ac:dyDescent="0.25">
      <c r="A226" s="1">
        <v>2</v>
      </c>
    </row>
    <row r="227" spans="1:1" x14ac:dyDescent="0.25">
      <c r="A227" s="1">
        <v>5</v>
      </c>
    </row>
    <row r="228" spans="1:1" x14ac:dyDescent="0.25">
      <c r="A228" s="1">
        <v>2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2</v>
      </c>
    </row>
    <row r="234" spans="1:1" x14ac:dyDescent="0.25">
      <c r="A234" s="1">
        <v>5</v>
      </c>
    </row>
    <row r="235" spans="1:1" x14ac:dyDescent="0.25">
      <c r="A235" s="1">
        <v>2</v>
      </c>
    </row>
    <row r="236" spans="1:1" x14ac:dyDescent="0.25">
      <c r="A236" s="1">
        <v>4</v>
      </c>
    </row>
    <row r="237" spans="1:1" x14ac:dyDescent="0.25">
      <c r="A237" s="1">
        <v>3</v>
      </c>
    </row>
    <row r="238" spans="1:1" x14ac:dyDescent="0.25">
      <c r="A238" s="1">
        <v>3</v>
      </c>
    </row>
    <row r="239" spans="1:1" x14ac:dyDescent="0.25">
      <c r="A239" s="1">
        <v>4</v>
      </c>
    </row>
    <row r="240" spans="1:1" x14ac:dyDescent="0.25">
      <c r="A240" s="1">
        <v>3</v>
      </c>
    </row>
    <row r="241" spans="1:1" x14ac:dyDescent="0.25">
      <c r="A241" s="1">
        <v>2</v>
      </c>
    </row>
    <row r="242" spans="1:1" x14ac:dyDescent="0.25">
      <c r="A242" s="1">
        <v>3</v>
      </c>
    </row>
    <row r="243" spans="1:1" x14ac:dyDescent="0.25">
      <c r="A243" s="1">
        <v>2</v>
      </c>
    </row>
    <row r="244" spans="1:1" x14ac:dyDescent="0.25">
      <c r="A244" s="1">
        <v>3</v>
      </c>
    </row>
    <row r="245" spans="1:1" x14ac:dyDescent="0.25">
      <c r="A245" s="1">
        <v>2</v>
      </c>
    </row>
    <row r="246" spans="1:1" x14ac:dyDescent="0.25">
      <c r="A246" s="1">
        <v>2</v>
      </c>
    </row>
    <row r="247" spans="1:1" x14ac:dyDescent="0.25">
      <c r="A247" s="1">
        <v>2</v>
      </c>
    </row>
    <row r="248" spans="1:1" x14ac:dyDescent="0.25">
      <c r="A248" s="1">
        <v>3</v>
      </c>
    </row>
    <row r="249" spans="1:1" x14ac:dyDescent="0.25">
      <c r="A249" s="1">
        <v>2</v>
      </c>
    </row>
    <row r="250" spans="1:1" x14ac:dyDescent="0.25">
      <c r="A250" s="1">
        <v>4</v>
      </c>
    </row>
    <row r="251" spans="1:1" x14ac:dyDescent="0.25">
      <c r="A251" s="1">
        <v>2</v>
      </c>
    </row>
    <row r="252" spans="1:1" x14ac:dyDescent="0.25">
      <c r="A252" s="1">
        <v>2</v>
      </c>
    </row>
    <row r="253" spans="1:1" x14ac:dyDescent="0.25">
      <c r="A253" s="1">
        <v>3</v>
      </c>
    </row>
    <row r="254" spans="1:1" x14ac:dyDescent="0.25">
      <c r="A254" s="1">
        <v>2</v>
      </c>
    </row>
    <row r="255" spans="1:1" x14ac:dyDescent="0.25">
      <c r="A255" s="1">
        <v>2</v>
      </c>
    </row>
    <row r="256" spans="1:1" x14ac:dyDescent="0.25">
      <c r="A256" s="1">
        <v>5</v>
      </c>
    </row>
    <row r="257" spans="1:1" x14ac:dyDescent="0.25">
      <c r="A257" s="1">
        <v>2</v>
      </c>
    </row>
    <row r="258" spans="1:1" x14ac:dyDescent="0.25">
      <c r="A258" s="1">
        <v>2</v>
      </c>
    </row>
    <row r="259" spans="1:1" x14ac:dyDescent="0.25">
      <c r="A259" s="1">
        <v>4</v>
      </c>
    </row>
    <row r="260" spans="1:1" x14ac:dyDescent="0.25">
      <c r="A260" s="1">
        <v>2</v>
      </c>
    </row>
    <row r="261" spans="1:1" x14ac:dyDescent="0.25">
      <c r="A261" s="1">
        <v>3</v>
      </c>
    </row>
    <row r="262" spans="1:1" x14ac:dyDescent="0.25">
      <c r="A262" s="1">
        <v>4</v>
      </c>
    </row>
    <row r="263" spans="1:1" x14ac:dyDescent="0.25">
      <c r="A263" s="1">
        <v>2</v>
      </c>
    </row>
    <row r="264" spans="1:1" x14ac:dyDescent="0.25">
      <c r="A264" s="1">
        <v>2</v>
      </c>
    </row>
    <row r="265" spans="1:1" x14ac:dyDescent="0.25">
      <c r="A265" s="1">
        <v>2</v>
      </c>
    </row>
    <row r="266" spans="1:1" x14ac:dyDescent="0.25">
      <c r="A266" s="1">
        <v>2</v>
      </c>
    </row>
    <row r="267" spans="1:1" x14ac:dyDescent="0.25">
      <c r="A267" s="1">
        <v>2</v>
      </c>
    </row>
    <row r="268" spans="1:1" x14ac:dyDescent="0.25">
      <c r="A268" s="1">
        <v>2</v>
      </c>
    </row>
    <row r="269" spans="1:1" x14ac:dyDescent="0.25">
      <c r="A269" s="1">
        <v>3</v>
      </c>
    </row>
    <row r="270" spans="1:1" x14ac:dyDescent="0.25">
      <c r="A270" s="1">
        <v>2</v>
      </c>
    </row>
    <row r="271" spans="1:1" x14ac:dyDescent="0.25">
      <c r="A271" s="1">
        <v>2</v>
      </c>
    </row>
    <row r="272" spans="1:1" x14ac:dyDescent="0.25">
      <c r="A272" s="1">
        <v>2</v>
      </c>
    </row>
    <row r="273" spans="1:1" x14ac:dyDescent="0.25">
      <c r="A273" s="1">
        <v>2</v>
      </c>
    </row>
    <row r="274" spans="1:1" x14ac:dyDescent="0.25">
      <c r="A274" s="1">
        <v>4</v>
      </c>
    </row>
    <row r="275" spans="1:1" x14ac:dyDescent="0.25">
      <c r="A275" s="1">
        <v>2</v>
      </c>
    </row>
    <row r="276" spans="1:1" x14ac:dyDescent="0.25">
      <c r="A276" s="1">
        <v>2</v>
      </c>
    </row>
    <row r="277" spans="1:1" x14ac:dyDescent="0.25">
      <c r="A277" s="1">
        <v>2</v>
      </c>
    </row>
    <row r="278" spans="1:1" x14ac:dyDescent="0.25">
      <c r="A278" s="1">
        <v>2</v>
      </c>
    </row>
    <row r="279" spans="1:1" x14ac:dyDescent="0.25">
      <c r="A279" s="1">
        <v>5</v>
      </c>
    </row>
    <row r="280" spans="1:1" x14ac:dyDescent="0.25">
      <c r="A280" s="1">
        <v>3</v>
      </c>
    </row>
    <row r="281" spans="1:1" x14ac:dyDescent="0.25">
      <c r="A281" s="1">
        <v>3</v>
      </c>
    </row>
    <row r="282" spans="1:1" x14ac:dyDescent="0.25">
      <c r="A282" s="1">
        <v>2</v>
      </c>
    </row>
    <row r="283" spans="1:1" x14ac:dyDescent="0.25">
      <c r="A283" s="1">
        <v>2</v>
      </c>
    </row>
    <row r="284" spans="1:1" x14ac:dyDescent="0.25">
      <c r="A284" s="1">
        <v>2</v>
      </c>
    </row>
    <row r="285" spans="1:1" x14ac:dyDescent="0.25">
      <c r="A285" s="1">
        <v>2</v>
      </c>
    </row>
    <row r="286" spans="1:1" x14ac:dyDescent="0.25">
      <c r="A286" s="1">
        <v>2</v>
      </c>
    </row>
    <row r="287" spans="1:1" x14ac:dyDescent="0.25">
      <c r="A287" s="1">
        <v>2</v>
      </c>
    </row>
    <row r="288" spans="1:1" x14ac:dyDescent="0.25">
      <c r="A288" s="1">
        <v>2</v>
      </c>
    </row>
    <row r="289" spans="1:1" x14ac:dyDescent="0.25">
      <c r="A289" s="1">
        <v>2</v>
      </c>
    </row>
    <row r="290" spans="1:1" x14ac:dyDescent="0.25">
      <c r="A290" s="1">
        <v>3</v>
      </c>
    </row>
    <row r="291" spans="1:1" x14ac:dyDescent="0.25">
      <c r="A291" s="1">
        <v>2</v>
      </c>
    </row>
    <row r="292" spans="1:1" x14ac:dyDescent="0.25">
      <c r="A292" s="1">
        <v>2</v>
      </c>
    </row>
    <row r="293" spans="1:1" x14ac:dyDescent="0.25">
      <c r="A293" s="1">
        <v>3</v>
      </c>
    </row>
    <row r="294" spans="1:1" x14ac:dyDescent="0.25">
      <c r="A294" s="1">
        <v>2</v>
      </c>
    </row>
    <row r="295" spans="1:1" x14ac:dyDescent="0.25">
      <c r="A295" s="1">
        <v>3</v>
      </c>
    </row>
    <row r="296" spans="1:1" x14ac:dyDescent="0.25">
      <c r="A296" s="1">
        <v>3</v>
      </c>
    </row>
    <row r="297" spans="1:1" x14ac:dyDescent="0.25">
      <c r="A297" s="1">
        <v>2</v>
      </c>
    </row>
    <row r="298" spans="1:1" x14ac:dyDescent="0.25">
      <c r="A298" s="1">
        <v>4</v>
      </c>
    </row>
    <row r="299" spans="1:1" x14ac:dyDescent="0.25">
      <c r="A299" s="1">
        <v>2</v>
      </c>
    </row>
    <row r="300" spans="1:1" x14ac:dyDescent="0.25">
      <c r="A300" s="1">
        <v>3</v>
      </c>
    </row>
    <row r="301" spans="1:1" x14ac:dyDescent="0.25">
      <c r="A301" s="1">
        <v>2</v>
      </c>
    </row>
    <row r="302" spans="1:1" x14ac:dyDescent="0.25">
      <c r="A302" s="1">
        <v>2</v>
      </c>
    </row>
    <row r="303" spans="1:1" x14ac:dyDescent="0.25">
      <c r="A303" s="1">
        <v>2</v>
      </c>
    </row>
    <row r="304" spans="1:1" x14ac:dyDescent="0.25">
      <c r="A304" s="1">
        <v>2</v>
      </c>
    </row>
    <row r="305" spans="1:1" x14ac:dyDescent="0.25">
      <c r="A305" s="1">
        <v>2</v>
      </c>
    </row>
    <row r="306" spans="1:1" x14ac:dyDescent="0.25">
      <c r="A306" s="1">
        <v>3</v>
      </c>
    </row>
    <row r="307" spans="1:1" x14ac:dyDescent="0.25">
      <c r="A307" s="1">
        <v>3</v>
      </c>
    </row>
    <row r="308" spans="1:1" x14ac:dyDescent="0.25">
      <c r="A308" s="1">
        <v>2</v>
      </c>
    </row>
    <row r="309" spans="1:1" x14ac:dyDescent="0.25">
      <c r="A309" s="1">
        <v>2</v>
      </c>
    </row>
    <row r="310" spans="1:1" x14ac:dyDescent="0.25">
      <c r="A310" s="1">
        <v>2</v>
      </c>
    </row>
    <row r="311" spans="1:1" x14ac:dyDescent="0.25">
      <c r="A311" s="1">
        <v>2</v>
      </c>
    </row>
    <row r="312" spans="1:1" x14ac:dyDescent="0.25">
      <c r="A312" s="1">
        <v>2</v>
      </c>
    </row>
    <row r="313" spans="1:1" x14ac:dyDescent="0.25">
      <c r="A313" s="1">
        <v>3</v>
      </c>
    </row>
    <row r="314" spans="1:1" x14ac:dyDescent="0.25">
      <c r="A314" s="1">
        <v>2</v>
      </c>
    </row>
    <row r="315" spans="1:1" x14ac:dyDescent="0.25">
      <c r="A315" s="1">
        <v>2</v>
      </c>
    </row>
    <row r="316" spans="1:1" x14ac:dyDescent="0.25">
      <c r="A316" s="1">
        <v>4</v>
      </c>
    </row>
    <row r="317" spans="1:1" x14ac:dyDescent="0.25">
      <c r="A317" s="1">
        <v>2</v>
      </c>
    </row>
    <row r="318" spans="1:1" x14ac:dyDescent="0.25">
      <c r="A318" s="1">
        <v>2</v>
      </c>
    </row>
    <row r="319" spans="1:1" x14ac:dyDescent="0.25">
      <c r="A319" s="1">
        <v>2</v>
      </c>
    </row>
    <row r="320" spans="1:1" x14ac:dyDescent="0.25">
      <c r="A320" s="1">
        <v>2</v>
      </c>
    </row>
    <row r="321" spans="1:1" x14ac:dyDescent="0.25">
      <c r="A321" s="1">
        <v>2</v>
      </c>
    </row>
    <row r="322" spans="1:1" x14ac:dyDescent="0.25">
      <c r="A322" s="1">
        <v>2</v>
      </c>
    </row>
    <row r="323" spans="1:1" x14ac:dyDescent="0.25">
      <c r="A323" s="1">
        <v>4</v>
      </c>
    </row>
    <row r="324" spans="1:1" x14ac:dyDescent="0.25">
      <c r="A324" s="1">
        <v>2</v>
      </c>
    </row>
    <row r="325" spans="1:1" x14ac:dyDescent="0.25">
      <c r="A325" s="1">
        <v>2</v>
      </c>
    </row>
    <row r="326" spans="1:1" x14ac:dyDescent="0.25">
      <c r="A326" s="1">
        <v>2</v>
      </c>
    </row>
    <row r="327" spans="1:1" x14ac:dyDescent="0.25">
      <c r="A327" s="1">
        <v>2</v>
      </c>
    </row>
    <row r="328" spans="1:1" x14ac:dyDescent="0.25">
      <c r="A328" s="1">
        <v>2</v>
      </c>
    </row>
    <row r="329" spans="1:1" x14ac:dyDescent="0.25">
      <c r="A329" s="1">
        <v>2</v>
      </c>
    </row>
    <row r="330" spans="1:1" x14ac:dyDescent="0.25">
      <c r="A330" s="1">
        <v>4</v>
      </c>
    </row>
    <row r="331" spans="1:1" x14ac:dyDescent="0.25">
      <c r="A331" s="1">
        <v>4</v>
      </c>
    </row>
    <row r="332" spans="1:1" x14ac:dyDescent="0.25">
      <c r="A332" s="1">
        <v>3</v>
      </c>
    </row>
    <row r="333" spans="1:1" x14ac:dyDescent="0.25">
      <c r="A333" s="1">
        <v>2</v>
      </c>
    </row>
    <row r="334" spans="1:1" x14ac:dyDescent="0.25">
      <c r="A334" s="1">
        <v>2</v>
      </c>
    </row>
    <row r="335" spans="1:1" x14ac:dyDescent="0.25">
      <c r="A335" s="1">
        <v>3</v>
      </c>
    </row>
    <row r="336" spans="1:1" x14ac:dyDescent="0.25">
      <c r="A336" s="1">
        <v>4</v>
      </c>
    </row>
    <row r="337" spans="1:1" x14ac:dyDescent="0.25">
      <c r="A337" s="1">
        <v>2</v>
      </c>
    </row>
    <row r="338" spans="1:1" x14ac:dyDescent="0.25">
      <c r="A338" s="1">
        <v>4</v>
      </c>
    </row>
    <row r="339" spans="1:1" x14ac:dyDescent="0.25">
      <c r="A339" s="1">
        <v>2</v>
      </c>
    </row>
    <row r="340" spans="1:1" x14ac:dyDescent="0.25">
      <c r="A340" s="1">
        <v>3</v>
      </c>
    </row>
    <row r="341" spans="1:1" x14ac:dyDescent="0.25">
      <c r="A341" s="1">
        <v>2</v>
      </c>
    </row>
    <row r="342" spans="1:1" x14ac:dyDescent="0.25">
      <c r="A342" s="1">
        <v>2</v>
      </c>
    </row>
    <row r="343" spans="1:1" x14ac:dyDescent="0.25">
      <c r="A343" s="1">
        <v>2</v>
      </c>
    </row>
    <row r="344" spans="1:1" x14ac:dyDescent="0.25">
      <c r="A344" s="1">
        <v>2</v>
      </c>
    </row>
    <row r="345" spans="1:1" x14ac:dyDescent="0.25">
      <c r="A345" s="1">
        <v>2</v>
      </c>
    </row>
    <row r="346" spans="1:1" x14ac:dyDescent="0.25">
      <c r="A346" s="1">
        <v>2</v>
      </c>
    </row>
    <row r="347" spans="1:1" x14ac:dyDescent="0.25">
      <c r="A347" s="1">
        <v>4</v>
      </c>
    </row>
    <row r="348" spans="1:1" x14ac:dyDescent="0.25">
      <c r="A348" s="1">
        <v>4</v>
      </c>
    </row>
    <row r="349" spans="1:1" x14ac:dyDescent="0.25">
      <c r="A349" s="1">
        <v>3</v>
      </c>
    </row>
    <row r="350" spans="1:1" x14ac:dyDescent="0.25">
      <c r="A350" s="1">
        <v>2</v>
      </c>
    </row>
    <row r="351" spans="1:1" x14ac:dyDescent="0.25">
      <c r="A351" s="1">
        <v>2</v>
      </c>
    </row>
    <row r="352" spans="1:1" x14ac:dyDescent="0.25">
      <c r="A352" s="1">
        <v>3</v>
      </c>
    </row>
    <row r="353" spans="1:1" x14ac:dyDescent="0.25">
      <c r="A353" s="1">
        <v>2</v>
      </c>
    </row>
    <row r="354" spans="1:1" x14ac:dyDescent="0.25">
      <c r="A354" s="1">
        <v>4</v>
      </c>
    </row>
    <row r="355" spans="1:1" x14ac:dyDescent="0.25">
      <c r="A355" s="1">
        <v>2</v>
      </c>
    </row>
    <row r="356" spans="1:1" x14ac:dyDescent="0.25">
      <c r="A356" s="1">
        <v>3</v>
      </c>
    </row>
    <row r="357" spans="1:1" x14ac:dyDescent="0.25">
      <c r="A357" s="1">
        <v>3</v>
      </c>
    </row>
    <row r="358" spans="1:1" x14ac:dyDescent="0.25">
      <c r="A358" s="1">
        <v>2</v>
      </c>
    </row>
    <row r="359" spans="1:1" x14ac:dyDescent="0.25">
      <c r="A359" s="1">
        <v>3</v>
      </c>
    </row>
    <row r="360" spans="1:1" x14ac:dyDescent="0.25">
      <c r="A360" s="1">
        <v>2</v>
      </c>
    </row>
    <row r="361" spans="1:1" x14ac:dyDescent="0.25">
      <c r="A361" s="1">
        <v>3</v>
      </c>
    </row>
    <row r="362" spans="1:1" x14ac:dyDescent="0.25">
      <c r="A362" s="1">
        <v>3</v>
      </c>
    </row>
    <row r="363" spans="1:1" x14ac:dyDescent="0.25">
      <c r="A363" s="1">
        <v>3</v>
      </c>
    </row>
    <row r="364" spans="1:1" x14ac:dyDescent="0.25">
      <c r="A364" s="1">
        <v>2</v>
      </c>
    </row>
    <row r="365" spans="1:1" x14ac:dyDescent="0.25">
      <c r="A365" s="1">
        <v>2</v>
      </c>
    </row>
    <row r="366" spans="1:1" x14ac:dyDescent="0.25">
      <c r="A366" s="1">
        <v>2</v>
      </c>
    </row>
    <row r="367" spans="1:1" x14ac:dyDescent="0.25">
      <c r="A367" s="1">
        <v>2</v>
      </c>
    </row>
    <row r="368" spans="1:1" x14ac:dyDescent="0.25">
      <c r="A368" s="1">
        <v>3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2</v>
      </c>
    </row>
    <row r="372" spans="1:1" x14ac:dyDescent="0.25">
      <c r="A372" s="1">
        <v>2</v>
      </c>
    </row>
    <row r="373" spans="1:1" x14ac:dyDescent="0.25">
      <c r="A373" s="1">
        <v>3</v>
      </c>
    </row>
    <row r="374" spans="1:1" x14ac:dyDescent="0.25">
      <c r="A374" s="1">
        <v>2</v>
      </c>
    </row>
    <row r="375" spans="1:1" x14ac:dyDescent="0.25">
      <c r="A375" s="1">
        <v>2</v>
      </c>
    </row>
    <row r="376" spans="1:1" x14ac:dyDescent="0.25">
      <c r="A376" s="1">
        <v>2</v>
      </c>
    </row>
    <row r="377" spans="1:1" x14ac:dyDescent="0.25">
      <c r="A377" s="1">
        <v>2</v>
      </c>
    </row>
    <row r="378" spans="1:1" x14ac:dyDescent="0.25">
      <c r="A378" s="1">
        <v>2</v>
      </c>
    </row>
    <row r="379" spans="1:1" x14ac:dyDescent="0.25">
      <c r="A379" s="1">
        <v>2</v>
      </c>
    </row>
    <row r="380" spans="1:1" x14ac:dyDescent="0.25">
      <c r="A380" s="1">
        <v>2</v>
      </c>
    </row>
    <row r="381" spans="1:1" x14ac:dyDescent="0.25">
      <c r="A381" s="1">
        <v>2</v>
      </c>
    </row>
    <row r="382" spans="1:1" x14ac:dyDescent="0.25">
      <c r="A382" s="1">
        <v>3</v>
      </c>
    </row>
    <row r="383" spans="1:1" x14ac:dyDescent="0.25">
      <c r="A383" s="1">
        <v>2</v>
      </c>
    </row>
    <row r="384" spans="1:1" x14ac:dyDescent="0.25">
      <c r="A384" s="1">
        <v>2</v>
      </c>
    </row>
    <row r="385" spans="1:1" x14ac:dyDescent="0.25">
      <c r="A385" s="1">
        <v>2</v>
      </c>
    </row>
    <row r="386" spans="1:1" x14ac:dyDescent="0.25">
      <c r="A386" s="1">
        <v>2</v>
      </c>
    </row>
    <row r="387" spans="1:1" x14ac:dyDescent="0.25">
      <c r="A387" s="1">
        <v>2</v>
      </c>
    </row>
    <row r="388" spans="1:1" x14ac:dyDescent="0.25">
      <c r="A388" s="1">
        <v>2</v>
      </c>
    </row>
    <row r="389" spans="1:1" x14ac:dyDescent="0.25">
      <c r="A389" s="1">
        <v>2</v>
      </c>
    </row>
    <row r="390" spans="1:1" x14ac:dyDescent="0.25">
      <c r="A390" s="1">
        <v>2</v>
      </c>
    </row>
    <row r="391" spans="1:1" x14ac:dyDescent="0.25">
      <c r="A391" s="1">
        <v>3</v>
      </c>
    </row>
    <row r="392" spans="1:1" x14ac:dyDescent="0.25">
      <c r="A392" s="1">
        <v>2</v>
      </c>
    </row>
    <row r="393" spans="1:1" x14ac:dyDescent="0.25">
      <c r="A393" s="1">
        <v>5</v>
      </c>
    </row>
    <row r="394" spans="1:1" x14ac:dyDescent="0.25">
      <c r="A394" s="1">
        <v>2</v>
      </c>
    </row>
    <row r="395" spans="1:1" x14ac:dyDescent="0.25">
      <c r="A395" s="1">
        <v>3</v>
      </c>
    </row>
    <row r="396" spans="1:1" x14ac:dyDescent="0.25">
      <c r="A396" s="1">
        <v>2</v>
      </c>
    </row>
    <row r="397" spans="1:1" x14ac:dyDescent="0.25">
      <c r="A397" s="1">
        <v>2</v>
      </c>
    </row>
    <row r="398" spans="1:1" x14ac:dyDescent="0.25">
      <c r="A398" s="1">
        <v>3</v>
      </c>
    </row>
    <row r="399" spans="1:1" x14ac:dyDescent="0.25">
      <c r="A399" s="1">
        <v>2</v>
      </c>
    </row>
    <row r="400" spans="1:1" x14ac:dyDescent="0.25">
      <c r="A400" s="1">
        <v>2</v>
      </c>
    </row>
    <row r="401" spans="1:1" x14ac:dyDescent="0.25">
      <c r="A401" s="1">
        <v>2</v>
      </c>
    </row>
    <row r="402" spans="1:1" x14ac:dyDescent="0.25">
      <c r="A402" s="1">
        <v>2</v>
      </c>
    </row>
    <row r="403" spans="1:1" x14ac:dyDescent="0.25">
      <c r="A403" s="1">
        <v>2</v>
      </c>
    </row>
    <row r="404" spans="1:1" x14ac:dyDescent="0.25">
      <c r="A404" s="1">
        <v>4</v>
      </c>
    </row>
    <row r="405" spans="1:1" x14ac:dyDescent="0.25">
      <c r="A405" s="1">
        <v>2</v>
      </c>
    </row>
    <row r="406" spans="1:1" x14ac:dyDescent="0.25">
      <c r="A406" s="1">
        <v>2</v>
      </c>
    </row>
    <row r="407" spans="1:1" x14ac:dyDescent="0.25">
      <c r="A407" s="1">
        <v>2</v>
      </c>
    </row>
    <row r="408" spans="1:1" x14ac:dyDescent="0.25">
      <c r="A408" s="1">
        <v>2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2</v>
      </c>
    </row>
    <row r="412" spans="1:1" x14ac:dyDescent="0.25">
      <c r="A412" s="1">
        <v>2</v>
      </c>
    </row>
    <row r="413" spans="1:1" x14ac:dyDescent="0.25">
      <c r="A413" s="1">
        <v>3</v>
      </c>
    </row>
    <row r="414" spans="1:1" x14ac:dyDescent="0.25">
      <c r="A414" s="1">
        <v>5</v>
      </c>
    </row>
    <row r="415" spans="1:1" x14ac:dyDescent="0.25">
      <c r="A415" s="1">
        <v>2</v>
      </c>
    </row>
    <row r="416" spans="1:1" x14ac:dyDescent="0.25">
      <c r="A416" s="1">
        <v>2</v>
      </c>
    </row>
    <row r="417" spans="1:1" x14ac:dyDescent="0.25">
      <c r="A417" s="1">
        <v>5</v>
      </c>
    </row>
    <row r="418" spans="1:1" x14ac:dyDescent="0.25">
      <c r="A418" s="1">
        <v>5</v>
      </c>
    </row>
    <row r="419" spans="1:1" x14ac:dyDescent="0.25">
      <c r="A419" s="1">
        <v>2</v>
      </c>
    </row>
    <row r="420" spans="1:1" x14ac:dyDescent="0.25">
      <c r="A420" s="1">
        <v>2</v>
      </c>
    </row>
    <row r="421" spans="1:1" x14ac:dyDescent="0.25">
      <c r="A421" s="1">
        <v>3</v>
      </c>
    </row>
    <row r="422" spans="1:1" x14ac:dyDescent="0.25">
      <c r="A422" s="1">
        <v>2</v>
      </c>
    </row>
    <row r="423" spans="1:1" x14ac:dyDescent="0.25">
      <c r="A423" s="1">
        <v>3</v>
      </c>
    </row>
    <row r="424" spans="1:1" x14ac:dyDescent="0.25">
      <c r="A424" s="1">
        <v>2</v>
      </c>
    </row>
    <row r="425" spans="1:1" x14ac:dyDescent="0.25">
      <c r="A425" s="1">
        <v>2</v>
      </c>
    </row>
    <row r="426" spans="1:1" x14ac:dyDescent="0.25">
      <c r="A426" s="1">
        <v>2</v>
      </c>
    </row>
    <row r="427" spans="1:1" x14ac:dyDescent="0.25">
      <c r="A427" s="1">
        <v>2</v>
      </c>
    </row>
    <row r="428" spans="1:1" x14ac:dyDescent="0.25">
      <c r="A428" s="1">
        <v>4</v>
      </c>
    </row>
    <row r="429" spans="1:1" x14ac:dyDescent="0.25">
      <c r="A429" s="1">
        <v>2</v>
      </c>
    </row>
    <row r="430" spans="1:1" x14ac:dyDescent="0.25">
      <c r="A430" s="1">
        <v>2</v>
      </c>
    </row>
    <row r="431" spans="1:1" x14ac:dyDescent="0.25">
      <c r="A431" s="1">
        <v>2</v>
      </c>
    </row>
    <row r="432" spans="1:1" x14ac:dyDescent="0.25">
      <c r="A432" s="1">
        <v>2</v>
      </c>
    </row>
    <row r="433" spans="1:1" x14ac:dyDescent="0.25">
      <c r="A433" s="1">
        <v>4</v>
      </c>
    </row>
    <row r="434" spans="1:1" x14ac:dyDescent="0.25">
      <c r="A434" s="1">
        <v>2</v>
      </c>
    </row>
    <row r="435" spans="1:1" x14ac:dyDescent="0.25">
      <c r="A435" s="1">
        <v>2</v>
      </c>
    </row>
    <row r="436" spans="1:1" x14ac:dyDescent="0.25">
      <c r="A436" s="1">
        <v>2</v>
      </c>
    </row>
    <row r="437" spans="1:1" x14ac:dyDescent="0.25">
      <c r="A437" s="1">
        <v>2</v>
      </c>
    </row>
    <row r="438" spans="1:1" x14ac:dyDescent="0.25">
      <c r="A438" s="1">
        <v>3</v>
      </c>
    </row>
    <row r="439" spans="1:1" x14ac:dyDescent="0.25">
      <c r="A439" s="1">
        <v>2</v>
      </c>
    </row>
    <row r="440" spans="1:1" x14ac:dyDescent="0.25">
      <c r="A440" s="1">
        <v>2</v>
      </c>
    </row>
    <row r="441" spans="1:1" x14ac:dyDescent="0.25">
      <c r="A441" s="1">
        <v>2</v>
      </c>
    </row>
    <row r="442" spans="1:1" x14ac:dyDescent="0.25">
      <c r="A442" s="1">
        <v>2</v>
      </c>
    </row>
    <row r="443" spans="1:1" x14ac:dyDescent="0.25">
      <c r="A443" s="1">
        <v>3</v>
      </c>
    </row>
    <row r="444" spans="1:1" x14ac:dyDescent="0.25">
      <c r="A444" s="1">
        <v>2</v>
      </c>
    </row>
    <row r="445" spans="1:1" x14ac:dyDescent="0.25">
      <c r="A445" s="1">
        <v>3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H242"/>
  <sheetViews>
    <sheetView topLeftCell="A210" workbookViewId="0">
      <selection activeCell="A242" sqref="A242"/>
    </sheetView>
  </sheetViews>
  <sheetFormatPr defaultColWidth="6.7109375" defaultRowHeight="15" x14ac:dyDescent="0.25"/>
  <cols>
    <col min="1" max="16384" width="6.7109375" style="1"/>
  </cols>
  <sheetData>
    <row r="1" spans="1:8" s="476" customFormat="1" x14ac:dyDescent="0.25">
      <c r="A1" s="476" t="s">
        <v>243</v>
      </c>
      <c r="B1" s="640" t="s">
        <v>245</v>
      </c>
      <c r="C1" s="640"/>
      <c r="D1" s="640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</row>
    <row r="3" spans="1:8" s="477" customFormat="1" x14ac:dyDescent="0.25">
      <c r="A3" s="477">
        <v>3</v>
      </c>
      <c r="B3" s="477">
        <v>4</v>
      </c>
      <c r="C3" s="477">
        <v>3</v>
      </c>
      <c r="D3" s="477">
        <v>0</v>
      </c>
      <c r="E3" s="477">
        <v>6</v>
      </c>
      <c r="F3" s="477">
        <v>2</v>
      </c>
      <c r="G3" s="477">
        <v>1</v>
      </c>
      <c r="H3" s="477">
        <v>0</v>
      </c>
    </row>
    <row r="4" spans="1:8" x14ac:dyDescent="0.25">
      <c r="A4" s="1">
        <v>2</v>
      </c>
      <c r="B4" s="1">
        <v>4</v>
      </c>
      <c r="C4" s="1">
        <v>2</v>
      </c>
      <c r="D4" s="1">
        <v>1</v>
      </c>
      <c r="E4" s="1">
        <v>6</v>
      </c>
      <c r="F4" s="1">
        <v>2</v>
      </c>
      <c r="G4" s="1">
        <v>3</v>
      </c>
      <c r="H4" s="1">
        <v>0</v>
      </c>
    </row>
    <row r="5" spans="1:8" x14ac:dyDescent="0.25">
      <c r="A5" s="1">
        <v>2</v>
      </c>
      <c r="B5" s="1">
        <v>4</v>
      </c>
      <c r="C5" s="1">
        <v>2</v>
      </c>
      <c r="D5" s="1">
        <v>0</v>
      </c>
      <c r="E5" s="1">
        <v>6</v>
      </c>
      <c r="F5" s="1">
        <v>2</v>
      </c>
      <c r="G5" s="1">
        <v>3</v>
      </c>
      <c r="H5" s="1">
        <v>2</v>
      </c>
    </row>
    <row r="6" spans="1:8" x14ac:dyDescent="0.25">
      <c r="A6" s="1">
        <v>3</v>
      </c>
      <c r="B6" s="1">
        <v>4</v>
      </c>
      <c r="C6" s="1">
        <v>1</v>
      </c>
      <c r="D6" s="1">
        <v>0</v>
      </c>
      <c r="E6" s="1">
        <v>6</v>
      </c>
      <c r="F6" s="1">
        <v>3</v>
      </c>
      <c r="G6" s="1">
        <v>1</v>
      </c>
      <c r="H6" s="1">
        <v>0</v>
      </c>
    </row>
    <row r="7" spans="1:8" x14ac:dyDescent="0.25">
      <c r="A7" s="1">
        <v>2</v>
      </c>
      <c r="B7" s="1">
        <v>4</v>
      </c>
      <c r="C7" s="1">
        <v>3</v>
      </c>
      <c r="D7" s="1">
        <v>0</v>
      </c>
      <c r="E7" s="1">
        <v>6</v>
      </c>
      <c r="F7" s="1">
        <v>1</v>
      </c>
      <c r="G7" s="1">
        <v>3</v>
      </c>
      <c r="H7" s="1">
        <v>0</v>
      </c>
    </row>
    <row r="8" spans="1:8" x14ac:dyDescent="0.25">
      <c r="A8" s="1">
        <v>2</v>
      </c>
      <c r="B8" s="1">
        <v>5</v>
      </c>
      <c r="C8" s="1">
        <v>2</v>
      </c>
      <c r="D8" s="1">
        <v>0</v>
      </c>
      <c r="E8" s="1">
        <v>6</v>
      </c>
      <c r="F8" s="1">
        <v>3</v>
      </c>
      <c r="G8" s="1">
        <v>1</v>
      </c>
      <c r="H8" s="1">
        <v>1</v>
      </c>
    </row>
    <row r="9" spans="1:8" x14ac:dyDescent="0.25">
      <c r="A9" s="1">
        <v>2</v>
      </c>
      <c r="B9" s="1">
        <v>4</v>
      </c>
      <c r="C9" s="1">
        <v>2</v>
      </c>
      <c r="D9" s="1">
        <v>1</v>
      </c>
      <c r="E9" s="1">
        <v>6</v>
      </c>
      <c r="F9" s="1">
        <v>1</v>
      </c>
      <c r="G9" s="1">
        <v>3</v>
      </c>
      <c r="H9" s="1">
        <v>2</v>
      </c>
    </row>
    <row r="10" spans="1:8" x14ac:dyDescent="0.25">
      <c r="A10" s="1">
        <v>2</v>
      </c>
      <c r="B10" s="1">
        <v>5</v>
      </c>
      <c r="C10" s="1">
        <v>2</v>
      </c>
      <c r="D10" s="1">
        <v>1</v>
      </c>
      <c r="E10" s="1">
        <v>6</v>
      </c>
      <c r="F10" s="1">
        <v>2</v>
      </c>
      <c r="G10" s="1">
        <v>2</v>
      </c>
      <c r="H10" s="1">
        <v>2</v>
      </c>
    </row>
    <row r="11" spans="1:8" x14ac:dyDescent="0.25">
      <c r="A11" s="1">
        <v>2</v>
      </c>
      <c r="B11" s="1">
        <v>4</v>
      </c>
      <c r="C11" s="1">
        <v>2</v>
      </c>
      <c r="D11" s="1">
        <v>1</v>
      </c>
      <c r="E11" s="1">
        <v>6</v>
      </c>
      <c r="F11" s="1">
        <v>2</v>
      </c>
      <c r="G11" s="1">
        <v>2</v>
      </c>
      <c r="H11" s="1">
        <v>1</v>
      </c>
    </row>
    <row r="12" spans="1:8" x14ac:dyDescent="0.25">
      <c r="A12" s="1">
        <v>2</v>
      </c>
      <c r="B12" s="1">
        <v>4</v>
      </c>
      <c r="C12" s="1">
        <v>3</v>
      </c>
      <c r="D12" s="1">
        <v>0</v>
      </c>
      <c r="E12" s="1">
        <v>6</v>
      </c>
      <c r="F12" s="1">
        <v>1</v>
      </c>
      <c r="G12" s="1">
        <v>1</v>
      </c>
      <c r="H12" s="1">
        <v>0</v>
      </c>
    </row>
    <row r="13" spans="1:8" x14ac:dyDescent="0.25">
      <c r="A13" s="1">
        <v>2</v>
      </c>
      <c r="B13" s="1">
        <v>4</v>
      </c>
      <c r="C13" s="1">
        <v>3</v>
      </c>
      <c r="D13" s="1">
        <v>0</v>
      </c>
      <c r="E13" s="1">
        <v>7</v>
      </c>
      <c r="F13" s="1">
        <v>3</v>
      </c>
      <c r="G13" s="1">
        <v>1</v>
      </c>
      <c r="H13" s="1">
        <v>1</v>
      </c>
    </row>
    <row r="14" spans="1:8" x14ac:dyDescent="0.25">
      <c r="A14" s="1">
        <v>2</v>
      </c>
      <c r="B14" s="1">
        <v>4</v>
      </c>
      <c r="C14" s="1">
        <v>3</v>
      </c>
      <c r="D14" s="1">
        <v>1</v>
      </c>
      <c r="E14" s="1">
        <v>8</v>
      </c>
      <c r="F14" s="1">
        <v>2</v>
      </c>
      <c r="G14" s="1">
        <v>1</v>
      </c>
      <c r="H14" s="1">
        <v>1</v>
      </c>
    </row>
    <row r="15" spans="1:8" x14ac:dyDescent="0.25">
      <c r="A15" s="1">
        <v>2</v>
      </c>
      <c r="B15" s="1">
        <v>6</v>
      </c>
      <c r="C15" s="1">
        <v>1</v>
      </c>
      <c r="D15" s="1">
        <v>0</v>
      </c>
      <c r="E15" s="1">
        <v>6</v>
      </c>
      <c r="F15" s="1">
        <v>3</v>
      </c>
      <c r="G15" s="1">
        <v>2</v>
      </c>
      <c r="H15" s="1">
        <v>1</v>
      </c>
    </row>
    <row r="16" spans="1:8" x14ac:dyDescent="0.25">
      <c r="A16" s="1">
        <v>2</v>
      </c>
      <c r="B16" s="1">
        <v>5</v>
      </c>
      <c r="C16" s="1">
        <v>3</v>
      </c>
      <c r="D16" s="1">
        <v>0</v>
      </c>
      <c r="E16" s="1">
        <v>7</v>
      </c>
      <c r="F16" s="1">
        <v>2</v>
      </c>
      <c r="G16" s="1">
        <v>3</v>
      </c>
      <c r="H16" s="1">
        <v>1</v>
      </c>
    </row>
    <row r="17" spans="1:8" x14ac:dyDescent="0.25">
      <c r="A17" s="1">
        <v>2</v>
      </c>
      <c r="B17" s="1">
        <v>4</v>
      </c>
      <c r="C17" s="1">
        <v>3</v>
      </c>
      <c r="D17" s="1">
        <v>1</v>
      </c>
      <c r="E17" s="1">
        <v>7</v>
      </c>
      <c r="F17" s="1">
        <v>1</v>
      </c>
      <c r="G17" s="1">
        <v>1</v>
      </c>
      <c r="H17" s="1">
        <v>1</v>
      </c>
    </row>
    <row r="18" spans="1:8" x14ac:dyDescent="0.25">
      <c r="A18" s="1">
        <v>2</v>
      </c>
      <c r="B18" s="1">
        <v>4</v>
      </c>
      <c r="C18" s="1">
        <v>2</v>
      </c>
      <c r="D18" s="1">
        <v>0</v>
      </c>
      <c r="E18" s="1">
        <v>6</v>
      </c>
      <c r="F18" s="1">
        <v>2</v>
      </c>
      <c r="G18" s="1">
        <v>2</v>
      </c>
      <c r="H18" s="1">
        <v>2</v>
      </c>
    </row>
    <row r="19" spans="1:8" x14ac:dyDescent="0.25">
      <c r="A19" s="1">
        <v>2</v>
      </c>
      <c r="B19" s="1">
        <v>4</v>
      </c>
      <c r="C19" s="1">
        <v>2</v>
      </c>
      <c r="D19" s="1">
        <v>0</v>
      </c>
      <c r="E19" s="1">
        <v>6</v>
      </c>
      <c r="F19" s="1">
        <v>3</v>
      </c>
      <c r="G19" s="1">
        <v>3</v>
      </c>
      <c r="H19" s="1">
        <v>1</v>
      </c>
    </row>
    <row r="20" spans="1:8" x14ac:dyDescent="0.25">
      <c r="A20" s="1">
        <v>2</v>
      </c>
      <c r="B20" s="1">
        <v>4</v>
      </c>
      <c r="C20" s="1">
        <v>2</v>
      </c>
      <c r="D20" s="1">
        <v>1</v>
      </c>
      <c r="E20" s="1">
        <v>6</v>
      </c>
      <c r="F20" s="1">
        <v>2</v>
      </c>
      <c r="G20" s="1">
        <v>1</v>
      </c>
      <c r="H20" s="1">
        <v>1</v>
      </c>
    </row>
    <row r="21" spans="1:8" x14ac:dyDescent="0.25">
      <c r="A21" s="1">
        <v>2</v>
      </c>
      <c r="B21" s="1">
        <v>5</v>
      </c>
      <c r="C21" s="1">
        <v>3</v>
      </c>
      <c r="D21" s="1">
        <v>0</v>
      </c>
      <c r="E21" s="1">
        <v>6</v>
      </c>
      <c r="F21" s="1">
        <v>2</v>
      </c>
      <c r="G21" s="1">
        <v>3</v>
      </c>
      <c r="H21" s="1">
        <v>0</v>
      </c>
    </row>
    <row r="22" spans="1:8" x14ac:dyDescent="0.25">
      <c r="A22" s="1">
        <v>3</v>
      </c>
      <c r="B22" s="1">
        <v>6</v>
      </c>
      <c r="C22" s="1">
        <v>3</v>
      </c>
      <c r="D22" s="1">
        <v>1</v>
      </c>
      <c r="E22" s="1">
        <v>6</v>
      </c>
      <c r="F22" s="1">
        <v>2</v>
      </c>
      <c r="G22" s="1">
        <v>2</v>
      </c>
      <c r="H22" s="1">
        <v>1</v>
      </c>
    </row>
    <row r="23" spans="1:8" x14ac:dyDescent="0.25">
      <c r="A23" s="1">
        <v>2</v>
      </c>
      <c r="B23" s="1">
        <v>4</v>
      </c>
      <c r="C23" s="1">
        <v>2</v>
      </c>
      <c r="D23" s="1">
        <v>0</v>
      </c>
      <c r="E23" s="1">
        <v>6</v>
      </c>
      <c r="F23" s="1">
        <v>3</v>
      </c>
      <c r="G23" s="1">
        <v>3</v>
      </c>
      <c r="H23" s="1">
        <v>0</v>
      </c>
    </row>
    <row r="24" spans="1:8" x14ac:dyDescent="0.25">
      <c r="A24" s="1">
        <v>3</v>
      </c>
      <c r="B24" s="1">
        <v>4</v>
      </c>
      <c r="C24" s="1">
        <v>3</v>
      </c>
      <c r="D24" s="1">
        <v>0</v>
      </c>
      <c r="E24" s="1">
        <v>6</v>
      </c>
      <c r="F24" s="1">
        <v>2</v>
      </c>
      <c r="G24" s="1">
        <v>3</v>
      </c>
      <c r="H24" s="1">
        <v>0</v>
      </c>
    </row>
    <row r="25" spans="1:8" x14ac:dyDescent="0.25">
      <c r="A25" s="1">
        <v>2</v>
      </c>
      <c r="B25" s="1">
        <v>4</v>
      </c>
      <c r="C25" s="1">
        <v>3</v>
      </c>
      <c r="D25" s="1">
        <v>0</v>
      </c>
      <c r="E25" s="1">
        <v>8</v>
      </c>
      <c r="F25" s="1">
        <v>1</v>
      </c>
      <c r="G25" s="1">
        <v>2</v>
      </c>
      <c r="H25" s="1">
        <v>1</v>
      </c>
    </row>
    <row r="26" spans="1:8" x14ac:dyDescent="0.25">
      <c r="A26" s="1">
        <v>2</v>
      </c>
      <c r="B26" s="1">
        <v>4</v>
      </c>
      <c r="C26" s="1">
        <v>2</v>
      </c>
      <c r="D26" s="1">
        <v>0</v>
      </c>
      <c r="E26" s="1">
        <v>6</v>
      </c>
      <c r="F26" s="1">
        <v>3</v>
      </c>
      <c r="G26" s="1">
        <v>2</v>
      </c>
      <c r="H26" s="1">
        <v>0</v>
      </c>
    </row>
    <row r="27" spans="1:8" x14ac:dyDescent="0.25">
      <c r="A27" s="1">
        <v>2</v>
      </c>
      <c r="B27" s="1">
        <v>4</v>
      </c>
      <c r="C27" s="1">
        <v>2</v>
      </c>
      <c r="D27" s="1">
        <v>0</v>
      </c>
      <c r="E27" s="1">
        <v>7</v>
      </c>
      <c r="F27" s="1">
        <v>1</v>
      </c>
      <c r="G27" s="1">
        <v>1</v>
      </c>
      <c r="H27" s="1">
        <v>1</v>
      </c>
    </row>
    <row r="28" spans="1:8" x14ac:dyDescent="0.25">
      <c r="A28" s="1">
        <v>2</v>
      </c>
      <c r="B28" s="1">
        <v>4</v>
      </c>
      <c r="C28" s="1">
        <v>2</v>
      </c>
      <c r="D28" s="1">
        <v>1</v>
      </c>
      <c r="E28" s="1">
        <v>6</v>
      </c>
      <c r="F28" s="1">
        <v>1</v>
      </c>
      <c r="G28" s="1">
        <v>3</v>
      </c>
      <c r="H28" s="1">
        <v>0</v>
      </c>
    </row>
    <row r="29" spans="1:8" x14ac:dyDescent="0.25">
      <c r="A29" s="1">
        <v>2</v>
      </c>
      <c r="B29" s="1">
        <v>4</v>
      </c>
      <c r="C29" s="1">
        <v>2</v>
      </c>
      <c r="D29" s="1">
        <v>0</v>
      </c>
      <c r="E29" s="1">
        <v>6</v>
      </c>
      <c r="F29" s="1">
        <v>1</v>
      </c>
      <c r="G29" s="1">
        <v>1</v>
      </c>
      <c r="H29" s="1">
        <v>1</v>
      </c>
    </row>
    <row r="30" spans="1:8" x14ac:dyDescent="0.25">
      <c r="A30" s="1">
        <v>2</v>
      </c>
      <c r="B30" s="1">
        <v>4</v>
      </c>
      <c r="C30" s="1">
        <v>3</v>
      </c>
      <c r="D30" s="1">
        <v>0</v>
      </c>
      <c r="E30" s="1">
        <v>6</v>
      </c>
      <c r="F30" s="1">
        <v>2</v>
      </c>
      <c r="G30" s="1">
        <v>3</v>
      </c>
      <c r="H30" s="1">
        <v>2</v>
      </c>
    </row>
    <row r="31" spans="1:8" x14ac:dyDescent="0.25">
      <c r="A31" s="1">
        <v>2</v>
      </c>
      <c r="B31" s="1">
        <v>5</v>
      </c>
      <c r="C31" s="1">
        <v>2</v>
      </c>
      <c r="D31" s="1">
        <v>1</v>
      </c>
      <c r="E31" s="1">
        <v>6</v>
      </c>
      <c r="F31" s="1">
        <v>3</v>
      </c>
      <c r="G31" s="1">
        <v>2</v>
      </c>
      <c r="H31" s="1">
        <v>0</v>
      </c>
    </row>
    <row r="32" spans="1:8" x14ac:dyDescent="0.25">
      <c r="A32" s="1">
        <v>2</v>
      </c>
      <c r="B32" s="1">
        <v>4</v>
      </c>
      <c r="C32" s="1">
        <v>2</v>
      </c>
      <c r="D32" s="1">
        <v>1</v>
      </c>
      <c r="E32" s="1">
        <v>6</v>
      </c>
      <c r="F32" s="1">
        <v>3</v>
      </c>
      <c r="G32" s="1">
        <v>3</v>
      </c>
      <c r="H32" s="1">
        <v>0</v>
      </c>
    </row>
    <row r="33" spans="1:8" x14ac:dyDescent="0.25">
      <c r="A33" s="1">
        <v>2</v>
      </c>
      <c r="B33" s="1">
        <v>4</v>
      </c>
      <c r="C33" s="1">
        <v>2</v>
      </c>
      <c r="D33" s="1">
        <v>0</v>
      </c>
      <c r="E33" s="1">
        <v>7</v>
      </c>
      <c r="F33" s="1">
        <v>2</v>
      </c>
      <c r="G33" s="1">
        <v>3</v>
      </c>
      <c r="H33" s="1">
        <v>0</v>
      </c>
    </row>
    <row r="34" spans="1:8" x14ac:dyDescent="0.25">
      <c r="A34" s="1">
        <v>3</v>
      </c>
      <c r="B34" s="1">
        <v>4</v>
      </c>
      <c r="C34" s="1">
        <v>3</v>
      </c>
      <c r="D34" s="1">
        <v>0</v>
      </c>
      <c r="E34" s="1">
        <v>6</v>
      </c>
      <c r="F34" s="1">
        <v>1</v>
      </c>
      <c r="G34" s="1">
        <v>3</v>
      </c>
      <c r="H34" s="1">
        <v>2</v>
      </c>
    </row>
    <row r="35" spans="1:8" x14ac:dyDescent="0.25">
      <c r="A35" s="1">
        <v>4</v>
      </c>
      <c r="B35" s="1">
        <v>6</v>
      </c>
      <c r="C35" s="1">
        <v>1</v>
      </c>
      <c r="D35" s="1">
        <v>1</v>
      </c>
      <c r="E35" s="1">
        <v>6</v>
      </c>
      <c r="F35" s="1">
        <v>2</v>
      </c>
      <c r="G35" s="1">
        <v>3</v>
      </c>
      <c r="H35" s="1">
        <v>0</v>
      </c>
    </row>
    <row r="36" spans="1:8" x14ac:dyDescent="0.25">
      <c r="A36" s="1">
        <v>5</v>
      </c>
      <c r="B36" s="1">
        <v>4</v>
      </c>
      <c r="C36" s="1">
        <v>3</v>
      </c>
      <c r="D36" s="1">
        <v>0</v>
      </c>
      <c r="E36" s="1">
        <v>6</v>
      </c>
      <c r="F36" s="1">
        <v>3</v>
      </c>
      <c r="G36" s="1">
        <v>2</v>
      </c>
      <c r="H36" s="1">
        <v>0</v>
      </c>
    </row>
    <row r="37" spans="1:8" x14ac:dyDescent="0.25">
      <c r="A37" s="1">
        <v>2</v>
      </c>
      <c r="B37" s="1">
        <v>4</v>
      </c>
      <c r="C37" s="1">
        <v>2</v>
      </c>
      <c r="D37" s="1">
        <v>1</v>
      </c>
      <c r="E37" s="1">
        <v>7</v>
      </c>
      <c r="F37" s="1">
        <v>3</v>
      </c>
      <c r="G37" s="1">
        <v>2</v>
      </c>
      <c r="H37" s="1">
        <v>1</v>
      </c>
    </row>
    <row r="38" spans="1:8" x14ac:dyDescent="0.25">
      <c r="A38" s="1">
        <v>2</v>
      </c>
      <c r="B38" s="1">
        <v>5</v>
      </c>
      <c r="C38" s="1">
        <v>2</v>
      </c>
      <c r="D38" s="1">
        <v>0</v>
      </c>
      <c r="E38" s="1">
        <v>6</v>
      </c>
      <c r="F38" s="1">
        <v>3</v>
      </c>
      <c r="G38" s="1">
        <v>1</v>
      </c>
      <c r="H38" s="1">
        <v>0</v>
      </c>
    </row>
    <row r="39" spans="1:8" x14ac:dyDescent="0.25">
      <c r="A39" s="1">
        <v>2</v>
      </c>
      <c r="B39" s="1">
        <v>4</v>
      </c>
      <c r="C39" s="1">
        <v>1</v>
      </c>
      <c r="D39" s="1">
        <v>0</v>
      </c>
      <c r="E39" s="1">
        <v>6</v>
      </c>
      <c r="F39" s="1">
        <v>1</v>
      </c>
      <c r="G39" s="1">
        <v>1</v>
      </c>
      <c r="H39" s="1">
        <v>1</v>
      </c>
    </row>
    <row r="40" spans="1:8" x14ac:dyDescent="0.25">
      <c r="A40" s="1">
        <v>3</v>
      </c>
      <c r="B40" s="1">
        <v>4</v>
      </c>
      <c r="C40" s="1">
        <v>2</v>
      </c>
      <c r="D40" s="1">
        <v>1</v>
      </c>
      <c r="E40" s="1">
        <v>6</v>
      </c>
      <c r="F40" s="1">
        <v>2</v>
      </c>
      <c r="G40" s="1">
        <v>2</v>
      </c>
      <c r="H40" s="1">
        <v>1</v>
      </c>
    </row>
    <row r="41" spans="1:8" x14ac:dyDescent="0.25">
      <c r="A41" s="1">
        <v>3</v>
      </c>
      <c r="B41" s="1">
        <v>6</v>
      </c>
      <c r="C41" s="1">
        <v>2</v>
      </c>
      <c r="D41" s="1">
        <v>0</v>
      </c>
      <c r="E41" s="1">
        <v>6</v>
      </c>
      <c r="F41" s="1">
        <v>2</v>
      </c>
      <c r="G41" s="1">
        <v>1</v>
      </c>
      <c r="H41" s="1">
        <v>0</v>
      </c>
    </row>
    <row r="42" spans="1:8" x14ac:dyDescent="0.25">
      <c r="A42" s="1">
        <v>2</v>
      </c>
      <c r="B42" s="1">
        <v>4</v>
      </c>
      <c r="C42" s="1">
        <v>1</v>
      </c>
      <c r="D42" s="1">
        <v>0</v>
      </c>
      <c r="E42" s="1">
        <v>6</v>
      </c>
      <c r="F42" s="1">
        <v>2</v>
      </c>
      <c r="G42" s="1">
        <v>2</v>
      </c>
      <c r="H42" s="1">
        <v>0</v>
      </c>
    </row>
    <row r="43" spans="1:8" x14ac:dyDescent="0.25">
      <c r="A43" s="1">
        <v>3</v>
      </c>
      <c r="B43" s="1">
        <v>4</v>
      </c>
      <c r="C43" s="1">
        <v>3</v>
      </c>
      <c r="D43" s="1">
        <v>0</v>
      </c>
      <c r="E43" s="1">
        <v>7</v>
      </c>
      <c r="F43" s="1">
        <v>1</v>
      </c>
      <c r="G43" s="1">
        <v>1</v>
      </c>
      <c r="H43" s="1">
        <v>2</v>
      </c>
    </row>
    <row r="44" spans="1:8" x14ac:dyDescent="0.25">
      <c r="A44" s="1">
        <v>2</v>
      </c>
      <c r="B44" s="1">
        <v>4</v>
      </c>
      <c r="C44" s="1">
        <v>1</v>
      </c>
      <c r="D44" s="1">
        <v>0</v>
      </c>
      <c r="E44" s="1">
        <v>9</v>
      </c>
      <c r="F44" s="1">
        <v>1</v>
      </c>
      <c r="G44" s="1">
        <v>3</v>
      </c>
      <c r="H44" s="1">
        <v>1</v>
      </c>
    </row>
    <row r="45" spans="1:8" x14ac:dyDescent="0.25">
      <c r="A45" s="1">
        <v>3</v>
      </c>
      <c r="B45" s="1">
        <v>4</v>
      </c>
      <c r="C45" s="1">
        <v>3</v>
      </c>
      <c r="D45" s="1">
        <v>1</v>
      </c>
      <c r="E45" s="1">
        <v>8</v>
      </c>
      <c r="F45" s="1">
        <v>3</v>
      </c>
      <c r="G45" s="1">
        <v>3</v>
      </c>
      <c r="H45" s="1">
        <v>2</v>
      </c>
    </row>
    <row r="46" spans="1:8" x14ac:dyDescent="0.25">
      <c r="A46" s="1">
        <v>2</v>
      </c>
      <c r="B46" s="1">
        <v>7</v>
      </c>
      <c r="C46" s="1">
        <v>1</v>
      </c>
      <c r="D46" s="1">
        <v>1</v>
      </c>
      <c r="E46" s="1">
        <v>6</v>
      </c>
      <c r="F46" s="1">
        <v>1</v>
      </c>
      <c r="G46" s="1">
        <v>3</v>
      </c>
      <c r="H46" s="1">
        <v>0</v>
      </c>
    </row>
    <row r="47" spans="1:8" x14ac:dyDescent="0.25">
      <c r="A47" s="1">
        <v>2</v>
      </c>
      <c r="B47" s="1">
        <v>4</v>
      </c>
      <c r="C47" s="1">
        <v>2</v>
      </c>
      <c r="D47" s="1">
        <v>1</v>
      </c>
      <c r="E47" s="1">
        <v>6</v>
      </c>
      <c r="F47" s="1">
        <v>1</v>
      </c>
      <c r="G47" s="1">
        <v>2</v>
      </c>
      <c r="H47" s="1">
        <v>1</v>
      </c>
    </row>
    <row r="48" spans="1:8" x14ac:dyDescent="0.25">
      <c r="A48" s="1">
        <v>2</v>
      </c>
      <c r="B48" s="1">
        <v>5</v>
      </c>
      <c r="C48" s="1">
        <v>2</v>
      </c>
      <c r="D48" s="1">
        <v>0</v>
      </c>
      <c r="E48" s="1">
        <v>6</v>
      </c>
      <c r="F48" s="1">
        <v>2</v>
      </c>
      <c r="G48" s="1">
        <v>2</v>
      </c>
      <c r="H48" s="1">
        <v>0</v>
      </c>
    </row>
    <row r="49" spans="1:8" x14ac:dyDescent="0.25">
      <c r="A49" s="1">
        <v>2</v>
      </c>
      <c r="B49" s="1">
        <v>4</v>
      </c>
      <c r="C49" s="1">
        <v>2</v>
      </c>
      <c r="D49" s="1">
        <v>0</v>
      </c>
      <c r="E49" s="1">
        <v>6</v>
      </c>
      <c r="F49" s="1">
        <v>1</v>
      </c>
      <c r="G49" s="1">
        <v>2</v>
      </c>
      <c r="H49" s="1">
        <v>0</v>
      </c>
    </row>
    <row r="50" spans="1:8" x14ac:dyDescent="0.25">
      <c r="A50" s="1">
        <v>2</v>
      </c>
      <c r="B50" s="1">
        <v>4</v>
      </c>
      <c r="C50" s="1">
        <v>2</v>
      </c>
      <c r="D50" s="1">
        <v>0</v>
      </c>
      <c r="E50" s="1">
        <v>7</v>
      </c>
      <c r="F50" s="1">
        <v>3</v>
      </c>
      <c r="G50" s="1">
        <v>3</v>
      </c>
      <c r="H50" s="1">
        <v>0</v>
      </c>
    </row>
    <row r="51" spans="1:8" x14ac:dyDescent="0.25">
      <c r="A51" s="1">
        <v>3</v>
      </c>
      <c r="B51" s="1">
        <v>5</v>
      </c>
      <c r="C51" s="1">
        <v>2</v>
      </c>
      <c r="D51" s="1">
        <v>0</v>
      </c>
      <c r="E51" s="1">
        <v>6</v>
      </c>
      <c r="F51" s="1">
        <v>3</v>
      </c>
      <c r="G51" s="1">
        <v>2</v>
      </c>
      <c r="H51" s="1">
        <v>0</v>
      </c>
    </row>
    <row r="52" spans="1:8" x14ac:dyDescent="0.25">
      <c r="A52" s="1">
        <v>2</v>
      </c>
      <c r="B52" s="1">
        <v>4</v>
      </c>
      <c r="C52" s="1">
        <v>1</v>
      </c>
      <c r="D52" s="1">
        <v>1</v>
      </c>
      <c r="E52" s="1">
        <v>6</v>
      </c>
      <c r="F52" s="1">
        <v>3</v>
      </c>
      <c r="G52" s="1">
        <v>3</v>
      </c>
      <c r="H52" s="1">
        <v>2</v>
      </c>
    </row>
    <row r="53" spans="1:8" x14ac:dyDescent="0.25">
      <c r="A53" s="1">
        <v>2</v>
      </c>
      <c r="B53" s="1">
        <v>4</v>
      </c>
      <c r="C53" s="1">
        <v>1</v>
      </c>
      <c r="D53" s="1">
        <v>0</v>
      </c>
      <c r="E53" s="1">
        <v>6</v>
      </c>
      <c r="F53" s="1">
        <v>2</v>
      </c>
      <c r="G53" s="1">
        <v>3</v>
      </c>
      <c r="H53" s="1">
        <v>0</v>
      </c>
    </row>
    <row r="54" spans="1:8" x14ac:dyDescent="0.25">
      <c r="A54" s="1">
        <v>2</v>
      </c>
      <c r="B54" s="1">
        <v>5</v>
      </c>
      <c r="C54" s="1">
        <v>3</v>
      </c>
      <c r="D54" s="1">
        <v>0</v>
      </c>
      <c r="E54" s="1">
        <v>7</v>
      </c>
      <c r="F54" s="1">
        <v>2</v>
      </c>
      <c r="G54" s="1">
        <v>2</v>
      </c>
      <c r="H54" s="1">
        <v>0</v>
      </c>
    </row>
    <row r="55" spans="1:8" x14ac:dyDescent="0.25">
      <c r="A55" s="1">
        <v>3</v>
      </c>
      <c r="B55" s="1">
        <v>5</v>
      </c>
      <c r="C55" s="1">
        <v>2</v>
      </c>
      <c r="D55" s="1">
        <v>0</v>
      </c>
      <c r="E55" s="1">
        <v>7</v>
      </c>
      <c r="F55" s="1">
        <v>3</v>
      </c>
      <c r="G55" s="1">
        <v>2</v>
      </c>
      <c r="H55" s="1">
        <v>1</v>
      </c>
    </row>
    <row r="56" spans="1:8" x14ac:dyDescent="0.25">
      <c r="A56" s="1">
        <v>3</v>
      </c>
      <c r="B56" s="1">
        <v>4</v>
      </c>
      <c r="C56" s="1">
        <v>2</v>
      </c>
      <c r="D56" s="1">
        <v>1</v>
      </c>
      <c r="E56" s="1">
        <v>6</v>
      </c>
      <c r="F56" s="1">
        <v>1</v>
      </c>
      <c r="G56" s="1">
        <v>2</v>
      </c>
      <c r="H56" s="1">
        <v>1</v>
      </c>
    </row>
    <row r="57" spans="1:8" x14ac:dyDescent="0.25">
      <c r="A57" s="1">
        <v>2</v>
      </c>
      <c r="B57" s="1">
        <v>4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0</v>
      </c>
    </row>
    <row r="58" spans="1:8" x14ac:dyDescent="0.25">
      <c r="A58" s="1">
        <v>3</v>
      </c>
      <c r="B58" s="1">
        <v>4</v>
      </c>
      <c r="C58" s="1">
        <v>1</v>
      </c>
      <c r="D58" s="1">
        <v>1</v>
      </c>
      <c r="E58" s="1">
        <v>7</v>
      </c>
      <c r="F58" s="1">
        <v>1</v>
      </c>
      <c r="G58" s="1">
        <v>3</v>
      </c>
      <c r="H58" s="1">
        <v>0</v>
      </c>
    </row>
    <row r="59" spans="1:8" x14ac:dyDescent="0.25">
      <c r="A59" s="1">
        <v>2</v>
      </c>
      <c r="B59" s="1">
        <v>4</v>
      </c>
      <c r="C59" s="1">
        <v>1</v>
      </c>
      <c r="D59" s="1">
        <v>0</v>
      </c>
      <c r="E59" s="1">
        <v>6</v>
      </c>
      <c r="F59" s="1">
        <v>2</v>
      </c>
      <c r="G59" s="1">
        <v>2</v>
      </c>
      <c r="H59" s="1">
        <v>0</v>
      </c>
    </row>
    <row r="60" spans="1:8" x14ac:dyDescent="0.25">
      <c r="A60" s="1">
        <v>2</v>
      </c>
      <c r="B60" s="1">
        <v>4</v>
      </c>
      <c r="C60" s="1">
        <v>2</v>
      </c>
      <c r="D60" s="1">
        <v>0</v>
      </c>
      <c r="E60" s="1">
        <v>6</v>
      </c>
      <c r="F60" s="1">
        <v>2</v>
      </c>
      <c r="G60" s="1">
        <v>3</v>
      </c>
      <c r="H60" s="1">
        <v>0</v>
      </c>
    </row>
    <row r="61" spans="1:8" x14ac:dyDescent="0.25">
      <c r="A61" s="1">
        <v>2</v>
      </c>
      <c r="B61" s="1">
        <v>4</v>
      </c>
      <c r="C61" s="1">
        <v>1</v>
      </c>
      <c r="D61" s="1">
        <v>1</v>
      </c>
      <c r="E61" s="1">
        <v>6</v>
      </c>
      <c r="F61" s="1">
        <v>1</v>
      </c>
      <c r="G61" s="1">
        <v>2</v>
      </c>
      <c r="H61" s="1">
        <v>0</v>
      </c>
    </row>
    <row r="62" spans="1:8" x14ac:dyDescent="0.25">
      <c r="A62" s="1">
        <v>2</v>
      </c>
      <c r="B62" s="1">
        <v>5</v>
      </c>
      <c r="C62" s="1">
        <v>3</v>
      </c>
      <c r="D62" s="1">
        <v>1</v>
      </c>
      <c r="E62" s="1">
        <v>7</v>
      </c>
      <c r="F62" s="1">
        <v>1</v>
      </c>
      <c r="G62" s="1">
        <v>2</v>
      </c>
      <c r="H62" s="1">
        <v>0</v>
      </c>
    </row>
    <row r="63" spans="1:8" x14ac:dyDescent="0.25">
      <c r="A63" s="1">
        <v>2</v>
      </c>
      <c r="B63" s="1">
        <v>4</v>
      </c>
      <c r="C63" s="1">
        <v>1</v>
      </c>
      <c r="D63" s="1">
        <v>0</v>
      </c>
      <c r="E63" s="1">
        <v>7</v>
      </c>
      <c r="F63" s="1">
        <v>2</v>
      </c>
      <c r="G63" s="1">
        <v>3</v>
      </c>
      <c r="H63" s="1">
        <v>0</v>
      </c>
    </row>
    <row r="64" spans="1:8" x14ac:dyDescent="0.25">
      <c r="A64" s="1">
        <v>2</v>
      </c>
      <c r="B64" s="1">
        <v>6</v>
      </c>
      <c r="C64" s="1">
        <v>1</v>
      </c>
      <c r="D64" s="1">
        <v>0</v>
      </c>
      <c r="E64" s="1">
        <v>6</v>
      </c>
      <c r="F64" s="1">
        <v>2</v>
      </c>
      <c r="G64" s="1">
        <v>2</v>
      </c>
      <c r="H64" s="1">
        <v>1</v>
      </c>
    </row>
    <row r="65" spans="1:8" x14ac:dyDescent="0.25">
      <c r="A65" s="1">
        <v>3</v>
      </c>
      <c r="B65" s="1">
        <v>4</v>
      </c>
      <c r="C65" s="1">
        <v>2</v>
      </c>
      <c r="D65" s="1">
        <v>1</v>
      </c>
      <c r="E65" s="1">
        <v>6</v>
      </c>
      <c r="F65" s="1">
        <v>2</v>
      </c>
      <c r="G65" s="1">
        <v>3</v>
      </c>
      <c r="H65" s="1">
        <v>2</v>
      </c>
    </row>
    <row r="66" spans="1:8" x14ac:dyDescent="0.25">
      <c r="A66" s="1">
        <v>2</v>
      </c>
      <c r="B66" s="1">
        <v>5</v>
      </c>
      <c r="C66" s="1">
        <v>1</v>
      </c>
      <c r="D66" s="1">
        <v>1</v>
      </c>
      <c r="E66" s="1">
        <v>7</v>
      </c>
      <c r="F66" s="1">
        <v>3</v>
      </c>
      <c r="G66" s="1">
        <v>2</v>
      </c>
      <c r="H66" s="1">
        <v>1</v>
      </c>
    </row>
    <row r="67" spans="1:8" x14ac:dyDescent="0.25">
      <c r="A67" s="1">
        <v>2</v>
      </c>
      <c r="B67" s="1">
        <v>4</v>
      </c>
      <c r="C67" s="1">
        <v>2</v>
      </c>
      <c r="D67" s="1">
        <v>0</v>
      </c>
      <c r="E67" s="1">
        <v>7</v>
      </c>
      <c r="F67" s="1">
        <v>2</v>
      </c>
      <c r="G67" s="1">
        <v>2</v>
      </c>
      <c r="H67" s="1">
        <v>1</v>
      </c>
    </row>
    <row r="68" spans="1:8" x14ac:dyDescent="0.25">
      <c r="A68" s="1">
        <v>2</v>
      </c>
      <c r="B68" s="1">
        <v>7</v>
      </c>
      <c r="C68" s="1">
        <v>1</v>
      </c>
      <c r="D68" s="1">
        <v>0</v>
      </c>
      <c r="E68" s="1">
        <v>7</v>
      </c>
      <c r="F68" s="1">
        <v>2</v>
      </c>
      <c r="G68" s="1">
        <v>2</v>
      </c>
      <c r="H68" s="1">
        <v>1</v>
      </c>
    </row>
    <row r="69" spans="1:8" x14ac:dyDescent="0.25">
      <c r="A69" s="1">
        <v>2</v>
      </c>
      <c r="B69" s="1">
        <v>5</v>
      </c>
      <c r="C69" s="1">
        <v>3</v>
      </c>
      <c r="D69" s="1">
        <v>0</v>
      </c>
      <c r="E69" s="1">
        <v>6</v>
      </c>
      <c r="F69" s="1">
        <v>2</v>
      </c>
      <c r="G69" s="1">
        <v>1</v>
      </c>
      <c r="H69" s="1">
        <v>2</v>
      </c>
    </row>
    <row r="70" spans="1:8" x14ac:dyDescent="0.25">
      <c r="A70" s="1">
        <v>2</v>
      </c>
      <c r="B70" s="1">
        <v>4</v>
      </c>
      <c r="C70" s="1">
        <v>2</v>
      </c>
      <c r="D70" s="1">
        <v>0</v>
      </c>
      <c r="E70" s="1">
        <v>6</v>
      </c>
      <c r="F70" s="1">
        <v>1</v>
      </c>
      <c r="G70" s="1">
        <v>3</v>
      </c>
      <c r="H70" s="1">
        <v>0</v>
      </c>
    </row>
    <row r="71" spans="1:8" x14ac:dyDescent="0.25">
      <c r="A71" s="1">
        <v>2</v>
      </c>
      <c r="B71" s="1">
        <v>4</v>
      </c>
      <c r="C71" s="1">
        <v>2</v>
      </c>
      <c r="D71" s="1">
        <v>0</v>
      </c>
      <c r="E71" s="1">
        <v>7</v>
      </c>
      <c r="F71" s="1">
        <v>3</v>
      </c>
      <c r="G71" s="1">
        <v>2</v>
      </c>
      <c r="H71" s="1">
        <v>0</v>
      </c>
    </row>
    <row r="72" spans="1:8" x14ac:dyDescent="0.25">
      <c r="A72" s="1">
        <v>2</v>
      </c>
      <c r="B72" s="1">
        <v>4</v>
      </c>
      <c r="C72" s="1">
        <v>2</v>
      </c>
      <c r="D72" s="1">
        <v>0</v>
      </c>
      <c r="E72" s="1">
        <v>6</v>
      </c>
      <c r="F72" s="1">
        <v>3</v>
      </c>
      <c r="G72" s="1">
        <v>2</v>
      </c>
      <c r="H72" s="1">
        <v>1</v>
      </c>
    </row>
    <row r="73" spans="1:8" x14ac:dyDescent="0.25">
      <c r="A73" s="1">
        <v>2</v>
      </c>
      <c r="B73" s="1">
        <v>4</v>
      </c>
      <c r="C73" s="1">
        <v>2</v>
      </c>
      <c r="D73" s="1">
        <v>0</v>
      </c>
      <c r="E73" s="1">
        <v>6</v>
      </c>
      <c r="F73" s="1">
        <v>3</v>
      </c>
      <c r="G73" s="1">
        <v>2</v>
      </c>
      <c r="H73" s="1">
        <v>0</v>
      </c>
    </row>
    <row r="74" spans="1:8" x14ac:dyDescent="0.25">
      <c r="A74" s="1">
        <v>3</v>
      </c>
      <c r="B74" s="1">
        <v>5</v>
      </c>
      <c r="C74" s="1">
        <v>1</v>
      </c>
      <c r="D74" s="1">
        <v>2</v>
      </c>
      <c r="E74" s="1">
        <v>6</v>
      </c>
      <c r="F74" s="1">
        <v>2</v>
      </c>
      <c r="G74" s="1">
        <v>3</v>
      </c>
      <c r="H74" s="1">
        <v>2</v>
      </c>
    </row>
    <row r="75" spans="1:8" x14ac:dyDescent="0.25">
      <c r="A75" s="1">
        <v>3</v>
      </c>
      <c r="B75" s="1">
        <v>4</v>
      </c>
      <c r="C75" s="1">
        <v>3</v>
      </c>
      <c r="D75" s="1">
        <v>0</v>
      </c>
      <c r="E75" s="1">
        <v>6</v>
      </c>
      <c r="F75" s="1">
        <v>2</v>
      </c>
      <c r="G75" s="1">
        <v>2</v>
      </c>
      <c r="H75" s="1">
        <v>0</v>
      </c>
    </row>
    <row r="76" spans="1:8" x14ac:dyDescent="0.25">
      <c r="A76" s="1">
        <v>2</v>
      </c>
      <c r="B76" s="1">
        <v>4</v>
      </c>
      <c r="C76" s="1">
        <v>2</v>
      </c>
      <c r="D76" s="1">
        <v>1</v>
      </c>
      <c r="E76" s="1">
        <v>6</v>
      </c>
      <c r="F76" s="1">
        <v>2</v>
      </c>
      <c r="G76" s="1">
        <v>3</v>
      </c>
      <c r="H76" s="1">
        <v>0</v>
      </c>
    </row>
    <row r="77" spans="1:8" x14ac:dyDescent="0.25">
      <c r="A77" s="1">
        <v>3</v>
      </c>
      <c r="B77" s="1">
        <v>4</v>
      </c>
      <c r="C77" s="1">
        <v>3</v>
      </c>
      <c r="D77" s="1">
        <v>0</v>
      </c>
      <c r="E77" s="1">
        <v>7</v>
      </c>
      <c r="F77" s="1">
        <v>2</v>
      </c>
      <c r="G77" s="1">
        <v>2</v>
      </c>
      <c r="H77" s="1">
        <v>2</v>
      </c>
    </row>
    <row r="78" spans="1:8" x14ac:dyDescent="0.25">
      <c r="A78" s="1">
        <v>2</v>
      </c>
      <c r="B78" s="1">
        <v>4</v>
      </c>
      <c r="C78" s="1">
        <v>2</v>
      </c>
      <c r="D78" s="1">
        <v>0</v>
      </c>
      <c r="E78" s="1">
        <v>6</v>
      </c>
      <c r="F78" s="1">
        <v>2</v>
      </c>
      <c r="G78" s="1">
        <v>1</v>
      </c>
      <c r="H78" s="1">
        <v>0</v>
      </c>
    </row>
    <row r="79" spans="1:8" x14ac:dyDescent="0.25">
      <c r="A79" s="1">
        <v>2</v>
      </c>
      <c r="B79" s="1">
        <v>5</v>
      </c>
      <c r="C79" s="1">
        <v>1</v>
      </c>
      <c r="D79" s="1">
        <v>0</v>
      </c>
      <c r="E79" s="1">
        <v>7</v>
      </c>
      <c r="F79" s="1">
        <v>2</v>
      </c>
      <c r="G79" s="1">
        <v>1</v>
      </c>
      <c r="H79" s="1">
        <v>1</v>
      </c>
    </row>
    <row r="80" spans="1:8" x14ac:dyDescent="0.25">
      <c r="A80" s="1">
        <v>3</v>
      </c>
      <c r="B80" s="1">
        <v>4</v>
      </c>
      <c r="C80" s="1">
        <v>2</v>
      </c>
      <c r="D80" s="1">
        <v>0</v>
      </c>
      <c r="E80" s="1">
        <v>6</v>
      </c>
      <c r="F80" s="1">
        <v>3</v>
      </c>
      <c r="G80" s="1">
        <v>2</v>
      </c>
      <c r="H80" s="1">
        <v>0</v>
      </c>
    </row>
    <row r="81" spans="1:8" x14ac:dyDescent="0.25">
      <c r="A81" s="1">
        <v>2</v>
      </c>
      <c r="B81" s="1">
        <v>5</v>
      </c>
      <c r="C81" s="1">
        <v>2</v>
      </c>
      <c r="D81" s="1">
        <v>0</v>
      </c>
      <c r="E81" s="1">
        <v>6</v>
      </c>
      <c r="F81" s="1">
        <v>3</v>
      </c>
      <c r="G81" s="1">
        <v>2</v>
      </c>
      <c r="H81" s="1">
        <v>0</v>
      </c>
    </row>
    <row r="82" spans="1:8" x14ac:dyDescent="0.25">
      <c r="A82" s="1">
        <v>2</v>
      </c>
      <c r="B82" s="1">
        <v>4</v>
      </c>
      <c r="C82" s="1">
        <v>2</v>
      </c>
      <c r="D82" s="1">
        <v>0</v>
      </c>
      <c r="E82" s="1">
        <v>7</v>
      </c>
      <c r="F82" s="1">
        <v>1</v>
      </c>
      <c r="G82" s="1">
        <v>3</v>
      </c>
      <c r="H82" s="1">
        <v>1</v>
      </c>
    </row>
    <row r="83" spans="1:8" x14ac:dyDescent="0.25">
      <c r="A83" s="1">
        <v>2</v>
      </c>
      <c r="B83" s="1">
        <v>4</v>
      </c>
      <c r="C83" s="1">
        <v>1</v>
      </c>
      <c r="D83" s="1">
        <v>0</v>
      </c>
      <c r="E83" s="1">
        <v>7</v>
      </c>
      <c r="F83" s="1">
        <v>2</v>
      </c>
      <c r="G83" s="1">
        <v>2</v>
      </c>
      <c r="H83" s="1">
        <v>0</v>
      </c>
    </row>
    <row r="84" spans="1:8" x14ac:dyDescent="0.25">
      <c r="A84" s="1">
        <v>2</v>
      </c>
      <c r="B84" s="1">
        <v>4</v>
      </c>
      <c r="C84" s="1">
        <v>2</v>
      </c>
      <c r="D84" s="1">
        <v>0</v>
      </c>
      <c r="E84" s="1">
        <v>6</v>
      </c>
      <c r="F84" s="1">
        <v>3</v>
      </c>
      <c r="G84" s="1">
        <v>2</v>
      </c>
      <c r="H84" s="1">
        <v>2</v>
      </c>
    </row>
    <row r="85" spans="1:8" x14ac:dyDescent="0.25">
      <c r="A85" s="1">
        <v>3</v>
      </c>
      <c r="B85" s="1">
        <v>5</v>
      </c>
      <c r="C85" s="1">
        <v>3</v>
      </c>
      <c r="D85" s="1">
        <v>1</v>
      </c>
      <c r="E85" s="1">
        <v>6</v>
      </c>
      <c r="F85" s="1">
        <v>3</v>
      </c>
      <c r="G85" s="1">
        <v>1</v>
      </c>
      <c r="H85" s="1">
        <v>0</v>
      </c>
    </row>
    <row r="86" spans="1:8" x14ac:dyDescent="0.25">
      <c r="A86" s="1">
        <v>2</v>
      </c>
      <c r="B86" s="1">
        <v>4</v>
      </c>
      <c r="C86" s="1">
        <v>2</v>
      </c>
      <c r="D86" s="1">
        <v>0</v>
      </c>
      <c r="E86" s="1">
        <v>6</v>
      </c>
      <c r="F86" s="1">
        <v>1</v>
      </c>
      <c r="G86" s="1">
        <v>2</v>
      </c>
      <c r="H86" s="1">
        <v>0</v>
      </c>
    </row>
    <row r="87" spans="1:8" x14ac:dyDescent="0.25">
      <c r="A87" s="1">
        <v>2</v>
      </c>
      <c r="B87" s="1">
        <v>4</v>
      </c>
      <c r="C87" s="1">
        <v>1</v>
      </c>
      <c r="D87" s="1">
        <v>0</v>
      </c>
      <c r="E87" s="1">
        <v>6</v>
      </c>
      <c r="F87" s="1">
        <v>3</v>
      </c>
      <c r="G87" s="1">
        <v>2</v>
      </c>
      <c r="H87" s="1">
        <v>1</v>
      </c>
    </row>
    <row r="88" spans="1:8" x14ac:dyDescent="0.25">
      <c r="A88" s="1">
        <v>2</v>
      </c>
      <c r="B88" s="1">
        <v>4</v>
      </c>
      <c r="C88" s="1">
        <v>2</v>
      </c>
      <c r="D88" s="1">
        <v>1</v>
      </c>
      <c r="E88" s="1">
        <v>8</v>
      </c>
      <c r="F88" s="1">
        <v>3</v>
      </c>
      <c r="G88" s="1">
        <v>1</v>
      </c>
      <c r="H88" s="1">
        <v>0</v>
      </c>
    </row>
    <row r="89" spans="1:8" x14ac:dyDescent="0.25">
      <c r="A89" s="1">
        <v>2</v>
      </c>
      <c r="B89" s="1">
        <v>4</v>
      </c>
      <c r="C89" s="1">
        <v>2</v>
      </c>
      <c r="D89" s="1">
        <v>1</v>
      </c>
      <c r="E89" s="1">
        <v>6</v>
      </c>
      <c r="F89" s="1">
        <v>1</v>
      </c>
      <c r="G89" s="1">
        <v>2</v>
      </c>
      <c r="H89" s="1">
        <v>0</v>
      </c>
    </row>
    <row r="90" spans="1:8" x14ac:dyDescent="0.25">
      <c r="A90" s="1">
        <v>3</v>
      </c>
      <c r="B90" s="1">
        <v>4</v>
      </c>
      <c r="C90" s="1">
        <v>3</v>
      </c>
      <c r="D90" s="1">
        <v>1</v>
      </c>
      <c r="E90" s="1">
        <v>6</v>
      </c>
      <c r="F90" s="1">
        <v>2</v>
      </c>
      <c r="G90" s="1">
        <v>2</v>
      </c>
      <c r="H90" s="1">
        <v>0</v>
      </c>
    </row>
    <row r="91" spans="1:8" x14ac:dyDescent="0.25">
      <c r="A91" s="1">
        <v>2</v>
      </c>
      <c r="B91" s="1">
        <v>4</v>
      </c>
      <c r="C91" s="1">
        <v>1</v>
      </c>
      <c r="D91" s="1">
        <v>0</v>
      </c>
      <c r="E91" s="1">
        <v>9</v>
      </c>
      <c r="F91" s="1">
        <v>2</v>
      </c>
      <c r="G91" s="1">
        <v>3</v>
      </c>
      <c r="H91" s="1">
        <v>0</v>
      </c>
    </row>
    <row r="92" spans="1:8" x14ac:dyDescent="0.25">
      <c r="A92" s="1">
        <v>2</v>
      </c>
      <c r="B92" s="1">
        <v>4</v>
      </c>
      <c r="C92" s="1">
        <v>1</v>
      </c>
      <c r="D92" s="1">
        <v>1</v>
      </c>
      <c r="E92" s="1">
        <v>6</v>
      </c>
      <c r="F92" s="1">
        <v>3</v>
      </c>
      <c r="G92" s="1">
        <v>2</v>
      </c>
      <c r="H92" s="1">
        <v>2</v>
      </c>
    </row>
    <row r="93" spans="1:8" x14ac:dyDescent="0.25">
      <c r="A93" s="1">
        <v>2</v>
      </c>
      <c r="B93" s="1">
        <v>4</v>
      </c>
      <c r="C93" s="1">
        <v>2</v>
      </c>
      <c r="D93" s="1">
        <v>1</v>
      </c>
      <c r="E93" s="1">
        <v>6</v>
      </c>
      <c r="F93" s="1">
        <v>3</v>
      </c>
      <c r="G93" s="1">
        <v>2</v>
      </c>
      <c r="H93" s="1">
        <v>2</v>
      </c>
    </row>
    <row r="94" spans="1:8" x14ac:dyDescent="0.25">
      <c r="A94" s="1">
        <v>2</v>
      </c>
      <c r="B94" s="1">
        <v>4</v>
      </c>
      <c r="C94" s="1">
        <v>3</v>
      </c>
      <c r="D94" s="1">
        <v>0</v>
      </c>
      <c r="E94" s="1">
        <v>6</v>
      </c>
      <c r="F94" s="1">
        <v>3</v>
      </c>
      <c r="G94" s="1">
        <v>3</v>
      </c>
      <c r="H94" s="1">
        <v>0</v>
      </c>
    </row>
    <row r="95" spans="1:8" x14ac:dyDescent="0.25">
      <c r="A95" s="1">
        <v>2</v>
      </c>
      <c r="B95" s="1">
        <v>4</v>
      </c>
      <c r="C95" s="1">
        <v>1</v>
      </c>
      <c r="D95" s="1">
        <v>0</v>
      </c>
      <c r="E95" s="1">
        <v>6</v>
      </c>
      <c r="F95" s="1">
        <v>2</v>
      </c>
      <c r="G95" s="1">
        <v>1</v>
      </c>
      <c r="H95" s="1">
        <v>1</v>
      </c>
    </row>
    <row r="96" spans="1:8" x14ac:dyDescent="0.25">
      <c r="A96" s="1">
        <v>3</v>
      </c>
      <c r="B96" s="1">
        <v>4</v>
      </c>
      <c r="C96" s="1">
        <v>1</v>
      </c>
      <c r="D96" s="1">
        <v>1</v>
      </c>
      <c r="E96" s="1">
        <v>6</v>
      </c>
      <c r="F96" s="1">
        <v>1</v>
      </c>
      <c r="G96" s="1">
        <v>1</v>
      </c>
      <c r="H96" s="1">
        <v>0</v>
      </c>
    </row>
    <row r="97" spans="1:8" x14ac:dyDescent="0.25">
      <c r="A97" s="1">
        <v>2</v>
      </c>
      <c r="B97" s="1">
        <v>4</v>
      </c>
      <c r="C97" s="1">
        <v>1</v>
      </c>
      <c r="D97" s="1">
        <v>0</v>
      </c>
      <c r="E97" s="1">
        <v>6</v>
      </c>
      <c r="F97" s="1">
        <v>1</v>
      </c>
      <c r="G97" s="1">
        <v>3</v>
      </c>
      <c r="H97" s="1">
        <v>0</v>
      </c>
    </row>
    <row r="98" spans="1:8" x14ac:dyDescent="0.25">
      <c r="A98" s="1">
        <v>2</v>
      </c>
      <c r="B98" s="1">
        <v>5</v>
      </c>
      <c r="C98" s="1">
        <v>3</v>
      </c>
      <c r="D98" s="1">
        <v>0</v>
      </c>
      <c r="E98" s="1">
        <v>6</v>
      </c>
      <c r="F98" s="1">
        <v>2</v>
      </c>
      <c r="G98" s="1">
        <v>1</v>
      </c>
      <c r="H98" s="1">
        <v>2</v>
      </c>
    </row>
    <row r="99" spans="1:8" x14ac:dyDescent="0.25">
      <c r="A99" s="1">
        <v>2</v>
      </c>
      <c r="B99" s="1">
        <v>4</v>
      </c>
      <c r="C99" s="1">
        <v>3</v>
      </c>
      <c r="D99" s="1">
        <v>0</v>
      </c>
      <c r="E99" s="1">
        <v>6</v>
      </c>
      <c r="F99" s="1">
        <v>1</v>
      </c>
      <c r="G99" s="1">
        <v>2</v>
      </c>
      <c r="H99" s="1">
        <v>0</v>
      </c>
    </row>
    <row r="100" spans="1:8" x14ac:dyDescent="0.25">
      <c r="A100" s="1">
        <v>2</v>
      </c>
      <c r="B100" s="1">
        <v>4</v>
      </c>
      <c r="C100" s="1">
        <v>1</v>
      </c>
      <c r="D100" s="1">
        <v>0</v>
      </c>
      <c r="E100" s="1">
        <v>6</v>
      </c>
      <c r="F100" s="1">
        <v>3</v>
      </c>
      <c r="G100" s="1">
        <v>1</v>
      </c>
      <c r="H100" s="1">
        <v>0</v>
      </c>
    </row>
    <row r="101" spans="1:8" x14ac:dyDescent="0.25">
      <c r="A101" s="1">
        <v>2</v>
      </c>
      <c r="B101" s="1">
        <v>4</v>
      </c>
      <c r="C101" s="1">
        <v>2</v>
      </c>
      <c r="D101" s="1">
        <v>0</v>
      </c>
      <c r="E101" s="1">
        <v>7</v>
      </c>
      <c r="F101" s="1">
        <v>3</v>
      </c>
      <c r="G101" s="1">
        <v>1</v>
      </c>
      <c r="H101" s="1">
        <v>0</v>
      </c>
    </row>
    <row r="102" spans="1:8" x14ac:dyDescent="0.25">
      <c r="A102" s="1">
        <v>2</v>
      </c>
      <c r="B102" s="1">
        <v>5</v>
      </c>
      <c r="C102" s="1">
        <v>1</v>
      </c>
      <c r="D102" s="1">
        <v>0</v>
      </c>
      <c r="E102" s="1">
        <v>7</v>
      </c>
      <c r="F102" s="1">
        <v>2</v>
      </c>
      <c r="G102" s="1">
        <v>2</v>
      </c>
      <c r="H102" s="1">
        <v>0</v>
      </c>
    </row>
    <row r="103" spans="1:8" x14ac:dyDescent="0.25">
      <c r="A103" s="1">
        <v>5</v>
      </c>
      <c r="B103" s="1">
        <v>4</v>
      </c>
      <c r="C103" s="1">
        <v>1</v>
      </c>
      <c r="D103" s="1">
        <v>1</v>
      </c>
      <c r="E103" s="1">
        <v>6</v>
      </c>
      <c r="F103" s="1">
        <v>2</v>
      </c>
      <c r="G103" s="1">
        <v>2</v>
      </c>
      <c r="H103" s="1">
        <v>0</v>
      </c>
    </row>
    <row r="104" spans="1:8" x14ac:dyDescent="0.25">
      <c r="A104" s="1">
        <v>2</v>
      </c>
      <c r="B104" s="1">
        <v>4</v>
      </c>
      <c r="C104" s="1">
        <v>2</v>
      </c>
      <c r="D104" s="1">
        <v>1</v>
      </c>
      <c r="E104" s="1">
        <v>6</v>
      </c>
      <c r="F104" s="1">
        <v>2</v>
      </c>
      <c r="G104" s="1">
        <v>3</v>
      </c>
      <c r="H104" s="1">
        <v>1</v>
      </c>
    </row>
    <row r="105" spans="1:8" x14ac:dyDescent="0.25">
      <c r="A105" s="1">
        <v>2</v>
      </c>
      <c r="B105" s="1">
        <v>7</v>
      </c>
      <c r="C105" s="1">
        <v>3</v>
      </c>
      <c r="D105" s="1">
        <v>0</v>
      </c>
      <c r="E105" s="1">
        <v>6</v>
      </c>
      <c r="F105" s="1">
        <v>2</v>
      </c>
      <c r="G105" s="1">
        <v>3</v>
      </c>
      <c r="H105" s="1">
        <v>2</v>
      </c>
    </row>
    <row r="106" spans="1:8" x14ac:dyDescent="0.25">
      <c r="A106" s="1">
        <v>2</v>
      </c>
      <c r="B106" s="1">
        <v>5</v>
      </c>
      <c r="C106" s="1">
        <v>1</v>
      </c>
      <c r="D106" s="1">
        <v>1</v>
      </c>
      <c r="E106" s="1">
        <v>6</v>
      </c>
      <c r="F106" s="1">
        <v>3</v>
      </c>
      <c r="G106" s="1">
        <v>1</v>
      </c>
      <c r="H106" s="1">
        <v>0</v>
      </c>
    </row>
    <row r="107" spans="1:8" x14ac:dyDescent="0.25">
      <c r="A107" s="1">
        <v>2</v>
      </c>
      <c r="B107" s="1">
        <v>4</v>
      </c>
      <c r="C107" s="1">
        <v>3</v>
      </c>
      <c r="D107" s="1">
        <v>0</v>
      </c>
      <c r="E107" s="1">
        <v>8</v>
      </c>
      <c r="F107" s="1">
        <v>1</v>
      </c>
      <c r="G107" s="1">
        <v>2</v>
      </c>
      <c r="H107" s="1">
        <v>0</v>
      </c>
    </row>
    <row r="108" spans="1:8" x14ac:dyDescent="0.25">
      <c r="A108" s="1">
        <v>3</v>
      </c>
      <c r="B108" s="1">
        <v>4</v>
      </c>
      <c r="C108" s="1">
        <v>1</v>
      </c>
      <c r="D108" s="1">
        <v>0</v>
      </c>
      <c r="E108" s="1">
        <v>6</v>
      </c>
      <c r="F108" s="1">
        <v>1</v>
      </c>
      <c r="G108" s="1">
        <v>3</v>
      </c>
      <c r="H108" s="1">
        <v>2</v>
      </c>
    </row>
    <row r="109" spans="1:8" x14ac:dyDescent="0.25">
      <c r="A109" s="1">
        <v>2</v>
      </c>
      <c r="B109" s="1">
        <v>4</v>
      </c>
      <c r="C109" s="1">
        <v>2</v>
      </c>
      <c r="D109" s="1">
        <v>1</v>
      </c>
      <c r="E109" s="1">
        <v>6</v>
      </c>
      <c r="F109" s="1">
        <v>2</v>
      </c>
      <c r="G109" s="1">
        <v>3</v>
      </c>
      <c r="H109" s="1">
        <v>0</v>
      </c>
    </row>
    <row r="110" spans="1:8" x14ac:dyDescent="0.25">
      <c r="A110" s="1">
        <v>2</v>
      </c>
      <c r="B110" s="1">
        <v>5</v>
      </c>
      <c r="C110" s="1">
        <v>2</v>
      </c>
      <c r="D110" s="1">
        <v>1</v>
      </c>
      <c r="E110" s="1">
        <v>6</v>
      </c>
      <c r="F110" s="1">
        <v>2</v>
      </c>
      <c r="G110" s="1">
        <v>3</v>
      </c>
      <c r="H110" s="1">
        <v>0</v>
      </c>
    </row>
    <row r="111" spans="1:8" x14ac:dyDescent="0.25">
      <c r="A111" s="1">
        <v>5</v>
      </c>
      <c r="B111" s="1">
        <v>4</v>
      </c>
      <c r="C111" s="1">
        <v>2</v>
      </c>
      <c r="D111" s="1">
        <v>0</v>
      </c>
      <c r="E111" s="1">
        <v>7</v>
      </c>
      <c r="F111" s="1">
        <v>2</v>
      </c>
      <c r="G111" s="1">
        <v>1</v>
      </c>
      <c r="H111" s="1">
        <v>1</v>
      </c>
    </row>
    <row r="112" spans="1:8" x14ac:dyDescent="0.25">
      <c r="A112" s="1">
        <v>2</v>
      </c>
      <c r="B112" s="1">
        <v>5</v>
      </c>
      <c r="C112" s="1">
        <v>3</v>
      </c>
      <c r="D112" s="1">
        <v>0</v>
      </c>
      <c r="E112" s="1">
        <v>6</v>
      </c>
      <c r="F112" s="1">
        <v>2</v>
      </c>
      <c r="G112" s="1">
        <v>1</v>
      </c>
      <c r="H112" s="1">
        <v>0</v>
      </c>
    </row>
    <row r="113" spans="1:8" x14ac:dyDescent="0.25">
      <c r="A113" s="1">
        <v>2</v>
      </c>
      <c r="B113" s="1">
        <v>4</v>
      </c>
      <c r="C113" s="1">
        <v>2</v>
      </c>
      <c r="D113" s="1">
        <v>0</v>
      </c>
      <c r="E113" s="1">
        <v>6</v>
      </c>
      <c r="F113" s="1">
        <v>2</v>
      </c>
      <c r="G113" s="1">
        <v>1</v>
      </c>
      <c r="H113" s="1">
        <v>2</v>
      </c>
    </row>
    <row r="114" spans="1:8" x14ac:dyDescent="0.25">
      <c r="A114" s="1">
        <v>3</v>
      </c>
      <c r="B114" s="1">
        <v>4</v>
      </c>
      <c r="C114" s="1">
        <v>1</v>
      </c>
      <c r="D114" s="1">
        <v>0</v>
      </c>
      <c r="E114" s="1">
        <v>8</v>
      </c>
      <c r="F114" s="1">
        <v>2</v>
      </c>
      <c r="G114" s="1">
        <v>2</v>
      </c>
      <c r="H114" s="1">
        <v>0</v>
      </c>
    </row>
    <row r="115" spans="1:8" x14ac:dyDescent="0.25">
      <c r="A115" s="1">
        <v>2</v>
      </c>
      <c r="B115" s="1">
        <v>7</v>
      </c>
      <c r="C115" s="1">
        <v>2</v>
      </c>
      <c r="D115" s="1">
        <v>0</v>
      </c>
      <c r="E115" s="1">
        <v>6</v>
      </c>
      <c r="F115" s="1">
        <v>1</v>
      </c>
      <c r="G115" s="1">
        <v>3</v>
      </c>
      <c r="H115" s="1">
        <v>2</v>
      </c>
    </row>
    <row r="116" spans="1:8" x14ac:dyDescent="0.25">
      <c r="A116" s="1">
        <v>2</v>
      </c>
      <c r="B116" s="1">
        <v>5</v>
      </c>
      <c r="C116" s="1">
        <v>3</v>
      </c>
      <c r="D116" s="1">
        <v>0</v>
      </c>
      <c r="E116" s="1">
        <v>6</v>
      </c>
      <c r="F116" s="1">
        <v>2</v>
      </c>
      <c r="G116" s="1">
        <v>1</v>
      </c>
      <c r="H116" s="1">
        <v>0</v>
      </c>
    </row>
    <row r="117" spans="1:8" x14ac:dyDescent="0.25">
      <c r="A117" s="1">
        <v>2</v>
      </c>
      <c r="B117" s="1">
        <v>5</v>
      </c>
      <c r="C117" s="1">
        <v>1</v>
      </c>
      <c r="D117" s="1">
        <v>0</v>
      </c>
      <c r="E117" s="1">
        <v>9</v>
      </c>
      <c r="F117" s="1">
        <v>1</v>
      </c>
      <c r="G117" s="1">
        <v>1</v>
      </c>
      <c r="H117" s="1">
        <v>2</v>
      </c>
    </row>
    <row r="118" spans="1:8" x14ac:dyDescent="0.25">
      <c r="A118" s="1">
        <v>2</v>
      </c>
      <c r="B118" s="1">
        <v>4</v>
      </c>
      <c r="C118" s="1">
        <v>3</v>
      </c>
      <c r="D118" s="1">
        <v>0</v>
      </c>
      <c r="E118" s="1">
        <v>6</v>
      </c>
      <c r="F118" s="1">
        <v>3</v>
      </c>
      <c r="G118" s="1">
        <v>1</v>
      </c>
      <c r="H118" s="1">
        <v>1</v>
      </c>
    </row>
    <row r="119" spans="1:8" x14ac:dyDescent="0.25">
      <c r="A119" s="1">
        <v>4</v>
      </c>
      <c r="B119" s="1">
        <v>4</v>
      </c>
      <c r="C119" s="1">
        <v>2</v>
      </c>
      <c r="D119" s="1">
        <v>1</v>
      </c>
      <c r="E119" s="1">
        <v>6</v>
      </c>
      <c r="F119" s="1">
        <v>1</v>
      </c>
      <c r="G119" s="1">
        <v>2</v>
      </c>
      <c r="H119" s="1">
        <v>1</v>
      </c>
    </row>
    <row r="120" spans="1:8" x14ac:dyDescent="0.25">
      <c r="A120" s="1">
        <v>2</v>
      </c>
      <c r="B120" s="1">
        <v>4</v>
      </c>
      <c r="C120" s="1">
        <v>1</v>
      </c>
      <c r="D120" s="1">
        <v>0</v>
      </c>
      <c r="E120" s="1">
        <v>7</v>
      </c>
      <c r="F120" s="1">
        <v>1</v>
      </c>
      <c r="G120" s="1">
        <v>2</v>
      </c>
      <c r="H120" s="1">
        <v>0</v>
      </c>
    </row>
    <row r="121" spans="1:8" x14ac:dyDescent="0.25">
      <c r="A121" s="1">
        <v>2</v>
      </c>
      <c r="B121" s="1">
        <v>4</v>
      </c>
      <c r="C121" s="1">
        <v>1</v>
      </c>
      <c r="D121" s="1">
        <v>0</v>
      </c>
      <c r="E121" s="1">
        <v>6</v>
      </c>
      <c r="F121" s="1">
        <v>2</v>
      </c>
      <c r="G121" s="1">
        <v>1</v>
      </c>
      <c r="H121" s="1">
        <v>0</v>
      </c>
    </row>
    <row r="122" spans="1:8" x14ac:dyDescent="0.25">
      <c r="A122" s="1">
        <v>3</v>
      </c>
      <c r="B122" s="1">
        <v>5</v>
      </c>
      <c r="C122" s="1">
        <v>2</v>
      </c>
      <c r="D122" s="1">
        <v>1</v>
      </c>
      <c r="E122" s="1">
        <v>6</v>
      </c>
      <c r="F122" s="1">
        <v>1</v>
      </c>
      <c r="G122" s="1">
        <v>1</v>
      </c>
      <c r="H122" s="1">
        <v>0</v>
      </c>
    </row>
    <row r="123" spans="1:8" x14ac:dyDescent="0.25">
      <c r="A123" s="1">
        <v>4</v>
      </c>
      <c r="B123" s="1">
        <v>5</v>
      </c>
      <c r="C123" s="1">
        <v>2</v>
      </c>
      <c r="D123" s="1">
        <v>1</v>
      </c>
      <c r="E123" s="1">
        <v>7</v>
      </c>
      <c r="F123" s="1">
        <v>1</v>
      </c>
      <c r="G123" s="1">
        <v>1</v>
      </c>
      <c r="H123" s="1">
        <v>2</v>
      </c>
    </row>
    <row r="124" spans="1:8" x14ac:dyDescent="0.25">
      <c r="A124" s="1">
        <v>2</v>
      </c>
      <c r="B124" s="1">
        <v>5</v>
      </c>
      <c r="C124" s="1">
        <v>3</v>
      </c>
      <c r="D124" s="1">
        <v>0</v>
      </c>
      <c r="E124" s="1">
        <v>6</v>
      </c>
      <c r="F124" s="1">
        <v>1</v>
      </c>
      <c r="G124" s="1">
        <v>1</v>
      </c>
      <c r="H124" s="1">
        <v>0</v>
      </c>
    </row>
    <row r="125" spans="1:8" x14ac:dyDescent="0.25">
      <c r="A125" s="1">
        <v>2</v>
      </c>
      <c r="B125" s="1">
        <v>5</v>
      </c>
      <c r="C125" s="1">
        <v>2</v>
      </c>
      <c r="D125" s="1">
        <v>1</v>
      </c>
      <c r="E125" s="1">
        <v>7</v>
      </c>
      <c r="F125" s="1">
        <v>2</v>
      </c>
      <c r="G125" s="1">
        <v>2</v>
      </c>
      <c r="H125" s="1">
        <v>0</v>
      </c>
    </row>
    <row r="126" spans="1:8" x14ac:dyDescent="0.25">
      <c r="A126" s="1">
        <v>2</v>
      </c>
      <c r="B126" s="1">
        <v>5</v>
      </c>
      <c r="C126" s="1">
        <v>2</v>
      </c>
      <c r="D126" s="1">
        <v>1</v>
      </c>
      <c r="E126" s="1">
        <v>7</v>
      </c>
      <c r="F126" s="1">
        <v>3</v>
      </c>
      <c r="G126" s="1">
        <v>2</v>
      </c>
      <c r="H126" s="1">
        <v>1</v>
      </c>
    </row>
    <row r="127" spans="1:8" x14ac:dyDescent="0.25">
      <c r="A127" s="1">
        <v>2</v>
      </c>
      <c r="B127" s="1">
        <v>6</v>
      </c>
      <c r="C127" s="1">
        <v>2</v>
      </c>
      <c r="D127" s="1">
        <v>0</v>
      </c>
      <c r="E127" s="1">
        <v>6</v>
      </c>
      <c r="F127" s="1">
        <v>2</v>
      </c>
      <c r="G127" s="1">
        <v>2</v>
      </c>
      <c r="H127" s="1">
        <v>2</v>
      </c>
    </row>
    <row r="128" spans="1:8" x14ac:dyDescent="0.25">
      <c r="A128" s="1">
        <v>4</v>
      </c>
      <c r="B128" s="1">
        <v>5</v>
      </c>
      <c r="C128" s="1">
        <v>1</v>
      </c>
      <c r="D128" s="1">
        <v>0</v>
      </c>
      <c r="E128" s="1">
        <v>6</v>
      </c>
      <c r="F128" s="1">
        <v>3</v>
      </c>
      <c r="G128" s="1">
        <v>3</v>
      </c>
      <c r="H128" s="1">
        <v>2</v>
      </c>
    </row>
    <row r="129" spans="1:8" x14ac:dyDescent="0.25">
      <c r="A129" s="1">
        <v>3</v>
      </c>
      <c r="B129" s="1">
        <v>4</v>
      </c>
      <c r="C129" s="1">
        <v>1</v>
      </c>
      <c r="D129" s="1">
        <v>0</v>
      </c>
      <c r="E129" s="1">
        <v>6</v>
      </c>
      <c r="F129" s="1">
        <v>1</v>
      </c>
      <c r="G129" s="1">
        <v>2</v>
      </c>
      <c r="H129" s="1">
        <v>1</v>
      </c>
    </row>
    <row r="130" spans="1:8" x14ac:dyDescent="0.25">
      <c r="A130" s="1">
        <v>2</v>
      </c>
      <c r="B130" s="1">
        <v>4</v>
      </c>
      <c r="C130" s="1">
        <v>2</v>
      </c>
      <c r="D130" s="1">
        <v>0</v>
      </c>
      <c r="E130" s="1">
        <v>6</v>
      </c>
      <c r="F130" s="1">
        <v>3</v>
      </c>
      <c r="G130" s="1">
        <v>1</v>
      </c>
      <c r="H130" s="1">
        <v>1</v>
      </c>
    </row>
    <row r="131" spans="1:8" x14ac:dyDescent="0.25">
      <c r="A131" s="1">
        <v>2</v>
      </c>
      <c r="B131" s="1">
        <v>5</v>
      </c>
      <c r="C131" s="1">
        <v>3</v>
      </c>
      <c r="D131" s="1">
        <v>0</v>
      </c>
      <c r="E131" s="1">
        <v>6</v>
      </c>
      <c r="F131" s="1">
        <v>2</v>
      </c>
      <c r="G131" s="1">
        <v>2</v>
      </c>
      <c r="H131" s="1">
        <v>2</v>
      </c>
    </row>
    <row r="132" spans="1:8" x14ac:dyDescent="0.25">
      <c r="A132" s="1">
        <v>2</v>
      </c>
      <c r="B132" s="1">
        <v>4</v>
      </c>
      <c r="C132" s="1">
        <v>3</v>
      </c>
      <c r="D132" s="1">
        <v>0</v>
      </c>
      <c r="E132" s="1">
        <v>6</v>
      </c>
      <c r="F132" s="1">
        <v>3</v>
      </c>
      <c r="G132" s="1">
        <v>1</v>
      </c>
      <c r="H132" s="1">
        <v>2</v>
      </c>
    </row>
    <row r="133" spans="1:8" x14ac:dyDescent="0.25">
      <c r="A133" s="1">
        <v>2</v>
      </c>
      <c r="B133" s="1">
        <v>4</v>
      </c>
      <c r="C133" s="1">
        <v>2</v>
      </c>
      <c r="D133" s="1">
        <v>1</v>
      </c>
      <c r="E133" s="1">
        <v>7</v>
      </c>
      <c r="F133" s="1">
        <v>2</v>
      </c>
      <c r="G133" s="1">
        <v>2</v>
      </c>
      <c r="H133" s="1">
        <v>2</v>
      </c>
    </row>
    <row r="134" spans="1:8" x14ac:dyDescent="0.25">
      <c r="A134" s="1">
        <v>2</v>
      </c>
      <c r="B134" s="1">
        <v>5</v>
      </c>
      <c r="C134" s="1">
        <v>3</v>
      </c>
      <c r="D134" s="1">
        <v>0</v>
      </c>
      <c r="E134" s="1">
        <v>6</v>
      </c>
      <c r="F134" s="1">
        <v>1</v>
      </c>
      <c r="G134" s="1">
        <v>2</v>
      </c>
      <c r="H134" s="1">
        <v>1</v>
      </c>
    </row>
    <row r="135" spans="1:8" x14ac:dyDescent="0.25">
      <c r="A135" s="1">
        <v>2</v>
      </c>
      <c r="B135" s="1">
        <v>4</v>
      </c>
      <c r="C135" s="1">
        <v>1</v>
      </c>
      <c r="D135" s="1">
        <v>1</v>
      </c>
      <c r="E135" s="1">
        <v>6</v>
      </c>
      <c r="F135" s="1">
        <v>1</v>
      </c>
      <c r="G135" s="1">
        <v>1</v>
      </c>
      <c r="H135" s="1">
        <v>1</v>
      </c>
    </row>
    <row r="136" spans="1:8" x14ac:dyDescent="0.25">
      <c r="A136" s="1">
        <v>2</v>
      </c>
      <c r="B136" s="1">
        <v>5</v>
      </c>
      <c r="C136" s="1">
        <v>1</v>
      </c>
      <c r="D136" s="1">
        <v>0</v>
      </c>
      <c r="E136" s="1">
        <v>7</v>
      </c>
      <c r="F136" s="1">
        <v>3</v>
      </c>
      <c r="G136" s="1">
        <v>1</v>
      </c>
      <c r="H136" s="1">
        <v>2</v>
      </c>
    </row>
    <row r="137" spans="1:8" x14ac:dyDescent="0.25">
      <c r="A137" s="1">
        <v>4</v>
      </c>
      <c r="B137" s="1">
        <v>4</v>
      </c>
      <c r="C137" s="1">
        <v>3</v>
      </c>
      <c r="D137" s="1">
        <v>1</v>
      </c>
      <c r="E137" s="1">
        <v>6</v>
      </c>
      <c r="F137" s="1">
        <v>1</v>
      </c>
      <c r="G137" s="1">
        <v>2</v>
      </c>
      <c r="H137" s="1">
        <v>1</v>
      </c>
    </row>
    <row r="138" spans="1:8" x14ac:dyDescent="0.25">
      <c r="A138" s="1">
        <v>5</v>
      </c>
      <c r="B138" s="1">
        <v>4</v>
      </c>
      <c r="C138" s="1">
        <v>3</v>
      </c>
      <c r="D138" s="1">
        <v>1</v>
      </c>
      <c r="E138" s="1">
        <v>6</v>
      </c>
      <c r="F138" s="1">
        <v>2</v>
      </c>
      <c r="G138" s="1">
        <v>3</v>
      </c>
      <c r="H138" s="1">
        <v>0</v>
      </c>
    </row>
    <row r="139" spans="1:8" x14ac:dyDescent="0.25">
      <c r="A139" s="1">
        <v>2</v>
      </c>
      <c r="B139" s="1">
        <v>4</v>
      </c>
      <c r="C139" s="1">
        <v>2</v>
      </c>
      <c r="D139" s="1">
        <v>1</v>
      </c>
      <c r="E139" s="1">
        <v>6</v>
      </c>
      <c r="F139" s="1">
        <v>1</v>
      </c>
      <c r="G139" s="1">
        <v>2</v>
      </c>
      <c r="H139" s="1">
        <v>0</v>
      </c>
    </row>
    <row r="140" spans="1:8" x14ac:dyDescent="0.25">
      <c r="A140" s="1">
        <v>2</v>
      </c>
      <c r="B140" s="1">
        <v>5</v>
      </c>
      <c r="C140" s="1">
        <v>3</v>
      </c>
      <c r="D140" s="1">
        <v>1</v>
      </c>
      <c r="E140" s="1">
        <v>6</v>
      </c>
      <c r="F140" s="1">
        <v>3</v>
      </c>
      <c r="G140" s="1">
        <v>1</v>
      </c>
      <c r="H140" s="1">
        <v>0</v>
      </c>
    </row>
    <row r="141" spans="1:8" x14ac:dyDescent="0.25">
      <c r="A141" s="1">
        <v>3</v>
      </c>
      <c r="B141" s="1">
        <v>4</v>
      </c>
      <c r="C141" s="1">
        <v>1</v>
      </c>
      <c r="D141" s="1">
        <v>0</v>
      </c>
      <c r="E141" s="1">
        <v>6</v>
      </c>
      <c r="F141" s="1">
        <v>2</v>
      </c>
      <c r="G141" s="1">
        <v>3</v>
      </c>
      <c r="H141" s="1">
        <v>0</v>
      </c>
    </row>
    <row r="142" spans="1:8" x14ac:dyDescent="0.25">
      <c r="A142" s="1">
        <v>3</v>
      </c>
      <c r="B142" s="1">
        <v>4</v>
      </c>
      <c r="C142" s="1">
        <v>3</v>
      </c>
      <c r="D142" s="1">
        <v>0</v>
      </c>
      <c r="E142" s="1">
        <v>7</v>
      </c>
      <c r="F142" s="1">
        <v>1</v>
      </c>
      <c r="G142" s="1">
        <v>1</v>
      </c>
      <c r="H142" s="1">
        <v>0</v>
      </c>
    </row>
    <row r="143" spans="1:8" x14ac:dyDescent="0.25">
      <c r="A143" s="1">
        <v>3</v>
      </c>
      <c r="B143" s="1">
        <v>4</v>
      </c>
      <c r="C143" s="1">
        <v>2</v>
      </c>
      <c r="D143" s="1">
        <v>0</v>
      </c>
      <c r="E143" s="1">
        <v>6</v>
      </c>
      <c r="F143" s="1">
        <v>3</v>
      </c>
      <c r="G143" s="1">
        <v>2</v>
      </c>
      <c r="H143" s="1">
        <v>1</v>
      </c>
    </row>
    <row r="144" spans="1:8" x14ac:dyDescent="0.25">
      <c r="A144" s="1">
        <v>3</v>
      </c>
      <c r="B144" s="1">
        <v>4</v>
      </c>
      <c r="C144" s="1">
        <v>2</v>
      </c>
      <c r="D144" s="1">
        <v>0</v>
      </c>
      <c r="E144" s="1">
        <v>7</v>
      </c>
      <c r="F144" s="1">
        <v>1</v>
      </c>
      <c r="G144" s="1">
        <v>2</v>
      </c>
      <c r="H144" s="1">
        <v>1</v>
      </c>
    </row>
    <row r="145" spans="1:8" x14ac:dyDescent="0.25">
      <c r="A145" s="1">
        <v>2</v>
      </c>
      <c r="B145" s="1">
        <v>4</v>
      </c>
      <c r="C145" s="1">
        <v>2</v>
      </c>
      <c r="D145" s="1">
        <v>0</v>
      </c>
      <c r="E145" s="1">
        <v>6</v>
      </c>
      <c r="F145" s="1">
        <v>3</v>
      </c>
      <c r="G145" s="1">
        <v>2</v>
      </c>
      <c r="H145" s="1">
        <v>0</v>
      </c>
    </row>
    <row r="146" spans="1:8" x14ac:dyDescent="0.25">
      <c r="A146" s="1">
        <v>2</v>
      </c>
      <c r="B146" s="1">
        <v>4</v>
      </c>
      <c r="C146" s="1">
        <v>2</v>
      </c>
      <c r="D146" s="1">
        <v>1</v>
      </c>
      <c r="E146" s="1">
        <v>7</v>
      </c>
      <c r="F146" s="1">
        <v>2</v>
      </c>
      <c r="G146" s="1">
        <v>2</v>
      </c>
      <c r="H146" s="1">
        <v>2</v>
      </c>
    </row>
    <row r="147" spans="1:8" x14ac:dyDescent="0.25">
      <c r="A147" s="1">
        <v>2</v>
      </c>
      <c r="B147" s="1">
        <v>4</v>
      </c>
      <c r="C147" s="1">
        <v>2</v>
      </c>
      <c r="D147" s="1">
        <v>1</v>
      </c>
      <c r="E147" s="1">
        <v>6</v>
      </c>
      <c r="F147" s="1">
        <v>2</v>
      </c>
      <c r="G147" s="1">
        <v>1</v>
      </c>
      <c r="H147" s="1">
        <v>1</v>
      </c>
    </row>
    <row r="148" spans="1:8" x14ac:dyDescent="0.25">
      <c r="A148" s="1">
        <v>2</v>
      </c>
      <c r="B148" s="1">
        <v>4</v>
      </c>
      <c r="C148" s="1">
        <v>2</v>
      </c>
      <c r="D148" s="1">
        <v>0</v>
      </c>
      <c r="E148" s="1">
        <v>6</v>
      </c>
      <c r="F148" s="1">
        <v>3</v>
      </c>
      <c r="G148" s="1">
        <v>3</v>
      </c>
      <c r="H148" s="1">
        <v>1</v>
      </c>
    </row>
    <row r="149" spans="1:8" x14ac:dyDescent="0.25">
      <c r="A149" s="1">
        <v>2</v>
      </c>
      <c r="B149" s="1">
        <v>5</v>
      </c>
      <c r="C149" s="1">
        <v>2</v>
      </c>
      <c r="D149" s="1">
        <v>0</v>
      </c>
      <c r="E149" s="1">
        <v>7</v>
      </c>
      <c r="F149" s="1">
        <v>2</v>
      </c>
      <c r="G149" s="1">
        <v>2</v>
      </c>
      <c r="H149" s="1">
        <v>0</v>
      </c>
    </row>
    <row r="150" spans="1:8" x14ac:dyDescent="0.25">
      <c r="A150" s="1">
        <v>2</v>
      </c>
      <c r="B150" s="1">
        <v>5</v>
      </c>
      <c r="C150" s="1">
        <v>1</v>
      </c>
      <c r="D150" s="1">
        <v>1</v>
      </c>
      <c r="E150" s="1">
        <v>6</v>
      </c>
      <c r="F150" s="1">
        <v>2</v>
      </c>
      <c r="G150" s="1">
        <v>1</v>
      </c>
      <c r="H150" s="1">
        <v>0</v>
      </c>
    </row>
    <row r="151" spans="1:8" x14ac:dyDescent="0.25">
      <c r="A151" s="1">
        <v>3</v>
      </c>
      <c r="B151" s="1">
        <v>4</v>
      </c>
      <c r="C151" s="1">
        <v>3</v>
      </c>
      <c r="D151" s="1">
        <v>1</v>
      </c>
      <c r="E151" s="1">
        <v>6</v>
      </c>
      <c r="F151" s="1">
        <v>1</v>
      </c>
      <c r="G151" s="1">
        <v>2</v>
      </c>
      <c r="H151" s="1">
        <v>0</v>
      </c>
    </row>
    <row r="152" spans="1:8" x14ac:dyDescent="0.25">
      <c r="A152" s="1">
        <v>2</v>
      </c>
      <c r="B152" s="1">
        <v>4</v>
      </c>
      <c r="C152" s="1">
        <v>1</v>
      </c>
      <c r="D152" s="1">
        <v>0</v>
      </c>
      <c r="E152" s="1">
        <v>6</v>
      </c>
      <c r="F152" s="1">
        <v>2</v>
      </c>
      <c r="G152" s="1">
        <v>2</v>
      </c>
      <c r="H152" s="1">
        <v>0</v>
      </c>
    </row>
    <row r="153" spans="1:8" x14ac:dyDescent="0.25">
      <c r="A153" s="1">
        <v>2</v>
      </c>
      <c r="B153" s="1">
        <v>4</v>
      </c>
      <c r="C153" s="1">
        <v>2</v>
      </c>
      <c r="D153" s="1">
        <v>0</v>
      </c>
      <c r="E153" s="1">
        <v>6</v>
      </c>
      <c r="F153" s="1">
        <v>1</v>
      </c>
      <c r="G153" s="1">
        <v>2</v>
      </c>
      <c r="H153" s="1">
        <v>1</v>
      </c>
    </row>
    <row r="154" spans="1:8" x14ac:dyDescent="0.25">
      <c r="A154" s="1">
        <v>2</v>
      </c>
      <c r="B154" s="1">
        <v>5</v>
      </c>
      <c r="C154" s="1">
        <v>1</v>
      </c>
      <c r="D154" s="1">
        <v>0</v>
      </c>
      <c r="E154" s="1">
        <v>8</v>
      </c>
      <c r="F154" s="1">
        <v>2</v>
      </c>
      <c r="G154" s="1">
        <v>3</v>
      </c>
      <c r="H154" s="1">
        <v>1</v>
      </c>
    </row>
    <row r="155" spans="1:8" x14ac:dyDescent="0.25">
      <c r="A155" s="1">
        <v>2</v>
      </c>
      <c r="B155" s="1">
        <v>4</v>
      </c>
      <c r="C155" s="1">
        <v>2</v>
      </c>
      <c r="D155" s="1">
        <v>1</v>
      </c>
      <c r="E155" s="1">
        <v>6</v>
      </c>
      <c r="F155" s="1">
        <v>2</v>
      </c>
      <c r="G155" s="1">
        <v>2</v>
      </c>
      <c r="H155" s="1">
        <v>1</v>
      </c>
    </row>
    <row r="156" spans="1:8" x14ac:dyDescent="0.25">
      <c r="A156" s="1">
        <v>2</v>
      </c>
      <c r="B156" s="1">
        <v>5</v>
      </c>
      <c r="C156" s="1">
        <v>1</v>
      </c>
      <c r="D156" s="1">
        <v>0</v>
      </c>
      <c r="E156" s="1">
        <v>6</v>
      </c>
      <c r="F156" s="1">
        <v>3</v>
      </c>
      <c r="G156" s="1">
        <v>1</v>
      </c>
      <c r="H156" s="1">
        <v>2</v>
      </c>
    </row>
    <row r="157" spans="1:8" x14ac:dyDescent="0.25">
      <c r="A157" s="1">
        <v>3</v>
      </c>
      <c r="B157" s="1">
        <v>7</v>
      </c>
      <c r="C157" s="1">
        <v>3</v>
      </c>
      <c r="D157" s="1">
        <v>1</v>
      </c>
      <c r="E157" s="1">
        <v>6</v>
      </c>
      <c r="F157" s="1">
        <v>2</v>
      </c>
      <c r="G157" s="1">
        <v>2</v>
      </c>
      <c r="H157" s="1">
        <v>0</v>
      </c>
    </row>
    <row r="158" spans="1:8" x14ac:dyDescent="0.25">
      <c r="A158" s="1">
        <v>3</v>
      </c>
      <c r="B158" s="1">
        <v>4</v>
      </c>
      <c r="C158" s="1">
        <v>3</v>
      </c>
      <c r="D158" s="1">
        <v>0</v>
      </c>
      <c r="E158" s="1">
        <v>6</v>
      </c>
      <c r="F158" s="1">
        <v>2</v>
      </c>
      <c r="G158" s="1">
        <v>2</v>
      </c>
      <c r="H158" s="1">
        <v>2</v>
      </c>
    </row>
    <row r="159" spans="1:8" x14ac:dyDescent="0.25">
      <c r="A159" s="1">
        <v>4</v>
      </c>
      <c r="B159" s="1">
        <v>4</v>
      </c>
      <c r="C159" s="1">
        <v>3</v>
      </c>
      <c r="D159" s="1">
        <v>1</v>
      </c>
      <c r="E159" s="1">
        <v>6</v>
      </c>
      <c r="F159" s="1">
        <v>3</v>
      </c>
      <c r="G159" s="1">
        <v>3</v>
      </c>
      <c r="H159" s="1">
        <v>0</v>
      </c>
    </row>
    <row r="160" spans="1:8" x14ac:dyDescent="0.25">
      <c r="A160" s="1">
        <v>2</v>
      </c>
      <c r="B160" s="1">
        <v>4</v>
      </c>
      <c r="C160" s="1">
        <v>2</v>
      </c>
      <c r="D160" s="1">
        <v>0</v>
      </c>
      <c r="E160" s="1">
        <v>6</v>
      </c>
      <c r="F160" s="1">
        <v>3</v>
      </c>
      <c r="G160" s="1">
        <v>2</v>
      </c>
      <c r="H160" s="1">
        <v>1</v>
      </c>
    </row>
    <row r="161" spans="1:8" x14ac:dyDescent="0.25">
      <c r="A161" s="1">
        <v>3</v>
      </c>
      <c r="B161" s="1">
        <v>4</v>
      </c>
      <c r="C161" s="1">
        <v>1</v>
      </c>
      <c r="D161" s="1">
        <v>0</v>
      </c>
      <c r="E161" s="1">
        <v>6</v>
      </c>
      <c r="F161" s="1">
        <v>3</v>
      </c>
      <c r="G161" s="1">
        <v>2</v>
      </c>
      <c r="H161" s="1">
        <v>0</v>
      </c>
    </row>
    <row r="162" spans="1:8" x14ac:dyDescent="0.25">
      <c r="A162" s="1">
        <v>3</v>
      </c>
      <c r="B162" s="1">
        <v>5</v>
      </c>
      <c r="C162" s="1">
        <v>2</v>
      </c>
      <c r="D162" s="1">
        <v>0</v>
      </c>
      <c r="E162" s="1">
        <v>6</v>
      </c>
      <c r="F162" s="1">
        <v>2</v>
      </c>
      <c r="G162" s="1">
        <v>3</v>
      </c>
      <c r="H162" s="1">
        <v>1</v>
      </c>
    </row>
    <row r="163" spans="1:8" x14ac:dyDescent="0.25">
      <c r="A163" s="1">
        <v>2</v>
      </c>
      <c r="B163" s="1">
        <v>4</v>
      </c>
      <c r="C163" s="1">
        <v>1</v>
      </c>
      <c r="D163" s="1">
        <v>0</v>
      </c>
      <c r="E163" s="1">
        <v>6</v>
      </c>
      <c r="F163" s="1">
        <v>2</v>
      </c>
      <c r="G163" s="1">
        <v>2</v>
      </c>
      <c r="H163" s="1">
        <v>2</v>
      </c>
    </row>
    <row r="164" spans="1:8" x14ac:dyDescent="0.25">
      <c r="A164" s="1">
        <v>3</v>
      </c>
      <c r="B164" s="1">
        <v>5</v>
      </c>
      <c r="C164" s="1">
        <v>3</v>
      </c>
      <c r="D164" s="1">
        <v>1</v>
      </c>
      <c r="E164" s="1">
        <v>7</v>
      </c>
      <c r="F164" s="1">
        <v>1</v>
      </c>
      <c r="G164" s="1">
        <v>2</v>
      </c>
      <c r="H164" s="1">
        <v>0</v>
      </c>
    </row>
    <row r="165" spans="1:8" x14ac:dyDescent="0.25">
      <c r="A165" s="1">
        <v>2</v>
      </c>
      <c r="B165" s="1">
        <v>5</v>
      </c>
      <c r="C165" s="1">
        <v>2</v>
      </c>
      <c r="D165" s="1">
        <v>1</v>
      </c>
      <c r="E165" s="1">
        <v>6</v>
      </c>
      <c r="F165" s="1">
        <v>1</v>
      </c>
      <c r="G165" s="1">
        <v>3</v>
      </c>
      <c r="H165" s="1">
        <v>0</v>
      </c>
    </row>
    <row r="166" spans="1:8" x14ac:dyDescent="0.25">
      <c r="A166" s="1">
        <v>3</v>
      </c>
      <c r="B166" s="1">
        <v>4</v>
      </c>
      <c r="C166" s="1">
        <v>2</v>
      </c>
      <c r="D166" s="1">
        <v>0</v>
      </c>
      <c r="E166" s="1">
        <v>6</v>
      </c>
      <c r="F166" s="1">
        <v>1</v>
      </c>
      <c r="G166" s="1">
        <v>2</v>
      </c>
      <c r="H166" s="1">
        <v>2</v>
      </c>
    </row>
    <row r="167" spans="1:8" x14ac:dyDescent="0.25">
      <c r="A167" s="1">
        <v>2</v>
      </c>
      <c r="B167" s="1">
        <v>4</v>
      </c>
      <c r="C167" s="1">
        <v>2</v>
      </c>
      <c r="D167" s="1">
        <v>1</v>
      </c>
      <c r="E167" s="1">
        <v>6</v>
      </c>
      <c r="F167" s="1">
        <v>2</v>
      </c>
      <c r="G167" s="1">
        <v>3</v>
      </c>
      <c r="H167" s="1">
        <v>1</v>
      </c>
    </row>
    <row r="168" spans="1:8" x14ac:dyDescent="0.25">
      <c r="A168" s="1">
        <v>2</v>
      </c>
      <c r="E168" s="1">
        <v>6</v>
      </c>
      <c r="F168" s="1">
        <v>2</v>
      </c>
      <c r="G168" s="1">
        <v>2</v>
      </c>
      <c r="H168" s="1">
        <v>0</v>
      </c>
    </row>
    <row r="169" spans="1:8" x14ac:dyDescent="0.25">
      <c r="A169" s="1">
        <v>2</v>
      </c>
      <c r="E169" s="1">
        <v>7</v>
      </c>
      <c r="F169" s="1">
        <v>1</v>
      </c>
      <c r="G169" s="1">
        <v>3</v>
      </c>
      <c r="H169" s="1">
        <v>0</v>
      </c>
    </row>
    <row r="170" spans="1:8" x14ac:dyDescent="0.25">
      <c r="A170" s="1">
        <v>2</v>
      </c>
      <c r="E170" s="1">
        <v>6</v>
      </c>
      <c r="F170" s="1">
        <v>3</v>
      </c>
      <c r="G170" s="1">
        <v>1</v>
      </c>
      <c r="H170" s="1">
        <v>1</v>
      </c>
    </row>
    <row r="171" spans="1:8" x14ac:dyDescent="0.25">
      <c r="A171" s="1">
        <v>5</v>
      </c>
      <c r="E171" s="1">
        <v>6</v>
      </c>
      <c r="F171" s="1">
        <v>2</v>
      </c>
      <c r="G171" s="1">
        <v>1</v>
      </c>
      <c r="H171" s="1">
        <v>0</v>
      </c>
    </row>
    <row r="172" spans="1:8" x14ac:dyDescent="0.25">
      <c r="A172" s="1">
        <v>2</v>
      </c>
      <c r="E172" s="1">
        <v>6</v>
      </c>
      <c r="F172" s="1">
        <v>2</v>
      </c>
      <c r="G172" s="1">
        <v>3</v>
      </c>
      <c r="H172" s="1">
        <v>0</v>
      </c>
    </row>
    <row r="173" spans="1:8" x14ac:dyDescent="0.25">
      <c r="A173" s="1">
        <v>2</v>
      </c>
      <c r="E173" s="1">
        <v>8</v>
      </c>
      <c r="F173" s="1">
        <v>1</v>
      </c>
      <c r="G173" s="1">
        <v>2</v>
      </c>
      <c r="H173" s="1">
        <v>1</v>
      </c>
    </row>
    <row r="174" spans="1:8" x14ac:dyDescent="0.25">
      <c r="A174" s="1">
        <v>2</v>
      </c>
      <c r="E174" s="1">
        <v>6</v>
      </c>
      <c r="F174" s="1">
        <v>3</v>
      </c>
      <c r="G174" s="1">
        <v>1</v>
      </c>
      <c r="H174" s="1">
        <v>0</v>
      </c>
    </row>
    <row r="175" spans="1:8" x14ac:dyDescent="0.25">
      <c r="A175" s="1">
        <v>3</v>
      </c>
      <c r="E175" s="1">
        <v>6</v>
      </c>
      <c r="F175" s="1">
        <v>1</v>
      </c>
      <c r="G175" s="1">
        <v>1</v>
      </c>
      <c r="H175" s="1">
        <v>0</v>
      </c>
    </row>
    <row r="176" spans="1:8" x14ac:dyDescent="0.25">
      <c r="A176" s="1">
        <v>3</v>
      </c>
      <c r="E176" s="1">
        <v>7</v>
      </c>
      <c r="F176" s="1">
        <v>2</v>
      </c>
      <c r="G176" s="1">
        <v>1</v>
      </c>
      <c r="H176" s="1">
        <v>2</v>
      </c>
    </row>
    <row r="177" spans="1:8" x14ac:dyDescent="0.25">
      <c r="A177" s="1">
        <v>2</v>
      </c>
      <c r="E177" s="1">
        <v>6</v>
      </c>
      <c r="F177" s="1">
        <v>1</v>
      </c>
      <c r="G177" s="1">
        <v>3</v>
      </c>
      <c r="H177" s="1">
        <v>0</v>
      </c>
    </row>
    <row r="178" spans="1:8" x14ac:dyDescent="0.25">
      <c r="A178" s="1">
        <v>2</v>
      </c>
      <c r="E178" s="1">
        <v>6</v>
      </c>
      <c r="F178" s="1">
        <v>3</v>
      </c>
      <c r="G178" s="1">
        <v>2</v>
      </c>
      <c r="H178" s="1">
        <v>1</v>
      </c>
    </row>
    <row r="179" spans="1:8" x14ac:dyDescent="0.25">
      <c r="A179" s="1">
        <v>2</v>
      </c>
      <c r="E179" s="1">
        <v>6</v>
      </c>
      <c r="F179" s="1">
        <v>1</v>
      </c>
      <c r="G179" s="1">
        <v>2</v>
      </c>
      <c r="H179" s="1">
        <v>0</v>
      </c>
    </row>
    <row r="180" spans="1:8" x14ac:dyDescent="0.25">
      <c r="A180" s="1">
        <v>2</v>
      </c>
      <c r="E180" s="1">
        <v>6</v>
      </c>
      <c r="F180" s="1">
        <v>3</v>
      </c>
      <c r="G180" s="1">
        <v>3</v>
      </c>
      <c r="H180" s="1">
        <v>2</v>
      </c>
    </row>
    <row r="181" spans="1:8" x14ac:dyDescent="0.25">
      <c r="A181" s="1">
        <v>2</v>
      </c>
      <c r="E181" s="1">
        <v>6</v>
      </c>
      <c r="F181" s="1">
        <v>2</v>
      </c>
      <c r="G181" s="1">
        <v>2</v>
      </c>
      <c r="H181" s="1">
        <v>1</v>
      </c>
    </row>
    <row r="182" spans="1:8" x14ac:dyDescent="0.25">
      <c r="A182" s="1">
        <v>2</v>
      </c>
      <c r="E182" s="1">
        <v>6</v>
      </c>
      <c r="F182" s="1">
        <v>2</v>
      </c>
      <c r="G182" s="1">
        <v>1</v>
      </c>
      <c r="H182" s="1">
        <v>0</v>
      </c>
    </row>
    <row r="183" spans="1:8" x14ac:dyDescent="0.25">
      <c r="A183" s="1">
        <v>2</v>
      </c>
      <c r="E183" s="1">
        <v>6</v>
      </c>
      <c r="F183" s="1">
        <v>3</v>
      </c>
      <c r="G183" s="1">
        <v>1</v>
      </c>
      <c r="H183" s="1">
        <v>1</v>
      </c>
    </row>
    <row r="184" spans="1:8" x14ac:dyDescent="0.25">
      <c r="A184" s="1">
        <v>2</v>
      </c>
      <c r="E184" s="1">
        <v>6</v>
      </c>
      <c r="F184" s="1">
        <v>2</v>
      </c>
      <c r="G184" s="1">
        <v>3</v>
      </c>
      <c r="H184" s="1">
        <v>0</v>
      </c>
    </row>
    <row r="185" spans="1:8" x14ac:dyDescent="0.25">
      <c r="A185" s="1">
        <v>3</v>
      </c>
      <c r="E185" s="1">
        <v>7</v>
      </c>
      <c r="F185" s="1">
        <v>2</v>
      </c>
      <c r="G185" s="1">
        <v>2</v>
      </c>
      <c r="H185" s="1">
        <v>0</v>
      </c>
    </row>
    <row r="186" spans="1:8" x14ac:dyDescent="0.25">
      <c r="A186" s="1">
        <v>2</v>
      </c>
      <c r="E186" s="1">
        <v>6</v>
      </c>
      <c r="F186" s="1">
        <v>2</v>
      </c>
      <c r="G186" s="1">
        <v>1</v>
      </c>
      <c r="H186" s="1">
        <v>2</v>
      </c>
    </row>
    <row r="187" spans="1:8" x14ac:dyDescent="0.25">
      <c r="A187" s="1">
        <v>2</v>
      </c>
      <c r="E187" s="1">
        <v>6</v>
      </c>
      <c r="F187" s="1">
        <v>1</v>
      </c>
      <c r="G187" s="1">
        <v>1</v>
      </c>
      <c r="H187" s="1">
        <v>1</v>
      </c>
    </row>
    <row r="188" spans="1:8" x14ac:dyDescent="0.25">
      <c r="A188" s="1">
        <v>2</v>
      </c>
      <c r="E188" s="1">
        <v>6</v>
      </c>
      <c r="F188" s="1">
        <v>3</v>
      </c>
      <c r="G188" s="1">
        <v>1</v>
      </c>
      <c r="H188" s="1">
        <v>0</v>
      </c>
    </row>
    <row r="189" spans="1:8" x14ac:dyDescent="0.25">
      <c r="A189" s="1">
        <v>2</v>
      </c>
      <c r="E189" s="1">
        <v>7</v>
      </c>
      <c r="F189" s="1">
        <v>2</v>
      </c>
      <c r="G189" s="1">
        <v>2</v>
      </c>
      <c r="H189" s="1">
        <v>1</v>
      </c>
    </row>
    <row r="190" spans="1:8" x14ac:dyDescent="0.25">
      <c r="A190" s="1">
        <v>2</v>
      </c>
      <c r="E190" s="1">
        <v>6</v>
      </c>
      <c r="F190" s="1">
        <v>2</v>
      </c>
      <c r="G190" s="1">
        <v>3</v>
      </c>
      <c r="H190" s="1">
        <v>0</v>
      </c>
    </row>
    <row r="191" spans="1:8" x14ac:dyDescent="0.25">
      <c r="A191" s="1">
        <v>2</v>
      </c>
      <c r="E191" s="1">
        <v>6</v>
      </c>
      <c r="F191" s="1">
        <v>3</v>
      </c>
      <c r="G191" s="1">
        <v>2</v>
      </c>
      <c r="H191" s="1">
        <v>0</v>
      </c>
    </row>
    <row r="192" spans="1:8" x14ac:dyDescent="0.25">
      <c r="A192" s="1">
        <v>4</v>
      </c>
      <c r="E192" s="1">
        <v>7</v>
      </c>
      <c r="F192" s="1">
        <v>2</v>
      </c>
      <c r="G192" s="1">
        <v>2</v>
      </c>
      <c r="H192" s="1">
        <v>1</v>
      </c>
    </row>
    <row r="193" spans="1:8" x14ac:dyDescent="0.25">
      <c r="A193" s="1">
        <v>2</v>
      </c>
      <c r="E193" s="1">
        <v>6</v>
      </c>
      <c r="F193" s="1">
        <v>2</v>
      </c>
      <c r="G193" s="1">
        <v>3</v>
      </c>
      <c r="H193" s="1">
        <v>2</v>
      </c>
    </row>
    <row r="194" spans="1:8" x14ac:dyDescent="0.25">
      <c r="A194" s="1">
        <v>4</v>
      </c>
      <c r="E194" s="1">
        <v>6</v>
      </c>
      <c r="F194" s="1">
        <v>1</v>
      </c>
      <c r="G194" s="1">
        <v>2</v>
      </c>
      <c r="H194" s="1">
        <v>0</v>
      </c>
    </row>
    <row r="195" spans="1:8" x14ac:dyDescent="0.25">
      <c r="A195" s="1">
        <v>3</v>
      </c>
      <c r="E195" s="1">
        <v>6</v>
      </c>
      <c r="F195" s="1">
        <v>1</v>
      </c>
      <c r="G195" s="1">
        <v>1</v>
      </c>
      <c r="H195" s="1">
        <v>1</v>
      </c>
    </row>
    <row r="196" spans="1:8" x14ac:dyDescent="0.25">
      <c r="A196" s="1">
        <v>3</v>
      </c>
      <c r="E196" s="1">
        <v>6</v>
      </c>
      <c r="F196" s="1">
        <v>2</v>
      </c>
      <c r="G196" s="1">
        <v>1</v>
      </c>
      <c r="H196" s="1">
        <v>1</v>
      </c>
    </row>
    <row r="197" spans="1:8" x14ac:dyDescent="0.25">
      <c r="A197" s="1">
        <v>2</v>
      </c>
      <c r="E197" s="1">
        <v>8</v>
      </c>
      <c r="F197" s="1">
        <v>2</v>
      </c>
      <c r="G197" s="1">
        <v>2</v>
      </c>
      <c r="H197" s="1">
        <v>1</v>
      </c>
    </row>
    <row r="198" spans="1:8" x14ac:dyDescent="0.25">
      <c r="A198" s="1">
        <v>2</v>
      </c>
      <c r="E198" s="1">
        <v>8</v>
      </c>
      <c r="F198" s="1">
        <v>1</v>
      </c>
      <c r="G198" s="1">
        <v>3</v>
      </c>
      <c r="H198" s="1">
        <v>1</v>
      </c>
    </row>
    <row r="199" spans="1:8" x14ac:dyDescent="0.25">
      <c r="A199" s="1">
        <v>2</v>
      </c>
      <c r="E199" s="1">
        <v>7</v>
      </c>
      <c r="F199" s="1">
        <v>2</v>
      </c>
      <c r="G199" s="1">
        <v>2</v>
      </c>
      <c r="H199" s="1">
        <v>0</v>
      </c>
    </row>
    <row r="200" spans="1:8" x14ac:dyDescent="0.25">
      <c r="A200" s="1">
        <v>2</v>
      </c>
      <c r="E200" s="1">
        <v>6</v>
      </c>
      <c r="F200" s="1">
        <v>1</v>
      </c>
      <c r="G200" s="1">
        <v>2</v>
      </c>
      <c r="H200" s="1">
        <v>0</v>
      </c>
    </row>
    <row r="201" spans="1:8" x14ac:dyDescent="0.25">
      <c r="A201" s="1">
        <v>2</v>
      </c>
      <c r="E201" s="1">
        <v>6</v>
      </c>
      <c r="F201" s="1">
        <v>1</v>
      </c>
      <c r="G201" s="1">
        <v>2</v>
      </c>
      <c r="H201" s="1">
        <v>1</v>
      </c>
    </row>
    <row r="202" spans="1:8" x14ac:dyDescent="0.25">
      <c r="A202" s="1">
        <v>3</v>
      </c>
      <c r="E202" s="1">
        <v>6</v>
      </c>
      <c r="F202" s="1">
        <v>3</v>
      </c>
      <c r="G202" s="1">
        <v>2</v>
      </c>
      <c r="H202" s="1">
        <v>0</v>
      </c>
    </row>
    <row r="203" spans="1:8" x14ac:dyDescent="0.25">
      <c r="A203" s="1">
        <v>3</v>
      </c>
      <c r="E203" s="1">
        <v>9</v>
      </c>
      <c r="F203" s="1">
        <v>3</v>
      </c>
      <c r="G203" s="1">
        <v>2</v>
      </c>
      <c r="H203" s="1">
        <v>0</v>
      </c>
    </row>
    <row r="204" spans="1:8" x14ac:dyDescent="0.25">
      <c r="A204" s="1">
        <v>2</v>
      </c>
      <c r="E204" s="1">
        <v>6</v>
      </c>
      <c r="F204" s="1">
        <v>1</v>
      </c>
      <c r="G204" s="1">
        <v>1</v>
      </c>
      <c r="H204" s="1">
        <v>0</v>
      </c>
    </row>
    <row r="205" spans="1:8" x14ac:dyDescent="0.25">
      <c r="A205" s="1">
        <v>3</v>
      </c>
      <c r="E205" s="1">
        <v>7</v>
      </c>
      <c r="F205" s="1">
        <v>3</v>
      </c>
      <c r="G205" s="1">
        <v>3</v>
      </c>
      <c r="H205" s="1">
        <v>1</v>
      </c>
    </row>
    <row r="206" spans="1:8" x14ac:dyDescent="0.25">
      <c r="A206" s="1">
        <v>2</v>
      </c>
      <c r="E206" s="1">
        <v>7</v>
      </c>
      <c r="F206" s="1">
        <v>1</v>
      </c>
      <c r="G206" s="1">
        <v>2</v>
      </c>
      <c r="H206" s="1">
        <v>1</v>
      </c>
    </row>
    <row r="207" spans="1:8" x14ac:dyDescent="0.25">
      <c r="A207" s="1">
        <v>2</v>
      </c>
      <c r="E207" s="1">
        <v>6</v>
      </c>
      <c r="F207" s="1">
        <v>2</v>
      </c>
      <c r="G207" s="1">
        <v>1</v>
      </c>
      <c r="H207" s="1">
        <v>0</v>
      </c>
    </row>
    <row r="208" spans="1:8" x14ac:dyDescent="0.25">
      <c r="A208" s="1">
        <v>4</v>
      </c>
      <c r="E208" s="1">
        <v>6</v>
      </c>
      <c r="F208" s="1">
        <v>1</v>
      </c>
      <c r="G208" s="1">
        <v>2</v>
      </c>
      <c r="H208" s="1">
        <v>0</v>
      </c>
    </row>
    <row r="209" spans="1:8" x14ac:dyDescent="0.25">
      <c r="A209" s="1">
        <v>3</v>
      </c>
      <c r="E209" s="1">
        <v>6</v>
      </c>
      <c r="F209" s="1">
        <v>3</v>
      </c>
      <c r="G209" s="1">
        <v>1</v>
      </c>
      <c r="H209" s="1">
        <v>1</v>
      </c>
    </row>
    <row r="210" spans="1:8" x14ac:dyDescent="0.25">
      <c r="A210" s="1">
        <v>2</v>
      </c>
      <c r="E210" s="1">
        <v>6</v>
      </c>
      <c r="F210" s="1">
        <v>1</v>
      </c>
      <c r="G210" s="1">
        <v>2</v>
      </c>
      <c r="H210" s="1">
        <v>0</v>
      </c>
    </row>
    <row r="211" spans="1:8" x14ac:dyDescent="0.25">
      <c r="A211" s="1">
        <v>2</v>
      </c>
      <c r="E211" s="1">
        <v>6</v>
      </c>
      <c r="F211" s="1">
        <v>2</v>
      </c>
      <c r="G211" s="1">
        <v>2</v>
      </c>
      <c r="H211" s="1">
        <v>0</v>
      </c>
    </row>
    <row r="212" spans="1:8" x14ac:dyDescent="0.25">
      <c r="A212" s="1">
        <v>2</v>
      </c>
      <c r="E212" s="1">
        <v>6</v>
      </c>
      <c r="F212" s="1">
        <v>1</v>
      </c>
      <c r="G212" s="1">
        <v>2</v>
      </c>
      <c r="H212" s="1">
        <v>0</v>
      </c>
    </row>
    <row r="213" spans="1:8" x14ac:dyDescent="0.25">
      <c r="A213" s="1">
        <v>2</v>
      </c>
      <c r="E213" s="1">
        <v>6</v>
      </c>
      <c r="F213" s="1">
        <v>1</v>
      </c>
      <c r="G213" s="1">
        <v>3</v>
      </c>
      <c r="H213" s="1">
        <v>0</v>
      </c>
    </row>
    <row r="214" spans="1:8" x14ac:dyDescent="0.25">
      <c r="A214" s="1">
        <v>2</v>
      </c>
      <c r="E214" s="1">
        <v>8</v>
      </c>
      <c r="F214" s="1">
        <v>3</v>
      </c>
      <c r="G214" s="1">
        <v>1</v>
      </c>
      <c r="H214" s="1">
        <v>0</v>
      </c>
    </row>
    <row r="215" spans="1:8" x14ac:dyDescent="0.25">
      <c r="A215" s="1">
        <v>2</v>
      </c>
      <c r="E215" s="1">
        <v>6</v>
      </c>
      <c r="F215" s="1">
        <v>1</v>
      </c>
      <c r="G215" s="1">
        <v>1</v>
      </c>
      <c r="H215" s="1">
        <v>0</v>
      </c>
    </row>
    <row r="216" spans="1:8" x14ac:dyDescent="0.25">
      <c r="A216" s="1">
        <v>3</v>
      </c>
      <c r="E216" s="1">
        <v>6</v>
      </c>
      <c r="F216" s="1">
        <v>3</v>
      </c>
      <c r="G216" s="1">
        <v>1</v>
      </c>
      <c r="H216" s="1">
        <v>1</v>
      </c>
    </row>
    <row r="217" spans="1:8" x14ac:dyDescent="0.25">
      <c r="A217" s="1">
        <v>2</v>
      </c>
      <c r="E217" s="1">
        <v>7</v>
      </c>
      <c r="F217" s="1">
        <v>1</v>
      </c>
      <c r="G217" s="1">
        <v>1</v>
      </c>
      <c r="H217" s="1">
        <v>0</v>
      </c>
    </row>
    <row r="218" spans="1:8" x14ac:dyDescent="0.25">
      <c r="A218" s="1">
        <v>2</v>
      </c>
      <c r="E218" s="1">
        <v>6</v>
      </c>
      <c r="F218" s="1">
        <v>3</v>
      </c>
      <c r="G218" s="1">
        <v>2</v>
      </c>
      <c r="H218" s="1">
        <v>0</v>
      </c>
    </row>
    <row r="219" spans="1:8" x14ac:dyDescent="0.25">
      <c r="A219" s="1">
        <v>2</v>
      </c>
      <c r="E219" s="1">
        <v>6</v>
      </c>
      <c r="F219" s="1">
        <v>3</v>
      </c>
      <c r="G219" s="1">
        <v>1</v>
      </c>
      <c r="H219" s="1">
        <v>1</v>
      </c>
    </row>
    <row r="220" spans="1:8" x14ac:dyDescent="0.25">
      <c r="A220" s="1">
        <v>2</v>
      </c>
      <c r="E220" s="1">
        <v>6</v>
      </c>
      <c r="F220" s="1">
        <v>1</v>
      </c>
      <c r="G220" s="1">
        <v>1</v>
      </c>
      <c r="H220" s="1">
        <v>0</v>
      </c>
    </row>
    <row r="221" spans="1:8" x14ac:dyDescent="0.25">
      <c r="A221" s="1">
        <v>2</v>
      </c>
      <c r="E221" s="1">
        <v>6</v>
      </c>
      <c r="F221" s="1">
        <v>3</v>
      </c>
      <c r="G221" s="1">
        <v>2</v>
      </c>
      <c r="H221" s="1">
        <v>0</v>
      </c>
    </row>
    <row r="222" spans="1:8" x14ac:dyDescent="0.25">
      <c r="A222" s="1">
        <v>2</v>
      </c>
      <c r="E222" s="1">
        <v>6</v>
      </c>
      <c r="F222" s="1">
        <v>2</v>
      </c>
      <c r="G222" s="1">
        <v>1</v>
      </c>
      <c r="H222" s="1">
        <v>0</v>
      </c>
    </row>
    <row r="223" spans="1:8" x14ac:dyDescent="0.25">
      <c r="A223" s="1">
        <v>2</v>
      </c>
      <c r="E223" s="1">
        <v>8</v>
      </c>
      <c r="F223" s="1">
        <v>2</v>
      </c>
      <c r="G223" s="1">
        <v>2</v>
      </c>
      <c r="H223" s="1">
        <v>1</v>
      </c>
    </row>
    <row r="224" spans="1:8" x14ac:dyDescent="0.25">
      <c r="A224" s="1">
        <v>3</v>
      </c>
      <c r="E224" s="1">
        <v>6</v>
      </c>
      <c r="F224" s="1">
        <v>3</v>
      </c>
      <c r="G224" s="1">
        <v>1</v>
      </c>
      <c r="H224" s="1">
        <v>0</v>
      </c>
    </row>
    <row r="225" spans="1:8" x14ac:dyDescent="0.25">
      <c r="A225" s="1">
        <v>2</v>
      </c>
      <c r="E225" s="1">
        <v>6</v>
      </c>
      <c r="F225" s="1">
        <v>2</v>
      </c>
      <c r="G225" s="1">
        <v>3</v>
      </c>
      <c r="H225" s="1">
        <v>0</v>
      </c>
    </row>
    <row r="226" spans="1:8" x14ac:dyDescent="0.25">
      <c r="A226" s="1">
        <v>2</v>
      </c>
      <c r="E226" s="1">
        <v>6</v>
      </c>
      <c r="F226" s="1">
        <v>3</v>
      </c>
      <c r="G226" s="1">
        <v>1</v>
      </c>
      <c r="H226" s="1">
        <v>0</v>
      </c>
    </row>
    <row r="227" spans="1:8" x14ac:dyDescent="0.25">
      <c r="A227" s="1">
        <v>3</v>
      </c>
      <c r="E227" s="1">
        <v>7</v>
      </c>
      <c r="F227" s="1">
        <v>1</v>
      </c>
      <c r="G227" s="1">
        <v>2</v>
      </c>
      <c r="H227" s="1">
        <v>0</v>
      </c>
    </row>
    <row r="228" spans="1:8" x14ac:dyDescent="0.25">
      <c r="A228" s="1">
        <v>4</v>
      </c>
      <c r="E228" s="1">
        <v>6</v>
      </c>
      <c r="F228" s="1">
        <v>3</v>
      </c>
      <c r="G228" s="1">
        <v>1</v>
      </c>
      <c r="H228" s="1">
        <v>0</v>
      </c>
    </row>
    <row r="229" spans="1:8" x14ac:dyDescent="0.25">
      <c r="A229" s="1">
        <v>2</v>
      </c>
      <c r="E229" s="1">
        <v>6</v>
      </c>
      <c r="F229" s="1">
        <v>2</v>
      </c>
      <c r="G229" s="1">
        <v>3</v>
      </c>
      <c r="H229" s="1">
        <v>0</v>
      </c>
    </row>
    <row r="230" spans="1:8" x14ac:dyDescent="0.25">
      <c r="A230" s="1">
        <v>2</v>
      </c>
      <c r="E230" s="1">
        <v>7</v>
      </c>
      <c r="F230" s="1">
        <v>2</v>
      </c>
      <c r="G230" s="1">
        <v>2</v>
      </c>
      <c r="H230" s="1">
        <v>1</v>
      </c>
    </row>
    <row r="231" spans="1:8" x14ac:dyDescent="0.25">
      <c r="A231" s="1">
        <v>2</v>
      </c>
      <c r="E231" s="1">
        <v>6</v>
      </c>
      <c r="F231" s="1">
        <v>2</v>
      </c>
      <c r="G231" s="1">
        <v>1</v>
      </c>
      <c r="H231" s="1">
        <v>1</v>
      </c>
    </row>
    <row r="232" spans="1:8" x14ac:dyDescent="0.25">
      <c r="A232" s="1">
        <v>3</v>
      </c>
      <c r="E232" s="1">
        <v>6</v>
      </c>
      <c r="F232" s="1">
        <v>1</v>
      </c>
      <c r="G232" s="1">
        <v>2</v>
      </c>
      <c r="H232" s="1">
        <v>0</v>
      </c>
    </row>
    <row r="233" spans="1:8" x14ac:dyDescent="0.25">
      <c r="A233" s="1">
        <v>2</v>
      </c>
      <c r="E233" s="1">
        <v>6</v>
      </c>
      <c r="F233" s="1">
        <v>1</v>
      </c>
      <c r="G233" s="1">
        <v>3</v>
      </c>
      <c r="H233" s="1">
        <v>0</v>
      </c>
    </row>
    <row r="234" spans="1:8" x14ac:dyDescent="0.25">
      <c r="A234" s="1">
        <v>4</v>
      </c>
      <c r="E234" s="1">
        <v>6</v>
      </c>
      <c r="F234" s="1">
        <v>2</v>
      </c>
      <c r="G234" s="1">
        <v>2</v>
      </c>
      <c r="H234" s="1">
        <v>1</v>
      </c>
    </row>
    <row r="235" spans="1:8" x14ac:dyDescent="0.25">
      <c r="A235" s="1">
        <v>2</v>
      </c>
      <c r="E235" s="1">
        <v>7</v>
      </c>
      <c r="F235" s="1">
        <v>3</v>
      </c>
      <c r="G235" s="1">
        <v>2</v>
      </c>
      <c r="H235" s="1">
        <v>0</v>
      </c>
    </row>
    <row r="236" spans="1:8" x14ac:dyDescent="0.25">
      <c r="A236" s="1">
        <v>3</v>
      </c>
      <c r="E236" s="1">
        <v>7</v>
      </c>
      <c r="F236" s="1">
        <v>2</v>
      </c>
      <c r="G236" s="1">
        <v>2</v>
      </c>
      <c r="H236" s="1">
        <v>1</v>
      </c>
    </row>
    <row r="237" spans="1:8" x14ac:dyDescent="0.25">
      <c r="A237" s="1">
        <v>2</v>
      </c>
      <c r="E237" s="1">
        <v>6</v>
      </c>
      <c r="F237" s="1">
        <v>3</v>
      </c>
      <c r="G237" s="1">
        <v>2</v>
      </c>
      <c r="H237" s="1">
        <v>1</v>
      </c>
    </row>
    <row r="238" spans="1:8" x14ac:dyDescent="0.25">
      <c r="A238" s="1">
        <v>2</v>
      </c>
      <c r="E238" s="1">
        <v>6</v>
      </c>
      <c r="F238" s="1">
        <v>1</v>
      </c>
      <c r="G238" s="1">
        <v>1</v>
      </c>
      <c r="H238" s="1">
        <v>0</v>
      </c>
    </row>
    <row r="239" spans="1:8" x14ac:dyDescent="0.25">
      <c r="A239" s="1">
        <v>3</v>
      </c>
      <c r="E239" s="1">
        <v>6</v>
      </c>
      <c r="F239" s="1">
        <v>3</v>
      </c>
      <c r="G239" s="1">
        <v>1</v>
      </c>
      <c r="H239" s="1">
        <v>2</v>
      </c>
    </row>
    <row r="240" spans="1:8" x14ac:dyDescent="0.25">
      <c r="A240" s="1">
        <v>2</v>
      </c>
      <c r="E240" s="1">
        <v>6</v>
      </c>
      <c r="F240" s="1">
        <v>3</v>
      </c>
      <c r="G240" s="1">
        <v>3</v>
      </c>
      <c r="H240" s="1">
        <v>0</v>
      </c>
    </row>
    <row r="241" spans="1:8" x14ac:dyDescent="0.25">
      <c r="A241" s="1">
        <v>2</v>
      </c>
      <c r="E241" s="1">
        <v>6</v>
      </c>
      <c r="F241" s="1">
        <v>3</v>
      </c>
      <c r="G241" s="1">
        <v>1</v>
      </c>
      <c r="H241" s="1">
        <v>0</v>
      </c>
    </row>
    <row r="242" spans="1:8" x14ac:dyDescent="0.25">
      <c r="E242" s="1">
        <v>7</v>
      </c>
      <c r="F242" s="1">
        <v>1</v>
      </c>
      <c r="G242" s="1">
        <v>3</v>
      </c>
      <c r="H242" s="1"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14" bestFit="1" customWidth="1"/>
    <col min="3" max="3" width="10.140625" style="314" bestFit="1" customWidth="1"/>
    <col min="4" max="16384" width="9.28515625" style="314"/>
  </cols>
  <sheetData>
    <row r="1" spans="1:3" x14ac:dyDescent="0.25">
      <c r="A1" s="315" t="s">
        <v>39</v>
      </c>
      <c r="B1" s="315" t="s">
        <v>169</v>
      </c>
      <c r="C1" s="315" t="s">
        <v>170</v>
      </c>
    </row>
    <row r="2" spans="1:3" x14ac:dyDescent="0.25">
      <c r="A2" s="313">
        <v>1</v>
      </c>
      <c r="B2" s="313">
        <v>120</v>
      </c>
      <c r="C2" s="313">
        <v>0</v>
      </c>
    </row>
    <row r="3" spans="1:3" x14ac:dyDescent="0.25">
      <c r="A3" s="313">
        <v>2</v>
      </c>
      <c r="B3" s="313">
        <v>150</v>
      </c>
      <c r="C3" s="313">
        <v>120</v>
      </c>
    </row>
    <row r="4" spans="1:3" x14ac:dyDescent="0.25">
      <c r="A4" s="313">
        <v>3</v>
      </c>
      <c r="B4" s="313">
        <v>240</v>
      </c>
      <c r="C4" s="313">
        <v>270</v>
      </c>
    </row>
    <row r="5" spans="1:3" x14ac:dyDescent="0.25">
      <c r="A5" s="313">
        <v>4</v>
      </c>
      <c r="B5" s="313">
        <v>270</v>
      </c>
      <c r="C5" s="313">
        <v>510</v>
      </c>
    </row>
    <row r="6" spans="1:3" x14ac:dyDescent="0.25">
      <c r="A6" s="313">
        <v>5</v>
      </c>
      <c r="B6" s="313">
        <v>300</v>
      </c>
      <c r="C6" s="313">
        <v>780</v>
      </c>
    </row>
    <row r="7" spans="1:3" x14ac:dyDescent="0.25">
      <c r="A7" s="313">
        <v>6</v>
      </c>
      <c r="B7" s="313">
        <v>330</v>
      </c>
      <c r="C7" s="313">
        <v>1080</v>
      </c>
    </row>
    <row r="8" spans="1:3" x14ac:dyDescent="0.25">
      <c r="A8" s="313">
        <v>7</v>
      </c>
      <c r="B8" s="313">
        <v>360</v>
      </c>
      <c r="C8" s="313">
        <v>1410</v>
      </c>
    </row>
    <row r="9" spans="1:3" x14ac:dyDescent="0.25">
      <c r="A9" s="313">
        <v>8</v>
      </c>
      <c r="B9" s="313">
        <v>390</v>
      </c>
      <c r="C9" s="313">
        <v>1770</v>
      </c>
    </row>
    <row r="10" spans="1:3" x14ac:dyDescent="0.25">
      <c r="A10" s="313">
        <v>9</v>
      </c>
      <c r="B10" s="313">
        <v>420</v>
      </c>
      <c r="C10" s="313">
        <v>2160</v>
      </c>
    </row>
    <row r="11" spans="1:3" x14ac:dyDescent="0.25">
      <c r="A11" s="313">
        <v>10</v>
      </c>
      <c r="B11" s="313">
        <v>450</v>
      </c>
      <c r="C11" s="313">
        <v>2580</v>
      </c>
    </row>
    <row r="12" spans="1:3" x14ac:dyDescent="0.25">
      <c r="A12" s="313">
        <v>11</v>
      </c>
      <c r="B12" s="313">
        <v>570</v>
      </c>
      <c r="C12" s="313">
        <v>3030</v>
      </c>
    </row>
    <row r="13" spans="1:3" x14ac:dyDescent="0.25">
      <c r="A13" s="313">
        <v>12</v>
      </c>
      <c r="B13" s="313">
        <v>600</v>
      </c>
      <c r="C13" s="313">
        <v>3600</v>
      </c>
    </row>
    <row r="14" spans="1:3" x14ac:dyDescent="0.25">
      <c r="A14" s="313">
        <v>13</v>
      </c>
      <c r="B14" s="313">
        <v>630</v>
      </c>
      <c r="C14" s="313">
        <v>4200</v>
      </c>
    </row>
    <row r="15" spans="1:3" x14ac:dyDescent="0.25">
      <c r="A15" s="313">
        <v>14</v>
      </c>
      <c r="B15" s="313">
        <v>660</v>
      </c>
      <c r="C15" s="313">
        <v>4830</v>
      </c>
    </row>
    <row r="16" spans="1:3" x14ac:dyDescent="0.25">
      <c r="A16" s="313">
        <v>15</v>
      </c>
      <c r="B16" s="313">
        <v>690</v>
      </c>
      <c r="C16" s="313">
        <v>5490</v>
      </c>
    </row>
    <row r="17" spans="1:3" x14ac:dyDescent="0.25">
      <c r="A17" s="313">
        <v>16</v>
      </c>
      <c r="B17" s="313">
        <v>720</v>
      </c>
      <c r="C17" s="313">
        <v>6180</v>
      </c>
    </row>
    <row r="18" spans="1:3" x14ac:dyDescent="0.25">
      <c r="A18" s="313">
        <v>17</v>
      </c>
      <c r="B18" s="313">
        <v>750</v>
      </c>
      <c r="C18" s="313">
        <v>6900</v>
      </c>
    </row>
    <row r="19" spans="1:3" x14ac:dyDescent="0.25">
      <c r="A19" s="313">
        <v>18</v>
      </c>
      <c r="B19" s="313">
        <v>780</v>
      </c>
      <c r="C19" s="313">
        <v>7650</v>
      </c>
    </row>
    <row r="20" spans="1:3" x14ac:dyDescent="0.25">
      <c r="A20" s="313">
        <v>19</v>
      </c>
      <c r="B20" s="313">
        <v>810</v>
      </c>
      <c r="C20" s="313">
        <v>8430</v>
      </c>
    </row>
    <row r="21" spans="1:3" x14ac:dyDescent="0.25">
      <c r="A21" s="313">
        <v>20</v>
      </c>
      <c r="B21" s="313">
        <v>840</v>
      </c>
      <c r="C21" s="313">
        <v>9240</v>
      </c>
    </row>
    <row r="22" spans="1:3" x14ac:dyDescent="0.25">
      <c r="A22" s="313">
        <v>21</v>
      </c>
      <c r="B22" s="313">
        <v>870</v>
      </c>
      <c r="C22" s="313">
        <v>10080</v>
      </c>
    </row>
    <row r="23" spans="1:3" x14ac:dyDescent="0.25">
      <c r="A23" s="313">
        <v>22</v>
      </c>
      <c r="B23" s="313">
        <v>900</v>
      </c>
      <c r="C23" s="313">
        <v>10950</v>
      </c>
    </row>
    <row r="24" spans="1:3" x14ac:dyDescent="0.25">
      <c r="A24" s="313">
        <v>23</v>
      </c>
      <c r="B24" s="313">
        <v>930</v>
      </c>
      <c r="C24" s="313">
        <v>11850</v>
      </c>
    </row>
    <row r="25" spans="1:3" x14ac:dyDescent="0.25">
      <c r="A25" s="313">
        <v>24</v>
      </c>
      <c r="B25" s="313">
        <v>960</v>
      </c>
      <c r="C25" s="313">
        <v>12780</v>
      </c>
    </row>
    <row r="26" spans="1:3" x14ac:dyDescent="0.25">
      <c r="A26" s="313">
        <v>25</v>
      </c>
      <c r="B26" s="313">
        <v>990</v>
      </c>
      <c r="C26" s="313">
        <v>13740</v>
      </c>
    </row>
    <row r="27" spans="1:3" x14ac:dyDescent="0.25">
      <c r="A27" s="313">
        <v>26</v>
      </c>
      <c r="B27" s="313">
        <v>1020</v>
      </c>
      <c r="C27" s="313">
        <v>14730</v>
      </c>
    </row>
    <row r="28" spans="1:3" x14ac:dyDescent="0.25">
      <c r="A28" s="313">
        <v>27</v>
      </c>
      <c r="B28" s="313">
        <v>1050</v>
      </c>
      <c r="C28" s="313">
        <v>15750</v>
      </c>
    </row>
    <row r="29" spans="1:3" x14ac:dyDescent="0.25">
      <c r="A29" s="313">
        <v>28</v>
      </c>
      <c r="B29" s="313">
        <v>1080</v>
      </c>
      <c r="C29" s="313">
        <v>16800</v>
      </c>
    </row>
    <row r="30" spans="1:3" x14ac:dyDescent="0.25">
      <c r="A30" s="313">
        <v>29</v>
      </c>
      <c r="B30" s="313">
        <v>1110</v>
      </c>
      <c r="C30" s="313">
        <v>17880</v>
      </c>
    </row>
    <row r="31" spans="1:3" x14ac:dyDescent="0.25">
      <c r="A31" s="313">
        <v>30</v>
      </c>
      <c r="B31" s="313">
        <v>1140</v>
      </c>
      <c r="C31" s="313">
        <v>18990</v>
      </c>
    </row>
    <row r="32" spans="1:3" x14ac:dyDescent="0.25">
      <c r="A32" s="313">
        <v>31</v>
      </c>
      <c r="B32" s="313">
        <v>1170</v>
      </c>
      <c r="C32" s="313">
        <v>20130</v>
      </c>
    </row>
    <row r="33" spans="1:3" x14ac:dyDescent="0.25">
      <c r="A33" s="313">
        <v>32</v>
      </c>
      <c r="B33" s="313">
        <v>1200</v>
      </c>
      <c r="C33" s="313">
        <v>21300</v>
      </c>
    </row>
    <row r="34" spans="1:3" x14ac:dyDescent="0.25">
      <c r="A34" s="313">
        <v>33</v>
      </c>
      <c r="B34" s="313">
        <v>1230</v>
      </c>
      <c r="C34" s="313">
        <v>22500</v>
      </c>
    </row>
    <row r="35" spans="1:3" x14ac:dyDescent="0.25">
      <c r="A35" s="313">
        <v>34</v>
      </c>
      <c r="B35" s="313">
        <v>1260</v>
      </c>
      <c r="C35" s="313">
        <v>23730</v>
      </c>
    </row>
    <row r="36" spans="1:3" x14ac:dyDescent="0.25">
      <c r="A36" s="313">
        <v>35</v>
      </c>
      <c r="B36" s="313">
        <v>1290</v>
      </c>
      <c r="C36" s="313">
        <v>24990</v>
      </c>
    </row>
    <row r="37" spans="1:3" x14ac:dyDescent="0.25">
      <c r="A37" s="313">
        <v>36</v>
      </c>
      <c r="B37" s="313">
        <v>1320</v>
      </c>
      <c r="C37" s="313">
        <v>26280</v>
      </c>
    </row>
    <row r="38" spans="1:3" x14ac:dyDescent="0.25">
      <c r="A38" s="313">
        <v>37</v>
      </c>
      <c r="B38" s="313">
        <v>1350</v>
      </c>
      <c r="C38" s="313">
        <v>27600</v>
      </c>
    </row>
    <row r="39" spans="1:3" x14ac:dyDescent="0.25">
      <c r="A39" s="313">
        <v>38</v>
      </c>
      <c r="B39" s="313">
        <v>1380</v>
      </c>
      <c r="C39" s="313">
        <v>28950</v>
      </c>
    </row>
    <row r="40" spans="1:3" x14ac:dyDescent="0.25">
      <c r="A40" s="313">
        <v>39</v>
      </c>
      <c r="B40" s="313">
        <v>1410</v>
      </c>
      <c r="C40" s="313">
        <v>30330</v>
      </c>
    </row>
    <row r="41" spans="1:3" x14ac:dyDescent="0.25">
      <c r="A41" s="313">
        <v>40</v>
      </c>
      <c r="B41" s="313">
        <v>1440</v>
      </c>
      <c r="C41" s="313">
        <v>31740</v>
      </c>
    </row>
    <row r="42" spans="1:3" x14ac:dyDescent="0.25">
      <c r="A42" s="313">
        <v>41</v>
      </c>
      <c r="B42" s="313">
        <v>1470</v>
      </c>
      <c r="C42" s="313">
        <v>33180</v>
      </c>
    </row>
    <row r="43" spans="1:3" x14ac:dyDescent="0.25">
      <c r="A43" s="313">
        <v>42</v>
      </c>
      <c r="B43" s="313">
        <v>1500</v>
      </c>
      <c r="C43" s="313">
        <v>34650</v>
      </c>
    </row>
    <row r="44" spans="1:3" x14ac:dyDescent="0.25">
      <c r="A44" s="313">
        <v>43</v>
      </c>
      <c r="B44" s="313">
        <v>1530</v>
      </c>
      <c r="C44" s="313">
        <v>36150</v>
      </c>
    </row>
    <row r="45" spans="1:3" x14ac:dyDescent="0.25">
      <c r="A45" s="313">
        <v>44</v>
      </c>
      <c r="B45" s="313">
        <v>1560</v>
      </c>
      <c r="C45" s="313">
        <v>37680</v>
      </c>
    </row>
    <row r="46" spans="1:3" x14ac:dyDescent="0.25">
      <c r="A46" s="313">
        <v>45</v>
      </c>
      <c r="B46" s="313">
        <v>1590</v>
      </c>
      <c r="C46" s="313">
        <v>39240</v>
      </c>
    </row>
    <row r="47" spans="1:3" x14ac:dyDescent="0.25">
      <c r="A47" s="313">
        <v>46</v>
      </c>
      <c r="B47" s="313">
        <v>1620</v>
      </c>
      <c r="C47" s="313">
        <v>40830</v>
      </c>
    </row>
    <row r="48" spans="1:3" x14ac:dyDescent="0.25">
      <c r="A48" s="313">
        <v>47</v>
      </c>
      <c r="B48" s="313">
        <v>1650</v>
      </c>
      <c r="C48" s="313">
        <v>42450</v>
      </c>
    </row>
    <row r="49" spans="1:3" x14ac:dyDescent="0.25">
      <c r="A49" s="313">
        <v>48</v>
      </c>
      <c r="B49" s="313">
        <v>1680</v>
      </c>
      <c r="C49" s="313">
        <v>44100</v>
      </c>
    </row>
    <row r="50" spans="1:3" x14ac:dyDescent="0.25">
      <c r="A50" s="313">
        <v>49</v>
      </c>
      <c r="B50" s="313">
        <v>1710</v>
      </c>
      <c r="C50" s="313">
        <v>45780</v>
      </c>
    </row>
    <row r="51" spans="1:3" x14ac:dyDescent="0.25">
      <c r="A51" s="313">
        <v>50</v>
      </c>
      <c r="B51" s="313">
        <v>1800</v>
      </c>
      <c r="C51" s="313">
        <v>47490</v>
      </c>
    </row>
    <row r="52" spans="1:3" x14ac:dyDescent="0.25">
      <c r="A52" s="313">
        <v>51</v>
      </c>
      <c r="B52" s="313">
        <v>1900</v>
      </c>
      <c r="C52" s="313">
        <v>49290</v>
      </c>
    </row>
    <row r="53" spans="1:3" x14ac:dyDescent="0.25">
      <c r="A53" s="313">
        <v>52</v>
      </c>
      <c r="B53" s="313">
        <v>2000</v>
      </c>
      <c r="C53" s="313">
        <v>51190</v>
      </c>
    </row>
    <row r="54" spans="1:3" x14ac:dyDescent="0.25">
      <c r="A54" s="313">
        <v>53</v>
      </c>
      <c r="B54" s="313">
        <v>2100</v>
      </c>
      <c r="C54" s="313">
        <v>53190</v>
      </c>
    </row>
    <row r="55" spans="1:3" x14ac:dyDescent="0.25">
      <c r="A55" s="313">
        <v>54</v>
      </c>
      <c r="B55" s="313">
        <v>2200</v>
      </c>
      <c r="C55" s="313">
        <v>55290</v>
      </c>
    </row>
    <row r="56" spans="1:3" x14ac:dyDescent="0.25">
      <c r="A56" s="313">
        <v>55</v>
      </c>
      <c r="B56" s="313">
        <v>2300</v>
      </c>
      <c r="C56" s="313">
        <v>57490</v>
      </c>
    </row>
    <row r="57" spans="1:3" x14ac:dyDescent="0.25">
      <c r="A57" s="313">
        <v>56</v>
      </c>
      <c r="B57" s="313">
        <v>2400</v>
      </c>
      <c r="C57" s="313">
        <v>59790</v>
      </c>
    </row>
    <row r="58" spans="1:3" x14ac:dyDescent="0.25">
      <c r="A58" s="313">
        <v>57</v>
      </c>
      <c r="B58" s="313">
        <v>2500</v>
      </c>
      <c r="C58" s="313">
        <v>62190</v>
      </c>
    </row>
    <row r="59" spans="1:3" x14ac:dyDescent="0.25">
      <c r="A59" s="313">
        <v>58</v>
      </c>
      <c r="B59" s="313">
        <v>2600</v>
      </c>
      <c r="C59" s="313">
        <v>64690</v>
      </c>
    </row>
    <row r="60" spans="1:3" x14ac:dyDescent="0.25">
      <c r="A60" s="313">
        <v>59</v>
      </c>
      <c r="B60" s="313">
        <v>2700</v>
      </c>
      <c r="C60" s="313">
        <v>67290</v>
      </c>
    </row>
    <row r="61" spans="1:3" x14ac:dyDescent="0.25">
      <c r="A61" s="313">
        <v>60</v>
      </c>
      <c r="B61" s="313">
        <v>2800</v>
      </c>
      <c r="C61" s="313">
        <v>69990</v>
      </c>
    </row>
    <row r="62" spans="1:3" x14ac:dyDescent="0.25">
      <c r="A62" s="313">
        <v>61</v>
      </c>
      <c r="B62" s="313">
        <v>3000</v>
      </c>
      <c r="C62" s="313">
        <v>72790</v>
      </c>
    </row>
    <row r="63" spans="1:3" x14ac:dyDescent="0.25">
      <c r="A63" s="313">
        <v>62</v>
      </c>
      <c r="B63" s="313">
        <v>3200</v>
      </c>
      <c r="C63" s="313">
        <v>75790</v>
      </c>
    </row>
    <row r="64" spans="1:3" x14ac:dyDescent="0.25">
      <c r="A64" s="313">
        <v>63</v>
      </c>
      <c r="B64" s="313">
        <v>3400</v>
      </c>
      <c r="C64" s="313">
        <v>78990</v>
      </c>
    </row>
    <row r="65" spans="1:3" x14ac:dyDescent="0.25">
      <c r="A65" s="313">
        <v>64</v>
      </c>
      <c r="B65" s="313">
        <v>3600</v>
      </c>
      <c r="C65" s="313">
        <v>82390</v>
      </c>
    </row>
    <row r="66" spans="1:3" x14ac:dyDescent="0.25">
      <c r="A66" s="313">
        <v>65</v>
      </c>
      <c r="B66" s="313">
        <v>3800</v>
      </c>
      <c r="C66" s="313">
        <v>85990</v>
      </c>
    </row>
    <row r="67" spans="1:3" x14ac:dyDescent="0.25">
      <c r="A67" s="313">
        <v>66</v>
      </c>
      <c r="B67" s="313">
        <v>4000</v>
      </c>
      <c r="C67" s="313">
        <v>89790</v>
      </c>
    </row>
    <row r="68" spans="1:3" x14ac:dyDescent="0.25">
      <c r="A68" s="313">
        <v>67</v>
      </c>
      <c r="B68" s="313">
        <v>4200</v>
      </c>
      <c r="C68" s="313">
        <v>93790</v>
      </c>
    </row>
    <row r="69" spans="1:3" x14ac:dyDescent="0.25">
      <c r="A69" s="313">
        <v>68</v>
      </c>
      <c r="B69" s="313">
        <v>4400</v>
      </c>
      <c r="C69" s="313">
        <v>97990</v>
      </c>
    </row>
    <row r="70" spans="1:3" x14ac:dyDescent="0.25">
      <c r="A70" s="313">
        <v>69</v>
      </c>
      <c r="B70" s="313">
        <v>4600</v>
      </c>
      <c r="C70" s="313">
        <v>102390</v>
      </c>
    </row>
    <row r="71" spans="1:3" x14ac:dyDescent="0.25">
      <c r="A71" s="313">
        <v>70</v>
      </c>
      <c r="B71" s="313">
        <v>4800</v>
      </c>
      <c r="C71" s="313">
        <v>106990</v>
      </c>
    </row>
    <row r="72" spans="1:3" x14ac:dyDescent="0.25">
      <c r="A72" s="313">
        <v>71</v>
      </c>
      <c r="B72" s="313">
        <v>5100</v>
      </c>
      <c r="C72" s="313">
        <v>111790</v>
      </c>
    </row>
    <row r="73" spans="1:3" x14ac:dyDescent="0.25">
      <c r="A73" s="313">
        <v>72</v>
      </c>
      <c r="B73" s="313">
        <v>5400</v>
      </c>
      <c r="C73" s="313">
        <v>116890</v>
      </c>
    </row>
    <row r="74" spans="1:3" x14ac:dyDescent="0.25">
      <c r="A74" s="313">
        <v>73</v>
      </c>
      <c r="B74" s="313">
        <v>5700</v>
      </c>
      <c r="C74" s="313">
        <v>122290</v>
      </c>
    </row>
    <row r="75" spans="1:3" x14ac:dyDescent="0.25">
      <c r="A75" s="313">
        <v>74</v>
      </c>
      <c r="B75" s="313">
        <v>6000</v>
      </c>
      <c r="C75" s="313">
        <v>127990</v>
      </c>
    </row>
    <row r="76" spans="1:3" x14ac:dyDescent="0.25">
      <c r="A76" s="313">
        <v>75</v>
      </c>
      <c r="B76" s="313">
        <v>6300</v>
      </c>
      <c r="C76" s="313">
        <v>133990</v>
      </c>
    </row>
    <row r="77" spans="1:3" x14ac:dyDescent="0.25">
      <c r="A77" s="313">
        <v>76</v>
      </c>
      <c r="B77" s="313">
        <v>6600</v>
      </c>
      <c r="C77" s="313">
        <v>140290</v>
      </c>
    </row>
    <row r="78" spans="1:3" x14ac:dyDescent="0.25">
      <c r="A78" s="313">
        <v>77</v>
      </c>
      <c r="B78" s="313">
        <v>6900</v>
      </c>
      <c r="C78" s="313">
        <v>146890</v>
      </c>
    </row>
    <row r="79" spans="1:3" x14ac:dyDescent="0.25">
      <c r="A79" s="313">
        <v>78</v>
      </c>
      <c r="B79" s="313">
        <v>7200</v>
      </c>
      <c r="C79" s="313">
        <v>153790</v>
      </c>
    </row>
    <row r="80" spans="1:3" x14ac:dyDescent="0.25">
      <c r="A80" s="313">
        <v>79</v>
      </c>
      <c r="B80" s="313">
        <v>7500</v>
      </c>
      <c r="C80" s="313">
        <v>160990</v>
      </c>
    </row>
    <row r="81" spans="1:3" x14ac:dyDescent="0.25">
      <c r="A81" s="313">
        <v>80</v>
      </c>
      <c r="B81" s="313">
        <v>8000</v>
      </c>
      <c r="C81" s="313">
        <v>168490</v>
      </c>
    </row>
    <row r="82" spans="1:3" x14ac:dyDescent="0.25">
      <c r="A82" s="313">
        <v>81</v>
      </c>
      <c r="B82" s="313">
        <v>8500</v>
      </c>
      <c r="C82" s="313">
        <v>176490</v>
      </c>
    </row>
    <row r="83" spans="1:3" x14ac:dyDescent="0.25">
      <c r="A83" s="313">
        <v>82</v>
      </c>
      <c r="B83" s="313">
        <v>9000</v>
      </c>
      <c r="C83" s="313">
        <v>184990</v>
      </c>
    </row>
    <row r="84" spans="1:3" x14ac:dyDescent="0.25">
      <c r="A84" s="313">
        <v>83</v>
      </c>
      <c r="B84" s="313">
        <v>9500</v>
      </c>
      <c r="C84" s="313">
        <v>193990</v>
      </c>
    </row>
    <row r="85" spans="1:3" x14ac:dyDescent="0.25">
      <c r="A85" s="313">
        <v>84</v>
      </c>
      <c r="B85" s="313">
        <v>10000</v>
      </c>
      <c r="C85" s="313">
        <v>203490</v>
      </c>
    </row>
    <row r="86" spans="1:3" x14ac:dyDescent="0.25">
      <c r="A86" s="313">
        <v>85</v>
      </c>
      <c r="B86" s="313">
        <v>10500</v>
      </c>
      <c r="C86" s="313">
        <v>213490</v>
      </c>
    </row>
    <row r="87" spans="1:3" x14ac:dyDescent="0.25">
      <c r="A87" s="313">
        <v>86</v>
      </c>
      <c r="B87" s="313">
        <v>11000</v>
      </c>
      <c r="C87" s="313">
        <v>223990</v>
      </c>
    </row>
    <row r="88" spans="1:3" x14ac:dyDescent="0.25">
      <c r="A88" s="313">
        <v>87</v>
      </c>
      <c r="B88" s="313">
        <v>11500</v>
      </c>
      <c r="C88" s="313">
        <v>234990</v>
      </c>
    </row>
    <row r="89" spans="1:3" x14ac:dyDescent="0.25">
      <c r="A89" s="313">
        <v>88</v>
      </c>
      <c r="B89" s="313">
        <v>12000</v>
      </c>
      <c r="C89" s="313">
        <v>246490</v>
      </c>
    </row>
    <row r="90" spans="1:3" x14ac:dyDescent="0.25">
      <c r="A90" s="313">
        <v>89</v>
      </c>
      <c r="B90" s="313">
        <v>12500</v>
      </c>
      <c r="C90" s="313">
        <v>258490</v>
      </c>
    </row>
    <row r="91" spans="1:3" x14ac:dyDescent="0.25">
      <c r="A91" s="313">
        <v>90</v>
      </c>
      <c r="B91" s="313">
        <v>13000</v>
      </c>
      <c r="C91" s="313">
        <v>270990</v>
      </c>
    </row>
    <row r="92" spans="1:3" x14ac:dyDescent="0.25">
      <c r="A92" s="313">
        <v>91</v>
      </c>
      <c r="B92" s="313">
        <v>13500</v>
      </c>
      <c r="C92" s="313">
        <v>283990</v>
      </c>
    </row>
    <row r="93" spans="1:3" x14ac:dyDescent="0.25">
      <c r="A93" s="313">
        <v>92</v>
      </c>
      <c r="B93" s="313">
        <v>14000</v>
      </c>
      <c r="C93" s="313">
        <v>297490</v>
      </c>
    </row>
    <row r="94" spans="1:3" x14ac:dyDescent="0.25">
      <c r="A94" s="313">
        <v>93</v>
      </c>
      <c r="B94" s="313">
        <v>14500</v>
      </c>
      <c r="C94" s="313">
        <v>311490</v>
      </c>
    </row>
    <row r="95" spans="1:3" x14ac:dyDescent="0.25">
      <c r="A95" s="313">
        <v>94</v>
      </c>
      <c r="B95" s="313">
        <v>15000</v>
      </c>
      <c r="C95" s="313">
        <v>325990</v>
      </c>
    </row>
    <row r="96" spans="1:3" x14ac:dyDescent="0.25">
      <c r="A96" s="313">
        <v>95</v>
      </c>
      <c r="B96" s="313">
        <v>15500</v>
      </c>
      <c r="C96" s="313">
        <v>340990</v>
      </c>
    </row>
    <row r="97" spans="1:3" x14ac:dyDescent="0.25">
      <c r="A97" s="313">
        <v>96</v>
      </c>
      <c r="B97" s="313">
        <v>16000</v>
      </c>
      <c r="C97" s="313">
        <v>356490</v>
      </c>
    </row>
    <row r="98" spans="1:3" x14ac:dyDescent="0.25">
      <c r="A98" s="313">
        <v>97</v>
      </c>
      <c r="B98" s="313">
        <v>16500</v>
      </c>
      <c r="C98" s="313">
        <v>372490</v>
      </c>
    </row>
    <row r="99" spans="1:3" x14ac:dyDescent="0.25">
      <c r="A99" s="313">
        <v>98</v>
      </c>
      <c r="B99" s="313">
        <v>17000</v>
      </c>
      <c r="C99" s="313">
        <v>388990</v>
      </c>
    </row>
    <row r="100" spans="1:3" x14ac:dyDescent="0.25">
      <c r="A100" s="313">
        <v>99</v>
      </c>
      <c r="B100" s="313">
        <v>17500</v>
      </c>
      <c r="C100" s="313">
        <v>405990</v>
      </c>
    </row>
    <row r="101" spans="1:3" x14ac:dyDescent="0.25">
      <c r="A101" s="313">
        <v>100</v>
      </c>
      <c r="B101" s="313">
        <v>18000</v>
      </c>
      <c r="C101" s="313">
        <v>423490</v>
      </c>
    </row>
    <row r="102" spans="1:3" x14ac:dyDescent="0.25">
      <c r="A102" s="313">
        <v>101</v>
      </c>
      <c r="B102" s="313">
        <v>19000</v>
      </c>
      <c r="C102" s="313">
        <v>441490</v>
      </c>
    </row>
    <row r="103" spans="1:3" x14ac:dyDescent="0.25">
      <c r="A103" s="313">
        <v>102</v>
      </c>
      <c r="B103" s="313">
        <v>20000</v>
      </c>
      <c r="C103" s="313">
        <v>460490</v>
      </c>
    </row>
    <row r="104" spans="1:3" x14ac:dyDescent="0.25">
      <c r="A104" s="313">
        <v>103</v>
      </c>
      <c r="B104" s="313">
        <v>21000</v>
      </c>
      <c r="C104" s="313">
        <v>480490</v>
      </c>
    </row>
    <row r="105" spans="1:3" x14ac:dyDescent="0.25">
      <c r="A105" s="313">
        <v>104</v>
      </c>
      <c r="B105" s="313">
        <v>22000</v>
      </c>
      <c r="C105" s="313">
        <v>501490</v>
      </c>
    </row>
    <row r="106" spans="1:3" x14ac:dyDescent="0.25">
      <c r="A106" s="313">
        <v>105</v>
      </c>
      <c r="B106" s="313">
        <v>23000</v>
      </c>
      <c r="C106" s="313">
        <v>523490</v>
      </c>
    </row>
    <row r="107" spans="1:3" x14ac:dyDescent="0.25">
      <c r="A107" s="313">
        <v>106</v>
      </c>
      <c r="B107" s="313">
        <v>24000</v>
      </c>
      <c r="C107" s="313">
        <v>546490</v>
      </c>
    </row>
    <row r="108" spans="1:3" x14ac:dyDescent="0.25">
      <c r="A108" s="313">
        <v>107</v>
      </c>
      <c r="B108" s="313">
        <v>25000</v>
      </c>
      <c r="C108" s="313">
        <v>570490</v>
      </c>
    </row>
    <row r="109" spans="1:3" x14ac:dyDescent="0.25">
      <c r="A109" s="313">
        <v>108</v>
      </c>
      <c r="B109" s="313">
        <v>26000</v>
      </c>
      <c r="C109" s="313">
        <v>595490</v>
      </c>
    </row>
    <row r="110" spans="1:3" x14ac:dyDescent="0.25">
      <c r="A110" s="313">
        <v>109</v>
      </c>
      <c r="B110" s="313">
        <v>27000</v>
      </c>
      <c r="C110" s="313">
        <v>621490</v>
      </c>
    </row>
    <row r="111" spans="1:3" x14ac:dyDescent="0.25">
      <c r="A111" s="313">
        <v>110</v>
      </c>
      <c r="B111" s="313">
        <v>28000</v>
      </c>
      <c r="C111" s="313">
        <v>648490</v>
      </c>
    </row>
    <row r="112" spans="1:3" x14ac:dyDescent="0.25">
      <c r="A112" s="313">
        <v>111</v>
      </c>
      <c r="B112" s="313">
        <v>29000</v>
      </c>
      <c r="C112" s="313">
        <v>676490</v>
      </c>
    </row>
    <row r="113" spans="1:3" x14ac:dyDescent="0.25">
      <c r="A113" s="313">
        <v>112</v>
      </c>
      <c r="B113" s="313">
        <v>30000</v>
      </c>
      <c r="C113" s="313">
        <v>705490</v>
      </c>
    </row>
    <row r="114" spans="1:3" x14ac:dyDescent="0.25">
      <c r="A114" s="313">
        <v>113</v>
      </c>
      <c r="B114" s="313">
        <v>31000</v>
      </c>
      <c r="C114" s="313">
        <v>735490</v>
      </c>
    </row>
    <row r="115" spans="1:3" x14ac:dyDescent="0.25">
      <c r="A115" s="313">
        <v>114</v>
      </c>
      <c r="B115" s="313">
        <v>32000</v>
      </c>
      <c r="C115" s="313">
        <v>766490</v>
      </c>
    </row>
    <row r="116" spans="1:3" x14ac:dyDescent="0.25">
      <c r="A116" s="313">
        <v>115</v>
      </c>
      <c r="B116" s="313">
        <v>33000</v>
      </c>
      <c r="C116" s="313">
        <v>798490</v>
      </c>
    </row>
    <row r="117" spans="1:3" x14ac:dyDescent="0.25">
      <c r="A117" s="313">
        <v>116</v>
      </c>
      <c r="B117" s="313">
        <v>34000</v>
      </c>
      <c r="C117" s="313">
        <v>831490</v>
      </c>
    </row>
    <row r="118" spans="1:3" x14ac:dyDescent="0.25">
      <c r="A118" s="313">
        <v>117</v>
      </c>
      <c r="B118" s="313">
        <v>35000</v>
      </c>
      <c r="C118" s="313">
        <v>865490</v>
      </c>
    </row>
    <row r="119" spans="1:3" x14ac:dyDescent="0.25">
      <c r="A119" s="313">
        <v>118</v>
      </c>
      <c r="B119" s="313">
        <v>36000</v>
      </c>
      <c r="C119" s="313">
        <v>900490</v>
      </c>
    </row>
    <row r="120" spans="1:3" x14ac:dyDescent="0.25">
      <c r="A120" s="313">
        <v>119</v>
      </c>
      <c r="B120" s="313">
        <v>37000</v>
      </c>
      <c r="C120" s="313">
        <v>936490</v>
      </c>
    </row>
    <row r="121" spans="1:3" x14ac:dyDescent="0.25">
      <c r="A121" s="313">
        <v>120</v>
      </c>
      <c r="B121" s="313">
        <v>39000</v>
      </c>
      <c r="C121" s="313">
        <v>973490</v>
      </c>
    </row>
    <row r="122" spans="1:3" x14ac:dyDescent="0.25">
      <c r="A122" s="313">
        <v>121</v>
      </c>
      <c r="B122" s="313">
        <v>41000</v>
      </c>
      <c r="C122" s="313">
        <v>1012490</v>
      </c>
    </row>
    <row r="123" spans="1:3" x14ac:dyDescent="0.25">
      <c r="A123" s="313">
        <v>122</v>
      </c>
      <c r="B123" s="313">
        <v>43000</v>
      </c>
      <c r="C123" s="313">
        <v>1053490</v>
      </c>
    </row>
    <row r="124" spans="1:3" x14ac:dyDescent="0.25">
      <c r="A124" s="313">
        <v>123</v>
      </c>
      <c r="B124" s="313">
        <v>45000</v>
      </c>
      <c r="C124" s="313">
        <v>1096490</v>
      </c>
    </row>
    <row r="125" spans="1:3" x14ac:dyDescent="0.25">
      <c r="A125" s="313">
        <v>124</v>
      </c>
      <c r="B125" s="313">
        <v>47000</v>
      </c>
      <c r="C125" s="313">
        <v>1141490</v>
      </c>
    </row>
    <row r="126" spans="1:3" x14ac:dyDescent="0.25">
      <c r="A126" s="313">
        <v>125</v>
      </c>
      <c r="B126" s="313">
        <v>49000</v>
      </c>
      <c r="C126" s="313">
        <v>1188490</v>
      </c>
    </row>
    <row r="127" spans="1:3" x14ac:dyDescent="0.25">
      <c r="A127" s="313">
        <v>126</v>
      </c>
      <c r="B127" s="313">
        <v>51000</v>
      </c>
      <c r="C127" s="313">
        <v>1237490</v>
      </c>
    </row>
    <row r="128" spans="1:3" x14ac:dyDescent="0.25">
      <c r="A128" s="313">
        <v>127</v>
      </c>
      <c r="B128" s="313">
        <v>53000</v>
      </c>
      <c r="C128" s="313">
        <v>1288490</v>
      </c>
    </row>
    <row r="129" spans="1:3" x14ac:dyDescent="0.25">
      <c r="A129" s="313">
        <v>128</v>
      </c>
      <c r="B129" s="313">
        <v>55000</v>
      </c>
      <c r="C129" s="313">
        <v>1341490</v>
      </c>
    </row>
    <row r="130" spans="1:3" x14ac:dyDescent="0.25">
      <c r="A130" s="313">
        <v>129</v>
      </c>
      <c r="B130" s="313">
        <v>57000</v>
      </c>
      <c r="C130" s="313">
        <v>1396490</v>
      </c>
    </row>
    <row r="131" spans="1:3" x14ac:dyDescent="0.25">
      <c r="A131" s="313">
        <v>130</v>
      </c>
      <c r="B131" s="313">
        <v>59000</v>
      </c>
      <c r="C131" s="313">
        <v>1453490</v>
      </c>
    </row>
    <row r="132" spans="1:3" x14ac:dyDescent="0.25">
      <c r="A132" s="313">
        <v>131</v>
      </c>
      <c r="B132" s="313">
        <v>61000</v>
      </c>
      <c r="C132" s="313">
        <v>1512490</v>
      </c>
    </row>
    <row r="133" spans="1:3" x14ac:dyDescent="0.25">
      <c r="A133" s="313">
        <v>132</v>
      </c>
      <c r="B133" s="313">
        <v>63000</v>
      </c>
      <c r="C133" s="313">
        <v>1573490</v>
      </c>
    </row>
    <row r="134" spans="1:3" x14ac:dyDescent="0.25">
      <c r="A134" s="313">
        <v>133</v>
      </c>
      <c r="B134" s="313">
        <v>65000</v>
      </c>
      <c r="C134" s="313">
        <v>1636490</v>
      </c>
    </row>
    <row r="135" spans="1:3" x14ac:dyDescent="0.25">
      <c r="A135" s="313">
        <v>134</v>
      </c>
      <c r="B135" s="313">
        <v>67000</v>
      </c>
      <c r="C135" s="313">
        <v>1701490</v>
      </c>
    </row>
    <row r="136" spans="1:3" x14ac:dyDescent="0.25">
      <c r="A136" s="313">
        <v>135</v>
      </c>
      <c r="B136" s="313">
        <v>69000</v>
      </c>
      <c r="C136" s="313">
        <v>1768490</v>
      </c>
    </row>
    <row r="137" spans="1:3" x14ac:dyDescent="0.25">
      <c r="A137" s="313">
        <v>136</v>
      </c>
      <c r="B137" s="313">
        <v>71000</v>
      </c>
      <c r="C137" s="313">
        <v>1837490</v>
      </c>
    </row>
    <row r="138" spans="1:3" x14ac:dyDescent="0.25">
      <c r="A138" s="313">
        <v>137</v>
      </c>
      <c r="B138" s="313">
        <v>73000</v>
      </c>
      <c r="C138" s="313">
        <v>1908490</v>
      </c>
    </row>
    <row r="139" spans="1:3" x14ac:dyDescent="0.25">
      <c r="A139" s="313">
        <v>138</v>
      </c>
      <c r="B139" s="313">
        <v>75000</v>
      </c>
      <c r="C139" s="313">
        <v>1981490</v>
      </c>
    </row>
    <row r="140" spans="1:3" x14ac:dyDescent="0.25">
      <c r="A140" s="313">
        <v>139</v>
      </c>
      <c r="B140" s="313">
        <v>77000</v>
      </c>
      <c r="C140" s="313">
        <v>2056490</v>
      </c>
    </row>
    <row r="141" spans="1:3" x14ac:dyDescent="0.25">
      <c r="A141" s="313">
        <v>140</v>
      </c>
      <c r="B141" s="313">
        <v>79000</v>
      </c>
      <c r="C141" s="313">
        <v>2133490</v>
      </c>
    </row>
    <row r="142" spans="1:3" x14ac:dyDescent="0.25">
      <c r="A142" s="313">
        <v>141</v>
      </c>
      <c r="B142" s="313">
        <v>81000</v>
      </c>
      <c r="C142" s="313">
        <v>2212490</v>
      </c>
    </row>
    <row r="143" spans="1:3" x14ac:dyDescent="0.25">
      <c r="A143" s="313">
        <v>142</v>
      </c>
      <c r="B143" s="313">
        <v>83000</v>
      </c>
      <c r="C143" s="313">
        <v>2293490</v>
      </c>
    </row>
    <row r="144" spans="1:3" x14ac:dyDescent="0.25">
      <c r="A144" s="313">
        <v>143</v>
      </c>
      <c r="B144" s="313">
        <v>85000</v>
      </c>
      <c r="C144" s="313">
        <v>2376490</v>
      </c>
    </row>
    <row r="145" spans="1:3" x14ac:dyDescent="0.25">
      <c r="A145" s="313">
        <v>144</v>
      </c>
      <c r="B145" s="313">
        <v>87000</v>
      </c>
      <c r="C145" s="313">
        <v>2461490</v>
      </c>
    </row>
    <row r="146" spans="1:3" x14ac:dyDescent="0.25">
      <c r="A146" s="313">
        <v>145</v>
      </c>
      <c r="B146" s="313">
        <v>89000</v>
      </c>
      <c r="C146" s="313">
        <v>2548490</v>
      </c>
    </row>
    <row r="147" spans="1:3" x14ac:dyDescent="0.25">
      <c r="A147" s="313">
        <v>146</v>
      </c>
      <c r="B147" s="313">
        <v>91000</v>
      </c>
      <c r="C147" s="313">
        <v>2637490</v>
      </c>
    </row>
    <row r="148" spans="1:3" x14ac:dyDescent="0.25">
      <c r="A148" s="313">
        <v>147</v>
      </c>
      <c r="B148" s="313">
        <v>93000</v>
      </c>
      <c r="C148" s="313">
        <v>2728490</v>
      </c>
    </row>
    <row r="149" spans="1:3" x14ac:dyDescent="0.25">
      <c r="A149" s="313">
        <v>148</v>
      </c>
      <c r="B149" s="313">
        <v>95000</v>
      </c>
      <c r="C149" s="313">
        <v>2821490</v>
      </c>
    </row>
    <row r="150" spans="1:3" x14ac:dyDescent="0.25">
      <c r="A150" s="313">
        <v>149</v>
      </c>
      <c r="B150" s="313">
        <v>97000</v>
      </c>
      <c r="C150" s="313">
        <v>2916490</v>
      </c>
    </row>
    <row r="151" spans="1:3" x14ac:dyDescent="0.25">
      <c r="A151" s="313">
        <v>150</v>
      </c>
      <c r="B151" s="313">
        <v>99000</v>
      </c>
      <c r="C151" s="313">
        <v>3013490</v>
      </c>
    </row>
    <row r="152" spans="1:3" x14ac:dyDescent="0.25">
      <c r="A152" s="313">
        <v>151</v>
      </c>
      <c r="B152" s="313">
        <v>101000</v>
      </c>
      <c r="C152" s="313">
        <v>3112490</v>
      </c>
    </row>
    <row r="153" spans="1:3" x14ac:dyDescent="0.25">
      <c r="A153" s="313">
        <v>152</v>
      </c>
      <c r="B153" s="313">
        <v>103000</v>
      </c>
      <c r="C153" s="313">
        <v>3213490</v>
      </c>
    </row>
    <row r="154" spans="1:3" x14ac:dyDescent="0.25">
      <c r="A154" s="313">
        <v>153</v>
      </c>
      <c r="B154" s="313">
        <v>105000</v>
      </c>
      <c r="C154" s="313">
        <v>3316490</v>
      </c>
    </row>
    <row r="155" spans="1:3" x14ac:dyDescent="0.25">
      <c r="A155" s="313">
        <v>154</v>
      </c>
      <c r="B155" s="313">
        <v>107000</v>
      </c>
      <c r="C155" s="313">
        <v>3421490</v>
      </c>
    </row>
    <row r="156" spans="1:3" x14ac:dyDescent="0.25">
      <c r="A156" s="313">
        <v>155</v>
      </c>
      <c r="B156" s="313">
        <v>109000</v>
      </c>
      <c r="C156" s="313">
        <v>3528490</v>
      </c>
    </row>
    <row r="157" spans="1:3" x14ac:dyDescent="0.25">
      <c r="A157" s="313">
        <v>156</v>
      </c>
      <c r="B157" s="313">
        <v>111000</v>
      </c>
      <c r="C157" s="313">
        <v>3637490</v>
      </c>
    </row>
    <row r="158" spans="1:3" x14ac:dyDescent="0.25">
      <c r="A158" s="313">
        <v>157</v>
      </c>
      <c r="B158" s="313">
        <v>113000</v>
      </c>
      <c r="C158" s="313">
        <v>3748490</v>
      </c>
    </row>
    <row r="159" spans="1:3" x14ac:dyDescent="0.25">
      <c r="A159" s="313">
        <v>158</v>
      </c>
      <c r="B159" s="313">
        <v>115000</v>
      </c>
      <c r="C159" s="313">
        <v>3861490</v>
      </c>
    </row>
    <row r="160" spans="1:3" x14ac:dyDescent="0.25">
      <c r="A160" s="313">
        <v>159</v>
      </c>
      <c r="B160" s="313">
        <v>117000</v>
      </c>
      <c r="C160" s="313">
        <v>3976490</v>
      </c>
    </row>
    <row r="161" spans="1:3" x14ac:dyDescent="0.25">
      <c r="A161" s="313">
        <v>160</v>
      </c>
      <c r="B161" s="313">
        <v>119000</v>
      </c>
      <c r="C161" s="313">
        <v>4093490</v>
      </c>
    </row>
    <row r="162" spans="1:3" x14ac:dyDescent="0.25">
      <c r="A162" s="313">
        <v>161</v>
      </c>
      <c r="B162" s="313">
        <v>122000</v>
      </c>
      <c r="C162" s="313">
        <v>4212490</v>
      </c>
    </row>
    <row r="163" spans="1:3" x14ac:dyDescent="0.25">
      <c r="A163" s="313">
        <v>162</v>
      </c>
      <c r="B163" s="313">
        <v>125000</v>
      </c>
      <c r="C163" s="313">
        <v>4334490</v>
      </c>
    </row>
    <row r="164" spans="1:3" x14ac:dyDescent="0.25">
      <c r="A164" s="313">
        <v>163</v>
      </c>
      <c r="B164" s="313">
        <v>128000</v>
      </c>
      <c r="C164" s="313">
        <v>4459490</v>
      </c>
    </row>
    <row r="165" spans="1:3" x14ac:dyDescent="0.25">
      <c r="A165" s="313">
        <v>164</v>
      </c>
      <c r="B165" s="313">
        <v>131000</v>
      </c>
      <c r="C165" s="313">
        <v>4587490</v>
      </c>
    </row>
    <row r="166" spans="1:3" x14ac:dyDescent="0.25">
      <c r="A166" s="313">
        <v>165</v>
      </c>
      <c r="B166" s="313">
        <v>134000</v>
      </c>
      <c r="C166" s="313">
        <v>4718490</v>
      </c>
    </row>
    <row r="167" spans="1:3" x14ac:dyDescent="0.25">
      <c r="A167" s="313">
        <v>166</v>
      </c>
      <c r="B167" s="313">
        <v>137000</v>
      </c>
      <c r="C167" s="313">
        <v>4852490</v>
      </c>
    </row>
    <row r="168" spans="1:3" x14ac:dyDescent="0.25">
      <c r="A168" s="313">
        <v>167</v>
      </c>
      <c r="B168" s="313">
        <v>140000</v>
      </c>
      <c r="C168" s="313">
        <v>4989490</v>
      </c>
    </row>
    <row r="169" spans="1:3" x14ac:dyDescent="0.25">
      <c r="A169" s="313">
        <v>168</v>
      </c>
      <c r="B169" s="313">
        <v>143000</v>
      </c>
      <c r="C169" s="313">
        <v>5129490</v>
      </c>
    </row>
    <row r="170" spans="1:3" x14ac:dyDescent="0.25">
      <c r="A170" s="313">
        <v>169</v>
      </c>
      <c r="B170" s="313">
        <v>146000</v>
      </c>
      <c r="C170" s="313">
        <v>5272490</v>
      </c>
    </row>
    <row r="171" spans="1:3" x14ac:dyDescent="0.25">
      <c r="A171" s="313">
        <v>170</v>
      </c>
      <c r="B171" s="313">
        <v>149000</v>
      </c>
      <c r="C171" s="313">
        <v>5418490</v>
      </c>
    </row>
    <row r="172" spans="1:3" x14ac:dyDescent="0.25">
      <c r="A172" s="313">
        <v>171</v>
      </c>
      <c r="B172" s="313">
        <v>152000</v>
      </c>
      <c r="C172" s="313">
        <v>5567490</v>
      </c>
    </row>
    <row r="173" spans="1:3" x14ac:dyDescent="0.25">
      <c r="A173" s="313">
        <v>172</v>
      </c>
      <c r="B173" s="313">
        <v>155000</v>
      </c>
      <c r="C173" s="313">
        <v>5719490</v>
      </c>
    </row>
    <row r="174" spans="1:3" x14ac:dyDescent="0.25">
      <c r="A174" s="313">
        <v>173</v>
      </c>
      <c r="B174" s="313">
        <v>158000</v>
      </c>
      <c r="C174" s="313">
        <v>5874490</v>
      </c>
    </row>
    <row r="175" spans="1:3" x14ac:dyDescent="0.25">
      <c r="A175" s="313">
        <v>174</v>
      </c>
      <c r="B175" s="313">
        <v>161000</v>
      </c>
      <c r="C175" s="313">
        <v>6032490</v>
      </c>
    </row>
    <row r="176" spans="1:3" x14ac:dyDescent="0.25">
      <c r="A176" s="313">
        <v>175</v>
      </c>
      <c r="B176" s="313">
        <v>164000</v>
      </c>
      <c r="C176" s="313">
        <v>6193490</v>
      </c>
    </row>
    <row r="177" spans="1:3" x14ac:dyDescent="0.25">
      <c r="A177" s="313">
        <v>176</v>
      </c>
      <c r="B177" s="313">
        <v>167000</v>
      </c>
      <c r="C177" s="313">
        <v>6357490</v>
      </c>
    </row>
    <row r="178" spans="1:3" x14ac:dyDescent="0.25">
      <c r="A178" s="313">
        <v>177</v>
      </c>
      <c r="B178" s="313">
        <v>170000</v>
      </c>
      <c r="C178" s="313">
        <v>6524490</v>
      </c>
    </row>
    <row r="179" spans="1:3" x14ac:dyDescent="0.25">
      <c r="A179" s="313">
        <v>178</v>
      </c>
      <c r="B179" s="313">
        <v>173000</v>
      </c>
      <c r="C179" s="313">
        <v>6694490</v>
      </c>
    </row>
    <row r="180" spans="1:3" x14ac:dyDescent="0.25">
      <c r="A180" s="313">
        <v>179</v>
      </c>
      <c r="B180" s="313">
        <v>176000</v>
      </c>
      <c r="C180" s="313">
        <v>6867490</v>
      </c>
    </row>
    <row r="181" spans="1:3" x14ac:dyDescent="0.25">
      <c r="A181" s="313">
        <v>180</v>
      </c>
      <c r="B181" s="313">
        <v>179000</v>
      </c>
      <c r="C181" s="313">
        <v>7043490</v>
      </c>
    </row>
    <row r="182" spans="1:3" x14ac:dyDescent="0.25">
      <c r="A182" s="313">
        <v>181</v>
      </c>
      <c r="B182" s="313">
        <v>182000</v>
      </c>
      <c r="C182" s="313">
        <v>7222490</v>
      </c>
    </row>
    <row r="183" spans="1:3" x14ac:dyDescent="0.25">
      <c r="A183" s="313">
        <v>182</v>
      </c>
      <c r="B183" s="313">
        <v>185000</v>
      </c>
      <c r="C183" s="313">
        <v>7404490</v>
      </c>
    </row>
    <row r="184" spans="1:3" x14ac:dyDescent="0.25">
      <c r="A184" s="313">
        <v>183</v>
      </c>
      <c r="B184" s="313">
        <v>188000</v>
      </c>
      <c r="C184" s="313">
        <v>7589490</v>
      </c>
    </row>
    <row r="185" spans="1:3" x14ac:dyDescent="0.25">
      <c r="A185" s="313">
        <v>184</v>
      </c>
      <c r="B185" s="313">
        <v>191000</v>
      </c>
      <c r="C185" s="313">
        <v>7777490</v>
      </c>
    </row>
    <row r="186" spans="1:3" x14ac:dyDescent="0.25">
      <c r="A186" s="313">
        <v>185</v>
      </c>
      <c r="B186" s="313">
        <v>194000</v>
      </c>
      <c r="C186" s="313">
        <v>7968490</v>
      </c>
    </row>
    <row r="187" spans="1:3" x14ac:dyDescent="0.25">
      <c r="A187" s="313">
        <v>186</v>
      </c>
      <c r="B187" s="313">
        <v>197000</v>
      </c>
      <c r="C187" s="313">
        <v>8162490</v>
      </c>
    </row>
    <row r="188" spans="1:3" x14ac:dyDescent="0.25">
      <c r="A188" s="313">
        <v>187</v>
      </c>
      <c r="B188" s="313">
        <v>200000</v>
      </c>
      <c r="C188" s="313">
        <v>8359490</v>
      </c>
    </row>
    <row r="189" spans="1:3" x14ac:dyDescent="0.25">
      <c r="A189" s="313">
        <v>188</v>
      </c>
      <c r="B189" s="313">
        <v>203000</v>
      </c>
      <c r="C189" s="313">
        <v>8559490</v>
      </c>
    </row>
    <row r="190" spans="1:3" x14ac:dyDescent="0.25">
      <c r="A190" s="313">
        <v>189</v>
      </c>
      <c r="B190" s="313">
        <v>206000</v>
      </c>
      <c r="C190" s="313">
        <v>8762490</v>
      </c>
    </row>
    <row r="191" spans="1:3" x14ac:dyDescent="0.25">
      <c r="A191" s="313">
        <v>190</v>
      </c>
      <c r="B191" s="313">
        <v>209000</v>
      </c>
      <c r="C191" s="313">
        <v>8968490</v>
      </c>
    </row>
    <row r="192" spans="1:3" x14ac:dyDescent="0.25">
      <c r="A192" s="313">
        <v>191</v>
      </c>
      <c r="B192" s="313">
        <v>212000</v>
      </c>
      <c r="C192" s="313">
        <v>9177490</v>
      </c>
    </row>
    <row r="193" spans="1:3" x14ac:dyDescent="0.25">
      <c r="A193" s="313">
        <v>192</v>
      </c>
      <c r="B193" s="313">
        <v>215000</v>
      </c>
      <c r="C193" s="313">
        <v>9389490</v>
      </c>
    </row>
    <row r="194" spans="1:3" x14ac:dyDescent="0.25">
      <c r="A194" s="313">
        <v>193</v>
      </c>
      <c r="B194" s="313">
        <v>218000</v>
      </c>
      <c r="C194" s="313">
        <v>9604490</v>
      </c>
    </row>
    <row r="195" spans="1:3" x14ac:dyDescent="0.25">
      <c r="A195" s="313">
        <v>194</v>
      </c>
      <c r="B195" s="313">
        <v>221000</v>
      </c>
      <c r="C195" s="313">
        <v>9822490</v>
      </c>
    </row>
    <row r="196" spans="1:3" x14ac:dyDescent="0.25">
      <c r="A196" s="313">
        <v>195</v>
      </c>
      <c r="B196" s="313">
        <v>224000</v>
      </c>
      <c r="C196" s="313">
        <v>10043490</v>
      </c>
    </row>
    <row r="197" spans="1:3" x14ac:dyDescent="0.25">
      <c r="A197" s="313">
        <v>196</v>
      </c>
      <c r="B197" s="313">
        <v>227000</v>
      </c>
      <c r="C197" s="313">
        <v>10267490</v>
      </c>
    </row>
    <row r="198" spans="1:3" x14ac:dyDescent="0.25">
      <c r="A198" s="313">
        <v>197</v>
      </c>
      <c r="B198" s="313">
        <v>230000</v>
      </c>
      <c r="C198" s="313">
        <v>10494490</v>
      </c>
    </row>
    <row r="199" spans="1:3" x14ac:dyDescent="0.25">
      <c r="A199" s="313">
        <v>198</v>
      </c>
      <c r="B199" s="313">
        <v>233000</v>
      </c>
      <c r="C199" s="313">
        <v>10724490</v>
      </c>
    </row>
    <row r="200" spans="1:3" x14ac:dyDescent="0.25">
      <c r="A200" s="313">
        <v>199</v>
      </c>
      <c r="B200" s="313">
        <v>236000</v>
      </c>
      <c r="C200" s="313">
        <v>10957490</v>
      </c>
    </row>
    <row r="201" spans="1:3" x14ac:dyDescent="0.25">
      <c r="A201" s="313">
        <v>200</v>
      </c>
      <c r="B201" s="313">
        <v>239000</v>
      </c>
      <c r="C201" s="313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44" customWidth="1"/>
    <col min="3" max="3" width="9.140625" style="25"/>
    <col min="4" max="4" width="9.140625" style="257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49" customWidth="1"/>
    <col min="15" max="15" width="9.140625" style="1" customWidth="1"/>
    <col min="16" max="16" width="9.140625" style="307"/>
    <col min="17" max="17" width="9.140625" style="1"/>
    <col min="18" max="18" width="9.140625" style="307"/>
    <col min="19" max="19" width="9.140625" style="1"/>
    <col min="20" max="20" width="9.140625" style="307"/>
    <col min="21" max="16384" width="9.140625" style="1"/>
  </cols>
  <sheetData>
    <row r="1" spans="1:23" x14ac:dyDescent="0.25">
      <c r="A1" s="28" t="s">
        <v>72</v>
      </c>
      <c r="B1" s="643">
        <v>43677.583333333336</v>
      </c>
      <c r="C1" s="643"/>
      <c r="D1" s="255" t="s">
        <v>149</v>
      </c>
      <c r="E1" s="253" t="s">
        <v>82</v>
      </c>
      <c r="F1" s="253" t="s">
        <v>74</v>
      </c>
      <c r="G1" s="641" t="s">
        <v>75</v>
      </c>
      <c r="H1" s="641"/>
      <c r="I1" s="641"/>
      <c r="J1" s="641"/>
      <c r="K1" s="28"/>
      <c r="L1" s="252" t="s">
        <v>77</v>
      </c>
      <c r="M1" s="252"/>
      <c r="N1" s="640" t="s">
        <v>66</v>
      </c>
      <c r="O1" s="307"/>
      <c r="P1" s="310" t="s">
        <v>162</v>
      </c>
      <c r="Q1" s="310" t="s">
        <v>163</v>
      </c>
      <c r="R1" s="310" t="s">
        <v>164</v>
      </c>
      <c r="S1" s="311" t="s">
        <v>159</v>
      </c>
      <c r="T1" s="310" t="s">
        <v>160</v>
      </c>
      <c r="U1" s="308" t="s">
        <v>161</v>
      </c>
      <c r="V1" s="308" t="s">
        <v>165</v>
      </c>
      <c r="W1" s="308" t="s">
        <v>117</v>
      </c>
    </row>
    <row r="2" spans="1:23" x14ac:dyDescent="0.25">
      <c r="A2" s="28" t="s">
        <v>73</v>
      </c>
      <c r="B2" s="643">
        <v>43688.583333333336</v>
      </c>
      <c r="C2" s="643"/>
      <c r="D2" s="256" t="str">
        <f ca="1">IF(RAID_TIME_END-NOW()&lt;0,"",NOW()-RAID_TIME_START)</f>
        <v/>
      </c>
      <c r="E2" s="31" t="str">
        <f ca="1">IF(RAID_TIME_END-NOW()&lt;0,"",RAID_TIME_END-NOW())</f>
        <v/>
      </c>
      <c r="F2" s="256">
        <f>B2-B1</f>
        <v>11</v>
      </c>
      <c r="G2" s="642" t="str">
        <f ca="1">IF(NOW() &gt; $B$2,"",(NOW()-$B$1)/($B$2-$B$1))</f>
        <v/>
      </c>
      <c r="H2" s="642"/>
      <c r="I2" s="642"/>
      <c r="J2" s="642"/>
      <c r="K2" s="28" t="s">
        <v>79</v>
      </c>
      <c r="L2" s="127">
        <v>100000</v>
      </c>
      <c r="N2" s="640"/>
      <c r="O2" s="310" t="s">
        <v>166</v>
      </c>
      <c r="P2" s="307">
        <v>11</v>
      </c>
      <c r="Q2" s="307">
        <v>4</v>
      </c>
      <c r="R2" s="307">
        <v>1</v>
      </c>
      <c r="S2" s="307">
        <v>201</v>
      </c>
      <c r="T2" s="307">
        <v>5661</v>
      </c>
      <c r="U2" s="307">
        <v>1862</v>
      </c>
      <c r="V2" s="307">
        <v>1</v>
      </c>
      <c r="W2" s="307">
        <v>329</v>
      </c>
    </row>
    <row r="3" spans="1:23" x14ac:dyDescent="0.25">
      <c r="A3" s="28" t="s">
        <v>209</v>
      </c>
      <c r="B3" s="244">
        <v>3</v>
      </c>
      <c r="D3" s="256"/>
      <c r="F3" s="254"/>
      <c r="G3" s="254"/>
      <c r="H3" s="254"/>
      <c r="I3" s="254"/>
      <c r="J3" s="254"/>
      <c r="K3" s="28" t="s">
        <v>80</v>
      </c>
      <c r="L3" s="127">
        <v>100000</v>
      </c>
      <c r="N3" s="640"/>
      <c r="O3" s="310" t="s">
        <v>167</v>
      </c>
      <c r="P3" s="307">
        <v>11</v>
      </c>
      <c r="Q3" s="307">
        <v>4</v>
      </c>
      <c r="R3" s="307">
        <v>1</v>
      </c>
      <c r="S3" s="307">
        <v>201</v>
      </c>
      <c r="T3" s="307">
        <v>5661</v>
      </c>
      <c r="U3" s="307">
        <v>1862</v>
      </c>
      <c r="V3" s="307">
        <v>1</v>
      </c>
      <c r="W3" s="307">
        <v>329</v>
      </c>
    </row>
    <row r="4" spans="1:23" x14ac:dyDescent="0.25">
      <c r="N4" s="640"/>
      <c r="O4" s="310" t="s">
        <v>104</v>
      </c>
      <c r="P4" s="309">
        <f>P3-P2</f>
        <v>0</v>
      </c>
      <c r="Q4" s="309">
        <f t="shared" ref="Q4:W4" si="0">Q3-Q2</f>
        <v>0</v>
      </c>
      <c r="R4" s="309">
        <f t="shared" si="0"/>
        <v>0</v>
      </c>
      <c r="S4" s="309">
        <f t="shared" si="0"/>
        <v>0</v>
      </c>
      <c r="T4" s="309">
        <f t="shared" si="0"/>
        <v>0</v>
      </c>
      <c r="U4" s="309">
        <f t="shared" si="0"/>
        <v>0</v>
      </c>
      <c r="V4" s="309">
        <f t="shared" si="0"/>
        <v>0</v>
      </c>
      <c r="W4" s="309">
        <f t="shared" si="0"/>
        <v>0</v>
      </c>
    </row>
    <row r="5" spans="1:23" x14ac:dyDescent="0.25">
      <c r="A5" s="28"/>
      <c r="B5" s="644" t="s">
        <v>76</v>
      </c>
      <c r="C5" s="644"/>
      <c r="D5" s="645" t="s">
        <v>153</v>
      </c>
      <c r="E5" s="645"/>
      <c r="F5" s="645" t="s">
        <v>78</v>
      </c>
      <c r="G5" s="645"/>
      <c r="H5" s="645" t="s">
        <v>81</v>
      </c>
      <c r="I5" s="645"/>
      <c r="J5" s="641" t="s">
        <v>151</v>
      </c>
      <c r="K5" s="641"/>
      <c r="L5" s="646" t="s">
        <v>152</v>
      </c>
      <c r="M5" s="646"/>
      <c r="N5" s="641" t="s">
        <v>150</v>
      </c>
      <c r="O5" s="641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58" t="s">
        <v>79</v>
      </c>
      <c r="E6" s="258" t="s">
        <v>80</v>
      </c>
      <c r="F6" s="29" t="s">
        <v>79</v>
      </c>
      <c r="G6" s="29" t="s">
        <v>80</v>
      </c>
      <c r="H6" s="245" t="s">
        <v>79</v>
      </c>
      <c r="I6" s="245" t="s">
        <v>80</v>
      </c>
      <c r="J6" s="245" t="s">
        <v>79</v>
      </c>
      <c r="K6" s="245" t="s">
        <v>80</v>
      </c>
      <c r="L6" s="250" t="s">
        <v>79</v>
      </c>
      <c r="M6" s="250" t="s">
        <v>80</v>
      </c>
      <c r="N6" s="245" t="s">
        <v>79</v>
      </c>
      <c r="O6" s="245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59" t="str">
        <f ca="1">IFERROR(IF(ISBLANK($A7),"-",SLOPE(INDIRECT("B" &amp; _xlfn.IFNA(MATCH($A7-$B$3,$A:$A,1),7)):B7,INDIRECT("A" &amp; _xlfn.IFNA(MATCH($A7-$B$3,$A:$A,1),7)):$A7)),"-")</f>
        <v>-</v>
      </c>
      <c r="E7" s="259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1" t="str">
        <f t="shared" ref="L7:L38" si="5">IFERROR(J7/F7,"-")</f>
        <v>-</v>
      </c>
      <c r="M7" s="251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59">
        <f ca="1">IFERROR(IF(ISBLANK($A8),"-",SLOPE(INDIRECT("B" &amp; _xlfn.IFNA(MATCH($A8-$B$3,$A:$A,1),7)):B8,INDIRECT("A" &amp; _xlfn.IFNA(MATCH($A8-$B$3,$A:$A,1),7)):$A8)),"-")</f>
        <v>17115.789473736648</v>
      </c>
      <c r="E8" s="259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1">
        <f t="shared" si="5"/>
        <v>0.88273684211103098</v>
      </c>
      <c r="M8" s="251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59">
        <f ca="1">IFERROR(IF(ISBLANK($A9),"-",SLOPE(INDIRECT("B" &amp; _xlfn.IFNA(MATCH($A9-$B$3,$A:$A,1),7)):B9,INDIRECT("A" &amp; _xlfn.IFNA(MATCH($A9-$B$3,$A:$A,1),7)):$A9)),"-")</f>
        <v>12139.736244187665</v>
      </c>
      <c r="E9" s="259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1">
        <f t="shared" si="5"/>
        <v>0.37440347071826463</v>
      </c>
      <c r="M9" s="251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59" t="str">
        <f ca="1">IFERROR(IF(ISBLANK($A10),"-",SLOPE(INDIRECT("B" &amp; _xlfn.IFNA(MATCH($A10-$B$3,$A:$A,1),7)):B10,INDIRECT("A" &amp; _xlfn.IFNA(MATCH($A10-$B$3,$A:$A,1),7)):$A10)),"-")</f>
        <v>-</v>
      </c>
      <c r="E10" s="259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1" t="str">
        <f t="shared" si="5"/>
        <v>-</v>
      </c>
      <c r="M10" s="251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59" t="str">
        <f ca="1">IFERROR(IF(ISBLANK($A11),"-",SLOPE(INDIRECT("B" &amp; _xlfn.IFNA(MATCH($A11-$B$3,$A:$A,1),7)):B11,INDIRECT("A" &amp; _xlfn.IFNA(MATCH($A11-$B$3,$A:$A,1),7)):$A11)),"-")</f>
        <v>-</v>
      </c>
      <c r="E11" s="259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1" t="str">
        <f t="shared" si="5"/>
        <v>-</v>
      </c>
      <c r="M11" s="251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59" t="str">
        <f ca="1">IFERROR(IF(ISBLANK($A12),"-",SLOPE(INDIRECT("B" &amp; _xlfn.IFNA(MATCH($A12-$B$3,$A:$A,1),7)):B12,INDIRECT("A" &amp; _xlfn.IFNA(MATCH($A12-$B$3,$A:$A,1),7)):$A12)),"-")</f>
        <v>-</v>
      </c>
      <c r="E12" s="259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1" t="str">
        <f t="shared" si="5"/>
        <v>-</v>
      </c>
      <c r="M12" s="251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59" t="str">
        <f ca="1">IFERROR(IF(ISBLANK($A13),"-",SLOPE(INDIRECT("B" &amp; _xlfn.IFNA(MATCH($A13-$B$3,$A:$A,1),7)):B13,INDIRECT("A" &amp; _xlfn.IFNA(MATCH($A13-$B$3,$A:$A,1),7)):$A13)),"-")</f>
        <v>-</v>
      </c>
      <c r="E13" s="259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1" t="str">
        <f t="shared" si="5"/>
        <v>-</v>
      </c>
      <c r="M13" s="251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59" t="str">
        <f ca="1">IFERROR(IF(ISBLANK($A14),"-",SLOPE(INDIRECT("B" &amp; _xlfn.IFNA(MATCH($A14-$B$3,$A:$A,1),7)):B14,INDIRECT("A" &amp; _xlfn.IFNA(MATCH($A14-$B$3,$A:$A,1),7)):$A14)),"-")</f>
        <v>-</v>
      </c>
      <c r="E14" s="259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1" t="str">
        <f t="shared" si="5"/>
        <v>-</v>
      </c>
      <c r="M14" s="251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59" t="str">
        <f ca="1">IFERROR(IF(ISBLANK($A15),"-",SLOPE(INDIRECT("B" &amp; _xlfn.IFNA(MATCH($A15-$B$3,$A:$A,1),7)):B15,INDIRECT("A" &amp; _xlfn.IFNA(MATCH($A15-$B$3,$A:$A,1),7)):$A15)),"-")</f>
        <v>-</v>
      </c>
      <c r="E15" s="259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1" t="str">
        <f t="shared" si="5"/>
        <v>-</v>
      </c>
      <c r="M15" s="251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59" t="str">
        <f ca="1">IFERROR(IF(ISBLANK($A16),"-",SLOPE(INDIRECT("B" &amp; _xlfn.IFNA(MATCH($A16-$B$3,$A:$A,1),7)):B16,INDIRECT("A" &amp; _xlfn.IFNA(MATCH($A16-$B$3,$A:$A,1),7)):$A16)),"-")</f>
        <v>-</v>
      </c>
      <c r="E16" s="259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1" t="str">
        <f t="shared" si="5"/>
        <v>-</v>
      </c>
      <c r="M16" s="251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59" t="str">
        <f ca="1">IFERROR(IF(ISBLANK($A17),"-",SLOPE(INDIRECT("B" &amp; _xlfn.IFNA(MATCH($A17-$B$3,$A:$A,1),7)):B17,INDIRECT("A" &amp; _xlfn.IFNA(MATCH($A17-$B$3,$A:$A,1),7)):$A17)),"-")</f>
        <v>-</v>
      </c>
      <c r="E17" s="259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1" t="str">
        <f t="shared" si="5"/>
        <v>-</v>
      </c>
      <c r="M17" s="251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59" t="str">
        <f ca="1">IFERROR(IF(ISBLANK($A18),"-",SLOPE(INDIRECT("B" &amp; _xlfn.IFNA(MATCH($A18-$B$3,$A:$A,1),7)):B18,INDIRECT("A" &amp; _xlfn.IFNA(MATCH($A18-$B$3,$A:$A,1),7)):$A18)),"-")</f>
        <v>-</v>
      </c>
      <c r="E18" s="259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1" t="str">
        <f t="shared" si="5"/>
        <v>-</v>
      </c>
      <c r="M18" s="251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59" t="str">
        <f ca="1">IFERROR(IF(ISBLANK($A19),"-",SLOPE(INDIRECT("B" &amp; _xlfn.IFNA(MATCH($A19-$B$3,$A:$A,1),7)):B19,INDIRECT("A" &amp; _xlfn.IFNA(MATCH($A19-$B$3,$A:$A,1),7)):$A19)),"-")</f>
        <v>-</v>
      </c>
      <c r="E19" s="259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1" t="str">
        <f t="shared" si="5"/>
        <v>-</v>
      </c>
      <c r="M19" s="251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59" t="str">
        <f ca="1">IFERROR(IF(ISBLANK($A20),"-",SLOPE(INDIRECT("B" &amp; _xlfn.IFNA(MATCH($A20-$B$3,$A:$A,1),7)):B20,INDIRECT("A" &amp; _xlfn.IFNA(MATCH($A20-$B$3,$A:$A,1),7)):$A20)),"-")</f>
        <v>-</v>
      </c>
      <c r="E20" s="259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1" t="str">
        <f t="shared" si="5"/>
        <v>-</v>
      </c>
      <c r="M20" s="251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59" t="str">
        <f ca="1">IFERROR(IF(ISBLANK($A21),"-",SLOPE(INDIRECT("B" &amp; _xlfn.IFNA(MATCH($A21-$B$3,$A:$A,1),7)):B21,INDIRECT("A" &amp; _xlfn.IFNA(MATCH($A21-$B$3,$A:$A,1),7)):$A21)),"-")</f>
        <v>-</v>
      </c>
      <c r="E21" s="259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1" t="str">
        <f t="shared" si="5"/>
        <v>-</v>
      </c>
      <c r="M21" s="251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59" t="str">
        <f ca="1">IFERROR(IF(ISBLANK($A22),"-",SLOPE(INDIRECT("B" &amp; _xlfn.IFNA(MATCH($A22-$B$3,$A:$A,1),7)):B22,INDIRECT("A" &amp; _xlfn.IFNA(MATCH($A22-$B$3,$A:$A,1),7)):$A22)),"-")</f>
        <v>-</v>
      </c>
      <c r="E22" s="259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1" t="str">
        <f t="shared" si="5"/>
        <v>-</v>
      </c>
      <c r="M22" s="251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59" t="str">
        <f ca="1">IFERROR(IF(ISBLANK($A23),"-",SLOPE(INDIRECT("B" &amp; _xlfn.IFNA(MATCH($A23-$B$3,$A:$A,1),7)):B23,INDIRECT("A" &amp; _xlfn.IFNA(MATCH($A23-$B$3,$A:$A,1),7)):$A23)),"-")</f>
        <v>-</v>
      </c>
      <c r="E23" s="259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1" t="str">
        <f t="shared" si="5"/>
        <v>-</v>
      </c>
      <c r="M23" s="251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59" t="str">
        <f ca="1">IFERROR(IF(ISBLANK($A24),"-",SLOPE(INDIRECT("B" &amp; _xlfn.IFNA(MATCH($A24-$B$3,$A:$A,1),7)):B24,INDIRECT("A" &amp; _xlfn.IFNA(MATCH($A24-$B$3,$A:$A,1),7)):$A24)),"-")</f>
        <v>-</v>
      </c>
      <c r="E24" s="259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1" t="str">
        <f t="shared" si="5"/>
        <v>-</v>
      </c>
      <c r="M24" s="251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59" t="str">
        <f ca="1">IFERROR(IF(ISBLANK($A25),"-",SLOPE(INDIRECT("B" &amp; _xlfn.IFNA(MATCH($A25-$B$3,$A:$A,1),7)):B25,INDIRECT("A" &amp; _xlfn.IFNA(MATCH($A25-$B$3,$A:$A,1),7)):$A25)),"-")</f>
        <v>-</v>
      </c>
      <c r="E25" s="259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1" t="str">
        <f t="shared" si="5"/>
        <v>-</v>
      </c>
      <c r="M25" s="251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59" t="str">
        <f ca="1">IFERROR(IF(ISBLANK($A26),"-",SLOPE(INDIRECT("B" &amp; _xlfn.IFNA(MATCH($A26-$B$3,$A:$A,1),7)):B26,INDIRECT("A" &amp; _xlfn.IFNA(MATCH($A26-$B$3,$A:$A,1),7)):$A26)),"-")</f>
        <v>-</v>
      </c>
      <c r="E26" s="259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1" t="str">
        <f t="shared" si="5"/>
        <v>-</v>
      </c>
      <c r="M26" s="251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59" t="str">
        <f ca="1">IFERROR(IF(ISBLANK($A27),"-",SLOPE(INDIRECT("B" &amp; _xlfn.IFNA(MATCH($A27-$B$3,$A:$A,1),7)):B27,INDIRECT("A" &amp; _xlfn.IFNA(MATCH($A27-$B$3,$A:$A,1),7)):$A27)),"-")</f>
        <v>-</v>
      </c>
      <c r="E27" s="259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1" t="str">
        <f t="shared" si="5"/>
        <v>-</v>
      </c>
      <c r="M27" s="251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59" t="str">
        <f ca="1">IFERROR(IF(ISBLANK($A28),"-",SLOPE(INDIRECT("B" &amp; _xlfn.IFNA(MATCH($A28-$B$3,$A:$A,1),7)):B28,INDIRECT("A" &amp; _xlfn.IFNA(MATCH($A28-$B$3,$A:$A,1),7)):$A28)),"-")</f>
        <v>-</v>
      </c>
      <c r="E28" s="259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1" t="str">
        <f t="shared" si="5"/>
        <v>-</v>
      </c>
      <c r="M28" s="251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59" t="str">
        <f ca="1">IFERROR(IF(ISBLANK($A29),"-",SLOPE(INDIRECT("B" &amp; _xlfn.IFNA(MATCH($A29-$B$3,$A:$A,1),7)):B29,INDIRECT("A" &amp; _xlfn.IFNA(MATCH($A29-$B$3,$A:$A,1),7)):$A29)),"-")</f>
        <v>-</v>
      </c>
      <c r="E29" s="259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1" t="str">
        <f t="shared" si="5"/>
        <v>-</v>
      </c>
      <c r="M29" s="251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59" t="str">
        <f ca="1">IFERROR(IF(ISBLANK($A30),"-",SLOPE(INDIRECT("B" &amp; _xlfn.IFNA(MATCH($A30-$B$3,$A:$A,1),7)):B30,INDIRECT("A" &amp; _xlfn.IFNA(MATCH($A30-$B$3,$A:$A,1),7)):$A30)),"-")</f>
        <v>-</v>
      </c>
      <c r="E30" s="259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1" t="str">
        <f t="shared" si="5"/>
        <v>-</v>
      </c>
      <c r="M30" s="251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59" t="str">
        <f ca="1">IFERROR(IF(ISBLANK($A31),"-",SLOPE(INDIRECT("B" &amp; _xlfn.IFNA(MATCH($A31-$B$3,$A:$A,1),7)):B31,INDIRECT("A" &amp; _xlfn.IFNA(MATCH($A31-$B$3,$A:$A,1),7)):$A31)),"-")</f>
        <v>-</v>
      </c>
      <c r="E31" s="259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1" t="str">
        <f t="shared" si="5"/>
        <v>-</v>
      </c>
      <c r="M31" s="251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59" t="str">
        <f ca="1">IFERROR(IF(ISBLANK($A32),"-",SLOPE(INDIRECT("B" &amp; _xlfn.IFNA(MATCH($A32-$B$3,$A:$A,1),7)):B32,INDIRECT("A" &amp; _xlfn.IFNA(MATCH($A32-$B$3,$A:$A,1),7)):$A32)),"-")</f>
        <v>-</v>
      </c>
      <c r="E32" s="259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1" t="str">
        <f t="shared" si="5"/>
        <v>-</v>
      </c>
      <c r="M32" s="251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59" t="str">
        <f ca="1">IFERROR(IF(ISBLANK($A33),"-",SLOPE(INDIRECT("B" &amp; _xlfn.IFNA(MATCH($A33-$B$3,$A:$A,1),7)):B33,INDIRECT("A" &amp; _xlfn.IFNA(MATCH($A33-$B$3,$A:$A,1),7)):$A33)),"-")</f>
        <v>-</v>
      </c>
      <c r="E33" s="259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1" t="str">
        <f t="shared" si="5"/>
        <v>-</v>
      </c>
      <c r="M33" s="251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59" t="str">
        <f ca="1">IFERROR(IF(ISBLANK($A34),"-",SLOPE(INDIRECT("B" &amp; _xlfn.IFNA(MATCH($A34-$B$3,$A:$A,1),7)):B34,INDIRECT("A" &amp; _xlfn.IFNA(MATCH($A34-$B$3,$A:$A,1),7)):$A34)),"-")</f>
        <v>-</v>
      </c>
      <c r="E34" s="259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1" t="str">
        <f t="shared" si="5"/>
        <v>-</v>
      </c>
      <c r="M34" s="251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59" t="str">
        <f ca="1">IFERROR(IF(ISBLANK($A35),"-",SLOPE(INDIRECT("B" &amp; _xlfn.IFNA(MATCH($A35-$B$3,$A:$A,1),7)):B35,INDIRECT("A" &amp; _xlfn.IFNA(MATCH($A35-$B$3,$A:$A,1),7)):$A35)),"-")</f>
        <v>-</v>
      </c>
      <c r="E35" s="259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1" t="str">
        <f t="shared" si="5"/>
        <v>-</v>
      </c>
      <c r="M35" s="251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59" t="str">
        <f ca="1">IFERROR(IF(ISBLANK($A36),"-",SLOPE(INDIRECT("B" &amp; _xlfn.IFNA(MATCH($A36-$B$3,$A:$A,1),7)):B36,INDIRECT("A" &amp; _xlfn.IFNA(MATCH($A36-$B$3,$A:$A,1),7)):$A36)),"-")</f>
        <v>-</v>
      </c>
      <c r="E36" s="259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1" t="str">
        <f t="shared" si="5"/>
        <v>-</v>
      </c>
      <c r="M36" s="251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59" t="str">
        <f ca="1">IFERROR(IF(ISBLANK($A37),"-",SLOPE(INDIRECT("B" &amp; _xlfn.IFNA(MATCH($A37-$B$3,$A:$A,1),7)):B37,INDIRECT("A" &amp; _xlfn.IFNA(MATCH($A37-$B$3,$A:$A,1),7)):$A37)),"-")</f>
        <v>-</v>
      </c>
      <c r="E37" s="259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1" t="str">
        <f t="shared" si="5"/>
        <v>-</v>
      </c>
      <c r="M37" s="251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59" t="str">
        <f ca="1">IFERROR(IF(ISBLANK($A38),"-",SLOPE(INDIRECT("B" &amp; _xlfn.IFNA(MATCH($A38-$B$3,$A:$A,1),7)):B38,INDIRECT("A" &amp; _xlfn.IFNA(MATCH($A38-$B$3,$A:$A,1),7)):$A38)),"-")</f>
        <v>-</v>
      </c>
      <c r="E38" s="259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1" t="str">
        <f t="shared" si="5"/>
        <v>-</v>
      </c>
      <c r="M38" s="251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59" t="str">
        <f ca="1">IFERROR(IF(ISBLANK($A39),"-",SLOPE(INDIRECT("B" &amp; _xlfn.IFNA(MATCH($A39-$B$3,$A:$A,1),7)):B39,INDIRECT("A" &amp; _xlfn.IFNA(MATCH($A39-$B$3,$A:$A,1),7)):$A39)),"-")</f>
        <v>-</v>
      </c>
      <c r="E39" s="259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1" t="str">
        <f t="shared" ref="L39:L70" si="13">IFERROR(J39/F39,"-")</f>
        <v>-</v>
      </c>
      <c r="M39" s="251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59" t="str">
        <f ca="1">IFERROR(IF(ISBLANK($A40),"-",SLOPE(INDIRECT("B" &amp; _xlfn.IFNA(MATCH($A40-$B$3,$A:$A,1),7)):B40,INDIRECT("A" &amp; _xlfn.IFNA(MATCH($A40-$B$3,$A:$A,1),7)):$A40)),"-")</f>
        <v>-</v>
      </c>
      <c r="E40" s="259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1" t="str">
        <f t="shared" si="13"/>
        <v>-</v>
      </c>
      <c r="M40" s="251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59" t="str">
        <f ca="1">IFERROR(IF(ISBLANK($A41),"-",SLOPE(INDIRECT("B" &amp; _xlfn.IFNA(MATCH($A41-$B$3,$A:$A,1),7)):B41,INDIRECT("A" &amp; _xlfn.IFNA(MATCH($A41-$B$3,$A:$A,1),7)):$A41)),"-")</f>
        <v>-</v>
      </c>
      <c r="E41" s="259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1" t="str">
        <f t="shared" si="13"/>
        <v>-</v>
      </c>
      <c r="M41" s="251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59" t="str">
        <f ca="1">IFERROR(IF(ISBLANK($A42),"-",SLOPE(INDIRECT("B" &amp; _xlfn.IFNA(MATCH($A42-$B$3,$A:$A,1),7)):B42,INDIRECT("A" &amp; _xlfn.IFNA(MATCH($A42-$B$3,$A:$A,1),7)):$A42)),"-")</f>
        <v>-</v>
      </c>
      <c r="E42" s="259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1" t="str">
        <f t="shared" si="13"/>
        <v>-</v>
      </c>
      <c r="M42" s="251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59" t="str">
        <f ca="1">IFERROR(IF(ISBLANK($A43),"-",SLOPE(INDIRECT("B" &amp; _xlfn.IFNA(MATCH($A43-$B$3,$A:$A,1),7)):B43,INDIRECT("A" &amp; _xlfn.IFNA(MATCH($A43-$B$3,$A:$A,1),7)):$A43)),"-")</f>
        <v>-</v>
      </c>
      <c r="E43" s="259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1" t="str">
        <f t="shared" si="13"/>
        <v>-</v>
      </c>
      <c r="M43" s="251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59" t="str">
        <f ca="1">IFERROR(IF(ISBLANK($A44),"-",SLOPE(INDIRECT("B" &amp; _xlfn.IFNA(MATCH($A44-$B$3,$A:$A,1),7)):B44,INDIRECT("A" &amp; _xlfn.IFNA(MATCH($A44-$B$3,$A:$A,1),7)):$A44)),"-")</f>
        <v>-</v>
      </c>
      <c r="E44" s="259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1" t="str">
        <f t="shared" si="13"/>
        <v>-</v>
      </c>
      <c r="M44" s="251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59" t="str">
        <f ca="1">IFERROR(IF(ISBLANK($A45),"-",SLOPE(INDIRECT("B" &amp; _xlfn.IFNA(MATCH($A45-$B$3,$A:$A,1),7)):B45,INDIRECT("A" &amp; _xlfn.IFNA(MATCH($A45-$B$3,$A:$A,1),7)):$A45)),"-")</f>
        <v>-</v>
      </c>
      <c r="E45" s="259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1" t="str">
        <f t="shared" si="13"/>
        <v>-</v>
      </c>
      <c r="M45" s="251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59" t="str">
        <f ca="1">IFERROR(IF(ISBLANK($A46),"-",SLOPE(INDIRECT("B" &amp; _xlfn.IFNA(MATCH($A46-$B$3,$A:$A,1),7)):B46,INDIRECT("A" &amp; _xlfn.IFNA(MATCH($A46-$B$3,$A:$A,1),7)):$A46)),"-")</f>
        <v>-</v>
      </c>
      <c r="E46" s="259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1" t="str">
        <f t="shared" si="13"/>
        <v>-</v>
      </c>
      <c r="M46" s="251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59" t="str">
        <f ca="1">IFERROR(IF(ISBLANK($A47),"-",SLOPE(INDIRECT("B" &amp; _xlfn.IFNA(MATCH($A47-$B$3,$A:$A,1),7)):B47,INDIRECT("A" &amp; _xlfn.IFNA(MATCH($A47-$B$3,$A:$A,1),7)):$A47)),"-")</f>
        <v>-</v>
      </c>
      <c r="E47" s="259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1" t="str">
        <f t="shared" si="13"/>
        <v>-</v>
      </c>
      <c r="M47" s="251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59" t="str">
        <f ca="1">IFERROR(IF(ISBLANK($A48),"-",SLOPE(INDIRECT("B" &amp; _xlfn.IFNA(MATCH($A48-$B$3,$A:$A,1),7)):B48,INDIRECT("A" &amp; _xlfn.IFNA(MATCH($A48-$B$3,$A:$A,1),7)):$A48)),"-")</f>
        <v>-</v>
      </c>
      <c r="E48" s="259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1" t="str">
        <f t="shared" si="13"/>
        <v>-</v>
      </c>
      <c r="M48" s="251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59" t="str">
        <f ca="1">IFERROR(IF(ISBLANK($A49),"-",SLOPE(INDIRECT("B" &amp; _xlfn.IFNA(MATCH($A49-$B$3,$A:$A,1),7)):B49,INDIRECT("A" &amp; _xlfn.IFNA(MATCH($A49-$B$3,$A:$A,1),7)):$A49)),"-")</f>
        <v>-</v>
      </c>
      <c r="E49" s="259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1" t="str">
        <f t="shared" si="13"/>
        <v>-</v>
      </c>
      <c r="M49" s="251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59" t="str">
        <f ca="1">IFERROR(IF(ISBLANK($A50),"-",SLOPE(INDIRECT("B" &amp; _xlfn.IFNA(MATCH($A50-$B$3,$A:$A,1),7)):B50,INDIRECT("A" &amp; _xlfn.IFNA(MATCH($A50-$B$3,$A:$A,1),7)):$A50)),"-")</f>
        <v>-</v>
      </c>
      <c r="E50" s="259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1" t="str">
        <f t="shared" si="13"/>
        <v>-</v>
      </c>
      <c r="M50" s="251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59" t="str">
        <f ca="1">IFERROR(IF(ISBLANK($A51),"-",SLOPE(INDIRECT("B" &amp; _xlfn.IFNA(MATCH($A51-$B$3,$A:$A,1),7)):B51,INDIRECT("A" &amp; _xlfn.IFNA(MATCH($A51-$B$3,$A:$A,1),7)):$A51)),"-")</f>
        <v>-</v>
      </c>
      <c r="E51" s="259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1" t="str">
        <f t="shared" si="13"/>
        <v>-</v>
      </c>
      <c r="M51" s="251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59" t="str">
        <f ca="1">IFERROR(IF(ISBLANK($A52),"-",SLOPE(INDIRECT("B" &amp; _xlfn.IFNA(MATCH($A52-$B$3,$A:$A,1),7)):B52,INDIRECT("A" &amp; _xlfn.IFNA(MATCH($A52-$B$3,$A:$A,1),7)):$A52)),"-")</f>
        <v>-</v>
      </c>
      <c r="E52" s="259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1" t="str">
        <f t="shared" si="13"/>
        <v>-</v>
      </c>
      <c r="M52" s="251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59" t="str">
        <f ca="1">IFERROR(IF(ISBLANK($A53),"-",SLOPE(INDIRECT("B" &amp; _xlfn.IFNA(MATCH($A53-$B$3,$A:$A,1),7)):B53,INDIRECT("A" &amp; _xlfn.IFNA(MATCH($A53-$B$3,$A:$A,1),7)):$A53)),"-")</f>
        <v>-</v>
      </c>
      <c r="E53" s="259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1" t="str">
        <f t="shared" si="13"/>
        <v>-</v>
      </c>
      <c r="M53" s="251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59" t="str">
        <f ca="1">IFERROR(IF(ISBLANK($A54),"-",SLOPE(INDIRECT("B" &amp; _xlfn.IFNA(MATCH($A54-$B$3,$A:$A,1),7)):B54,INDIRECT("A" &amp; _xlfn.IFNA(MATCH($A54-$B$3,$A:$A,1),7)):$A54)),"-")</f>
        <v>-</v>
      </c>
      <c r="E54" s="259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1" t="str">
        <f t="shared" si="13"/>
        <v>-</v>
      </c>
      <c r="M54" s="251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59" t="str">
        <f ca="1">IFERROR(IF(ISBLANK($A55),"-",SLOPE(INDIRECT("B" &amp; _xlfn.IFNA(MATCH($A55-$B$3,$A:$A,1),7)):B55,INDIRECT("A" &amp; _xlfn.IFNA(MATCH($A55-$B$3,$A:$A,1),7)):$A55)),"-")</f>
        <v>-</v>
      </c>
      <c r="E55" s="259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1" t="str">
        <f t="shared" si="13"/>
        <v>-</v>
      </c>
      <c r="M55" s="251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59" t="str">
        <f ca="1">IFERROR(IF(ISBLANK($A56),"-",SLOPE(INDIRECT("B" &amp; _xlfn.IFNA(MATCH($A56-$B$3,$A:$A,1),7)):B56,INDIRECT("A" &amp; _xlfn.IFNA(MATCH($A56-$B$3,$A:$A,1),7)):$A56)),"-")</f>
        <v>-</v>
      </c>
      <c r="E56" s="259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1" t="str">
        <f t="shared" si="13"/>
        <v>-</v>
      </c>
      <c r="M56" s="251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59" t="str">
        <f ca="1">IFERROR(IF(ISBLANK($A57),"-",SLOPE(INDIRECT("B" &amp; _xlfn.IFNA(MATCH($A57-$B$3,$A:$A,1),7)):B57,INDIRECT("A" &amp; _xlfn.IFNA(MATCH($A57-$B$3,$A:$A,1),7)):$A57)),"-")</f>
        <v>-</v>
      </c>
      <c r="E57" s="259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1" t="str">
        <f t="shared" si="13"/>
        <v>-</v>
      </c>
      <c r="M57" s="251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59" t="str">
        <f ca="1">IFERROR(IF(ISBLANK($A58),"-",SLOPE(INDIRECT("B" &amp; _xlfn.IFNA(MATCH($A58-$B$3,$A:$A,1),7)):B58,INDIRECT("A" &amp; _xlfn.IFNA(MATCH($A58-$B$3,$A:$A,1),7)):$A58)),"-")</f>
        <v>-</v>
      </c>
      <c r="E58" s="259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1" t="str">
        <f t="shared" si="13"/>
        <v>-</v>
      </c>
      <c r="M58" s="251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59" t="str">
        <f ca="1">IFERROR(IF(ISBLANK($A59),"-",SLOPE(INDIRECT("B" &amp; _xlfn.IFNA(MATCH($A59-$B$3,$A:$A,1),7)):B59,INDIRECT("A" &amp; _xlfn.IFNA(MATCH($A59-$B$3,$A:$A,1),7)):$A59)),"-")</f>
        <v>-</v>
      </c>
      <c r="E59" s="259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1" t="str">
        <f t="shared" si="13"/>
        <v>-</v>
      </c>
      <c r="M59" s="251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59" t="str">
        <f ca="1">IFERROR(IF(ISBLANK($A60),"-",SLOPE(INDIRECT("B" &amp; _xlfn.IFNA(MATCH($A60-$B$3,$A:$A,1),7)):B60,INDIRECT("A" &amp; _xlfn.IFNA(MATCH($A60-$B$3,$A:$A,1),7)):$A60)),"-")</f>
        <v>-</v>
      </c>
      <c r="E60" s="259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1" t="str">
        <f t="shared" si="13"/>
        <v>-</v>
      </c>
      <c r="M60" s="251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59" t="str">
        <f ca="1">IFERROR(IF(ISBLANK($A61),"-",SLOPE(INDIRECT("B" &amp; _xlfn.IFNA(MATCH($A61-$B$3,$A:$A,1),7)):B61,INDIRECT("A" &amp; _xlfn.IFNA(MATCH($A61-$B$3,$A:$A,1),7)):$A61)),"-")</f>
        <v>-</v>
      </c>
      <c r="E61" s="259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1" t="str">
        <f t="shared" si="13"/>
        <v>-</v>
      </c>
      <c r="M61" s="251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59" t="str">
        <f ca="1">IFERROR(IF(ISBLANK($A62),"-",SLOPE(INDIRECT("B" &amp; _xlfn.IFNA(MATCH($A62-$B$3,$A:$A,1),7)):B62,INDIRECT("A" &amp; _xlfn.IFNA(MATCH($A62-$B$3,$A:$A,1),7)):$A62)),"-")</f>
        <v>-</v>
      </c>
      <c r="E62" s="259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1" t="str">
        <f t="shared" si="13"/>
        <v>-</v>
      </c>
      <c r="M62" s="251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59" t="str">
        <f ca="1">IFERROR(IF(ISBLANK($A63),"-",SLOPE(INDIRECT("B" &amp; _xlfn.IFNA(MATCH($A63-$B$3,$A:$A,1),7)):B63,INDIRECT("A" &amp; _xlfn.IFNA(MATCH($A63-$B$3,$A:$A,1),7)):$A63)),"-")</f>
        <v>-</v>
      </c>
      <c r="E63" s="259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1" t="str">
        <f t="shared" si="13"/>
        <v>-</v>
      </c>
      <c r="M63" s="251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59" t="str">
        <f ca="1">IFERROR(IF(ISBLANK($A64),"-",SLOPE(INDIRECT("B" &amp; _xlfn.IFNA(MATCH($A64-$B$3,$A:$A,1),7)):B64,INDIRECT("A" &amp; _xlfn.IFNA(MATCH($A64-$B$3,$A:$A,1),7)):$A64)),"-")</f>
        <v>-</v>
      </c>
      <c r="E64" s="259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1" t="str">
        <f t="shared" si="13"/>
        <v>-</v>
      </c>
      <c r="M64" s="251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59" t="str">
        <f ca="1">IFERROR(IF(ISBLANK($A65),"-",SLOPE(INDIRECT("B" &amp; _xlfn.IFNA(MATCH($A65-$B$3,$A:$A,1),7)):B65,INDIRECT("A" &amp; _xlfn.IFNA(MATCH($A65-$B$3,$A:$A,1),7)):$A65)),"-")</f>
        <v>-</v>
      </c>
      <c r="E65" s="259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1" t="str">
        <f t="shared" si="13"/>
        <v>-</v>
      </c>
      <c r="M65" s="251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59" t="str">
        <f ca="1">IFERROR(IF(ISBLANK($A66),"-",SLOPE(INDIRECT("B" &amp; _xlfn.IFNA(MATCH($A66-$B$3,$A:$A,1),7)):B66,INDIRECT("A" &amp; _xlfn.IFNA(MATCH($A66-$B$3,$A:$A,1),7)):$A66)),"-")</f>
        <v>-</v>
      </c>
      <c r="E66" s="259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1" t="str">
        <f t="shared" si="13"/>
        <v>-</v>
      </c>
      <c r="M66" s="251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59" t="str">
        <f ca="1">IFERROR(IF(ISBLANK($A67),"-",SLOPE(INDIRECT("B" &amp; _xlfn.IFNA(MATCH($A67-$B$3,$A:$A,1),7)):B67,INDIRECT("A" &amp; _xlfn.IFNA(MATCH($A67-$B$3,$A:$A,1),7)):$A67)),"-")</f>
        <v>-</v>
      </c>
      <c r="E67" s="259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1" t="str">
        <f t="shared" si="13"/>
        <v>-</v>
      </c>
      <c r="M67" s="251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59" t="str">
        <f ca="1">IFERROR(IF(ISBLANK($A68),"-",SLOPE(INDIRECT("B" &amp; _xlfn.IFNA(MATCH($A68-$B$3,$A:$A,1),7)):B68,INDIRECT("A" &amp; _xlfn.IFNA(MATCH($A68-$B$3,$A:$A,1),7)):$A68)),"-")</f>
        <v>-</v>
      </c>
      <c r="E68" s="259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1" t="str">
        <f t="shared" si="13"/>
        <v>-</v>
      </c>
      <c r="M68" s="251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59" t="str">
        <f ca="1">IFERROR(IF(ISBLANK($A69),"-",SLOPE(INDIRECT("B" &amp; _xlfn.IFNA(MATCH($A69-$B$3,$A:$A,1),7)):B69,INDIRECT("A" &amp; _xlfn.IFNA(MATCH($A69-$B$3,$A:$A,1),7)):$A69)),"-")</f>
        <v>-</v>
      </c>
      <c r="E69" s="259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1" t="str">
        <f t="shared" si="13"/>
        <v>-</v>
      </c>
      <c r="M69" s="251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59" t="str">
        <f ca="1">IFERROR(IF(ISBLANK($A70),"-",SLOPE(INDIRECT("B" &amp; _xlfn.IFNA(MATCH($A70-$B$3,$A:$A,1),7)):B70,INDIRECT("A" &amp; _xlfn.IFNA(MATCH($A70-$B$3,$A:$A,1),7)):$A70)),"-")</f>
        <v>-</v>
      </c>
      <c r="E70" s="259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1" t="str">
        <f t="shared" si="13"/>
        <v>-</v>
      </c>
      <c r="M70" s="251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59" t="str">
        <f ca="1">IFERROR(IF(ISBLANK($A71),"-",SLOPE(INDIRECT("B" &amp; _xlfn.IFNA(MATCH($A71-$B$3,$A:$A,1),7)):B71,INDIRECT("A" &amp; _xlfn.IFNA(MATCH($A71-$B$3,$A:$A,1),7)):$A71)),"-")</f>
        <v>-</v>
      </c>
      <c r="E71" s="259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1" t="str">
        <f t="shared" ref="L71:L77" si="21">IFERROR(J71/F71,"-")</f>
        <v>-</v>
      </c>
      <c r="M71" s="251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59" t="str">
        <f ca="1">IFERROR(IF(ISBLANK($A72),"-",SLOPE(INDIRECT("B" &amp; _xlfn.IFNA(MATCH($A72-$B$3,$A:$A,1),7)):B72,INDIRECT("A" &amp; _xlfn.IFNA(MATCH($A72-$B$3,$A:$A,1),7)):$A72)),"-")</f>
        <v>-</v>
      </c>
      <c r="E72" s="259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1" t="str">
        <f t="shared" si="21"/>
        <v>-</v>
      </c>
      <c r="M72" s="251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59" t="str">
        <f ca="1">IFERROR(IF(ISBLANK($A73),"-",SLOPE(INDIRECT("B" &amp; _xlfn.IFNA(MATCH($A73-$B$3,$A:$A,1),7)):B73,INDIRECT("A" &amp; _xlfn.IFNA(MATCH($A73-$B$3,$A:$A,1),7)):$A73)),"-")</f>
        <v>-</v>
      </c>
      <c r="E73" s="259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1" t="str">
        <f t="shared" si="21"/>
        <v>-</v>
      </c>
      <c r="M73" s="251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59" t="str">
        <f ca="1">IFERROR(IF(ISBLANK($A74),"-",SLOPE(INDIRECT("B" &amp; _xlfn.IFNA(MATCH($A74-$B$3,$A:$A,1),7)):B74,INDIRECT("A" &amp; _xlfn.IFNA(MATCH($A74-$B$3,$A:$A,1),7)):$A74)),"-")</f>
        <v>-</v>
      </c>
      <c r="E74" s="259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1" t="str">
        <f t="shared" si="21"/>
        <v>-</v>
      </c>
      <c r="M74" s="251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59" t="str">
        <f ca="1">IFERROR(IF(ISBLANK($A75),"-",SLOPE(INDIRECT("B" &amp; _xlfn.IFNA(MATCH($A75-$B$3,$A:$A,1),7)):B75,INDIRECT("A" &amp; _xlfn.IFNA(MATCH($A75-$B$3,$A:$A,1),7)):$A75)),"-")</f>
        <v>-</v>
      </c>
      <c r="E75" s="259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1" t="str">
        <f t="shared" si="21"/>
        <v>-</v>
      </c>
      <c r="M75" s="251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59" t="str">
        <f ca="1">IFERROR(IF(ISBLANK($A76),"-",SLOPE(INDIRECT("B" &amp; _xlfn.IFNA(MATCH($A76-$B$3,$A:$A,1),7)):B76,INDIRECT("A" &amp; _xlfn.IFNA(MATCH($A76-$B$3,$A:$A,1),7)):$A76)),"-")</f>
        <v>-</v>
      </c>
      <c r="E76" s="259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1" t="str">
        <f t="shared" si="21"/>
        <v>-</v>
      </c>
      <c r="M76" s="251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59" t="str">
        <f ca="1">IFERROR(IF(ISBLANK($A77),"-",SLOPE(INDIRECT("B" &amp; _xlfn.IFNA(MATCH($A77-$B$3,$A:$A,1),7)):B77,INDIRECT("A" &amp; _xlfn.IFNA(MATCH($A77-$B$3,$A:$A,1),7)):$A77)),"-")</f>
        <v>-</v>
      </c>
      <c r="E77" s="259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1" t="str">
        <f t="shared" si="21"/>
        <v>-</v>
      </c>
      <c r="M77" s="251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2"/>
  <sheetViews>
    <sheetView workbookViewId="0">
      <selection activeCell="J17" sqref="J17"/>
    </sheetView>
  </sheetViews>
  <sheetFormatPr defaultColWidth="8.28515625" defaultRowHeight="15" x14ac:dyDescent="0.25"/>
  <cols>
    <col min="1" max="1" width="1.42578125" style="403" customWidth="1"/>
    <col min="2" max="2" width="4.85546875" style="32" customWidth="1"/>
    <col min="3" max="3" width="6.140625" style="32" customWidth="1"/>
    <col min="4" max="4" width="7.5703125" style="58" customWidth="1"/>
    <col min="5" max="5" width="17.7109375" style="99" hidden="1" customWidth="1"/>
    <col min="6" max="6" width="16.28515625" style="32" hidden="1" customWidth="1"/>
    <col min="7" max="7" width="30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.42578125" style="32" customWidth="1"/>
    <col min="18" max="33" width="7.140625" style="32" customWidth="1"/>
    <col min="34" max="16384" width="8.28515625" style="32"/>
  </cols>
  <sheetData>
    <row r="1" spans="2:30" s="403" customFormat="1" ht="7.5" customHeight="1" x14ac:dyDescent="0.25">
      <c r="D1" s="58"/>
      <c r="E1" s="99"/>
      <c r="I1" s="99"/>
      <c r="J1" s="56"/>
      <c r="R1" s="450"/>
      <c r="S1" s="450"/>
      <c r="T1" s="450"/>
      <c r="U1" s="450"/>
      <c r="V1" s="450"/>
      <c r="W1" s="450"/>
      <c r="X1" s="450"/>
      <c r="Y1" s="450"/>
      <c r="Z1" s="450"/>
      <c r="AA1" s="450"/>
      <c r="AB1" s="450"/>
      <c r="AC1" s="450"/>
    </row>
    <row r="2" spans="2:30" ht="15" customHeight="1" thickBot="1" x14ac:dyDescent="0.3">
      <c r="B2" s="647" t="s">
        <v>235</v>
      </c>
      <c r="C2" s="647"/>
      <c r="D2" s="58">
        <v>35</v>
      </c>
      <c r="F2" s="444"/>
      <c r="G2" s="444"/>
      <c r="H2" s="444"/>
      <c r="K2" s="444"/>
      <c r="L2" s="444"/>
      <c r="M2" s="444"/>
      <c r="N2" s="444"/>
      <c r="O2" s="444"/>
      <c r="P2" s="444"/>
      <c r="AB2" s="403"/>
      <c r="AC2" s="403"/>
    </row>
    <row r="3" spans="2:30" ht="15" customHeight="1" x14ac:dyDescent="0.25">
      <c r="B3" s="370"/>
      <c r="C3" s="371"/>
      <c r="D3" s="372" t="s">
        <v>22</v>
      </c>
      <c r="E3" s="378" t="s">
        <v>238</v>
      </c>
      <c r="F3" s="379" t="s">
        <v>93</v>
      </c>
      <c r="G3" s="379" t="s">
        <v>94</v>
      </c>
      <c r="H3" s="380" t="s">
        <v>61</v>
      </c>
      <c r="I3" s="381" t="s">
        <v>103</v>
      </c>
      <c r="J3" s="373" t="s">
        <v>23</v>
      </c>
      <c r="K3" s="374" t="s">
        <v>24</v>
      </c>
      <c r="L3" s="371" t="s">
        <v>25</v>
      </c>
      <c r="M3" s="382" t="s">
        <v>62</v>
      </c>
      <c r="N3" s="371" t="s">
        <v>230</v>
      </c>
      <c r="O3" s="371" t="s">
        <v>28</v>
      </c>
      <c r="P3" s="374" t="s">
        <v>29</v>
      </c>
      <c r="R3" s="38" t="s">
        <v>18</v>
      </c>
      <c r="S3" s="67" t="s">
        <v>16</v>
      </c>
      <c r="T3" s="648" t="s">
        <v>17</v>
      </c>
      <c r="U3" s="648"/>
      <c r="V3" s="5" t="s">
        <v>19</v>
      </c>
      <c r="W3" s="38" t="s">
        <v>20</v>
      </c>
      <c r="X3" s="15" t="s">
        <v>18</v>
      </c>
      <c r="Y3" s="67" t="s">
        <v>16</v>
      </c>
      <c r="Z3" s="40" t="s">
        <v>17</v>
      </c>
      <c r="AA3" s="41"/>
      <c r="AB3" s="5" t="s">
        <v>19</v>
      </c>
      <c r="AC3" s="48" t="s">
        <v>20</v>
      </c>
    </row>
    <row r="4" spans="2:30" ht="15" customHeight="1" x14ac:dyDescent="0.25">
      <c r="B4" s="655" t="s">
        <v>14</v>
      </c>
      <c r="C4" s="407" t="s">
        <v>90</v>
      </c>
      <c r="D4" s="417">
        <v>61644</v>
      </c>
      <c r="E4" s="139">
        <f ca="1">VLOOKUP($S$4,DATA_IO,5,TRUE)+VLOOKUP($S$5,DATA_IO,5,TRUE)+VLOOKUP($Y$4,DATA_IO,5,TRUE)+VLOOKUP($Y$5,DATA_IO,5,TRUE)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ca="1" si="1">IF(E4-D4 &lt;= 0,ABS(E4-D4),0)</f>
        <v>61644</v>
      </c>
      <c r="I4" s="375">
        <f>D4+D5*IO_TRANS_BIG_TO_SMALL</f>
        <v>145398</v>
      </c>
      <c r="J4" s="303">
        <f t="shared" ref="J4:J13" ca="1" si="2">IF(E4-D4 &lt; 0,0,E4-D4)</f>
        <v>0</v>
      </c>
      <c r="K4" s="366">
        <f t="shared" ref="K4:K15" ca="1" si="3">(F4+H4)/G4</f>
        <v>7.1398406374501988</v>
      </c>
      <c r="L4" s="141">
        <f t="shared" ref="L4:L13" ca="1" si="4">IFERROR(ROUND(J4/(O4*INPUT_IO_DROP_RATE),0),0)</f>
        <v>0</v>
      </c>
      <c r="M4" s="141">
        <f t="shared" ref="M4:M13" ca="1" si="5">IFERROR(ROUND(J4/($O$14*INPUT_IO_DROP_RATE),0),0)</f>
        <v>0</v>
      </c>
      <c r="N4" s="142">
        <f ca="1">M4/(WINGS_RECOVER_NUM/WINGS_CONSUME_IO)*WINGS_RECOVER_DIAMS</f>
        <v>0</v>
      </c>
      <c r="O4" s="143">
        <f>IFERROR(SUMPRODUCT(D迎擊!A:A,D迎擊!C:C)/SUM(D迎擊!C:C)*INPUT_IO_DROP_RATE,0)</f>
        <v>20.758620689655171</v>
      </c>
      <c r="P4" s="383">
        <f>SUM(D迎擊!C:C)</f>
        <v>29</v>
      </c>
      <c r="R4" s="669" t="s">
        <v>168</v>
      </c>
      <c r="S4" s="68">
        <v>35</v>
      </c>
      <c r="T4" s="45" t="s">
        <v>1</v>
      </c>
      <c r="U4" s="6">
        <f>VLOOKUP(S4,DATA_IO,7)+VLOOKUP(S5,DATA_IO,7)</f>
        <v>30</v>
      </c>
      <c r="V4" s="74" t="str">
        <f t="shared" ref="V4:V11" ca="1" si="6">IF(VLOOKUP(S4,DATA_IO,10)=0,"",VLOOKUP(S4,DATA_IO,10))</f>
        <v/>
      </c>
      <c r="W4" s="39" t="str">
        <f t="shared" ref="W4:W11" ca="1" si="7">IFERROR(V4*BOOST_PRICE,"")</f>
        <v/>
      </c>
      <c r="X4" s="670" t="s">
        <v>13</v>
      </c>
      <c r="Y4" s="68">
        <v>35</v>
      </c>
      <c r="Z4" s="45" t="s">
        <v>1</v>
      </c>
      <c r="AA4" s="6">
        <f>VLOOKUP(Y4,DATA_IO,7)+VLOOKUP(Y5,DATA_IO,7)</f>
        <v>30</v>
      </c>
      <c r="AB4" s="74" t="str">
        <f t="shared" ref="AB4:AB11" ca="1" si="8">IF(VLOOKUP(Y4,DATA_IO,10)=0,"",VLOOKUP(Y4,DATA_IO,10))</f>
        <v/>
      </c>
      <c r="AC4" s="49" t="str">
        <f t="shared" ref="AC4:AC11" ca="1" si="9">IFERROR(AB4*BOOST_PRICE,"")</f>
        <v/>
      </c>
    </row>
    <row r="5" spans="2:30" x14ac:dyDescent="0.25">
      <c r="B5" s="656"/>
      <c r="C5" s="131" t="s">
        <v>89</v>
      </c>
      <c r="D5" s="418">
        <v>27918</v>
      </c>
      <c r="E5" s="133">
        <f ca="1">VLOOKUP($S$4,DATA_IO,6,TRUE)+VLOOKUP($S$5,DATA_IO,6,TRUE)+VLOOKUP($Y$4,DATA_IO,6,TRUE)+VLOOKUP($Y$5,DATA_IO,6,TRUE)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ca="1" si="1"/>
        <v>27918</v>
      </c>
      <c r="I5" s="376">
        <f>D5+D4*IO_TRANS_SMALL_TO_BIG</f>
        <v>38192</v>
      </c>
      <c r="J5" s="304">
        <f t="shared" ca="1" si="2"/>
        <v>0</v>
      </c>
      <c r="K5" s="369">
        <f t="shared" ca="1" si="3"/>
        <v>11.905468750000001</v>
      </c>
      <c r="L5" s="135">
        <f t="shared" ca="1" si="4"/>
        <v>0</v>
      </c>
      <c r="M5" s="135">
        <f t="shared" ca="1" si="5"/>
        <v>0</v>
      </c>
      <c r="N5" s="136">
        <f t="shared" ref="N5:N13" ca="1" si="10">M5/(WINGS_RECOVER_NUM/WINGS_CONSUME_IO)*WINGS_RECOVER_DIAMS</f>
        <v>0</v>
      </c>
      <c r="O5" s="137">
        <f>IFERROR(SUMPRODUCT(D迎擊!D:D,D迎擊!F:F)/$P5*INPUT_IO_DROP_RATE,0)</f>
        <v>8.9655172413793096</v>
      </c>
      <c r="P5" s="384">
        <f>SUM(D迎擊!F:F)</f>
        <v>29</v>
      </c>
      <c r="R5" s="669"/>
      <c r="S5" s="68">
        <v>35</v>
      </c>
      <c r="T5" s="45" t="s">
        <v>0</v>
      </c>
      <c r="U5" s="6">
        <f>VLOOKUP(S4,DATA_IO,8)+VLOOKUP(S5,DATA_IO,8)</f>
        <v>30</v>
      </c>
      <c r="V5" s="74" t="str">
        <f t="shared" ca="1" si="6"/>
        <v/>
      </c>
      <c r="W5" s="39" t="str">
        <f t="shared" ca="1" si="7"/>
        <v/>
      </c>
      <c r="X5" s="670"/>
      <c r="Y5" s="68">
        <v>35</v>
      </c>
      <c r="Z5" s="45" t="s">
        <v>0</v>
      </c>
      <c r="AA5" s="6">
        <f>VLOOKUP(Y4,DATA_IO,8)+VLOOKUP(Y5,DATA_IO,8)</f>
        <v>30</v>
      </c>
      <c r="AB5" s="75" t="str">
        <f t="shared" ca="1" si="8"/>
        <v/>
      </c>
      <c r="AC5" s="49" t="str">
        <f t="shared" ca="1" si="9"/>
        <v/>
      </c>
    </row>
    <row r="6" spans="2:30" x14ac:dyDescent="0.25">
      <c r="B6" s="661" t="s">
        <v>12</v>
      </c>
      <c r="C6" s="144" t="s">
        <v>90</v>
      </c>
      <c r="D6" s="417">
        <v>34296</v>
      </c>
      <c r="E6" s="139">
        <f ca="1">VLOOKUP($S$6,DATA_IO,5,TRUE)+VLOOKUP($S$7,DATA_IO,5,TRUE)+VLOOKUP($Y$6,DATA_IO,5,TRUE)+VLOOKUP($Y$7,DATA_IO,5,TRUE)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ca="1" si="1"/>
        <v>34296</v>
      </c>
      <c r="I6" s="375">
        <f>D6+D7*IO_TRANS_BIG_TO_SMALL</f>
        <v>83322</v>
      </c>
      <c r="J6" s="303">
        <f t="shared" ca="1" si="2"/>
        <v>0</v>
      </c>
      <c r="K6" s="358">
        <f t="shared" ca="1" si="3"/>
        <v>4.41593625498008</v>
      </c>
      <c r="L6" s="145">
        <f t="shared" ca="1" si="4"/>
        <v>0</v>
      </c>
      <c r="M6" s="145">
        <f t="shared" ca="1" si="5"/>
        <v>0</v>
      </c>
      <c r="N6" s="146">
        <f ca="1">M6/(WINGS_RECOVER_NUM/WINGS_CONSUME_IO)*WINGS_RECOVER_DIAMS</f>
        <v>0</v>
      </c>
      <c r="O6" s="147">
        <f>IFERROR(SUMPRODUCT(D迎擊!G:G,D迎擊!I:I)/SUM(D迎擊!I:I)*INPUT_IO_DROP_RATE,0)</f>
        <v>21.111111111111111</v>
      </c>
      <c r="P6" s="385">
        <f>SUM(D迎擊!I:I)</f>
        <v>18</v>
      </c>
      <c r="R6" s="668" t="s">
        <v>10</v>
      </c>
      <c r="S6" s="69">
        <v>35</v>
      </c>
      <c r="T6" s="44" t="s">
        <v>1</v>
      </c>
      <c r="U6" s="7">
        <f>VLOOKUP(S6,DATA_IO,7)+VLOOKUP(S7,DATA_IO,7)</f>
        <v>30</v>
      </c>
      <c r="V6" s="76" t="str">
        <f t="shared" ca="1" si="6"/>
        <v/>
      </c>
      <c r="W6" s="37" t="str">
        <f t="shared" ca="1" si="7"/>
        <v/>
      </c>
      <c r="X6" s="649" t="s">
        <v>7</v>
      </c>
      <c r="Y6" s="69">
        <v>35</v>
      </c>
      <c r="Z6" s="44" t="s">
        <v>1</v>
      </c>
      <c r="AA6" s="7">
        <f>VLOOKUP(Y6,DATA_IO,7)+VLOOKUP(Y7,DATA_IO,7)</f>
        <v>30</v>
      </c>
      <c r="AB6" s="76" t="str">
        <f t="shared" ca="1" si="8"/>
        <v/>
      </c>
      <c r="AC6" s="50" t="str">
        <f t="shared" ca="1" si="9"/>
        <v/>
      </c>
    </row>
    <row r="7" spans="2:30" x14ac:dyDescent="0.25">
      <c r="B7" s="662"/>
      <c r="C7" s="148" t="s">
        <v>89</v>
      </c>
      <c r="D7" s="418">
        <v>16342</v>
      </c>
      <c r="E7" s="133">
        <f ca="1">VLOOKUP($S$6,DATA_IO,6,TRUE)+VLOOKUP($S$7,DATA_IO,6,TRUE)+VLOOKUP($Y$6,DATA_IO,6,TRUE)+VLOOKUP($Y$7,DATA_IO,6,TRUE)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ca="1" si="1"/>
        <v>16342</v>
      </c>
      <c r="I7" s="376">
        <f>D7+D6*IO_TRANS_SMALL_TO_BIG</f>
        <v>22058</v>
      </c>
      <c r="J7" s="304">
        <f t="shared" ca="1" si="2"/>
        <v>0</v>
      </c>
      <c r="K7" s="369">
        <f t="shared" ca="1" si="3"/>
        <v>7.3835937500000002</v>
      </c>
      <c r="L7" s="149">
        <f t="shared" ca="1" si="4"/>
        <v>0</v>
      </c>
      <c r="M7" s="149">
        <f t="shared" ca="1" si="5"/>
        <v>0</v>
      </c>
      <c r="N7" s="150">
        <f t="shared" ca="1" si="10"/>
        <v>0</v>
      </c>
      <c r="O7" s="151">
        <f>IFERROR(SUMPRODUCT(D迎擊!J:J,D迎擊!L:L)/$P7*INPUT_IO_DROP_RATE,0)</f>
        <v>9.1111111111111107</v>
      </c>
      <c r="P7" s="386">
        <f>SUM(D迎擊!L:L)</f>
        <v>18</v>
      </c>
      <c r="R7" s="668"/>
      <c r="S7" s="69">
        <v>35</v>
      </c>
      <c r="T7" s="44" t="s">
        <v>0</v>
      </c>
      <c r="U7" s="7">
        <f>VLOOKUP(S6,DATA_IO,8)+VLOOKUP(S7,DATA_IO,8)</f>
        <v>30</v>
      </c>
      <c r="V7" s="76" t="str">
        <f t="shared" ca="1" si="6"/>
        <v/>
      </c>
      <c r="W7" s="37" t="str">
        <f t="shared" ca="1" si="7"/>
        <v/>
      </c>
      <c r="X7" s="649"/>
      <c r="Y7" s="69">
        <v>35</v>
      </c>
      <c r="Z7" s="44" t="s">
        <v>0</v>
      </c>
      <c r="AA7" s="7">
        <f>VLOOKUP(Y6,DATA_IO,8)+VLOOKUP(Y7,DATA_IO,8)</f>
        <v>30</v>
      </c>
      <c r="AB7" s="76" t="str">
        <f t="shared" ca="1" si="8"/>
        <v/>
      </c>
      <c r="AC7" s="50" t="str">
        <f t="shared" ca="1" si="9"/>
        <v/>
      </c>
    </row>
    <row r="8" spans="2:30" x14ac:dyDescent="0.25">
      <c r="B8" s="657" t="s">
        <v>11</v>
      </c>
      <c r="C8" s="152" t="s">
        <v>90</v>
      </c>
      <c r="D8" s="417">
        <v>37855</v>
      </c>
      <c r="E8" s="139">
        <f ca="1">VLOOKUP($S$8,DATA_IO,5,TRUE)+VLOOKUP($S$9,DATA_IO,5,TRUE)+VLOOKUP($Y$8,DATA_IO,5,TRUE)+VLOOKUP($Y$9,DATA_IO,5,TRUE)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ca="1" si="1"/>
        <v>37855</v>
      </c>
      <c r="I8" s="375">
        <f>D8+D9*IO_TRANS_BIG_TO_SMALL</f>
        <v>91378</v>
      </c>
      <c r="J8" s="303">
        <f t="shared" ca="1" si="2"/>
        <v>0</v>
      </c>
      <c r="K8" s="358">
        <f t="shared" ca="1" si="3"/>
        <v>4.7704183266932274</v>
      </c>
      <c r="L8" s="153">
        <f t="shared" ca="1" si="4"/>
        <v>0</v>
      </c>
      <c r="M8" s="153">
        <f t="shared" ca="1" si="5"/>
        <v>0</v>
      </c>
      <c r="N8" s="154">
        <f ca="1">M8/(WINGS_RECOVER_NUM/WINGS_CONSUME_IO)*WINGS_RECOVER_DIAMS</f>
        <v>0</v>
      </c>
      <c r="O8" s="155">
        <f>IFERROR(SUMPRODUCT(D迎擊!M:M,D迎擊!O:O)/SUM(D迎擊!O:O)*INPUT_IO_DROP_RATE,0)</f>
        <v>21.191435768261965</v>
      </c>
      <c r="P8" s="387">
        <f>SUM(D迎擊!O:O)</f>
        <v>794</v>
      </c>
      <c r="R8" s="667" t="s">
        <v>5</v>
      </c>
      <c r="S8" s="70">
        <v>35</v>
      </c>
      <c r="T8" s="43" t="s">
        <v>1</v>
      </c>
      <c r="U8" s="8">
        <f>VLOOKUP(S8,DATA_IO,7)+VLOOKUP(S9,DATA_IO,7)</f>
        <v>30</v>
      </c>
      <c r="V8" s="77" t="str">
        <f t="shared" ca="1" si="6"/>
        <v/>
      </c>
      <c r="W8" s="36" t="str">
        <f t="shared" ca="1" si="7"/>
        <v/>
      </c>
      <c r="X8" s="650" t="s">
        <v>3</v>
      </c>
      <c r="Y8" s="70">
        <v>35</v>
      </c>
      <c r="Z8" s="43" t="s">
        <v>1</v>
      </c>
      <c r="AA8" s="8">
        <f>VLOOKUP(Y8,DATA_IO,7)+VLOOKUP(Y9,DATA_IO,7)</f>
        <v>30</v>
      </c>
      <c r="AB8" s="77" t="str">
        <f t="shared" ca="1" si="8"/>
        <v/>
      </c>
      <c r="AC8" s="51" t="str">
        <f t="shared" ca="1" si="9"/>
        <v/>
      </c>
      <c r="AD8" s="53"/>
    </row>
    <row r="9" spans="2:30" x14ac:dyDescent="0.25">
      <c r="B9" s="658"/>
      <c r="C9" s="156" t="s">
        <v>89</v>
      </c>
      <c r="D9" s="418">
        <v>17841</v>
      </c>
      <c r="E9" s="133">
        <f ca="1">VLOOKUP($S$8,DATA_IO,6,TRUE)+VLOOKUP($S$9,DATA_IO,6,TRUE)+VLOOKUP($Y$8,DATA_IO,6,TRUE)+VLOOKUP($Y$9,DATA_IO,6,TRUE)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ca="1" si="1"/>
        <v>17841</v>
      </c>
      <c r="I9" s="376">
        <f>D9+D8*IO_TRANS_SMALL_TO_BIG</f>
        <v>24150.166666666664</v>
      </c>
      <c r="J9" s="304">
        <f t="shared" ca="1" si="2"/>
        <v>0</v>
      </c>
      <c r="K9" s="369">
        <f t="shared" ca="1" si="3"/>
        <v>7.9691406249999996</v>
      </c>
      <c r="L9" s="157">
        <f t="shared" ca="1" si="4"/>
        <v>0</v>
      </c>
      <c r="M9" s="157">
        <f t="shared" ca="1" si="5"/>
        <v>0</v>
      </c>
      <c r="N9" s="158">
        <f t="shared" ca="1" si="10"/>
        <v>0</v>
      </c>
      <c r="O9" s="159">
        <f>IFERROR(SUMPRODUCT(D迎擊!P:P,D迎擊!R:R)/$P9*INPUT_IO_DROP_RATE,0)</f>
        <v>9.1234256926952142</v>
      </c>
      <c r="P9" s="388">
        <f>SUM(D迎擊!R:R)</f>
        <v>794</v>
      </c>
      <c r="R9" s="667"/>
      <c r="S9" s="70">
        <v>35</v>
      </c>
      <c r="T9" s="43" t="s">
        <v>0</v>
      </c>
      <c r="U9" s="8">
        <f>VLOOKUP(S8,DATA_IO,8)+VLOOKUP(S9,DATA_IO,8)</f>
        <v>30</v>
      </c>
      <c r="V9" s="77" t="str">
        <f t="shared" ca="1" si="6"/>
        <v/>
      </c>
      <c r="W9" s="36" t="str">
        <f t="shared" ca="1" si="7"/>
        <v/>
      </c>
      <c r="X9" s="650"/>
      <c r="Y9" s="70">
        <v>35</v>
      </c>
      <c r="Z9" s="43" t="s">
        <v>0</v>
      </c>
      <c r="AA9" s="8">
        <f>VLOOKUP(Y8,DATA_IO,8)+VLOOKUP(Y9,DATA_IO,8)</f>
        <v>30</v>
      </c>
      <c r="AB9" s="77" t="str">
        <f t="shared" ca="1" si="8"/>
        <v/>
      </c>
      <c r="AC9" s="51" t="str">
        <f t="shared" ca="1" si="9"/>
        <v/>
      </c>
      <c r="AD9" s="53"/>
    </row>
    <row r="10" spans="2:30" x14ac:dyDescent="0.25">
      <c r="B10" s="663" t="s">
        <v>9</v>
      </c>
      <c r="C10" s="160" t="s">
        <v>90</v>
      </c>
      <c r="D10" s="417">
        <v>32002</v>
      </c>
      <c r="E10" s="139">
        <f ca="1">VLOOKUP($S$10,DATA_IO,5,TRUE)+VLOOKUP($S$11,DATA_IO,5,TRUE)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ca="1" si="1"/>
        <v>32002</v>
      </c>
      <c r="I10" s="375">
        <f>D10+D11*IO_TRANS_BIG_TO_SMALL</f>
        <v>76558</v>
      </c>
      <c r="J10" s="303">
        <f t="shared" ca="1" si="2"/>
        <v>0</v>
      </c>
      <c r="K10" s="358">
        <f t="shared" ca="1" si="3"/>
        <v>7.3749003984063748</v>
      </c>
      <c r="L10" s="161">
        <f t="shared" ca="1" si="4"/>
        <v>0</v>
      </c>
      <c r="M10" s="161">
        <f t="shared" ca="1" si="5"/>
        <v>0</v>
      </c>
      <c r="N10" s="162">
        <f ca="1">M10/(WINGS_RECOVER_NUM/WINGS_CONSUME_IO)*WINGS_RECOVER_DIAMS</f>
        <v>0</v>
      </c>
      <c r="O10" s="163">
        <f>IFERROR(SUMPRODUCT(D迎擊!S:S,D迎擊!U:U)/P$10*INPUT_IO_DROP_RATE,0)</f>
        <v>21.058823529411764</v>
      </c>
      <c r="P10" s="389">
        <f>SUM(D迎擊!U:U)</f>
        <v>204</v>
      </c>
      <c r="R10" s="666" t="s">
        <v>4</v>
      </c>
      <c r="S10" s="71">
        <v>35</v>
      </c>
      <c r="T10" s="14" t="s">
        <v>1</v>
      </c>
      <c r="U10" s="9">
        <f>VLOOKUP(S10,DATA_IO,7)+VLOOKUP(S11,DATA_IO,7)</f>
        <v>30</v>
      </c>
      <c r="V10" s="78" t="str">
        <f t="shared" ca="1" si="6"/>
        <v/>
      </c>
      <c r="W10" s="35" t="str">
        <f t="shared" ca="1" si="7"/>
        <v/>
      </c>
      <c r="X10" s="665" t="s">
        <v>2</v>
      </c>
      <c r="Y10" s="72">
        <v>35</v>
      </c>
      <c r="Z10" s="42" t="s">
        <v>1</v>
      </c>
      <c r="AA10" s="10">
        <f>VLOOKUP(Y10,DATA_IO,7)+VLOOKUP(Y11,DATA_IO,7)</f>
        <v>30</v>
      </c>
      <c r="AB10" s="79" t="str">
        <f t="shared" ca="1" si="8"/>
        <v/>
      </c>
      <c r="AC10" s="52" t="str">
        <f t="shared" ca="1" si="9"/>
        <v/>
      </c>
      <c r="AD10" s="53"/>
    </row>
    <row r="11" spans="2:30" x14ac:dyDescent="0.25">
      <c r="B11" s="664"/>
      <c r="C11" s="164" t="s">
        <v>89</v>
      </c>
      <c r="D11" s="418">
        <v>14852</v>
      </c>
      <c r="E11" s="133">
        <f ca="1">VLOOKUP($S$10,DATA_IO,6,TRUE)+VLOOKUP($S$11,DATA_IO,6,TRUE)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ca="1" si="1"/>
        <v>14852</v>
      </c>
      <c r="I11" s="377">
        <f>D11+D10*IO_TRANS_SMALL_TO_BIG</f>
        <v>20185.666666666664</v>
      </c>
      <c r="J11" s="304">
        <f t="shared" ca="1" si="2"/>
        <v>0</v>
      </c>
      <c r="K11" s="369">
        <f t="shared" ca="1" si="3"/>
        <v>12.603125</v>
      </c>
      <c r="L11" s="165">
        <f t="shared" ca="1" si="4"/>
        <v>0</v>
      </c>
      <c r="M11" s="165">
        <f t="shared" ca="1" si="5"/>
        <v>0</v>
      </c>
      <c r="N11" s="166">
        <f t="shared" ca="1" si="10"/>
        <v>0</v>
      </c>
      <c r="O11" s="167">
        <f>IFERROR(SUMPRODUCT(D迎擊!V:V,D迎擊!X:X)/P$11*INPUT_IO_DROP_RATE,0)</f>
        <v>9.0294117647058822</v>
      </c>
      <c r="P11" s="390">
        <f>SUM(D迎擊!X:X)</f>
        <v>204</v>
      </c>
      <c r="R11" s="666"/>
      <c r="S11" s="71">
        <v>35</v>
      </c>
      <c r="T11" s="14" t="s">
        <v>0</v>
      </c>
      <c r="U11" s="9">
        <f>VLOOKUP(S10,DATA_IO,8)+VLOOKUP(S11,DATA_IO,8)</f>
        <v>30</v>
      </c>
      <c r="V11" s="78" t="str">
        <f t="shared" ca="1" si="6"/>
        <v/>
      </c>
      <c r="W11" s="35" t="str">
        <f t="shared" ca="1" si="7"/>
        <v/>
      </c>
      <c r="X11" s="665"/>
      <c r="Y11" s="72">
        <v>35</v>
      </c>
      <c r="Z11" s="42" t="s">
        <v>0</v>
      </c>
      <c r="AA11" s="10">
        <f>VLOOKUP(Y10,DATA_IO,8)+VLOOKUP(Y11,DATA_IO,8)</f>
        <v>30</v>
      </c>
      <c r="AB11" s="79" t="str">
        <f t="shared" ca="1" si="8"/>
        <v/>
      </c>
      <c r="AC11" s="52" t="str">
        <f t="shared" ca="1" si="9"/>
        <v/>
      </c>
      <c r="AD11" s="53"/>
    </row>
    <row r="12" spans="2:30" x14ac:dyDescent="0.25">
      <c r="B12" s="659" t="s">
        <v>8</v>
      </c>
      <c r="C12" s="406" t="s">
        <v>90</v>
      </c>
      <c r="D12" s="417">
        <v>32085</v>
      </c>
      <c r="E12" s="139">
        <f ca="1">VLOOKUP($Y$10,DATA_IO,5,TRUE)+VLOOKUP($Y$11,DATA_IO,5,TRUE)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ca="1" si="1"/>
        <v>32085</v>
      </c>
      <c r="I12" s="375">
        <f>D12+D13*IO_TRANS_BIG_TO_SMALL</f>
        <v>73440</v>
      </c>
      <c r="J12" s="303">
        <f t="shared" ca="1" si="2"/>
        <v>0</v>
      </c>
      <c r="K12" s="358">
        <f t="shared" ca="1" si="3"/>
        <v>7.3914342629482075</v>
      </c>
      <c r="L12" s="168">
        <f t="shared" ca="1" si="4"/>
        <v>0</v>
      </c>
      <c r="M12" s="168">
        <f t="shared" ca="1" si="5"/>
        <v>0</v>
      </c>
      <c r="N12" s="169">
        <f ca="1">M12/(WINGS_RECOVER_NUM/WINGS_CONSUME_IO)*WINGS_RECOVER_DIAMS</f>
        <v>0</v>
      </c>
      <c r="O12" s="170">
        <f>IFERROR(SUMPRODUCT(D迎擊!Y:Y,D迎擊!AA:AA)/P$12*INPUT_IO_DROP_RATE,0)</f>
        <v>0</v>
      </c>
      <c r="P12" s="391">
        <f>SUM(D迎擊!AA:AA)</f>
        <v>0</v>
      </c>
      <c r="AD12" s="53"/>
    </row>
    <row r="13" spans="2:30" x14ac:dyDescent="0.25">
      <c r="B13" s="660"/>
      <c r="C13" s="171" t="s">
        <v>89</v>
      </c>
      <c r="D13" s="418">
        <v>13785</v>
      </c>
      <c r="E13" s="133">
        <f ca="1">VLOOKUP($Y$10,DATA_IO,6,TRUE)+VLOOKUP($Y$11,DATA_IO,6,TRUE)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ca="1" si="1"/>
        <v>13785</v>
      </c>
      <c r="I13" s="376">
        <f>D13+D12*IO_TRANS_SMALL_TO_BIG</f>
        <v>19132.5</v>
      </c>
      <c r="J13" s="304">
        <f t="shared" ca="1" si="2"/>
        <v>0</v>
      </c>
      <c r="K13" s="369">
        <f t="shared" ca="1" si="3"/>
        <v>11.76953125</v>
      </c>
      <c r="L13" s="172">
        <f t="shared" ca="1" si="4"/>
        <v>0</v>
      </c>
      <c r="M13" s="172">
        <f t="shared" ca="1" si="5"/>
        <v>0</v>
      </c>
      <c r="N13" s="173">
        <f t="shared" ca="1" si="10"/>
        <v>0</v>
      </c>
      <c r="O13" s="174">
        <f>IFERROR(SUMPRODUCT(D迎擊!AB:AB,D迎擊!AD:AD)/P$13*INPUT_IO_DROP_RATE,0)</f>
        <v>0</v>
      </c>
      <c r="P13" s="392">
        <f>SUM(D迎擊!AD:AD)</f>
        <v>0</v>
      </c>
      <c r="R13" s="66"/>
      <c r="S13" s="38" t="s">
        <v>27</v>
      </c>
      <c r="T13" s="38" t="s">
        <v>88</v>
      </c>
      <c r="U13" s="38" t="s">
        <v>90</v>
      </c>
      <c r="V13" s="38" t="s">
        <v>89</v>
      </c>
      <c r="W13" s="38" t="s">
        <v>98</v>
      </c>
      <c r="X13" s="38" t="s">
        <v>99</v>
      </c>
      <c r="Y13" s="38" t="s">
        <v>100</v>
      </c>
      <c r="Z13" s="403"/>
      <c r="AA13" s="403"/>
      <c r="AD13" s="53"/>
    </row>
    <row r="14" spans="2:30" x14ac:dyDescent="0.25">
      <c r="B14" s="680" t="s">
        <v>6</v>
      </c>
      <c r="C14" s="352" t="s">
        <v>90</v>
      </c>
      <c r="D14" s="419">
        <f t="shared" ref="D14:J15" si="11">SUM(D4,D6,D8,D10,D12)</f>
        <v>197882</v>
      </c>
      <c r="E14" s="353">
        <f t="shared" ca="1" si="11"/>
        <v>0</v>
      </c>
      <c r="F14" s="354">
        <f t="shared" ca="1" si="11"/>
        <v>40160</v>
      </c>
      <c r="G14" s="354">
        <f t="shared" ca="1" si="11"/>
        <v>40160</v>
      </c>
      <c r="H14" s="355">
        <f t="shared" ca="1" si="11"/>
        <v>197882</v>
      </c>
      <c r="I14" s="356" t="s">
        <v>157</v>
      </c>
      <c r="J14" s="357">
        <f t="shared" ca="1" si="11"/>
        <v>0</v>
      </c>
      <c r="K14" s="358">
        <f t="shared" ca="1" si="3"/>
        <v>5.9273406374501993</v>
      </c>
      <c r="L14" s="653">
        <f ca="1">SUM(MAX(L4,L5),MAX(L6,L7),MAX(L8,L9),MAX(L10,L11),MAX(L12,L13))</f>
        <v>0</v>
      </c>
      <c r="M14" s="653">
        <f ca="1">SUM(MAX(M4,M5),MAX(M6,M7),MAX(M8,M9),MAX(M10,M11),MAX(M12,M13))</f>
        <v>0</v>
      </c>
      <c r="N14" s="651">
        <f ca="1">MAX(SUM(N4,N6,N8,N10,N12),SUM(N5,N7,N9,N11,N13),N16,N17,N18)</f>
        <v>0</v>
      </c>
      <c r="O14" s="359">
        <f>IF(P$14=0,0,(O4*P4+O6*P6+O8*P8+O10*P10+O12*P12) / P$14)</f>
        <v>21.152153110047848</v>
      </c>
      <c r="P14" s="393">
        <f>SUM(P4,P6,P8,P10,P12)</f>
        <v>1045</v>
      </c>
      <c r="R14" s="38" t="s">
        <v>44</v>
      </c>
      <c r="S14" s="73">
        <v>446744</v>
      </c>
      <c r="T14" s="73">
        <v>10</v>
      </c>
      <c r="U14" s="73">
        <v>32834</v>
      </c>
      <c r="V14" s="73">
        <v>14910</v>
      </c>
      <c r="W14" s="73">
        <v>73527</v>
      </c>
      <c r="X14" s="73">
        <v>71644</v>
      </c>
      <c r="Y14" s="73">
        <v>66792</v>
      </c>
      <c r="AD14" s="53"/>
    </row>
    <row r="15" spans="2:30" x14ac:dyDescent="0.25">
      <c r="B15" s="681"/>
      <c r="C15" s="396" t="s">
        <v>89</v>
      </c>
      <c r="D15" s="420">
        <f t="shared" si="11"/>
        <v>90738</v>
      </c>
      <c r="E15" s="397">
        <f t="shared" ca="1" si="11"/>
        <v>0</v>
      </c>
      <c r="F15" s="398">
        <f t="shared" ca="1" si="11"/>
        <v>10240</v>
      </c>
      <c r="G15" s="398">
        <f t="shared" ca="1" si="11"/>
        <v>10240</v>
      </c>
      <c r="H15" s="399">
        <f t="shared" ca="1" si="11"/>
        <v>90738</v>
      </c>
      <c r="I15" s="400" t="s">
        <v>157</v>
      </c>
      <c r="J15" s="401">
        <f t="shared" ca="1" si="11"/>
        <v>0</v>
      </c>
      <c r="K15" s="402">
        <f t="shared" ca="1" si="3"/>
        <v>9.8611328124999993</v>
      </c>
      <c r="L15" s="654"/>
      <c r="M15" s="654"/>
      <c r="N15" s="652"/>
      <c r="O15" s="394">
        <f>IF(P$15=0,0,(O5*P5+O7*P7+O9*P9+O11*P11+O13*P13) / P$15)</f>
        <v>9.1004784688995208</v>
      </c>
      <c r="P15" s="395">
        <f>SUM(P5,P7,P9,P11,P13)</f>
        <v>1045</v>
      </c>
      <c r="R15" s="38" t="s">
        <v>45</v>
      </c>
      <c r="S15" s="73">
        <v>446744</v>
      </c>
      <c r="T15" s="73">
        <v>10</v>
      </c>
      <c r="U15" s="73">
        <v>32834</v>
      </c>
      <c r="V15" s="73">
        <v>14910</v>
      </c>
      <c r="W15" s="73">
        <v>73527</v>
      </c>
      <c r="X15" s="73">
        <v>71644</v>
      </c>
      <c r="Y15" s="73">
        <v>66792</v>
      </c>
      <c r="Z15" s="305"/>
      <c r="AA15" s="306"/>
      <c r="AD15" s="53"/>
    </row>
    <row r="16" spans="2:30" x14ac:dyDescent="0.25">
      <c r="B16" s="681"/>
      <c r="C16" s="360" t="s">
        <v>100</v>
      </c>
      <c r="D16" s="368">
        <v>69123</v>
      </c>
      <c r="E16" s="361">
        <f ca="1">SUM(VLOOKUP($S$4,DATA_IO,2,TRUE),VLOOKUP($S$5,DATA_IO,2,TRUE),VLOOKUP($S$6,DATA_IO,2,TRUE),VLOOKUP($S$7,DATA_IO,2,TRUE),VLOOKUP($S$8,DATA_IO,2,TRUE),VLOOKUP($S$9,DATA_IO,2,TRUE),VLOOKUP($S$10,DATA_IO,2,TRUE),VLOOKUP($S$11,DATA_IO,2,TRUE),VLOOKUP($Y$4,DATA_IO,2,TRUE),VLOOKUP($Y$5,DATA_IO,2,TRUE),VLOOKUP($Y$6,DATA_IO,2,TRUE),VLOOKUP($Y$7,DATA_IO,2,TRUE),VLOOKUP($Y$8,DATA_IO,2,TRUE),VLOOKUP($Y$9,DATA_IO,2,TRUE),VLOOKUP($Y$10,DATA_IO,2,TRUE),VLOOKUP($Y$11,DATA_IO,2,TRUE))</f>
        <v>0</v>
      </c>
      <c r="F16" s="362">
        <f ca="1">G16-J16</f>
        <v>73280</v>
      </c>
      <c r="G16" s="362">
        <f ca="1">DATA_IO_MAX_BRONZE_COIN*16</f>
        <v>73280</v>
      </c>
      <c r="H16" s="363">
        <f ca="1">IF(E16-D16 &lt;= 0,ABS(E16-D16),0)</f>
        <v>69123</v>
      </c>
      <c r="I16" s="364">
        <f>D16+D17*IO_TRANS_COIN_SV_TO_BR+D18*IO_TRANS_COIN_GD_TO_BR</f>
        <v>732534</v>
      </c>
      <c r="J16" s="365">
        <f ca="1">IF(E16-D16 &lt; 0,0,E16-D16)</f>
        <v>0</v>
      </c>
      <c r="K16" s="366">
        <f t="shared" ref="K16" ca="1" si="12">(F16+H16)/G16</f>
        <v>1.9432723799126637</v>
      </c>
      <c r="L16" s="671">
        <f ca="1">IFERROR(ROUND(J16/(O16*INPUT_IO_DROP_RATE),0),NA())</f>
        <v>0</v>
      </c>
      <c r="M16" s="671"/>
      <c r="N16" s="404">
        <f ca="1">IF(ISNA(L16),NA(),CEILING(L16/(WINGS_RECOVER_NUM/WINGS_CONSUME_IO)*WINGS_RECOVER_DIAMS,0))</f>
        <v>0</v>
      </c>
      <c r="O16" s="367">
        <f>IFERROR(SUMPRODUCT(D迎擊!AI:AI,D迎擊!AK:AK)/P$16*INPUT_IO_DROP_RATE,0)</f>
        <v>25.196172248803826</v>
      </c>
      <c r="P16" s="682">
        <f>SUM(D迎擊!AK:AK)</f>
        <v>1045</v>
      </c>
      <c r="AD16" s="53"/>
    </row>
    <row r="17" spans="2:27" x14ac:dyDescent="0.25">
      <c r="B17" s="681"/>
      <c r="C17" s="360" t="s">
        <v>99</v>
      </c>
      <c r="D17" s="368">
        <v>72151</v>
      </c>
      <c r="E17" s="361">
        <f ca="1">SUM(VLOOKUP($S$4,DATA_IO,3,TRUE),VLOOKUP($S$5,DATA_IO,3,TRUE),VLOOKUP($S$6,DATA_IO,3,TRUE),VLOOKUP($S$7,DATA_IO,3,TRUE),VLOOKUP($S$8,DATA_IO,3,TRUE),VLOOKUP($S$9,DATA_IO,3,TRUE),VLOOKUP($S$10,DATA_IO,3,TRUE),VLOOKUP($S$11,DATA_IO,3,TRUE),VLOOKUP($Y$4,DATA_IO,3,TRUE),VLOOKUP($Y$5,DATA_IO,3,TRUE),VLOOKUP($Y$6,DATA_IO,3,TRUE),VLOOKUP($Y$7,DATA_IO,3,TRUE),VLOOKUP($Y$8,DATA_IO,3,TRUE),VLOOKUP($Y$9,DATA_IO,3,TRUE),VLOOKUP($Y$10,DATA_IO,3,TRUE),VLOOKUP($Y$11,DATA_IO,3,TRUE))</f>
        <v>0</v>
      </c>
      <c r="F17" s="362">
        <f ca="1">G17-J17</f>
        <v>20080</v>
      </c>
      <c r="G17" s="362">
        <f ca="1">DATA_IO_MAX_SILVER_COIN*16</f>
        <v>20080</v>
      </c>
      <c r="H17" s="363">
        <f ca="1">IF(E17-D17 &lt;= 0,ABS(E17-D17),0)</f>
        <v>72151</v>
      </c>
      <c r="I17" s="364">
        <f>D16*IO_TRANS_COIN_BR_TO_SV+D17+D18*IO_TRANS_COIN_GD_TO_SV</f>
        <v>238417.75</v>
      </c>
      <c r="J17" s="365">
        <f ca="1">IF(E17-D17 &lt; 0,0,E17-D17)</f>
        <v>0</v>
      </c>
      <c r="K17" s="366">
        <f ca="1">(F17+H17)/G17</f>
        <v>4.5931772908366533</v>
      </c>
      <c r="L17" s="671">
        <f ca="1">IFERROR(ROUND(J17/O17,0),NA())</f>
        <v>0</v>
      </c>
      <c r="M17" s="671"/>
      <c r="N17" s="404">
        <f ca="1">IF(ISNA(L17),NA(),CEILING(L17/(WINGS_RECOVER_NUM/WINGS_CONSUME_IO)*WINGS_RECOVER_DIAMS,0))</f>
        <v>0</v>
      </c>
      <c r="O17" s="367">
        <f>IFERROR(SUMPRODUCT(D迎擊!AG:AG,D迎擊!AK:AK)/P$16*INPUT_IO_DROP_RATE,0)</f>
        <v>3.7779904306220096</v>
      </c>
      <c r="P17" s="682"/>
      <c r="R17" s="38" t="s">
        <v>25</v>
      </c>
      <c r="T17" s="38" t="s">
        <v>51</v>
      </c>
      <c r="U17" s="16">
        <f>(U15-U14)/$AA$18</f>
        <v>0</v>
      </c>
      <c r="V17" s="16">
        <f>(V15-V14)/$AA$18</f>
        <v>0</v>
      </c>
      <c r="W17" s="16">
        <f>(W15-W14)/$AA$18</f>
        <v>0</v>
      </c>
      <c r="X17" s="16">
        <f>(X15-X14)/$AA$18</f>
        <v>0</v>
      </c>
      <c r="Y17" s="16">
        <f>(Y15-Y14)/$AA$18</f>
        <v>0</v>
      </c>
    </row>
    <row r="18" spans="2:27" ht="15.75" x14ac:dyDescent="0.25">
      <c r="B18" s="681"/>
      <c r="C18" s="360" t="s">
        <v>98</v>
      </c>
      <c r="D18" s="368">
        <v>74493</v>
      </c>
      <c r="E18" s="361">
        <f ca="1">SUM(VLOOKUP($S$4,DATA_IO,4,TRUE),VLOOKUP($S$5,DATA_IO,4,TRUE),VLOOKUP($S$6,DATA_IO,4,TRUE),VLOOKUP($S$7,DATA_IO,4,TRUE),VLOOKUP($S$8,DATA_IO,4,TRUE),VLOOKUP($S$9,DATA_IO,4,TRUE),VLOOKUP($S$10,DATA_IO,4,TRUE),VLOOKUP($S$11,DATA_IO,4,TRUE),VLOOKUP($Y$4,DATA_IO,4,TRUE),VLOOKUP($Y$5,DATA_IO,4,TRUE),VLOOKUP($Y$6,DATA_IO,4,TRUE),VLOOKUP($Y$7,DATA_IO,4,TRUE),VLOOKUP($Y$8,DATA_IO,4,TRUE),VLOOKUP($Y$9,DATA_IO,4,TRUE),VLOOKUP($Y$10,DATA_IO,4,TRUE),VLOOKUP($Y$11,DATA_IO,4,TRUE))</f>
        <v>0</v>
      </c>
      <c r="F18" s="362">
        <f ca="1">G18-J18</f>
        <v>21600</v>
      </c>
      <c r="G18" s="362">
        <f ca="1">DATA_IO_MAX_GOLD_COIN*16</f>
        <v>21600</v>
      </c>
      <c r="H18" s="363">
        <f ca="1">IF(E18-D18 &lt;= 0,ABS(E18-D18),0)</f>
        <v>74493</v>
      </c>
      <c r="I18" s="364">
        <f>D16*IO_TRANS_COIN_BR_TO_GD+D17*IO_TRANS_COIN_SV_TO_GD+D18</f>
        <v>104303.58333333333</v>
      </c>
      <c r="J18" s="365">
        <f ca="1">IF(E18-D18 &lt; 0,0,E18-D18)</f>
        <v>0</v>
      </c>
      <c r="K18" s="366">
        <f t="shared" ref="K18" ca="1" si="13">(F18+H18)/G18</f>
        <v>4.4487500000000004</v>
      </c>
      <c r="L18" s="671">
        <f ca="1">IFERROR(ROUND(J18/O18,0),NA())</f>
        <v>0</v>
      </c>
      <c r="M18" s="671"/>
      <c r="N18" s="404">
        <f ca="1">IF(ISNA(L18),NA(),CEILING(L18/(WINGS_RECOVER_NUM/WINGS_CONSUME_IO)*WINGS_RECOVER_DIAMS,0))</f>
        <v>0</v>
      </c>
      <c r="O18" s="367">
        <f>IFERROR(SUMPRODUCT(D迎擊!AE:AE,D迎擊!AK:AK)/P$16*INPUT_IO_DROP_RATE,0)</f>
        <v>7.1157894736842104</v>
      </c>
      <c r="P18" s="682"/>
      <c r="R18" s="65">
        <f>(S14-S15)/WINGS_RECOVER_DIAMS*6 + (T14-T15)/WINGS_CONSUME_VOID</f>
        <v>0</v>
      </c>
      <c r="T18" s="38" t="s">
        <v>28</v>
      </c>
      <c r="U18" s="16" t="str">
        <f>IFERROR(U17/$R$18,"")</f>
        <v/>
      </c>
      <c r="V18" s="16" t="str">
        <f>IFERROR(V17/$R$18,"")</f>
        <v/>
      </c>
      <c r="W18" s="16" t="str">
        <f>IFERROR(W17/$R$18,"")</f>
        <v/>
      </c>
      <c r="X18" s="16" t="str">
        <f>IFERROR(X17/$R$18,"")</f>
        <v/>
      </c>
      <c r="Y18" s="16" t="str">
        <f>IFERROR(Y17/$R$18,"")</f>
        <v/>
      </c>
      <c r="Z18" s="240" t="s">
        <v>158</v>
      </c>
      <c r="AA18" s="32">
        <v>2</v>
      </c>
    </row>
    <row r="19" spans="2:27" ht="15" customHeight="1" thickBot="1" x14ac:dyDescent="0.3">
      <c r="B19" s="408"/>
      <c r="C19" s="405"/>
      <c r="D19" s="409"/>
      <c r="E19" s="410"/>
      <c r="F19" s="405"/>
      <c r="G19" s="405"/>
      <c r="H19" s="405"/>
      <c r="I19" s="410"/>
      <c r="J19" s="411"/>
      <c r="K19" s="405"/>
      <c r="L19" s="405"/>
      <c r="M19" s="405"/>
      <c r="N19" s="405"/>
      <c r="O19" s="405"/>
      <c r="P19" s="412"/>
    </row>
    <row r="20" spans="2:27" ht="22.5" customHeight="1" x14ac:dyDescent="0.25">
      <c r="B20" s="683" t="s">
        <v>158</v>
      </c>
      <c r="C20" s="684"/>
      <c r="D20" s="684"/>
      <c r="E20" s="684"/>
      <c r="F20" s="684"/>
      <c r="G20" s="684"/>
      <c r="H20" s="684"/>
      <c r="I20" s="672">
        <v>2</v>
      </c>
      <c r="J20" s="676" t="s">
        <v>194</v>
      </c>
      <c r="K20" s="677"/>
      <c r="L20" s="672">
        <f ca="1">MIN(($J$18*IO_TRANS_COIN_BR_TO_GD+$J$17*IO_TRANS_COIN_SV_TO_GD+$J$16)/($O$18*IO_TRANS_COIN_BR_TO_GD+$O$17*IO_TRANS_COIN_SV_TO_GD+$O$16),
($J$18*IO_TRANS_COIN_BR_TO_SV+$J$17+$J$16*IO_TRANS_COIN_GD_TO_SV)/($O$18*IO_TRANS_COIN_BR_TO_SV+$O$17+$O$16*IO_TRANS_COIN_GD_TO_SV),
($J$18+$J$17*IO_TRANS_COIN_SV_TO_BR+$J$16*IO_TRANS_COIN_GD_TO_BR)/($O$18+$O$17*IO_TRANS_COIN_SV_TO_BR+$O$16*IO_TRANS_COIN_GD_TO_BR))</f>
        <v>0</v>
      </c>
      <c r="M20" s="672"/>
      <c r="N20" s="672"/>
      <c r="O20" s="672"/>
      <c r="P20" s="673"/>
    </row>
    <row r="21" spans="2:27" ht="22.5" customHeight="1" thickBot="1" x14ac:dyDescent="0.3">
      <c r="B21" s="685"/>
      <c r="C21" s="686"/>
      <c r="D21" s="686"/>
      <c r="E21" s="686"/>
      <c r="F21" s="686"/>
      <c r="G21" s="686"/>
      <c r="H21" s="686"/>
      <c r="I21" s="674"/>
      <c r="J21" s="678"/>
      <c r="K21" s="679"/>
      <c r="L21" s="674"/>
      <c r="M21" s="674"/>
      <c r="N21" s="674"/>
      <c r="O21" s="674"/>
      <c r="P21" s="675"/>
    </row>
    <row r="22" spans="2:27" ht="7.5" customHeight="1" x14ac:dyDescent="0.25"/>
  </sheetData>
  <mergeCells count="27">
    <mergeCell ref="X4:X5"/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  <mergeCell ref="B2:C2"/>
    <mergeCell ref="T3:U3"/>
    <mergeCell ref="X6:X7"/>
    <mergeCell ref="X8:X9"/>
    <mergeCell ref="N14:N15"/>
    <mergeCell ref="M14:M15"/>
    <mergeCell ref="B4:B5"/>
    <mergeCell ref="B8:B9"/>
    <mergeCell ref="B12:B13"/>
    <mergeCell ref="B6:B7"/>
    <mergeCell ref="B10:B11"/>
    <mergeCell ref="X10:X11"/>
    <mergeCell ref="R10:R11"/>
    <mergeCell ref="R8:R9"/>
    <mergeCell ref="R6:R7"/>
    <mergeCell ref="R4:R5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6" priority="30" operator="lessThan">
      <formula>1</formula>
    </cfRule>
    <cfRule type="cellIs" dxfId="5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BG6" sqref="BG6"/>
    </sheetView>
  </sheetViews>
  <sheetFormatPr defaultColWidth="9.140625" defaultRowHeight="15" x14ac:dyDescent="0.25"/>
  <cols>
    <col min="1" max="1" width="6.85546875" style="284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0" customWidth="1"/>
    <col min="8" max="8" width="4.85546875" style="112" customWidth="1"/>
    <col min="9" max="9" width="4.85546875" style="61" customWidth="1"/>
    <col min="10" max="10" width="6.85546875" style="282" customWidth="1"/>
    <col min="11" max="11" width="4.85546875" style="3" customWidth="1"/>
    <col min="12" max="12" width="4.85546875" style="61" customWidth="1"/>
    <col min="13" max="13" width="6.85546875" style="278" customWidth="1"/>
    <col min="14" max="14" width="4.85546875" style="105" customWidth="1"/>
    <col min="15" max="15" width="4.85546875" style="62" customWidth="1"/>
    <col min="16" max="16" width="6.85546875" style="278" customWidth="1"/>
    <col min="17" max="17" width="4.85546875" style="105" customWidth="1"/>
    <col min="18" max="18" width="4.85546875" style="62" customWidth="1"/>
    <col min="19" max="19" width="6.85546875" style="273" customWidth="1"/>
    <col min="20" max="20" width="4.85546875" style="103" customWidth="1"/>
    <col min="21" max="21" width="4.85546875" style="63" customWidth="1"/>
    <col min="22" max="22" width="6.85546875" style="273" customWidth="1"/>
    <col min="23" max="23" width="4.85546875" style="103" customWidth="1"/>
    <col min="24" max="24" width="4.85546875" style="63" customWidth="1"/>
    <col min="25" max="25" width="6.85546875" style="275" customWidth="1"/>
    <col min="26" max="26" width="4.85546875" style="114" customWidth="1"/>
    <col min="27" max="27" width="4.85546875" style="64" customWidth="1"/>
    <col min="28" max="28" width="6.85546875" style="275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64" customWidth="1"/>
    <col min="40" max="46" width="5.42578125" style="53" customWidth="1"/>
    <col min="47" max="47" width="10.7109375" style="267" customWidth="1"/>
    <col min="48" max="48" width="9.85546875" style="267" hidden="1" customWidth="1"/>
    <col min="49" max="49" width="4.28515625" style="263" customWidth="1"/>
    <col min="50" max="56" width="5.42578125" style="262" customWidth="1"/>
    <col min="57" max="57" width="9.42578125" style="265" customWidth="1"/>
    <col min="58" max="58" width="9.140625" style="266"/>
    <col min="59" max="16384" width="9.140625" style="54"/>
  </cols>
  <sheetData>
    <row r="1" spans="1:57" x14ac:dyDescent="0.25">
      <c r="A1" s="687" t="s">
        <v>90</v>
      </c>
      <c r="B1" s="687"/>
      <c r="C1" s="692" t="s">
        <v>26</v>
      </c>
      <c r="D1" s="692" t="s">
        <v>89</v>
      </c>
      <c r="E1" s="692"/>
      <c r="F1" s="692" t="s">
        <v>26</v>
      </c>
      <c r="G1" s="698" t="s">
        <v>90</v>
      </c>
      <c r="H1" s="698"/>
      <c r="I1" s="693" t="s">
        <v>26</v>
      </c>
      <c r="J1" s="693" t="s">
        <v>89</v>
      </c>
      <c r="K1" s="693"/>
      <c r="L1" s="693" t="s">
        <v>26</v>
      </c>
      <c r="M1" s="697" t="s">
        <v>90</v>
      </c>
      <c r="N1" s="697"/>
      <c r="O1" s="694" t="s">
        <v>26</v>
      </c>
      <c r="P1" s="694" t="s">
        <v>89</v>
      </c>
      <c r="Q1" s="694"/>
      <c r="R1" s="694" t="s">
        <v>26</v>
      </c>
      <c r="S1" s="703" t="s">
        <v>90</v>
      </c>
      <c r="T1" s="703"/>
      <c r="U1" s="695" t="s">
        <v>26</v>
      </c>
      <c r="V1" s="695" t="s">
        <v>89</v>
      </c>
      <c r="W1" s="695"/>
      <c r="X1" s="695" t="s">
        <v>26</v>
      </c>
      <c r="Y1" s="702" t="s">
        <v>90</v>
      </c>
      <c r="Z1" s="702"/>
      <c r="AA1" s="696" t="s">
        <v>26</v>
      </c>
      <c r="AB1" s="696" t="s">
        <v>89</v>
      </c>
      <c r="AC1" s="696"/>
      <c r="AD1" s="696" t="s">
        <v>26</v>
      </c>
      <c r="AE1" s="690" t="s">
        <v>98</v>
      </c>
      <c r="AF1" s="690"/>
      <c r="AG1" s="691" t="s">
        <v>99</v>
      </c>
      <c r="AH1" s="691"/>
      <c r="AI1" s="688" t="s">
        <v>100</v>
      </c>
      <c r="AJ1" s="688"/>
      <c r="AK1" s="689" t="s">
        <v>26</v>
      </c>
      <c r="AM1" s="699" t="s">
        <v>155</v>
      </c>
      <c r="AN1" s="700"/>
      <c r="AO1" s="700"/>
      <c r="AP1" s="700"/>
      <c r="AQ1" s="700"/>
      <c r="AR1" s="700"/>
      <c r="AS1" s="700"/>
      <c r="AT1" s="700"/>
      <c r="AU1" s="701"/>
      <c r="AV1" s="262"/>
      <c r="AW1" s="699" t="s">
        <v>58</v>
      </c>
      <c r="AX1" s="700"/>
      <c r="AY1" s="700"/>
      <c r="AZ1" s="700"/>
      <c r="BA1" s="700"/>
      <c r="BB1" s="700"/>
      <c r="BC1" s="700"/>
      <c r="BD1" s="700"/>
      <c r="BE1" s="701"/>
    </row>
    <row r="2" spans="1:57" x14ac:dyDescent="0.25">
      <c r="A2" s="283" t="s">
        <v>28</v>
      </c>
      <c r="B2" s="110" t="s">
        <v>97</v>
      </c>
      <c r="C2" s="692"/>
      <c r="D2" s="108" t="s">
        <v>28</v>
      </c>
      <c r="E2" s="110" t="s">
        <v>97</v>
      </c>
      <c r="F2" s="692"/>
      <c r="G2" s="279" t="s">
        <v>28</v>
      </c>
      <c r="H2" s="111" t="s">
        <v>97</v>
      </c>
      <c r="I2" s="693"/>
      <c r="J2" s="281" t="s">
        <v>28</v>
      </c>
      <c r="K2" s="106" t="s">
        <v>97</v>
      </c>
      <c r="L2" s="693"/>
      <c r="M2" s="277" t="s">
        <v>28</v>
      </c>
      <c r="N2" s="104" t="s">
        <v>97</v>
      </c>
      <c r="O2" s="694"/>
      <c r="P2" s="277" t="s">
        <v>28</v>
      </c>
      <c r="Q2" s="104" t="s">
        <v>97</v>
      </c>
      <c r="R2" s="694"/>
      <c r="S2" s="272" t="s">
        <v>28</v>
      </c>
      <c r="T2" s="102" t="s">
        <v>97</v>
      </c>
      <c r="U2" s="695"/>
      <c r="V2" s="272" t="s">
        <v>28</v>
      </c>
      <c r="W2" s="102" t="s">
        <v>97</v>
      </c>
      <c r="X2" s="695"/>
      <c r="Y2" s="274" t="s">
        <v>28</v>
      </c>
      <c r="Z2" s="113" t="s">
        <v>97</v>
      </c>
      <c r="AA2" s="696"/>
      <c r="AB2" s="274" t="s">
        <v>28</v>
      </c>
      <c r="AC2" s="113" t="s">
        <v>97</v>
      </c>
      <c r="AD2" s="696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689"/>
      <c r="AM2" s="270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86" t="s">
        <v>1</v>
      </c>
      <c r="AT2" s="286" t="s">
        <v>0</v>
      </c>
      <c r="AU2" s="289" t="s">
        <v>21</v>
      </c>
      <c r="AW2" s="270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86" t="s">
        <v>1</v>
      </c>
      <c r="BD2" s="286" t="s">
        <v>0</v>
      </c>
      <c r="BE2" s="293" t="s">
        <v>156</v>
      </c>
    </row>
    <row r="3" spans="1:57" x14ac:dyDescent="0.25">
      <c r="A3" s="284">
        <f t="shared" ref="A3" si="0">B3/C3</f>
        <v>10.379310344827585</v>
      </c>
      <c r="B3" s="107">
        <v>301</v>
      </c>
      <c r="C3" s="60">
        <v>29</v>
      </c>
      <c r="D3" s="284">
        <f t="shared" ref="D3" si="1">E3/F3</f>
        <v>4.4827586206896548</v>
      </c>
      <c r="E3" s="4">
        <v>130</v>
      </c>
      <c r="F3" s="60">
        <v>29</v>
      </c>
      <c r="G3" s="280">
        <f t="shared" ref="G3" si="2">H3/I3</f>
        <v>10.555555555555555</v>
      </c>
      <c r="H3" s="112">
        <v>190</v>
      </c>
      <c r="I3" s="61">
        <v>18</v>
      </c>
      <c r="J3" s="280">
        <f t="shared" ref="J3" si="3">K3/L3</f>
        <v>4.5555555555555554</v>
      </c>
      <c r="K3" s="3">
        <v>82</v>
      </c>
      <c r="L3" s="61">
        <v>18</v>
      </c>
      <c r="M3" s="278">
        <f t="shared" ref="M3:M7" si="4">N3/O3</f>
        <v>10.810810810810811</v>
      </c>
      <c r="N3" s="105">
        <v>2000</v>
      </c>
      <c r="O3" s="62">
        <v>185</v>
      </c>
      <c r="P3" s="278">
        <f t="shared" ref="P3:P7" si="5">Q3/R3</f>
        <v>4.9081081081081077</v>
      </c>
      <c r="Q3" s="105">
        <v>908</v>
      </c>
      <c r="R3" s="62">
        <v>185</v>
      </c>
      <c r="S3" s="273">
        <f t="shared" ref="S3:S6" si="6">T3/U3</f>
        <v>10.536585365853659</v>
      </c>
      <c r="T3" s="103">
        <v>432</v>
      </c>
      <c r="U3" s="63">
        <v>41</v>
      </c>
      <c r="V3" s="273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68">
        <v>1</v>
      </c>
      <c r="AN3" s="161">
        <f t="shared" ref="AN3:AN37" ca="1" si="10">IF($AM3=INPUT_IO_GOAL_LV,0, IF($AM3&lt;INPUT_IO_GOAL_LV,SUM(INDIRECT("AX" &amp; ROW() + 1 &amp; ":AX" &amp; INPUT_IO_GOAL_LV + 2)),0))</f>
        <v>4580</v>
      </c>
      <c r="AO3" s="161">
        <f t="shared" ref="AO3:AO37" ca="1" si="11">IF($AM3=INPUT_IO_GOAL_LV,0, IF($AM3&lt;INPUT_IO_GOAL_LV,SUM(INDIRECT("AY" &amp; ROW() + 1 &amp; ":AY" &amp; INPUT_IO_GOAL_LV + 2)),0))</f>
        <v>1255</v>
      </c>
      <c r="AP3" s="161">
        <f t="shared" ref="AP3:AP37" ca="1" si="12">IF($AM3=INPUT_IO_GOAL_LV,0, IF($AM3&lt;INPUT_IO_GOAL_LV,SUM(INDIRECT("AZ" &amp; ROW() + 1 &amp; ":AZ" &amp; INPUT_IO_GOAL_LV + 2)),0))</f>
        <v>1350</v>
      </c>
      <c r="AQ3" s="153">
        <f t="shared" ref="AQ3:AQ37" ca="1" si="13">IF($AM3=INPUT_IO_GOAL_LV,0, IF($AM3&lt;INPUT_IO_GOAL_LV,SUM(INDIRECT("BA" &amp; ROW() + 1 &amp; ":BA" &amp; INPUT_IO_GOAL_LV + 2)),0))</f>
        <v>2510</v>
      </c>
      <c r="AR3" s="153">
        <f t="shared" ref="AR3:AR37" ca="1" si="14">IF($AM3=INPUT_IO_GOAL_LV,0, IF($AM3&lt;INPUT_IO_GOAL_LV,SUM(INDIRECT("BB" &amp; ROW() + 1 &amp; ":BB" &amp; INPUT_IO_GOAL_LV + 2)),0))</f>
        <v>640</v>
      </c>
      <c r="AS3" s="287">
        <v>3</v>
      </c>
      <c r="AT3" s="287">
        <v>3</v>
      </c>
      <c r="AU3" s="290" t="str">
        <f t="shared" ref="AU3:AU37" ca="1" si="15">IF($AM3=INPUT_IO_GOAL_LV,0, IF($AM3&lt;INPUT_IO_GOAL_LV,FLOOR(SUM(INDIRECT("BE"&amp;ROW()+1&amp;":BE"&amp;INPUT_IO_GOAL_LV+2))/24, 1) &amp; " D " &amp; MOD(SUM(INDIRECT("BE"&amp;ROW()+1&amp;":BE"&amp;INPUT_IO_GOAL_LV+2)),24) &amp; " H",0))</f>
        <v>38 D 4.5 H</v>
      </c>
      <c r="AV3" s="269">
        <f t="shared" ref="AV3:AV37" ca="1" si="16">IF($AM3=INPUT_IO_GOAL_LV,0,IF($AM3&lt;INPUT_IO_GOAL_LV,SUM(INDIRECT("BE"&amp;ROW()+1&amp;":BE"&amp;INPUT_IO_GOAL_LV+2))/24,0))</f>
        <v>38.1875</v>
      </c>
      <c r="AW3" s="268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87">
        <v>3</v>
      </c>
      <c r="BD3" s="287">
        <v>3</v>
      </c>
      <c r="BE3" s="294">
        <v>0</v>
      </c>
    </row>
    <row r="4" spans="1:57" x14ac:dyDescent="0.25">
      <c r="E4" s="4"/>
      <c r="M4" s="278">
        <f t="shared" si="4"/>
        <v>10.612121212121211</v>
      </c>
      <c r="N4" s="105">
        <v>3502</v>
      </c>
      <c r="O4" s="62">
        <v>330</v>
      </c>
      <c r="P4" s="278">
        <f t="shared" si="5"/>
        <v>4.5303030303030303</v>
      </c>
      <c r="Q4" s="105">
        <v>1495</v>
      </c>
      <c r="R4" s="62">
        <v>330</v>
      </c>
      <c r="S4" s="273">
        <f t="shared" si="6"/>
        <v>10.5</v>
      </c>
      <c r="T4" s="103">
        <v>462</v>
      </c>
      <c r="U4" s="63">
        <v>44</v>
      </c>
      <c r="V4" s="273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63">
        <v>2</v>
      </c>
      <c r="AN4" s="285">
        <f t="shared" ca="1" si="10"/>
        <v>4570</v>
      </c>
      <c r="AO4" s="285">
        <f t="shared" ca="1" si="11"/>
        <v>1255</v>
      </c>
      <c r="AP4" s="285">
        <f t="shared" ca="1" si="12"/>
        <v>1350</v>
      </c>
      <c r="AQ4" s="51">
        <f t="shared" ca="1" si="13"/>
        <v>2510</v>
      </c>
      <c r="AR4" s="51">
        <f t="shared" ca="1" si="14"/>
        <v>640</v>
      </c>
      <c r="AS4" s="288">
        <v>3.5</v>
      </c>
      <c r="AT4" s="288">
        <v>3</v>
      </c>
      <c r="AU4" s="291" t="str">
        <f t="shared" ca="1" si="15"/>
        <v>38 D 4 H</v>
      </c>
      <c r="AV4" s="267">
        <f t="shared" ca="1" si="16"/>
        <v>38.166666666666664</v>
      </c>
      <c r="AW4" s="263">
        <v>2</v>
      </c>
      <c r="AX4" s="285">
        <v>10</v>
      </c>
      <c r="AY4" s="285">
        <v>0</v>
      </c>
      <c r="AZ4" s="285">
        <v>0</v>
      </c>
      <c r="BA4" s="51">
        <v>0</v>
      </c>
      <c r="BB4" s="51">
        <v>0</v>
      </c>
      <c r="BC4" s="288">
        <v>3.5</v>
      </c>
      <c r="BD4" s="288">
        <v>3</v>
      </c>
      <c r="BE4" s="295">
        <v>0.5</v>
      </c>
    </row>
    <row r="5" spans="1:57" x14ac:dyDescent="0.25">
      <c r="E5" s="4"/>
      <c r="M5" s="278">
        <f t="shared" si="4"/>
        <v>10.357894736842105</v>
      </c>
      <c r="N5" s="105">
        <v>984</v>
      </c>
      <c r="O5" s="62">
        <v>95</v>
      </c>
      <c r="P5" s="278">
        <f t="shared" si="5"/>
        <v>4.3789473684210529</v>
      </c>
      <c r="Q5" s="105">
        <v>416</v>
      </c>
      <c r="R5" s="62">
        <v>95</v>
      </c>
      <c r="S5" s="273">
        <f t="shared" si="6"/>
        <v>10.555555555555555</v>
      </c>
      <c r="T5" s="103">
        <v>1045</v>
      </c>
      <c r="U5" s="63">
        <v>99</v>
      </c>
      <c r="V5" s="273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63">
        <v>3</v>
      </c>
      <c r="AN5" s="285">
        <f t="shared" ca="1" si="10"/>
        <v>4560</v>
      </c>
      <c r="AO5" s="285">
        <f t="shared" ca="1" si="11"/>
        <v>1255</v>
      </c>
      <c r="AP5" s="285">
        <f t="shared" ca="1" si="12"/>
        <v>1350</v>
      </c>
      <c r="AQ5" s="51">
        <f t="shared" ca="1" si="13"/>
        <v>2510</v>
      </c>
      <c r="AR5" s="51">
        <f t="shared" ca="1" si="14"/>
        <v>640</v>
      </c>
      <c r="AS5" s="288">
        <v>3.5</v>
      </c>
      <c r="AT5" s="288">
        <v>3.5</v>
      </c>
      <c r="AU5" s="291" t="str">
        <f t="shared" ca="1" si="15"/>
        <v>38 D 3 H</v>
      </c>
      <c r="AV5" s="267">
        <f t="shared" ca="1" si="16"/>
        <v>38.125</v>
      </c>
      <c r="AW5" s="263">
        <v>3</v>
      </c>
      <c r="AX5" s="285">
        <v>10</v>
      </c>
      <c r="AY5" s="285">
        <v>0</v>
      </c>
      <c r="AZ5" s="285">
        <v>0</v>
      </c>
      <c r="BA5" s="51">
        <v>0</v>
      </c>
      <c r="BB5" s="51">
        <v>0</v>
      </c>
      <c r="BC5" s="288">
        <v>3.5</v>
      </c>
      <c r="BD5" s="288">
        <v>3.5</v>
      </c>
      <c r="BE5" s="295">
        <v>1</v>
      </c>
    </row>
    <row r="6" spans="1:57" x14ac:dyDescent="0.25">
      <c r="E6" s="4"/>
      <c r="M6" s="278">
        <f t="shared" si="4"/>
        <v>10.469230769230769</v>
      </c>
      <c r="N6" s="105">
        <v>1361</v>
      </c>
      <c r="O6" s="62">
        <v>130</v>
      </c>
      <c r="P6" s="278">
        <f t="shared" si="5"/>
        <v>4.3076923076923075</v>
      </c>
      <c r="Q6" s="105">
        <v>560</v>
      </c>
      <c r="R6" s="62">
        <v>130</v>
      </c>
      <c r="S6" s="273">
        <f t="shared" si="6"/>
        <v>10.45</v>
      </c>
      <c r="T6" s="103">
        <v>209</v>
      </c>
      <c r="U6" s="63">
        <v>20</v>
      </c>
      <c r="V6" s="273">
        <f>W6/X6</f>
        <v>4.55</v>
      </c>
      <c r="W6" s="103">
        <v>91</v>
      </c>
      <c r="X6" s="63">
        <v>20</v>
      </c>
      <c r="AA6" s="46"/>
      <c r="AB6" s="276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63">
        <v>4</v>
      </c>
      <c r="AN6" s="285">
        <f t="shared" ca="1" si="10"/>
        <v>4550</v>
      </c>
      <c r="AO6" s="285">
        <f t="shared" ca="1" si="11"/>
        <v>1255</v>
      </c>
      <c r="AP6" s="285">
        <f t="shared" ca="1" si="12"/>
        <v>1350</v>
      </c>
      <c r="AQ6" s="51">
        <f t="shared" ca="1" si="13"/>
        <v>2510</v>
      </c>
      <c r="AR6" s="51">
        <f t="shared" ca="1" si="14"/>
        <v>640</v>
      </c>
      <c r="AS6" s="288">
        <v>4</v>
      </c>
      <c r="AT6" s="288">
        <v>3.5</v>
      </c>
      <c r="AU6" s="291" t="str">
        <f t="shared" ca="1" si="15"/>
        <v>38 D 1 H</v>
      </c>
      <c r="AV6" s="267">
        <f t="shared" ca="1" si="16"/>
        <v>38.041666666666664</v>
      </c>
      <c r="AW6" s="263">
        <v>4</v>
      </c>
      <c r="AX6" s="285">
        <v>10</v>
      </c>
      <c r="AY6" s="285">
        <v>0</v>
      </c>
      <c r="AZ6" s="285">
        <v>0</v>
      </c>
      <c r="BA6" s="51">
        <v>0</v>
      </c>
      <c r="BB6" s="51">
        <v>0</v>
      </c>
      <c r="BC6" s="288">
        <v>4</v>
      </c>
      <c r="BD6" s="288">
        <v>3.5</v>
      </c>
      <c r="BE6" s="295">
        <v>2</v>
      </c>
    </row>
    <row r="7" spans="1:57" x14ac:dyDescent="0.25">
      <c r="E7" s="4"/>
      <c r="M7" s="278">
        <f t="shared" si="4"/>
        <v>10.481481481481481</v>
      </c>
      <c r="N7" s="105">
        <v>566</v>
      </c>
      <c r="O7" s="62">
        <v>54</v>
      </c>
      <c r="P7" s="278">
        <f t="shared" si="5"/>
        <v>4.5</v>
      </c>
      <c r="Q7" s="105">
        <v>243</v>
      </c>
      <c r="R7" s="62">
        <v>54</v>
      </c>
      <c r="AB7" s="276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0">
        <v>5</v>
      </c>
      <c r="AN7" s="165">
        <f t="shared" ca="1" si="10"/>
        <v>4540</v>
      </c>
      <c r="AO7" s="165">
        <f t="shared" ca="1" si="11"/>
        <v>1255</v>
      </c>
      <c r="AP7" s="165">
        <f t="shared" ca="1" si="12"/>
        <v>1350</v>
      </c>
      <c r="AQ7" s="157">
        <f t="shared" ca="1" si="13"/>
        <v>2510</v>
      </c>
      <c r="AR7" s="157">
        <f t="shared" ca="1" si="14"/>
        <v>640</v>
      </c>
      <c r="AS7" s="286">
        <v>4</v>
      </c>
      <c r="AT7" s="286">
        <v>4</v>
      </c>
      <c r="AU7" s="292" t="str">
        <f t="shared" ca="1" si="15"/>
        <v>37 D 22 H</v>
      </c>
      <c r="AV7" s="271">
        <f t="shared" ca="1" si="16"/>
        <v>37.916666666666664</v>
      </c>
      <c r="AW7" s="270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86">
        <v>4</v>
      </c>
      <c r="BD7" s="286">
        <v>4</v>
      </c>
      <c r="BE7" s="289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68">
        <v>6</v>
      </c>
      <c r="AN8" s="161">
        <f t="shared" ca="1" si="10"/>
        <v>4520</v>
      </c>
      <c r="AO8" s="161">
        <f t="shared" ca="1" si="11"/>
        <v>1255</v>
      </c>
      <c r="AP8" s="161">
        <f t="shared" ca="1" si="12"/>
        <v>1350</v>
      </c>
      <c r="AQ8" s="153">
        <f t="shared" ca="1" si="13"/>
        <v>2510</v>
      </c>
      <c r="AR8" s="153">
        <f t="shared" ca="1" si="14"/>
        <v>640</v>
      </c>
      <c r="AS8" s="287">
        <v>4.5</v>
      </c>
      <c r="AT8" s="287">
        <v>4</v>
      </c>
      <c r="AU8" s="290" t="str">
        <f t="shared" ca="1" si="15"/>
        <v>37 D 18 H</v>
      </c>
      <c r="AV8" s="269">
        <f t="shared" ca="1" si="16"/>
        <v>37.75</v>
      </c>
      <c r="AW8" s="268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87">
        <v>4.5</v>
      </c>
      <c r="BD8" s="287">
        <v>4</v>
      </c>
      <c r="BE8" s="294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63">
        <v>7</v>
      </c>
      <c r="AN9" s="285">
        <f t="shared" ca="1" si="10"/>
        <v>4500</v>
      </c>
      <c r="AO9" s="285">
        <f t="shared" ca="1" si="11"/>
        <v>1255</v>
      </c>
      <c r="AP9" s="285">
        <f t="shared" ca="1" si="12"/>
        <v>1350</v>
      </c>
      <c r="AQ9" s="51">
        <f t="shared" ca="1" si="13"/>
        <v>2510</v>
      </c>
      <c r="AR9" s="51">
        <f t="shared" ca="1" si="14"/>
        <v>640</v>
      </c>
      <c r="AS9" s="288">
        <v>4.5</v>
      </c>
      <c r="AT9" s="288">
        <v>4.5</v>
      </c>
      <c r="AU9" s="291" t="str">
        <f t="shared" ca="1" si="15"/>
        <v>37 D 13 H</v>
      </c>
      <c r="AV9" s="267">
        <f t="shared" ca="1" si="16"/>
        <v>37.541666666666664</v>
      </c>
      <c r="AW9" s="263">
        <v>7</v>
      </c>
      <c r="AX9" s="285">
        <v>20</v>
      </c>
      <c r="AY9" s="285">
        <v>0</v>
      </c>
      <c r="AZ9" s="285">
        <v>0</v>
      </c>
      <c r="BA9" s="51">
        <v>0</v>
      </c>
      <c r="BB9" s="51">
        <v>0</v>
      </c>
      <c r="BC9" s="288">
        <v>4.5</v>
      </c>
      <c r="BD9" s="288">
        <v>4.5</v>
      </c>
      <c r="BE9" s="295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63">
        <v>8</v>
      </c>
      <c r="AN10" s="285">
        <f t="shared" ca="1" si="10"/>
        <v>4480</v>
      </c>
      <c r="AO10" s="285">
        <f t="shared" ca="1" si="11"/>
        <v>1255</v>
      </c>
      <c r="AP10" s="285">
        <f t="shared" ca="1" si="12"/>
        <v>1350</v>
      </c>
      <c r="AQ10" s="51">
        <f t="shared" ca="1" si="13"/>
        <v>2510</v>
      </c>
      <c r="AR10" s="51">
        <f t="shared" ca="1" si="14"/>
        <v>640</v>
      </c>
      <c r="AS10" s="288">
        <v>5</v>
      </c>
      <c r="AT10" s="288">
        <v>4.5</v>
      </c>
      <c r="AU10" s="291" t="str">
        <f t="shared" ca="1" si="15"/>
        <v>37 D 7 H</v>
      </c>
      <c r="AV10" s="267">
        <f t="shared" ca="1" si="16"/>
        <v>37.291666666666664</v>
      </c>
      <c r="AW10" s="263">
        <v>8</v>
      </c>
      <c r="AX10" s="285">
        <v>20</v>
      </c>
      <c r="AY10" s="285">
        <v>0</v>
      </c>
      <c r="AZ10" s="285">
        <v>0</v>
      </c>
      <c r="BA10" s="51">
        <v>0</v>
      </c>
      <c r="BB10" s="51">
        <v>0</v>
      </c>
      <c r="BC10" s="288">
        <v>5</v>
      </c>
      <c r="BD10" s="288">
        <v>4.5</v>
      </c>
      <c r="BE10" s="295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63">
        <v>9</v>
      </c>
      <c r="AN11" s="285">
        <f t="shared" ca="1" si="10"/>
        <v>4460</v>
      </c>
      <c r="AO11" s="285">
        <f t="shared" ca="1" si="11"/>
        <v>1255</v>
      </c>
      <c r="AP11" s="285">
        <f t="shared" ca="1" si="12"/>
        <v>1350</v>
      </c>
      <c r="AQ11" s="51">
        <f t="shared" ca="1" si="13"/>
        <v>2510</v>
      </c>
      <c r="AR11" s="51">
        <f t="shared" ca="1" si="14"/>
        <v>640</v>
      </c>
      <c r="AS11" s="288">
        <v>5</v>
      </c>
      <c r="AT11" s="288">
        <v>5</v>
      </c>
      <c r="AU11" s="291" t="str">
        <f t="shared" ca="1" si="15"/>
        <v>37 D 0 H</v>
      </c>
      <c r="AV11" s="267">
        <f t="shared" ca="1" si="16"/>
        <v>37</v>
      </c>
      <c r="AW11" s="263">
        <v>9</v>
      </c>
      <c r="AX11" s="285">
        <v>20</v>
      </c>
      <c r="AY11" s="285">
        <v>0</v>
      </c>
      <c r="AZ11" s="285">
        <v>0</v>
      </c>
      <c r="BA11" s="51">
        <v>0</v>
      </c>
      <c r="BB11" s="51">
        <v>0</v>
      </c>
      <c r="BC11" s="288">
        <v>5</v>
      </c>
      <c r="BD11" s="288">
        <v>5</v>
      </c>
      <c r="BE11" s="295">
        <v>7</v>
      </c>
    </row>
    <row r="12" spans="1:57" x14ac:dyDescent="0.25">
      <c r="E12" s="4"/>
      <c r="S12" s="273" t="s">
        <v>91</v>
      </c>
      <c r="Y12" s="275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0">
        <v>10</v>
      </c>
      <c r="AN12" s="165">
        <f t="shared" ca="1" si="10"/>
        <v>4440</v>
      </c>
      <c r="AO12" s="165">
        <f t="shared" ca="1" si="11"/>
        <v>1255</v>
      </c>
      <c r="AP12" s="165">
        <f t="shared" ca="1" si="12"/>
        <v>1350</v>
      </c>
      <c r="AQ12" s="157">
        <f t="shared" ca="1" si="13"/>
        <v>2510</v>
      </c>
      <c r="AR12" s="157">
        <f t="shared" ca="1" si="14"/>
        <v>640</v>
      </c>
      <c r="AS12" s="286">
        <v>5.5</v>
      </c>
      <c r="AT12" s="286">
        <v>5</v>
      </c>
      <c r="AU12" s="292" t="str">
        <f t="shared" ca="1" si="15"/>
        <v>36 D 16 H</v>
      </c>
      <c r="AV12" s="271">
        <f t="shared" ca="1" si="16"/>
        <v>36.666666666666664</v>
      </c>
      <c r="AW12" s="270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86">
        <v>5.5</v>
      </c>
      <c r="BD12" s="286">
        <v>5</v>
      </c>
      <c r="BE12" s="289">
        <v>8</v>
      </c>
    </row>
    <row r="13" spans="1:57" x14ac:dyDescent="0.25">
      <c r="E13" s="4"/>
      <c r="S13" s="273" t="s">
        <v>91</v>
      </c>
      <c r="Y13" s="275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68">
        <v>11</v>
      </c>
      <c r="AN13" s="161">
        <f t="shared" ca="1" si="10"/>
        <v>4410</v>
      </c>
      <c r="AO13" s="161">
        <f t="shared" ca="1" si="11"/>
        <v>1250</v>
      </c>
      <c r="AP13" s="161">
        <f t="shared" ca="1" si="12"/>
        <v>1350</v>
      </c>
      <c r="AQ13" s="153">
        <f t="shared" ca="1" si="13"/>
        <v>2500</v>
      </c>
      <c r="AR13" s="153">
        <f t="shared" ca="1" si="14"/>
        <v>640</v>
      </c>
      <c r="AS13" s="287">
        <v>5.5</v>
      </c>
      <c r="AT13" s="287">
        <v>5.5</v>
      </c>
      <c r="AU13" s="290" t="str">
        <f t="shared" ca="1" si="15"/>
        <v>36 D 6 H</v>
      </c>
      <c r="AV13" s="269">
        <f t="shared" ca="1" si="16"/>
        <v>36.25</v>
      </c>
      <c r="AW13" s="268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87">
        <v>5.5</v>
      </c>
      <c r="BD13" s="287">
        <v>5.5</v>
      </c>
      <c r="BE13" s="294">
        <v>10</v>
      </c>
    </row>
    <row r="14" spans="1:57" x14ac:dyDescent="0.25">
      <c r="E14" s="4"/>
      <c r="S14" s="273" t="s">
        <v>91</v>
      </c>
      <c r="Y14" s="275" t="s">
        <v>91</v>
      </c>
      <c r="AG14" s="98" t="s">
        <v>91</v>
      </c>
      <c r="AI14" s="101" t="s">
        <v>91</v>
      </c>
      <c r="AM14" s="263">
        <v>12</v>
      </c>
      <c r="AN14" s="285">
        <f t="shared" ca="1" si="10"/>
        <v>4380</v>
      </c>
      <c r="AO14" s="285">
        <f t="shared" ca="1" si="11"/>
        <v>1245</v>
      </c>
      <c r="AP14" s="285">
        <f t="shared" ca="1" si="12"/>
        <v>1350</v>
      </c>
      <c r="AQ14" s="51">
        <f t="shared" ca="1" si="13"/>
        <v>2490</v>
      </c>
      <c r="AR14" s="51">
        <f t="shared" ca="1" si="14"/>
        <v>640</v>
      </c>
      <c r="AS14" s="288">
        <v>6</v>
      </c>
      <c r="AT14" s="288">
        <v>5.5</v>
      </c>
      <c r="AU14" s="291" t="str">
        <f t="shared" ca="1" si="15"/>
        <v>35 D 18 H</v>
      </c>
      <c r="AV14" s="267">
        <f t="shared" ca="1" si="16"/>
        <v>35.75</v>
      </c>
      <c r="AW14" s="263">
        <v>12</v>
      </c>
      <c r="AX14" s="285">
        <v>30</v>
      </c>
      <c r="AY14" s="285">
        <v>5</v>
      </c>
      <c r="AZ14" s="285">
        <v>0</v>
      </c>
      <c r="BA14" s="51">
        <v>10</v>
      </c>
      <c r="BB14" s="51">
        <v>0</v>
      </c>
      <c r="BC14" s="288">
        <v>6</v>
      </c>
      <c r="BD14" s="288">
        <v>5.5</v>
      </c>
      <c r="BE14" s="295">
        <v>12</v>
      </c>
    </row>
    <row r="15" spans="1:57" x14ac:dyDescent="0.25">
      <c r="E15" s="4"/>
      <c r="S15" s="273" t="s">
        <v>91</v>
      </c>
      <c r="Y15" s="275" t="s">
        <v>91</v>
      </c>
      <c r="AG15" s="98" t="s">
        <v>91</v>
      </c>
      <c r="AI15" s="101" t="s">
        <v>91</v>
      </c>
      <c r="AM15" s="263">
        <v>13</v>
      </c>
      <c r="AN15" s="285">
        <f t="shared" ca="1" si="10"/>
        <v>4350</v>
      </c>
      <c r="AO15" s="285">
        <f t="shared" ca="1" si="11"/>
        <v>1240</v>
      </c>
      <c r="AP15" s="285">
        <f t="shared" ca="1" si="12"/>
        <v>1350</v>
      </c>
      <c r="AQ15" s="51">
        <f t="shared" ca="1" si="13"/>
        <v>2480</v>
      </c>
      <c r="AR15" s="51">
        <f t="shared" ca="1" si="14"/>
        <v>640</v>
      </c>
      <c r="AS15" s="288">
        <v>6</v>
      </c>
      <c r="AT15" s="288">
        <v>6</v>
      </c>
      <c r="AU15" s="291" t="str">
        <f t="shared" ca="1" si="15"/>
        <v>35 D 4 H</v>
      </c>
      <c r="AV15" s="267">
        <f t="shared" ca="1" si="16"/>
        <v>35.166666666666664</v>
      </c>
      <c r="AW15" s="263">
        <v>13</v>
      </c>
      <c r="AX15" s="285">
        <v>30</v>
      </c>
      <c r="AY15" s="285">
        <v>5</v>
      </c>
      <c r="AZ15" s="285">
        <v>0</v>
      </c>
      <c r="BA15" s="51">
        <v>10</v>
      </c>
      <c r="BB15" s="51">
        <v>0</v>
      </c>
      <c r="BC15" s="288">
        <v>6</v>
      </c>
      <c r="BD15" s="288">
        <v>6</v>
      </c>
      <c r="BE15" s="295">
        <v>14</v>
      </c>
    </row>
    <row r="16" spans="1:57" x14ac:dyDescent="0.25">
      <c r="E16" s="4"/>
      <c r="S16" s="273" t="s">
        <v>91</v>
      </c>
      <c r="Y16" s="275" t="s">
        <v>91</v>
      </c>
      <c r="AG16" s="98" t="s">
        <v>91</v>
      </c>
      <c r="AI16" s="101" t="s">
        <v>91</v>
      </c>
      <c r="AM16" s="263">
        <v>14</v>
      </c>
      <c r="AN16" s="285">
        <f t="shared" ca="1" si="10"/>
        <v>4320</v>
      </c>
      <c r="AO16" s="285">
        <f t="shared" ca="1" si="11"/>
        <v>1230</v>
      </c>
      <c r="AP16" s="285">
        <f t="shared" ca="1" si="12"/>
        <v>1350</v>
      </c>
      <c r="AQ16" s="51">
        <f t="shared" ca="1" si="13"/>
        <v>2460</v>
      </c>
      <c r="AR16" s="51">
        <f t="shared" ca="1" si="14"/>
        <v>640</v>
      </c>
      <c r="AS16" s="288">
        <v>6.5</v>
      </c>
      <c r="AT16" s="288">
        <v>6</v>
      </c>
      <c r="AU16" s="291" t="str">
        <f t="shared" ca="1" si="15"/>
        <v>34 D 12 H</v>
      </c>
      <c r="AV16" s="267">
        <f t="shared" ca="1" si="16"/>
        <v>34.5</v>
      </c>
      <c r="AW16" s="263">
        <v>14</v>
      </c>
      <c r="AX16" s="285">
        <v>30</v>
      </c>
      <c r="AY16" s="285">
        <v>10</v>
      </c>
      <c r="AZ16" s="285">
        <v>0</v>
      </c>
      <c r="BA16" s="51">
        <v>20</v>
      </c>
      <c r="BB16" s="51">
        <v>0</v>
      </c>
      <c r="BC16" s="288">
        <v>6.5</v>
      </c>
      <c r="BD16" s="288">
        <v>6</v>
      </c>
      <c r="BE16" s="295">
        <v>16</v>
      </c>
    </row>
    <row r="17" spans="1:57" x14ac:dyDescent="0.25">
      <c r="E17" s="4"/>
      <c r="S17" s="273" t="s">
        <v>91</v>
      </c>
      <c r="Y17" s="275" t="s">
        <v>91</v>
      </c>
      <c r="AG17" s="98" t="s">
        <v>91</v>
      </c>
      <c r="AI17" s="101" t="s">
        <v>91</v>
      </c>
      <c r="AM17" s="270">
        <v>15</v>
      </c>
      <c r="AN17" s="165">
        <f t="shared" ca="1" si="10"/>
        <v>4290</v>
      </c>
      <c r="AO17" s="165">
        <f t="shared" ca="1" si="11"/>
        <v>1220</v>
      </c>
      <c r="AP17" s="165">
        <f t="shared" ca="1" si="12"/>
        <v>1350</v>
      </c>
      <c r="AQ17" s="157">
        <f t="shared" ca="1" si="13"/>
        <v>2440</v>
      </c>
      <c r="AR17" s="157">
        <f t="shared" ca="1" si="14"/>
        <v>640</v>
      </c>
      <c r="AS17" s="286">
        <v>6.5</v>
      </c>
      <c r="AT17" s="286">
        <v>6.5</v>
      </c>
      <c r="AU17" s="292" t="str">
        <f t="shared" ca="1" si="15"/>
        <v>33 D 18 H</v>
      </c>
      <c r="AV17" s="271">
        <f t="shared" ca="1" si="16"/>
        <v>33.75</v>
      </c>
      <c r="AW17" s="270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86">
        <v>6.5</v>
      </c>
      <c r="BD17" s="286">
        <v>6.5</v>
      </c>
      <c r="BE17" s="289">
        <v>18</v>
      </c>
    </row>
    <row r="18" spans="1:57" x14ac:dyDescent="0.25">
      <c r="E18" s="4"/>
      <c r="S18" s="273" t="s">
        <v>91</v>
      </c>
      <c r="Y18" s="275" t="s">
        <v>91</v>
      </c>
      <c r="AG18" s="98" t="s">
        <v>91</v>
      </c>
      <c r="AI18" s="101" t="s">
        <v>91</v>
      </c>
      <c r="AM18" s="296">
        <v>16</v>
      </c>
      <c r="AN18" s="297">
        <f t="shared" ca="1" si="10"/>
        <v>4240</v>
      </c>
      <c r="AO18" s="297">
        <f t="shared" ca="1" si="11"/>
        <v>1200</v>
      </c>
      <c r="AP18" s="297">
        <f t="shared" ca="1" si="12"/>
        <v>1350</v>
      </c>
      <c r="AQ18" s="298">
        <f t="shared" ca="1" si="13"/>
        <v>2400</v>
      </c>
      <c r="AR18" s="298">
        <f t="shared" ca="1" si="14"/>
        <v>640</v>
      </c>
      <c r="AS18" s="299">
        <v>8</v>
      </c>
      <c r="AT18" s="299">
        <v>8</v>
      </c>
      <c r="AU18" s="300" t="str">
        <f t="shared" ca="1" si="15"/>
        <v>32 D 22 H</v>
      </c>
      <c r="AV18" s="269">
        <f t="shared" ca="1" si="16"/>
        <v>32.916666666666664</v>
      </c>
      <c r="AW18" s="296">
        <v>16</v>
      </c>
      <c r="AX18" s="297">
        <v>50</v>
      </c>
      <c r="AY18" s="297">
        <v>20</v>
      </c>
      <c r="AZ18" s="297">
        <v>0</v>
      </c>
      <c r="BA18" s="298">
        <v>40</v>
      </c>
      <c r="BB18" s="298">
        <v>0</v>
      </c>
      <c r="BC18" s="299">
        <v>8</v>
      </c>
      <c r="BD18" s="299">
        <v>8</v>
      </c>
      <c r="BE18" s="302">
        <v>20</v>
      </c>
    </row>
    <row r="19" spans="1:57" x14ac:dyDescent="0.25">
      <c r="E19" s="4"/>
      <c r="S19" s="273" t="s">
        <v>91</v>
      </c>
      <c r="Y19" s="275" t="s">
        <v>91</v>
      </c>
      <c r="AG19" s="98" t="s">
        <v>91</v>
      </c>
      <c r="AI19" s="101" t="s">
        <v>91</v>
      </c>
      <c r="AM19" s="263">
        <v>17</v>
      </c>
      <c r="AN19" s="285">
        <f t="shared" ca="1" si="10"/>
        <v>4190</v>
      </c>
      <c r="AO19" s="285">
        <f t="shared" ca="1" si="11"/>
        <v>1180</v>
      </c>
      <c r="AP19" s="285">
        <f t="shared" ca="1" si="12"/>
        <v>1350</v>
      </c>
      <c r="AQ19" s="51">
        <f t="shared" ca="1" si="13"/>
        <v>2360</v>
      </c>
      <c r="AR19" s="51">
        <f t="shared" ca="1" si="14"/>
        <v>640</v>
      </c>
      <c r="AS19" s="288">
        <v>8</v>
      </c>
      <c r="AT19" s="288">
        <v>8.5</v>
      </c>
      <c r="AU19" s="291" t="str">
        <f t="shared" ca="1" si="15"/>
        <v>32 D 0 H</v>
      </c>
      <c r="AV19" s="267">
        <f t="shared" ca="1" si="16"/>
        <v>32</v>
      </c>
      <c r="AW19" s="263">
        <v>17</v>
      </c>
      <c r="AX19" s="285">
        <v>50</v>
      </c>
      <c r="AY19" s="285">
        <v>20</v>
      </c>
      <c r="AZ19" s="285">
        <v>0</v>
      </c>
      <c r="BA19" s="51">
        <v>40</v>
      </c>
      <c r="BB19" s="51">
        <v>0</v>
      </c>
      <c r="BC19" s="288">
        <v>8</v>
      </c>
      <c r="BD19" s="288">
        <v>8.5</v>
      </c>
      <c r="BE19" s="295">
        <v>22</v>
      </c>
    </row>
    <row r="20" spans="1:57" x14ac:dyDescent="0.25">
      <c r="E20" s="4"/>
      <c r="S20" s="273" t="s">
        <v>91</v>
      </c>
      <c r="Y20" s="275" t="s">
        <v>91</v>
      </c>
      <c r="AG20" s="98" t="s">
        <v>91</v>
      </c>
      <c r="AI20" s="101" t="s">
        <v>91</v>
      </c>
      <c r="AM20" s="263">
        <v>18</v>
      </c>
      <c r="AN20" s="285">
        <f t="shared" ca="1" si="10"/>
        <v>4140</v>
      </c>
      <c r="AO20" s="285">
        <f t="shared" ca="1" si="11"/>
        <v>1160</v>
      </c>
      <c r="AP20" s="285">
        <f t="shared" ca="1" si="12"/>
        <v>1350</v>
      </c>
      <c r="AQ20" s="51">
        <f t="shared" ca="1" si="13"/>
        <v>2320</v>
      </c>
      <c r="AR20" s="51">
        <f t="shared" ca="1" si="14"/>
        <v>640</v>
      </c>
      <c r="AS20" s="288">
        <v>8.5</v>
      </c>
      <c r="AT20" s="288">
        <v>8.5</v>
      </c>
      <c r="AU20" s="291" t="str">
        <f t="shared" ca="1" si="15"/>
        <v>31 D 0 H</v>
      </c>
      <c r="AV20" s="267">
        <f t="shared" ca="1" si="16"/>
        <v>31</v>
      </c>
      <c r="AW20" s="263">
        <v>18</v>
      </c>
      <c r="AX20" s="285">
        <v>50</v>
      </c>
      <c r="AY20" s="285">
        <v>20</v>
      </c>
      <c r="AZ20" s="285">
        <v>0</v>
      </c>
      <c r="BA20" s="51">
        <v>40</v>
      </c>
      <c r="BB20" s="51">
        <v>0</v>
      </c>
      <c r="BC20" s="288">
        <v>8.5</v>
      </c>
      <c r="BD20" s="288">
        <v>8.5</v>
      </c>
      <c r="BE20" s="295">
        <v>24</v>
      </c>
    </row>
    <row r="21" spans="1:57" x14ac:dyDescent="0.25">
      <c r="E21" s="4"/>
      <c r="S21" s="273" t="s">
        <v>91</v>
      </c>
      <c r="Y21" s="275" t="s">
        <v>91</v>
      </c>
      <c r="AG21" s="98" t="s">
        <v>91</v>
      </c>
      <c r="AI21" s="101" t="s">
        <v>91</v>
      </c>
      <c r="AM21" s="263">
        <v>19</v>
      </c>
      <c r="AN21" s="285">
        <f t="shared" ca="1" si="10"/>
        <v>4070</v>
      </c>
      <c r="AO21" s="285">
        <f t="shared" ca="1" si="11"/>
        <v>1130</v>
      </c>
      <c r="AP21" s="285">
        <f t="shared" ca="1" si="12"/>
        <v>1350</v>
      </c>
      <c r="AQ21" s="51">
        <f t="shared" ca="1" si="13"/>
        <v>2260</v>
      </c>
      <c r="AR21" s="51">
        <f t="shared" ca="1" si="14"/>
        <v>640</v>
      </c>
      <c r="AS21" s="288">
        <v>8.5</v>
      </c>
      <c r="AT21" s="288">
        <v>9</v>
      </c>
      <c r="AU21" s="291" t="str">
        <f t="shared" ca="1" si="15"/>
        <v>29 D 22 H</v>
      </c>
      <c r="AV21" s="267">
        <f t="shared" ca="1" si="16"/>
        <v>29.916666666666668</v>
      </c>
      <c r="AW21" s="263">
        <v>19</v>
      </c>
      <c r="AX21" s="285">
        <v>70</v>
      </c>
      <c r="AY21" s="285">
        <v>30</v>
      </c>
      <c r="AZ21" s="285">
        <v>0</v>
      </c>
      <c r="BA21" s="51">
        <v>60</v>
      </c>
      <c r="BB21" s="51">
        <v>0</v>
      </c>
      <c r="BC21" s="288">
        <v>8.5</v>
      </c>
      <c r="BD21" s="288">
        <v>9</v>
      </c>
      <c r="BE21" s="295">
        <v>26</v>
      </c>
    </row>
    <row r="22" spans="1:57" x14ac:dyDescent="0.25">
      <c r="E22" s="4"/>
      <c r="S22" s="273" t="s">
        <v>91</v>
      </c>
      <c r="Y22" s="275" t="s">
        <v>91</v>
      </c>
      <c r="AG22" s="98" t="s">
        <v>91</v>
      </c>
      <c r="AI22" s="101" t="s">
        <v>91</v>
      </c>
      <c r="AM22" s="270">
        <v>20</v>
      </c>
      <c r="AN22" s="165">
        <f t="shared" ca="1" si="10"/>
        <v>4000</v>
      </c>
      <c r="AO22" s="165">
        <f t="shared" ca="1" si="11"/>
        <v>1100</v>
      </c>
      <c r="AP22" s="165">
        <f t="shared" ca="1" si="12"/>
        <v>1350</v>
      </c>
      <c r="AQ22" s="157">
        <f t="shared" ca="1" si="13"/>
        <v>2200</v>
      </c>
      <c r="AR22" s="157">
        <f t="shared" ca="1" si="14"/>
        <v>640</v>
      </c>
      <c r="AS22" s="286">
        <v>9</v>
      </c>
      <c r="AT22" s="286">
        <v>9</v>
      </c>
      <c r="AU22" s="292" t="str">
        <f t="shared" ca="1" si="15"/>
        <v>28 D 18 H</v>
      </c>
      <c r="AV22" s="271">
        <f t="shared" ca="1" si="16"/>
        <v>28.75</v>
      </c>
      <c r="AW22" s="270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86">
        <v>9</v>
      </c>
      <c r="BD22" s="286">
        <v>9</v>
      </c>
      <c r="BE22" s="289">
        <v>28</v>
      </c>
    </row>
    <row r="23" spans="1:57" x14ac:dyDescent="0.25">
      <c r="A23" s="284" t="s">
        <v>91</v>
      </c>
      <c r="E23" s="4"/>
      <c r="G23" s="280" t="s">
        <v>91</v>
      </c>
      <c r="M23" s="278" t="s">
        <v>91</v>
      </c>
      <c r="S23" s="273" t="s">
        <v>91</v>
      </c>
      <c r="Y23" s="275" t="s">
        <v>91</v>
      </c>
      <c r="AG23" s="98" t="s">
        <v>91</v>
      </c>
      <c r="AI23" s="101" t="s">
        <v>91</v>
      </c>
      <c r="AM23" s="268">
        <v>21</v>
      </c>
      <c r="AN23" s="161">
        <f t="shared" ca="1" si="10"/>
        <v>3900</v>
      </c>
      <c r="AO23" s="161">
        <f t="shared" ca="1" si="11"/>
        <v>1060</v>
      </c>
      <c r="AP23" s="161">
        <f t="shared" ca="1" si="12"/>
        <v>1330</v>
      </c>
      <c r="AQ23" s="153">
        <f t="shared" ca="1" si="13"/>
        <v>2120</v>
      </c>
      <c r="AR23" s="153">
        <f t="shared" ca="1" si="14"/>
        <v>640</v>
      </c>
      <c r="AS23" s="287">
        <v>9</v>
      </c>
      <c r="AT23" s="287">
        <v>9.5</v>
      </c>
      <c r="AU23" s="290" t="str">
        <f t="shared" ca="1" si="15"/>
        <v>27 D 12 H</v>
      </c>
      <c r="AV23" s="269">
        <f t="shared" ca="1" si="16"/>
        <v>27.5</v>
      </c>
      <c r="AW23" s="268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87">
        <v>9</v>
      </c>
      <c r="BD23" s="287">
        <v>9.5</v>
      </c>
      <c r="BE23" s="294">
        <v>30</v>
      </c>
    </row>
    <row r="24" spans="1:57" x14ac:dyDescent="0.25">
      <c r="A24" s="284" t="s">
        <v>91</v>
      </c>
      <c r="E24" s="4"/>
      <c r="G24" s="280" t="s">
        <v>91</v>
      </c>
      <c r="M24" s="278" t="s">
        <v>91</v>
      </c>
      <c r="S24" s="273" t="s">
        <v>91</v>
      </c>
      <c r="Y24" s="275" t="s">
        <v>91</v>
      </c>
      <c r="AG24" s="98" t="s">
        <v>91</v>
      </c>
      <c r="AI24" s="101" t="s">
        <v>91</v>
      </c>
      <c r="AM24" s="263">
        <v>22</v>
      </c>
      <c r="AN24" s="285">
        <f t="shared" ca="1" si="10"/>
        <v>3800</v>
      </c>
      <c r="AO24" s="285">
        <f t="shared" ca="1" si="11"/>
        <v>1020</v>
      </c>
      <c r="AP24" s="285">
        <f t="shared" ca="1" si="12"/>
        <v>1300</v>
      </c>
      <c r="AQ24" s="51">
        <f t="shared" ca="1" si="13"/>
        <v>2040</v>
      </c>
      <c r="AR24" s="51">
        <f t="shared" ca="1" si="14"/>
        <v>640</v>
      </c>
      <c r="AS24" s="288">
        <v>9.5</v>
      </c>
      <c r="AT24" s="288">
        <v>9.5</v>
      </c>
      <c r="AU24" s="291" t="str">
        <f t="shared" ca="1" si="15"/>
        <v>26 D 4 H</v>
      </c>
      <c r="AV24" s="267">
        <f t="shared" ca="1" si="16"/>
        <v>26.166666666666668</v>
      </c>
      <c r="AW24" s="263">
        <v>22</v>
      </c>
      <c r="AX24" s="285">
        <v>100</v>
      </c>
      <c r="AY24" s="285">
        <v>40</v>
      </c>
      <c r="AZ24" s="285">
        <v>30</v>
      </c>
      <c r="BA24" s="51">
        <v>80</v>
      </c>
      <c r="BB24" s="51">
        <v>0</v>
      </c>
      <c r="BC24" s="288">
        <v>9.5</v>
      </c>
      <c r="BD24" s="288">
        <v>9.5</v>
      </c>
      <c r="BE24" s="295">
        <v>32</v>
      </c>
    </row>
    <row r="25" spans="1:57" x14ac:dyDescent="0.25">
      <c r="A25" s="284" t="s">
        <v>91</v>
      </c>
      <c r="E25" s="4"/>
      <c r="G25" s="280" t="s">
        <v>91</v>
      </c>
      <c r="M25" s="278" t="s">
        <v>91</v>
      </c>
      <c r="S25" s="273" t="s">
        <v>91</v>
      </c>
      <c r="Y25" s="275" t="s">
        <v>91</v>
      </c>
      <c r="AG25" s="98" t="s">
        <v>91</v>
      </c>
      <c r="AI25" s="101" t="s">
        <v>91</v>
      </c>
      <c r="AM25" s="263">
        <v>23</v>
      </c>
      <c r="AN25" s="285">
        <f t="shared" ca="1" si="10"/>
        <v>3700</v>
      </c>
      <c r="AO25" s="285">
        <f t="shared" ca="1" si="11"/>
        <v>980</v>
      </c>
      <c r="AP25" s="285">
        <f t="shared" ca="1" si="12"/>
        <v>1260</v>
      </c>
      <c r="AQ25" s="51">
        <f t="shared" ca="1" si="13"/>
        <v>1960</v>
      </c>
      <c r="AR25" s="51">
        <f t="shared" ca="1" si="14"/>
        <v>640</v>
      </c>
      <c r="AS25" s="288">
        <v>9.5</v>
      </c>
      <c r="AT25" s="288">
        <v>10</v>
      </c>
      <c r="AU25" s="291" t="str">
        <f t="shared" ca="1" si="15"/>
        <v>24 D 18 H</v>
      </c>
      <c r="AV25" s="267">
        <f t="shared" ca="1" si="16"/>
        <v>24.75</v>
      </c>
      <c r="AW25" s="263">
        <v>23</v>
      </c>
      <c r="AX25" s="285">
        <v>100</v>
      </c>
      <c r="AY25" s="285">
        <v>40</v>
      </c>
      <c r="AZ25" s="285">
        <v>40</v>
      </c>
      <c r="BA25" s="51">
        <v>80</v>
      </c>
      <c r="BB25" s="51">
        <v>0</v>
      </c>
      <c r="BC25" s="288">
        <v>9.5</v>
      </c>
      <c r="BD25" s="288">
        <v>10</v>
      </c>
      <c r="BE25" s="295">
        <v>34</v>
      </c>
    </row>
    <row r="26" spans="1:57" x14ac:dyDescent="0.25">
      <c r="A26" s="284" t="s">
        <v>91</v>
      </c>
      <c r="E26" s="4"/>
      <c r="G26" s="280" t="s">
        <v>91</v>
      </c>
      <c r="M26" s="278" t="s">
        <v>91</v>
      </c>
      <c r="S26" s="273" t="s">
        <v>91</v>
      </c>
      <c r="Y26" s="275" t="s">
        <v>91</v>
      </c>
      <c r="AG26" s="98" t="s">
        <v>91</v>
      </c>
      <c r="AI26" s="101" t="s">
        <v>91</v>
      </c>
      <c r="AM26" s="263">
        <v>24</v>
      </c>
      <c r="AN26" s="285">
        <f t="shared" ca="1" si="10"/>
        <v>3550</v>
      </c>
      <c r="AO26" s="285">
        <f t="shared" ca="1" si="11"/>
        <v>930</v>
      </c>
      <c r="AP26" s="285">
        <f t="shared" ca="1" si="12"/>
        <v>1210</v>
      </c>
      <c r="AQ26" s="51">
        <f t="shared" ca="1" si="13"/>
        <v>1860</v>
      </c>
      <c r="AR26" s="51">
        <f t="shared" ca="1" si="14"/>
        <v>640</v>
      </c>
      <c r="AS26" s="288">
        <v>10</v>
      </c>
      <c r="AT26" s="288">
        <v>10</v>
      </c>
      <c r="AU26" s="291" t="str">
        <f t="shared" ca="1" si="15"/>
        <v>23 D 6 H</v>
      </c>
      <c r="AV26" s="267">
        <f t="shared" ca="1" si="16"/>
        <v>23.25</v>
      </c>
      <c r="AW26" s="263">
        <v>24</v>
      </c>
      <c r="AX26" s="285">
        <v>150</v>
      </c>
      <c r="AY26" s="285">
        <v>50</v>
      </c>
      <c r="AZ26" s="285">
        <v>50</v>
      </c>
      <c r="BA26" s="51">
        <v>100</v>
      </c>
      <c r="BB26" s="51">
        <v>0</v>
      </c>
      <c r="BC26" s="288">
        <v>10</v>
      </c>
      <c r="BD26" s="288">
        <v>10</v>
      </c>
      <c r="BE26" s="295">
        <v>36</v>
      </c>
    </row>
    <row r="27" spans="1:57" x14ac:dyDescent="0.25">
      <c r="E27" s="4"/>
      <c r="AM27" s="270">
        <v>25</v>
      </c>
      <c r="AN27" s="165">
        <f t="shared" ca="1" si="10"/>
        <v>3400</v>
      </c>
      <c r="AO27" s="165">
        <f t="shared" ca="1" si="11"/>
        <v>880</v>
      </c>
      <c r="AP27" s="165">
        <f t="shared" ca="1" si="12"/>
        <v>1150</v>
      </c>
      <c r="AQ27" s="157">
        <f t="shared" ca="1" si="13"/>
        <v>1760</v>
      </c>
      <c r="AR27" s="157">
        <f t="shared" ca="1" si="14"/>
        <v>640</v>
      </c>
      <c r="AS27" s="286">
        <v>10</v>
      </c>
      <c r="AT27" s="286">
        <v>10.5</v>
      </c>
      <c r="AU27" s="292" t="str">
        <f t="shared" ca="1" si="15"/>
        <v>21 D 16 H</v>
      </c>
      <c r="AV27" s="271">
        <f t="shared" ca="1" si="16"/>
        <v>21.666666666666668</v>
      </c>
      <c r="AW27" s="270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86">
        <v>10</v>
      </c>
      <c r="BD27" s="286">
        <v>10.5</v>
      </c>
      <c r="BE27" s="289">
        <v>38</v>
      </c>
    </row>
    <row r="28" spans="1:57" x14ac:dyDescent="0.25">
      <c r="E28" s="4"/>
      <c r="AM28" s="268">
        <v>26</v>
      </c>
      <c r="AN28" s="161">
        <f t="shared" ca="1" si="10"/>
        <v>3200</v>
      </c>
      <c r="AO28" s="161">
        <f t="shared" ca="1" si="11"/>
        <v>820</v>
      </c>
      <c r="AP28" s="161">
        <f t="shared" ca="1" si="12"/>
        <v>1080</v>
      </c>
      <c r="AQ28" s="153">
        <f t="shared" ca="1" si="13"/>
        <v>1640</v>
      </c>
      <c r="AR28" s="153">
        <f t="shared" ca="1" si="14"/>
        <v>620</v>
      </c>
      <c r="AS28" s="287">
        <v>10.5</v>
      </c>
      <c r="AT28" s="287">
        <v>10.5</v>
      </c>
      <c r="AU28" s="290" t="str">
        <f t="shared" ca="1" si="15"/>
        <v>20 D 0 H</v>
      </c>
      <c r="AV28" s="269">
        <f t="shared" ca="1" si="16"/>
        <v>20</v>
      </c>
      <c r="AW28" s="268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87">
        <v>10.5</v>
      </c>
      <c r="BD28" s="287">
        <v>10.5</v>
      </c>
      <c r="BE28" s="294">
        <v>40</v>
      </c>
    </row>
    <row r="29" spans="1:57" x14ac:dyDescent="0.25">
      <c r="E29" s="4"/>
      <c r="AM29" s="263">
        <v>27</v>
      </c>
      <c r="AN29" s="285">
        <f t="shared" ca="1" si="10"/>
        <v>3000</v>
      </c>
      <c r="AO29" s="285">
        <f t="shared" ca="1" si="11"/>
        <v>760</v>
      </c>
      <c r="AP29" s="285">
        <f t="shared" ca="1" si="12"/>
        <v>1000</v>
      </c>
      <c r="AQ29" s="51">
        <f t="shared" ca="1" si="13"/>
        <v>1520</v>
      </c>
      <c r="AR29" s="51">
        <f t="shared" ca="1" si="14"/>
        <v>590</v>
      </c>
      <c r="AS29" s="288">
        <v>10.5</v>
      </c>
      <c r="AT29" s="288">
        <v>11</v>
      </c>
      <c r="AU29" s="291" t="str">
        <f t="shared" ca="1" si="15"/>
        <v>18 D 6 H</v>
      </c>
      <c r="AV29" s="267">
        <f t="shared" ca="1" si="16"/>
        <v>18.25</v>
      </c>
      <c r="AW29" s="263">
        <v>27</v>
      </c>
      <c r="AX29" s="285">
        <v>200</v>
      </c>
      <c r="AY29" s="285">
        <v>60</v>
      </c>
      <c r="AZ29" s="285">
        <v>80</v>
      </c>
      <c r="BA29" s="51">
        <v>120</v>
      </c>
      <c r="BB29" s="51">
        <v>30</v>
      </c>
      <c r="BC29" s="288">
        <v>10.5</v>
      </c>
      <c r="BD29" s="288">
        <v>11</v>
      </c>
      <c r="BE29" s="295">
        <v>42</v>
      </c>
    </row>
    <row r="30" spans="1:57" x14ac:dyDescent="0.25">
      <c r="E30" s="4"/>
      <c r="AM30" s="263">
        <v>28</v>
      </c>
      <c r="AN30" s="285">
        <f t="shared" ca="1" si="10"/>
        <v>2800</v>
      </c>
      <c r="AO30" s="285">
        <f t="shared" ca="1" si="11"/>
        <v>700</v>
      </c>
      <c r="AP30" s="285">
        <f t="shared" ca="1" si="12"/>
        <v>910</v>
      </c>
      <c r="AQ30" s="51">
        <f t="shared" ca="1" si="13"/>
        <v>1400</v>
      </c>
      <c r="AR30" s="51">
        <f t="shared" ca="1" si="14"/>
        <v>550</v>
      </c>
      <c r="AS30" s="288">
        <v>11</v>
      </c>
      <c r="AT30" s="288">
        <v>11</v>
      </c>
      <c r="AU30" s="291" t="str">
        <f t="shared" ca="1" si="15"/>
        <v>16 D 10 H</v>
      </c>
      <c r="AV30" s="267">
        <f t="shared" ca="1" si="16"/>
        <v>16.416666666666668</v>
      </c>
      <c r="AW30" s="263">
        <v>28</v>
      </c>
      <c r="AX30" s="285">
        <v>200</v>
      </c>
      <c r="AY30" s="285">
        <v>60</v>
      </c>
      <c r="AZ30" s="285">
        <v>90</v>
      </c>
      <c r="BA30" s="51">
        <v>120</v>
      </c>
      <c r="BB30" s="51">
        <v>40</v>
      </c>
      <c r="BC30" s="288">
        <v>11</v>
      </c>
      <c r="BD30" s="288">
        <v>11</v>
      </c>
      <c r="BE30" s="295">
        <v>44</v>
      </c>
    </row>
    <row r="31" spans="1:57" x14ac:dyDescent="0.25">
      <c r="E31" s="4"/>
      <c r="AM31" s="263">
        <v>29</v>
      </c>
      <c r="AN31" s="285">
        <f t="shared" ca="1" si="10"/>
        <v>2500</v>
      </c>
      <c r="AO31" s="285">
        <f t="shared" ca="1" si="11"/>
        <v>620</v>
      </c>
      <c r="AP31" s="285">
        <f t="shared" ca="1" si="12"/>
        <v>810</v>
      </c>
      <c r="AQ31" s="51">
        <f t="shared" ca="1" si="13"/>
        <v>1240</v>
      </c>
      <c r="AR31" s="51">
        <f t="shared" ca="1" si="14"/>
        <v>500</v>
      </c>
      <c r="AS31" s="288">
        <v>11</v>
      </c>
      <c r="AT31" s="288">
        <v>11.5</v>
      </c>
      <c r="AU31" s="291" t="str">
        <f t="shared" ca="1" si="15"/>
        <v>14 D 12 H</v>
      </c>
      <c r="AV31" s="267">
        <f t="shared" ca="1" si="16"/>
        <v>14.5</v>
      </c>
      <c r="AW31" s="263">
        <v>29</v>
      </c>
      <c r="AX31" s="285">
        <v>300</v>
      </c>
      <c r="AY31" s="285">
        <v>80</v>
      </c>
      <c r="AZ31" s="285">
        <v>100</v>
      </c>
      <c r="BA31" s="51">
        <v>160</v>
      </c>
      <c r="BB31" s="51">
        <v>50</v>
      </c>
      <c r="BC31" s="288">
        <v>11</v>
      </c>
      <c r="BD31" s="288">
        <v>11.5</v>
      </c>
      <c r="BE31" s="295">
        <v>46</v>
      </c>
    </row>
    <row r="32" spans="1:57" x14ac:dyDescent="0.25">
      <c r="E32" s="4"/>
      <c r="AM32" s="270">
        <v>30</v>
      </c>
      <c r="AN32" s="165">
        <f t="shared" ca="1" si="10"/>
        <v>2200</v>
      </c>
      <c r="AO32" s="165">
        <f t="shared" ca="1" si="11"/>
        <v>540</v>
      </c>
      <c r="AP32" s="165">
        <f t="shared" ca="1" si="12"/>
        <v>700</v>
      </c>
      <c r="AQ32" s="157">
        <f t="shared" ca="1" si="13"/>
        <v>1080</v>
      </c>
      <c r="AR32" s="157">
        <f t="shared" ca="1" si="14"/>
        <v>440</v>
      </c>
      <c r="AS32" s="286">
        <v>11.5</v>
      </c>
      <c r="AT32" s="286">
        <v>11.5</v>
      </c>
      <c r="AU32" s="292" t="str">
        <f t="shared" ca="1" si="15"/>
        <v>12 D 12 H</v>
      </c>
      <c r="AV32" s="271">
        <f t="shared" ca="1" si="16"/>
        <v>12.5</v>
      </c>
      <c r="AW32" s="270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86">
        <v>11.5</v>
      </c>
      <c r="BD32" s="286">
        <v>11.5</v>
      </c>
      <c r="BE32" s="289">
        <v>48</v>
      </c>
    </row>
    <row r="33" spans="5:57" x14ac:dyDescent="0.25">
      <c r="E33" s="4"/>
      <c r="AM33" s="296">
        <v>31</v>
      </c>
      <c r="AN33" s="297">
        <f t="shared" ca="1" si="10"/>
        <v>1800</v>
      </c>
      <c r="AO33" s="297">
        <f t="shared" ca="1" si="11"/>
        <v>440</v>
      </c>
      <c r="AP33" s="297">
        <f t="shared" ca="1" si="12"/>
        <v>580</v>
      </c>
      <c r="AQ33" s="298">
        <f t="shared" ca="1" si="13"/>
        <v>880</v>
      </c>
      <c r="AR33" s="298">
        <f t="shared" ca="1" si="14"/>
        <v>360</v>
      </c>
      <c r="AS33" s="299">
        <v>14</v>
      </c>
      <c r="AT33" s="299">
        <v>14</v>
      </c>
      <c r="AU33" s="300" t="str">
        <f t="shared" ca="1" si="15"/>
        <v>10 D 8 H</v>
      </c>
      <c r="AV33" s="301">
        <f t="shared" ca="1" si="16"/>
        <v>10.333333333333334</v>
      </c>
      <c r="AW33" s="296">
        <v>31</v>
      </c>
      <c r="AX33" s="297">
        <v>400</v>
      </c>
      <c r="AY33" s="297">
        <v>100</v>
      </c>
      <c r="AZ33" s="297">
        <v>120</v>
      </c>
      <c r="BA33" s="298">
        <v>200</v>
      </c>
      <c r="BB33" s="298">
        <v>80</v>
      </c>
      <c r="BC33" s="299">
        <v>14</v>
      </c>
      <c r="BD33" s="299">
        <v>14</v>
      </c>
      <c r="BE33" s="302">
        <v>52</v>
      </c>
    </row>
    <row r="34" spans="5:57" x14ac:dyDescent="0.25">
      <c r="AM34" s="263">
        <v>32</v>
      </c>
      <c r="AN34" s="285">
        <f t="shared" ca="1" si="10"/>
        <v>1400</v>
      </c>
      <c r="AO34" s="285">
        <f t="shared" ca="1" si="11"/>
        <v>340</v>
      </c>
      <c r="AP34" s="285">
        <f t="shared" ca="1" si="12"/>
        <v>450</v>
      </c>
      <c r="AQ34" s="51">
        <f t="shared" ca="1" si="13"/>
        <v>680</v>
      </c>
      <c r="AR34" s="51">
        <f t="shared" ca="1" si="14"/>
        <v>280</v>
      </c>
      <c r="AS34" s="288">
        <v>14.5</v>
      </c>
      <c r="AT34" s="288">
        <v>14</v>
      </c>
      <c r="AU34" s="291" t="str">
        <f t="shared" ca="1" si="15"/>
        <v>8 D 0 H</v>
      </c>
      <c r="AV34" s="267">
        <f t="shared" ca="1" si="16"/>
        <v>8</v>
      </c>
      <c r="AW34" s="263">
        <v>32</v>
      </c>
      <c r="AX34" s="285">
        <v>400</v>
      </c>
      <c r="AY34" s="285">
        <v>100</v>
      </c>
      <c r="AZ34" s="285">
        <v>130</v>
      </c>
      <c r="BA34" s="51">
        <v>200</v>
      </c>
      <c r="BB34" s="51">
        <v>80</v>
      </c>
      <c r="BC34" s="288">
        <v>14.5</v>
      </c>
      <c r="BD34" s="288">
        <v>14</v>
      </c>
      <c r="BE34" s="295">
        <v>56</v>
      </c>
    </row>
    <row r="35" spans="5:57" x14ac:dyDescent="0.25">
      <c r="AM35" s="263">
        <v>33</v>
      </c>
      <c r="AN35" s="285">
        <f t="shared" ca="1" si="10"/>
        <v>1000</v>
      </c>
      <c r="AO35" s="285">
        <f t="shared" ca="1" si="11"/>
        <v>240</v>
      </c>
      <c r="AP35" s="285">
        <f t="shared" ca="1" si="12"/>
        <v>310</v>
      </c>
      <c r="AQ35" s="51">
        <f t="shared" ca="1" si="13"/>
        <v>480</v>
      </c>
      <c r="AR35" s="51">
        <f t="shared" ca="1" si="14"/>
        <v>200</v>
      </c>
      <c r="AS35" s="288">
        <v>14.5</v>
      </c>
      <c r="AT35" s="288">
        <v>14.5</v>
      </c>
      <c r="AU35" s="291" t="str">
        <f t="shared" ca="1" si="15"/>
        <v>5 D 12 H</v>
      </c>
      <c r="AV35" s="267">
        <f t="shared" ca="1" si="16"/>
        <v>5.5</v>
      </c>
      <c r="AW35" s="263">
        <v>33</v>
      </c>
      <c r="AX35" s="285">
        <v>400</v>
      </c>
      <c r="AY35" s="285">
        <v>100</v>
      </c>
      <c r="AZ35" s="285">
        <v>140</v>
      </c>
      <c r="BA35" s="51">
        <v>200</v>
      </c>
      <c r="BB35" s="51">
        <v>80</v>
      </c>
      <c r="BC35" s="288">
        <v>14.5</v>
      </c>
      <c r="BD35" s="288">
        <v>14.5</v>
      </c>
      <c r="BE35" s="295">
        <v>60</v>
      </c>
    </row>
    <row r="36" spans="5:57" x14ac:dyDescent="0.25">
      <c r="AM36" s="263">
        <v>34</v>
      </c>
      <c r="AN36" s="285">
        <f t="shared" ca="1" si="10"/>
        <v>500</v>
      </c>
      <c r="AO36" s="285">
        <f t="shared" ca="1" si="11"/>
        <v>120</v>
      </c>
      <c r="AP36" s="285">
        <f t="shared" ca="1" si="12"/>
        <v>160</v>
      </c>
      <c r="AQ36" s="51">
        <f t="shared" ca="1" si="13"/>
        <v>240</v>
      </c>
      <c r="AR36" s="51">
        <f t="shared" ca="1" si="14"/>
        <v>100</v>
      </c>
      <c r="AS36" s="288">
        <v>15</v>
      </c>
      <c r="AT36" s="288">
        <v>14.5</v>
      </c>
      <c r="AU36" s="291" t="str">
        <f t="shared" ca="1" si="15"/>
        <v>2 D 20 H</v>
      </c>
      <c r="AV36" s="267">
        <f t="shared" ca="1" si="16"/>
        <v>2.8333333333333335</v>
      </c>
      <c r="AW36" s="263">
        <v>34</v>
      </c>
      <c r="AX36" s="285">
        <v>500</v>
      </c>
      <c r="AY36" s="285">
        <v>120</v>
      </c>
      <c r="AZ36" s="285">
        <v>150</v>
      </c>
      <c r="BA36" s="51">
        <v>240</v>
      </c>
      <c r="BB36" s="51">
        <v>100</v>
      </c>
      <c r="BC36" s="288">
        <v>15</v>
      </c>
      <c r="BD36" s="288">
        <v>14.5</v>
      </c>
      <c r="BE36" s="295">
        <v>64</v>
      </c>
    </row>
    <row r="37" spans="5:57" x14ac:dyDescent="0.25">
      <c r="AM37" s="270">
        <v>35</v>
      </c>
      <c r="AN37" s="165">
        <f t="shared" ca="1" si="10"/>
        <v>0</v>
      </c>
      <c r="AO37" s="165">
        <f t="shared" ca="1" si="11"/>
        <v>0</v>
      </c>
      <c r="AP37" s="165">
        <f t="shared" ca="1" si="12"/>
        <v>0</v>
      </c>
      <c r="AQ37" s="157">
        <f t="shared" ca="1" si="13"/>
        <v>0</v>
      </c>
      <c r="AR37" s="157">
        <f t="shared" ca="1" si="14"/>
        <v>0</v>
      </c>
      <c r="AS37" s="286">
        <v>15</v>
      </c>
      <c r="AT37" s="286">
        <v>15</v>
      </c>
      <c r="AU37" s="292">
        <f t="shared" ca="1" si="15"/>
        <v>0</v>
      </c>
      <c r="AV37" s="271">
        <f t="shared" ca="1" si="16"/>
        <v>0</v>
      </c>
      <c r="AW37" s="270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86">
        <v>15</v>
      </c>
      <c r="BD37" s="286">
        <v>15</v>
      </c>
      <c r="BE37" s="289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A4" workbookViewId="0">
      <selection activeCell="B1" sqref="A1:H19"/>
    </sheetView>
  </sheetViews>
  <sheetFormatPr defaultColWidth="8.28515625" defaultRowHeight="25.5" customHeight="1" x14ac:dyDescent="0.25"/>
  <cols>
    <col min="1" max="1" width="8.28515625" style="262"/>
    <col min="2" max="2" width="8.28515625" style="53"/>
    <col min="3" max="3" width="18.8554687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62"/>
    <col min="15" max="15" width="11.5703125" style="262" customWidth="1"/>
    <col min="16" max="16" width="3.42578125" style="262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705" t="s">
        <v>188</v>
      </c>
      <c r="B1" s="707" t="s">
        <v>191</v>
      </c>
      <c r="C1" s="707"/>
      <c r="D1" s="707"/>
      <c r="E1" s="707"/>
      <c r="F1" s="707"/>
      <c r="G1" s="707"/>
      <c r="H1" s="707"/>
      <c r="I1" s="351"/>
      <c r="J1" s="707" t="s">
        <v>189</v>
      </c>
      <c r="K1" s="707"/>
      <c r="L1" s="707"/>
      <c r="M1" s="707"/>
      <c r="N1" s="707"/>
      <c r="O1" s="446" t="s">
        <v>231</v>
      </c>
      <c r="P1" s="351"/>
      <c r="Q1" s="708" t="s">
        <v>190</v>
      </c>
      <c r="R1" s="708"/>
      <c r="S1" s="708"/>
      <c r="T1" s="708"/>
      <c r="U1" s="708"/>
      <c r="V1" s="708"/>
      <c r="W1" s="708"/>
    </row>
    <row r="2" spans="1:23" ht="25.5" customHeight="1" x14ac:dyDescent="0.25">
      <c r="A2" s="705"/>
      <c r="B2" s="713" t="s">
        <v>51</v>
      </c>
      <c r="C2" s="713"/>
      <c r="D2" s="714" t="s">
        <v>53</v>
      </c>
      <c r="E2" s="714"/>
      <c r="F2" s="712" t="s">
        <v>55</v>
      </c>
      <c r="G2" s="712"/>
      <c r="H2" s="712"/>
      <c r="J2" s="351"/>
      <c r="K2" s="351" t="s">
        <v>46</v>
      </c>
      <c r="L2" s="351" t="s">
        <v>48</v>
      </c>
      <c r="M2" s="351" t="s">
        <v>186</v>
      </c>
      <c r="N2" s="351" t="s">
        <v>187</v>
      </c>
      <c r="O2" s="446" t="s">
        <v>231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705"/>
      <c r="B3" s="84" t="s">
        <v>46</v>
      </c>
      <c r="C3" s="85">
        <v>36964</v>
      </c>
      <c r="D3" s="86" t="s">
        <v>101</v>
      </c>
      <c r="E3" s="93">
        <v>0</v>
      </c>
      <c r="F3" s="57" t="s">
        <v>56</v>
      </c>
      <c r="G3" s="710">
        <f>FLOOR(C7/MAX(DATA_DRAG_ACCU_EXP),1)</f>
        <v>60</v>
      </c>
      <c r="H3" s="710"/>
      <c r="J3" s="212" t="s">
        <v>14</v>
      </c>
      <c r="K3" s="429">
        <v>223</v>
      </c>
      <c r="L3" s="429">
        <v>434</v>
      </c>
      <c r="M3" s="350">
        <f>K3+L3*DRAG_1L_TO_S</f>
        <v>1091</v>
      </c>
      <c r="N3" s="350">
        <f>L3+K3*DRAG_1S_TO_L</f>
        <v>478.6</v>
      </c>
      <c r="O3" s="452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705"/>
      <c r="B4" s="84" t="s">
        <v>47</v>
      </c>
      <c r="C4" s="85">
        <v>20569</v>
      </c>
      <c r="D4" s="86" t="s">
        <v>102</v>
      </c>
      <c r="E4" s="93">
        <v>0</v>
      </c>
      <c r="F4" s="83" t="s">
        <v>39</v>
      </c>
      <c r="G4" s="710">
        <f>MATCH(C10,DATA_DRAG_ACCU_EXP,0)</f>
        <v>97</v>
      </c>
      <c r="H4" s="710"/>
      <c r="J4" s="213" t="s">
        <v>12</v>
      </c>
      <c r="K4" s="430">
        <v>417</v>
      </c>
      <c r="L4" s="430">
        <v>1208</v>
      </c>
      <c r="M4" s="350">
        <f t="shared" ref="M4:M7" si="0">K4+L4*DRAG_1L_TO_S</f>
        <v>2833</v>
      </c>
      <c r="N4" s="350">
        <f t="shared" ref="N4:N7" si="1">L4+K4*DRAG_1S_TO_L</f>
        <v>1291.4000000000001</v>
      </c>
      <c r="O4" s="452">
        <v>4598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705"/>
      <c r="B5" s="84" t="s">
        <v>48</v>
      </c>
      <c r="C5" s="85">
        <v>14122</v>
      </c>
      <c r="D5" s="92" t="s">
        <v>57</v>
      </c>
      <c r="E5" s="93">
        <v>0</v>
      </c>
      <c r="F5" s="83" t="s">
        <v>54</v>
      </c>
      <c r="G5" s="710">
        <f>INDEX(DATA_DRAG_LV_EXP,G4)-(C9-C10)</f>
        <v>23760</v>
      </c>
      <c r="H5" s="710"/>
      <c r="J5" s="214" t="s">
        <v>11</v>
      </c>
      <c r="K5" s="431">
        <v>463</v>
      </c>
      <c r="L5" s="431">
        <v>1215</v>
      </c>
      <c r="M5" s="350">
        <f t="shared" si="0"/>
        <v>2893</v>
      </c>
      <c r="N5" s="350">
        <f t="shared" si="1"/>
        <v>1307.5999999999999</v>
      </c>
      <c r="O5" s="452">
        <v>808</v>
      </c>
      <c r="Q5" s="11"/>
      <c r="R5" s="11"/>
      <c r="S5" s="11"/>
      <c r="T5" s="11"/>
      <c r="U5" s="11"/>
      <c r="V5" s="11"/>
      <c r="W5" s="345"/>
    </row>
    <row r="6" spans="1:23" ht="25.5" customHeight="1" x14ac:dyDescent="0.25">
      <c r="A6" s="705"/>
      <c r="B6" s="122" t="s">
        <v>52</v>
      </c>
      <c r="C6" s="123">
        <f>C3*DRAGEXP_S+C4*DRAGEXP_M+C5*DRAGEXP_L</f>
        <v>75540600</v>
      </c>
      <c r="D6" s="86" t="s">
        <v>39</v>
      </c>
      <c r="E6" s="87">
        <v>1</v>
      </c>
      <c r="J6" s="215" t="s">
        <v>9</v>
      </c>
      <c r="K6" s="432">
        <v>1153</v>
      </c>
      <c r="L6" s="432">
        <v>607</v>
      </c>
      <c r="M6" s="350">
        <f t="shared" si="0"/>
        <v>2367</v>
      </c>
      <c r="N6" s="350">
        <f t="shared" si="1"/>
        <v>837.6</v>
      </c>
      <c r="O6" s="452">
        <v>2301</v>
      </c>
      <c r="Q6" s="346" t="s">
        <v>63</v>
      </c>
      <c r="R6" s="33">
        <f>W4-W3</f>
        <v>0</v>
      </c>
      <c r="S6" s="33"/>
      <c r="T6" s="346" t="s">
        <v>50</v>
      </c>
      <c r="U6" s="709" t="str">
        <f>IF(R7&gt;0,R6/R7,"")</f>
        <v/>
      </c>
      <c r="V6" s="709"/>
      <c r="W6" s="709"/>
    </row>
    <row r="7" spans="1:23" ht="25.5" customHeight="1" x14ac:dyDescent="0.25">
      <c r="A7" s="705"/>
      <c r="B7" s="122" t="s">
        <v>95</v>
      </c>
      <c r="C7" s="123">
        <f>C6-C8</f>
        <v>75540600</v>
      </c>
      <c r="D7" s="86" t="s">
        <v>54</v>
      </c>
      <c r="E7" s="87"/>
      <c r="F7" s="641" t="s">
        <v>66</v>
      </c>
      <c r="G7" s="641"/>
      <c r="H7" s="641"/>
      <c r="J7" s="216" t="s">
        <v>8</v>
      </c>
      <c r="K7" s="433">
        <v>5274</v>
      </c>
      <c r="L7" s="433">
        <v>1989</v>
      </c>
      <c r="M7" s="350">
        <f t="shared" si="0"/>
        <v>9252</v>
      </c>
      <c r="N7" s="350">
        <f t="shared" si="1"/>
        <v>3043.8</v>
      </c>
      <c r="O7" s="452">
        <v>9487</v>
      </c>
      <c r="Q7" s="346" t="s">
        <v>25</v>
      </c>
      <c r="R7" s="34">
        <f>(R3-R4)/WINGS_RECOVER_DIAMS*6 + (S3-S4)/WINGS_CONSUME_DRAGON</f>
        <v>0</v>
      </c>
      <c r="S7" s="34"/>
      <c r="T7" s="345"/>
      <c r="U7" s="345"/>
      <c r="V7" s="345"/>
      <c r="W7" s="345"/>
    </row>
    <row r="8" spans="1:23" ht="25.5" customHeight="1" x14ac:dyDescent="0.25">
      <c r="A8" s="705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641" t="s">
        <v>50</v>
      </c>
      <c r="G8" s="711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705"/>
      <c r="B9" s="94" t="s">
        <v>92</v>
      </c>
      <c r="C9" s="94">
        <f>MOD(C7,DRAG_EXP_100)</f>
        <v>1139400</v>
      </c>
      <c r="F9" s="641"/>
      <c r="G9" s="711"/>
      <c r="H9" s="80">
        <f>SUM(DATA_DRAGON_PLAYS)</f>
        <v>443</v>
      </c>
      <c r="T9" s="1"/>
      <c r="U9" s="1"/>
      <c r="V9" s="1"/>
      <c r="W9" s="1"/>
    </row>
    <row r="10" spans="1:23" s="262" customFormat="1" ht="25.5" customHeight="1" x14ac:dyDescent="0.25">
      <c r="A10" s="705"/>
      <c r="B10" s="82" t="s">
        <v>59</v>
      </c>
      <c r="C10" s="94">
        <f>SMALL(DATA_DRAG_ACCU_EXP,COUNTIF(DATA_DRAG_ACCU_EXP,"&lt;"&amp;C9))</f>
        <v>1126080</v>
      </c>
      <c r="F10" s="91">
        <v>60</v>
      </c>
      <c r="G10" s="80">
        <f>IF($G$8&gt;0,CEILING(INDEX(DATA_DRAG_ACCU_EXP,F10)/$G$8,1),"")</f>
        <v>104</v>
      </c>
      <c r="H10" s="349" t="s">
        <v>26</v>
      </c>
    </row>
    <row r="11" spans="1:23" s="262" customFormat="1" ht="25.5" customHeight="1" x14ac:dyDescent="0.25">
      <c r="A11" s="705"/>
      <c r="B11" s="81"/>
      <c r="F11" s="91">
        <v>80</v>
      </c>
      <c r="G11" s="80">
        <f>IF($G$8&gt;0,CEILING(INDEX(DATA_DRAG_ACCU_EXP,F11)/$G$8,1),"")</f>
        <v>234</v>
      </c>
      <c r="H11" s="349" t="s">
        <v>26</v>
      </c>
    </row>
    <row r="12" spans="1:23" s="262" customFormat="1" ht="25.5" customHeight="1" x14ac:dyDescent="0.25">
      <c r="A12" s="705"/>
      <c r="B12" s="81"/>
      <c r="F12" s="91">
        <v>100</v>
      </c>
      <c r="G12" s="80">
        <f>IF($G$8&gt;0,CEILING(INDEX(DATA_DRAG_ACCU_EXP,F12)/$G$8,1),"")</f>
        <v>464</v>
      </c>
      <c r="H12" s="349" t="s">
        <v>26</v>
      </c>
    </row>
    <row r="13" spans="1:23" s="347" customFormat="1" ht="25.5" customHeight="1" x14ac:dyDescent="0.25">
      <c r="A13" s="704" t="s">
        <v>192</v>
      </c>
      <c r="B13" s="706" t="s">
        <v>193</v>
      </c>
      <c r="C13" s="706"/>
      <c r="D13" s="706"/>
      <c r="E13" s="706"/>
      <c r="F13" s="706"/>
      <c r="G13" s="706"/>
      <c r="H13" s="706"/>
      <c r="O13" s="445"/>
    </row>
    <row r="14" spans="1:23" s="262" customFormat="1" ht="25.5" customHeight="1" x14ac:dyDescent="0.25">
      <c r="A14" s="705"/>
      <c r="B14" s="713" t="s">
        <v>51</v>
      </c>
      <c r="C14" s="713"/>
      <c r="D14" s="714" t="s">
        <v>53</v>
      </c>
      <c r="E14" s="714"/>
      <c r="F14" s="715" t="s">
        <v>55</v>
      </c>
      <c r="G14" s="715"/>
      <c r="H14" s="715"/>
    </row>
    <row r="15" spans="1:23" ht="25.5" customHeight="1" x14ac:dyDescent="0.25">
      <c r="A15" s="705"/>
      <c r="B15" s="84" t="s">
        <v>46</v>
      </c>
      <c r="C15" s="85">
        <v>99057</v>
      </c>
      <c r="D15" s="348" t="s">
        <v>101</v>
      </c>
      <c r="E15" s="87">
        <v>0</v>
      </c>
      <c r="F15" s="83" t="s">
        <v>56</v>
      </c>
      <c r="G15" s="716">
        <f>FLOOR(C19/MAX(DATA_WYRM_ACCU_EXP),1)</f>
        <v>133</v>
      </c>
      <c r="H15" s="716"/>
    </row>
    <row r="16" spans="1:23" ht="25.5" customHeight="1" x14ac:dyDescent="0.25">
      <c r="A16" s="705"/>
      <c r="B16" s="84" t="s">
        <v>47</v>
      </c>
      <c r="C16" s="85">
        <v>18406</v>
      </c>
      <c r="D16" s="348" t="s">
        <v>102</v>
      </c>
      <c r="E16" s="93">
        <v>0</v>
      </c>
      <c r="F16" s="83" t="s">
        <v>39</v>
      </c>
      <c r="G16" s="710">
        <f>MATCH(C22,DATA_WYRM_ACCU_EXP,0)</f>
        <v>48</v>
      </c>
      <c r="H16" s="710"/>
    </row>
    <row r="17" spans="1:8" ht="25.5" customHeight="1" x14ac:dyDescent="0.25">
      <c r="A17" s="705"/>
      <c r="B17" s="84" t="s">
        <v>48</v>
      </c>
      <c r="C17" s="85">
        <v>16286</v>
      </c>
      <c r="D17" s="92" t="s">
        <v>57</v>
      </c>
      <c r="E17" s="93">
        <v>0</v>
      </c>
      <c r="F17" s="83" t="s">
        <v>54</v>
      </c>
      <c r="G17" s="710">
        <f>INDEX(DATA_WYRM_LV_EXP,G16)-(C21-C22)</f>
        <v>530</v>
      </c>
      <c r="H17" s="710"/>
    </row>
    <row r="18" spans="1:8" ht="25.5" customHeight="1" x14ac:dyDescent="0.25">
      <c r="A18" s="705"/>
      <c r="B18" s="122" t="s">
        <v>52</v>
      </c>
      <c r="C18" s="123">
        <f>C15*WYRMEXP_S+C16*WYRMEXP_M+C17*WYRMEXP_L</f>
        <v>124935500</v>
      </c>
      <c r="D18" s="348" t="s">
        <v>39</v>
      </c>
      <c r="E18" s="87">
        <v>1</v>
      </c>
      <c r="F18" s="262"/>
      <c r="G18" s="262"/>
      <c r="H18" s="262"/>
    </row>
    <row r="19" spans="1:8" ht="25.5" customHeight="1" x14ac:dyDescent="0.25">
      <c r="A19" s="705"/>
      <c r="B19" s="122" t="s">
        <v>95</v>
      </c>
      <c r="C19" s="123">
        <f>C18-C20</f>
        <v>124935500</v>
      </c>
      <c r="D19" s="348" t="s">
        <v>54</v>
      </c>
      <c r="E19" s="87"/>
      <c r="F19" s="248"/>
      <c r="G19" s="248"/>
      <c r="H19" s="248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62"/>
      <c r="E20" s="262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121650</v>
      </c>
      <c r="D21" s="262"/>
      <c r="E21" s="246"/>
      <c r="F21"/>
      <c r="G21"/>
      <c r="H21"/>
    </row>
    <row r="22" spans="1:8" ht="25.5" customHeight="1" x14ac:dyDescent="0.25">
      <c r="B22" s="82" t="s">
        <v>59</v>
      </c>
      <c r="C22" s="475">
        <f>SMALL(DATA_WYRM_ACCU_EXP,COUNTIF(DATA_WYRM_ACCU_EXP,"&lt;"&amp;C21))</f>
        <v>115640</v>
      </c>
      <c r="D22" s="246"/>
      <c r="E22" s="246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47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47" t="s">
        <v>39</v>
      </c>
      <c r="I1" s="247" t="s">
        <v>59</v>
      </c>
      <c r="J1" s="247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47">
        <v>1</v>
      </c>
      <c r="I2" s="247">
        <v>150</v>
      </c>
      <c r="J2" s="247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47">
        <v>2</v>
      </c>
      <c r="I3" s="247">
        <v>200</v>
      </c>
      <c r="J3" s="247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47">
        <v>3</v>
      </c>
      <c r="I4" s="247">
        <v>250</v>
      </c>
      <c r="J4" s="247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47">
        <v>4</v>
      </c>
      <c r="I5" s="247">
        <v>300</v>
      </c>
      <c r="J5" s="247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47">
        <v>5</v>
      </c>
      <c r="I6" s="247">
        <v>350</v>
      </c>
      <c r="J6" s="247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47">
        <v>6</v>
      </c>
      <c r="I7" s="247">
        <v>400</v>
      </c>
      <c r="J7" s="247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47">
        <v>7</v>
      </c>
      <c r="I8" s="247">
        <v>450</v>
      </c>
      <c r="J8" s="247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47">
        <v>8</v>
      </c>
      <c r="I9" s="247">
        <v>500</v>
      </c>
      <c r="J9" s="247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47">
        <v>9</v>
      </c>
      <c r="I10" s="247">
        <v>550</v>
      </c>
      <c r="J10" s="247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47">
        <v>10</v>
      </c>
      <c r="I11" s="247">
        <v>600</v>
      </c>
      <c r="J11" s="247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47">
        <v>11</v>
      </c>
      <c r="I12" s="247">
        <v>690</v>
      </c>
      <c r="J12" s="247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47">
        <v>12</v>
      </c>
      <c r="I13" s="247">
        <v>780</v>
      </c>
      <c r="J13" s="247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47">
        <v>13</v>
      </c>
      <c r="I14" s="247">
        <v>870</v>
      </c>
      <c r="J14" s="247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47">
        <v>14</v>
      </c>
      <c r="I15" s="247">
        <v>960</v>
      </c>
      <c r="J15" s="247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47">
        <v>15</v>
      </c>
      <c r="I16" s="247">
        <v>1050</v>
      </c>
      <c r="J16" s="247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47">
        <v>16</v>
      </c>
      <c r="I17" s="247">
        <v>1140</v>
      </c>
      <c r="J17" s="247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47">
        <v>17</v>
      </c>
      <c r="I18" s="247">
        <v>1230</v>
      </c>
      <c r="J18" s="247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47">
        <v>18</v>
      </c>
      <c r="I19" s="247">
        <v>1320</v>
      </c>
      <c r="J19" s="247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47">
        <v>19</v>
      </c>
      <c r="I20" s="247">
        <v>1410</v>
      </c>
      <c r="J20" s="247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47">
        <v>20</v>
      </c>
      <c r="I21" s="247">
        <v>1500</v>
      </c>
      <c r="J21" s="247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47">
        <v>21</v>
      </c>
      <c r="I22" s="247">
        <v>1640</v>
      </c>
      <c r="J22" s="247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47">
        <v>22</v>
      </c>
      <c r="I23" s="247">
        <v>1780</v>
      </c>
      <c r="J23" s="247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47">
        <v>23</v>
      </c>
      <c r="I24" s="247">
        <v>1920</v>
      </c>
      <c r="J24" s="247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47">
        <v>24</v>
      </c>
      <c r="I25" s="247">
        <v>2060</v>
      </c>
      <c r="J25" s="247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47">
        <v>25</v>
      </c>
      <c r="I26" s="247">
        <v>2200</v>
      </c>
      <c r="J26" s="247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47">
        <v>26</v>
      </c>
      <c r="I27" s="247">
        <v>2340</v>
      </c>
      <c r="J27" s="247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47">
        <v>27</v>
      </c>
      <c r="I28" s="247">
        <v>2480</v>
      </c>
      <c r="J28" s="247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47">
        <v>28</v>
      </c>
      <c r="I29" s="247">
        <v>2620</v>
      </c>
      <c r="J29" s="247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47">
        <v>29</v>
      </c>
      <c r="I30" s="247">
        <v>2760</v>
      </c>
      <c r="J30" s="247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47">
        <v>30</v>
      </c>
      <c r="I31" s="247">
        <v>2900</v>
      </c>
      <c r="J31" s="247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47">
        <v>31</v>
      </c>
      <c r="I32" s="247">
        <v>3080</v>
      </c>
      <c r="J32" s="247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47">
        <v>32</v>
      </c>
      <c r="I33" s="247">
        <v>3260</v>
      </c>
      <c r="J33" s="247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47">
        <v>33</v>
      </c>
      <c r="I34" s="247">
        <v>3440</v>
      </c>
      <c r="J34" s="247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47">
        <v>34</v>
      </c>
      <c r="I35" s="247">
        <v>3620</v>
      </c>
      <c r="J35" s="247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47">
        <v>35</v>
      </c>
      <c r="I36" s="247">
        <v>3800</v>
      </c>
      <c r="J36" s="247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47">
        <v>36</v>
      </c>
      <c r="I37" s="247">
        <v>3980</v>
      </c>
      <c r="J37" s="247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47">
        <v>37</v>
      </c>
      <c r="I38" s="247">
        <v>4160</v>
      </c>
      <c r="J38" s="247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47">
        <v>38</v>
      </c>
      <c r="I39" s="247">
        <v>4340</v>
      </c>
      <c r="J39" s="247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47">
        <v>39</v>
      </c>
      <c r="I40" s="247">
        <v>4520</v>
      </c>
      <c r="J40" s="247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47">
        <v>40</v>
      </c>
      <c r="I41" s="247">
        <v>4700</v>
      </c>
      <c r="J41" s="247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47">
        <v>41</v>
      </c>
      <c r="I42" s="247">
        <v>4930</v>
      </c>
      <c r="J42" s="247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47">
        <v>42</v>
      </c>
      <c r="I43" s="247">
        <v>5160</v>
      </c>
      <c r="J43" s="247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47">
        <v>43</v>
      </c>
      <c r="I44" s="247">
        <v>5390</v>
      </c>
      <c r="J44" s="247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47">
        <v>44</v>
      </c>
      <c r="I45" s="247">
        <v>5620</v>
      </c>
      <c r="J45" s="247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47">
        <v>45</v>
      </c>
      <c r="I46" s="247">
        <v>5850</v>
      </c>
      <c r="J46" s="247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47">
        <v>46</v>
      </c>
      <c r="I47" s="247">
        <v>6080</v>
      </c>
      <c r="J47" s="247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47">
        <v>47</v>
      </c>
      <c r="I48" s="247">
        <v>6310</v>
      </c>
      <c r="J48" s="247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47">
        <v>48</v>
      </c>
      <c r="I49" s="247">
        <v>6540</v>
      </c>
      <c r="J49" s="247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47">
        <v>49</v>
      </c>
      <c r="I50" s="247">
        <v>6770</v>
      </c>
      <c r="J50" s="247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47">
        <v>50</v>
      </c>
      <c r="I51" s="247">
        <v>7000</v>
      </c>
      <c r="J51" s="247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47">
        <v>51</v>
      </c>
      <c r="I52" s="247">
        <v>7270</v>
      </c>
      <c r="J52" s="247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47">
        <v>52</v>
      </c>
      <c r="I53" s="247">
        <v>7540</v>
      </c>
      <c r="J53" s="247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47">
        <v>53</v>
      </c>
      <c r="I54" s="247">
        <v>7810</v>
      </c>
      <c r="J54" s="247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47">
        <v>54</v>
      </c>
      <c r="I55" s="247">
        <v>8080</v>
      </c>
      <c r="J55" s="247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47">
        <v>55</v>
      </c>
      <c r="I56" s="247">
        <v>8350</v>
      </c>
      <c r="J56" s="247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47">
        <v>56</v>
      </c>
      <c r="I57" s="247">
        <v>8620</v>
      </c>
      <c r="J57" s="247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47">
        <v>57</v>
      </c>
      <c r="I58" s="247">
        <v>8890</v>
      </c>
      <c r="J58" s="247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47">
        <v>58</v>
      </c>
      <c r="I59" s="247">
        <v>9160</v>
      </c>
      <c r="J59" s="247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47">
        <v>59</v>
      </c>
      <c r="I60" s="247">
        <v>9430</v>
      </c>
      <c r="J60" s="247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47">
        <v>60</v>
      </c>
      <c r="I61" s="247">
        <v>9700</v>
      </c>
      <c r="J61" s="247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47">
        <v>61</v>
      </c>
      <c r="I62" s="247">
        <v>10040</v>
      </c>
      <c r="J62" s="247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47">
        <v>62</v>
      </c>
      <c r="I63" s="247">
        <v>10380</v>
      </c>
      <c r="J63" s="247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47">
        <v>63</v>
      </c>
      <c r="I64" s="247">
        <v>10720</v>
      </c>
      <c r="J64" s="247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47">
        <v>64</v>
      </c>
      <c r="I65" s="247">
        <v>11060</v>
      </c>
      <c r="J65" s="247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47">
        <v>65</v>
      </c>
      <c r="I66" s="247">
        <v>11400</v>
      </c>
      <c r="J66" s="247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47">
        <v>66</v>
      </c>
      <c r="I67" s="247">
        <v>11740</v>
      </c>
      <c r="J67" s="247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47">
        <v>67</v>
      </c>
      <c r="I68" s="247">
        <v>12080</v>
      </c>
      <c r="J68" s="247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47">
        <v>68</v>
      </c>
      <c r="I69" s="247">
        <v>12420</v>
      </c>
      <c r="J69" s="247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47">
        <v>69</v>
      </c>
      <c r="I70" s="247">
        <v>12760</v>
      </c>
      <c r="J70" s="247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47">
        <v>70</v>
      </c>
      <c r="I71" s="247">
        <v>13100</v>
      </c>
      <c r="J71" s="247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47">
        <v>71</v>
      </c>
      <c r="I72" s="247">
        <v>13550</v>
      </c>
      <c r="J72" s="247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47">
        <v>72</v>
      </c>
      <c r="I73" s="247">
        <v>14000</v>
      </c>
      <c r="J73" s="247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47">
        <v>73</v>
      </c>
      <c r="I74" s="247">
        <v>14450</v>
      </c>
      <c r="J74" s="247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47">
        <v>74</v>
      </c>
      <c r="I75" s="247">
        <v>14900</v>
      </c>
      <c r="J75" s="247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47">
        <v>75</v>
      </c>
      <c r="I76" s="247">
        <v>15350</v>
      </c>
      <c r="J76" s="247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47">
        <v>76</v>
      </c>
      <c r="I77" s="247">
        <v>15800</v>
      </c>
      <c r="J77" s="247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47">
        <v>77</v>
      </c>
      <c r="I78" s="247">
        <v>16250</v>
      </c>
      <c r="J78" s="247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47">
        <v>78</v>
      </c>
      <c r="I79" s="247">
        <v>16700</v>
      </c>
      <c r="J79" s="247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47">
        <v>79</v>
      </c>
      <c r="I80" s="247">
        <v>17150</v>
      </c>
      <c r="J80" s="247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47">
        <v>80</v>
      </c>
      <c r="I81" s="247">
        <v>17600</v>
      </c>
      <c r="J81" s="247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47">
        <v>81</v>
      </c>
      <c r="I82" s="247">
        <v>18160</v>
      </c>
      <c r="J82" s="247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47">
        <v>82</v>
      </c>
      <c r="I83" s="247">
        <v>18720</v>
      </c>
      <c r="J83" s="247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47">
        <v>83</v>
      </c>
      <c r="I84" s="247">
        <v>19280</v>
      </c>
      <c r="J84" s="247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47">
        <v>84</v>
      </c>
      <c r="I85" s="247">
        <v>19840</v>
      </c>
      <c r="J85" s="247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47">
        <v>85</v>
      </c>
      <c r="I86" s="247">
        <v>20400</v>
      </c>
      <c r="J86" s="247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47">
        <v>86</v>
      </c>
      <c r="I87" s="247">
        <v>20960</v>
      </c>
      <c r="J87" s="247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47">
        <v>87</v>
      </c>
      <c r="I88" s="247">
        <v>21520</v>
      </c>
      <c r="J88" s="247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47">
        <v>88</v>
      </c>
      <c r="I89" s="247">
        <v>22080</v>
      </c>
      <c r="J89" s="247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47">
        <v>89</v>
      </c>
      <c r="I90" s="247">
        <v>22640</v>
      </c>
      <c r="J90" s="247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47">
        <v>90</v>
      </c>
      <c r="I91" s="247">
        <v>23200</v>
      </c>
      <c r="J91" s="247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47">
        <v>91</v>
      </c>
      <c r="I92" s="247">
        <v>23880</v>
      </c>
      <c r="J92" s="247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47">
        <v>92</v>
      </c>
      <c r="I93" s="247">
        <v>24560</v>
      </c>
      <c r="J93" s="247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47">
        <v>93</v>
      </c>
      <c r="I94" s="247">
        <v>25240</v>
      </c>
      <c r="J94" s="247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47">
        <v>94</v>
      </c>
      <c r="I95" s="247">
        <v>25920</v>
      </c>
      <c r="J95" s="247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47">
        <v>95</v>
      </c>
      <c r="I96" s="247">
        <v>26600</v>
      </c>
      <c r="J96" s="247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47">
        <v>96</v>
      </c>
      <c r="I97" s="247">
        <v>27280</v>
      </c>
      <c r="J97" s="247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47">
        <v>97</v>
      </c>
      <c r="I98" s="247">
        <v>27960</v>
      </c>
      <c r="J98" s="247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47">
        <v>98</v>
      </c>
      <c r="I99" s="247">
        <v>28640</v>
      </c>
      <c r="J99" s="247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47">
        <v>99</v>
      </c>
      <c r="I100" s="247">
        <v>29320</v>
      </c>
      <c r="J100" s="247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47">
        <v>100</v>
      </c>
      <c r="I101" s="247">
        <v>0</v>
      </c>
      <c r="J101" s="247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145</v>
      </c>
      <c r="E1" s="24" t="s">
        <v>146</v>
      </c>
      <c r="F1" s="717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145</v>
      </c>
      <c r="N1" s="19" t="s">
        <v>146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717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154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0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173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62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2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173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108</vt:i4>
      </vt:variant>
    </vt:vector>
  </HeadingPairs>
  <TitlesOfParts>
    <vt:vector size="133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高龍裝</vt:lpstr>
      <vt:lpstr>超龍裝</vt:lpstr>
      <vt:lpstr>真龍</vt:lpstr>
      <vt:lpstr>D真龍</vt:lpstr>
      <vt:lpstr>活動建築</vt:lpstr>
      <vt:lpstr>D真火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DATA_HDRAG_HBRUN_EXP_ORB</vt:lpstr>
      <vt:lpstr>DATA_HDRAG_HBRUN_EXP_ORIHAL</vt:lpstr>
      <vt:lpstr>DATA_HDRAG_HBRUN_EXP_TAIL</vt:lpstr>
      <vt:lpstr>DATA_HDRAG_HBRUN_MED_ORB</vt:lpstr>
      <vt:lpstr>DATA_HDRAG_HBRUN_MST_HORN</vt:lpstr>
      <vt:lpstr>DATA_HDRAG_HBRUN_MST_ORB</vt:lpstr>
      <vt:lpstr>DATA_HDRAG_HBRUN_MST_ORIHAL</vt:lpstr>
      <vt:lpstr>DATA_HDRAG_HBRUN_MST_TAIL</vt:lpstr>
      <vt:lpstr>DATA_HDRAG_HJUP_EXP_ORB</vt:lpstr>
      <vt:lpstr>DATA_HDRAG_HJUP_EXP_ORIHAL</vt:lpstr>
      <vt:lpstr>DATA_HDRAG_HJUP_EXP_TAIL</vt:lpstr>
      <vt:lpstr>DATA_HDRAG_HJUP_MED_ORB</vt:lpstr>
      <vt:lpstr>DATA_HDRAG_HJUP_MST_HORN</vt:lpstr>
      <vt:lpstr>DATA_HDRAG_HJUP_MST_ORB</vt:lpstr>
      <vt:lpstr>DATA_HDRAG_HJUP_MST_ORIHAL</vt:lpstr>
      <vt:lpstr>DATA_HDRAG_HJUP_MST_TAIL</vt:lpstr>
      <vt:lpstr>DATA_HDRAG_HMERC_EXP_ORB</vt:lpstr>
      <vt:lpstr>DATA_HDRAG_HMERC_EXP_ORIHAL</vt:lpstr>
      <vt:lpstr>DATA_HDRAG_HMERC_EXP_TAIL</vt:lpstr>
      <vt:lpstr>DATA_HDRAG_HMERC_MED_ORB</vt:lpstr>
      <vt:lpstr>DATA_HDRAG_HMERC_MST_HORN</vt:lpstr>
      <vt:lpstr>DATA_HDRAG_HMERC_MST_ORB</vt:lpstr>
      <vt:lpstr>DATA_HDRAG_HMERC_MST_ORIHAL</vt:lpstr>
      <vt:lpstr>DATA_HDRAG_HMERC_MST_TAIL</vt:lpstr>
      <vt:lpstr>DATA_HDRAG_HMID_EXP_ORB</vt:lpstr>
      <vt:lpstr>DATA_HDRAG_HMID_EXP_ORIHAL</vt:lpstr>
      <vt:lpstr>DATA_HDRAG_HMID_EXP_TAIL</vt:lpstr>
      <vt:lpstr>DATA_HDRAG_HMID_MED_ORB</vt:lpstr>
      <vt:lpstr>DATA_HDRAG_HMID_MST_HORN</vt:lpstr>
      <vt:lpstr>DATA_HDRAG_HMID_MST_ORB</vt:lpstr>
      <vt:lpstr>DATA_HDRAG_HMID_MST_ORIHAL</vt:lpstr>
      <vt:lpstr>DATA_HDRAG_HMID_MST_TAIL</vt:lpstr>
      <vt:lpstr>DATA_HDRAG_HZOD_EXP_ORB</vt:lpstr>
      <vt:lpstr>DATA_HDRAG_HZOD_EXP_ORIHAL</vt:lpstr>
      <vt:lpstr>DATA_HDRAG_HZOD_EXP_TAIL</vt:lpstr>
      <vt:lpstr>DATA_HDRAG_HZOD_MED_ORB</vt:lpstr>
      <vt:lpstr>DATA_HDRAG_HZOD_MST_HORN</vt:lpstr>
      <vt:lpstr>DATA_HDRAG_HZOD_MST_ORB</vt:lpstr>
      <vt:lpstr>DATA_HDRAG_HZOD_MST_ORIHAL</vt:lpstr>
      <vt:lpstr>DATA_HDRAG_HZOD_MST_TAIL</vt:lpstr>
      <vt:lpstr>DATA_HDRAG_WEAPON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HDRAG_HBRUN_BLDLV</vt:lpstr>
      <vt:lpstr>HDRAG_HBRUN_DRG</vt:lpstr>
      <vt:lpstr>HDRAG_HBRUN_ITEMS</vt:lpstr>
      <vt:lpstr>HDRAG_HJUP_BLDLV</vt:lpstr>
      <vt:lpstr>HDRAG_HJUP_DRG</vt:lpstr>
      <vt:lpstr>HDRAG_HJUP_ITEMS</vt:lpstr>
      <vt:lpstr>HDRAG_HMERC_BLDLV</vt:lpstr>
      <vt:lpstr>HDRAG_HMERC_DRG</vt:lpstr>
      <vt:lpstr>HDRAG_HMERC_ITEMS</vt:lpstr>
      <vt:lpstr>HDRAG_HMID_BLDLV</vt:lpstr>
      <vt:lpstr>HDRAG_HMID_DRG</vt:lpstr>
      <vt:lpstr>HDRAG_HMID_ITEMS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INPUT_HDRAG_WEAPON</vt:lpstr>
      <vt:lpstr>INPUT_HDRAG_WEAPON_TIER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2019-12-09T11:16:02Z</dcterms:modified>
</cp:coreProperties>
</file>