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C841F3E5-3F5C-4C27-AB0F-24304464F4AF}" xr6:coauthVersionLast="47" xr6:coauthVersionMax="47" xr10:uidLastSave="{00000000-0000-0000-0000-000000000000}"/>
  <bookViews>
    <workbookView xWindow="29250" yWindow="2490" windowWidth="24690" windowHeight="11385" activeTab="4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" i="7" l="1"/>
  <c r="J25" i="7"/>
  <c r="J24" i="7"/>
  <c r="J23" i="7"/>
  <c r="J20" i="7"/>
  <c r="J18" i="7"/>
  <c r="J16" i="7"/>
  <c r="J12" i="7"/>
  <c r="J10" i="7"/>
  <c r="I9" i="7"/>
  <c r="J9" i="7" s="1"/>
  <c r="J4" i="7"/>
  <c r="J3" i="7"/>
  <c r="J2" i="7"/>
  <c r="I2" i="7"/>
  <c r="F28" i="7"/>
  <c r="F25" i="7"/>
  <c r="F24" i="7"/>
  <c r="F23" i="7"/>
  <c r="F20" i="7"/>
  <c r="F18" i="7"/>
  <c r="F16" i="7"/>
  <c r="F12" i="7"/>
  <c r="F10" i="7"/>
  <c r="E9" i="7"/>
  <c r="F9" i="7" s="1"/>
  <c r="F4" i="7"/>
  <c r="F3" i="7"/>
  <c r="E2" i="7"/>
  <c r="F2" i="7" s="1"/>
  <c r="H28" i="7"/>
  <c r="H25" i="7"/>
  <c r="H24" i="7"/>
  <c r="H23" i="7"/>
  <c r="H20" i="7"/>
  <c r="H18" i="7"/>
  <c r="H16" i="7"/>
  <c r="H12" i="7"/>
  <c r="H10" i="7"/>
  <c r="G9" i="7"/>
  <c r="H9" i="7" s="1"/>
  <c r="H4" i="7"/>
  <c r="H3" i="7"/>
  <c r="G2" i="7"/>
  <c r="H2" i="7" s="1"/>
  <c r="L28" i="7"/>
  <c r="L25" i="7"/>
  <c r="L24" i="7"/>
  <c r="L23" i="7"/>
  <c r="L20" i="7"/>
  <c r="L18" i="7"/>
  <c r="L16" i="7"/>
  <c r="L12" i="7"/>
  <c r="L10" i="7"/>
  <c r="K9" i="7"/>
  <c r="L9" i="7" s="1"/>
  <c r="L4" i="7"/>
  <c r="L3" i="7"/>
  <c r="K2" i="7"/>
  <c r="L2" i="7" s="1"/>
  <c r="D28" i="7"/>
  <c r="D25" i="7"/>
  <c r="D24" i="7"/>
  <c r="D23" i="7"/>
  <c r="D20" i="7"/>
  <c r="D18" i="7"/>
  <c r="D16" i="7"/>
  <c r="D12" i="7"/>
  <c r="D10" i="7"/>
  <c r="C9" i="7"/>
  <c r="D9" i="7" s="1"/>
  <c r="D4" i="7"/>
  <c r="D3" i="7"/>
  <c r="C2" i="7"/>
  <c r="D2" i="7" s="1"/>
  <c r="P28" i="7"/>
  <c r="P25" i="7"/>
  <c r="P24" i="7"/>
  <c r="P23" i="7"/>
  <c r="P20" i="7"/>
  <c r="P18" i="7"/>
  <c r="P16" i="7"/>
  <c r="P12" i="7"/>
  <c r="P10" i="7"/>
  <c r="O9" i="7"/>
  <c r="P9" i="7" s="1"/>
  <c r="P4" i="7"/>
  <c r="P3" i="7"/>
  <c r="O2" i="7"/>
  <c r="P2" i="7" s="1"/>
  <c r="M9" i="7"/>
  <c r="Q9" i="7"/>
  <c r="Q2" i="7"/>
  <c r="D4" i="10"/>
  <c r="C7" i="10" s="1"/>
  <c r="C6" i="10"/>
  <c r="I29" i="7" l="1"/>
  <c r="J30" i="7" s="1"/>
  <c r="E29" i="7"/>
  <c r="F30" i="7" s="1"/>
  <c r="G29" i="7"/>
  <c r="H30" i="7" s="1"/>
  <c r="K29" i="7"/>
  <c r="L30" i="7" s="1"/>
  <c r="C29" i="7"/>
  <c r="D30" i="7" s="1"/>
  <c r="O29" i="7"/>
  <c r="C20" i="9"/>
  <c r="C18" i="9"/>
  <c r="P30" i="7" l="1"/>
  <c r="P32" i="7"/>
  <c r="D20" i="9"/>
  <c r="C21" i="9" s="1"/>
  <c r="D18" i="9" l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C19" i="9" l="1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B4" i="10"/>
  <c r="D21" i="9"/>
  <c r="D19" i="9"/>
  <c r="C9" i="10" l="1"/>
  <c r="C8" i="10"/>
  <c r="E8" i="10" s="1"/>
  <c r="D42" i="1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B21" i="9"/>
  <c r="B19" i="9"/>
  <c r="N12" i="7"/>
  <c r="N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R28" i="7"/>
  <c r="R25" i="7"/>
  <c r="R24" i="7"/>
  <c r="R23" i="7"/>
  <c r="R20" i="7"/>
  <c r="R18" i="7"/>
  <c r="R16" i="7"/>
  <c r="R12" i="7"/>
  <c r="R10" i="7"/>
  <c r="R9" i="7"/>
  <c r="R4" i="7"/>
  <c r="R3" i="7"/>
  <c r="R2" i="7"/>
  <c r="H6" i="11" l="1"/>
  <c r="I6" i="11" s="1"/>
  <c r="J6" i="11" s="1"/>
  <c r="D8" i="11"/>
  <c r="E7" i="11"/>
  <c r="F7" i="11" s="1"/>
  <c r="G7" i="11" s="1"/>
  <c r="Q29" i="7"/>
  <c r="N28" i="7"/>
  <c r="N24" i="7"/>
  <c r="N23" i="7"/>
  <c r="N20" i="7"/>
  <c r="N18" i="7"/>
  <c r="N16" i="7"/>
  <c r="N10" i="7"/>
  <c r="N9" i="7"/>
  <c r="N4" i="7"/>
  <c r="N3" i="7"/>
  <c r="M2" i="7"/>
  <c r="N2" i="7" s="1"/>
  <c r="R30" i="7" l="1"/>
  <c r="R32" i="7"/>
  <c r="E8" i="11"/>
  <c r="F8" i="11" s="1"/>
  <c r="G8" i="11" s="1"/>
  <c r="D9" i="11"/>
  <c r="H7" i="11"/>
  <c r="I7" i="11" s="1"/>
  <c r="J7" i="11" s="1"/>
  <c r="M29" i="7"/>
  <c r="N30" i="7" s="1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<sst xmlns="http://schemas.openxmlformats.org/spreadsheetml/2006/main" count="380" uniqueCount="190">
  <si>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</si>
  <si>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</si>
  <si>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</si>
  <si>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</si>
  <si>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</si>
  <si>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</si>
  <si>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</si>
  <si>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</si>
  <si>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</si>
  <si>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</si>
  <si>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</si>
  <si>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</si>
  <si>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</si>
  <si>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</si>
  <si>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</si>
  <si>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</si>
  <si>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</si>
  <si>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</si>
  <si>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</si>
  <si>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</si>
  <si>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</si>
  <si>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</si>
  <si>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</si>
  <si>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</si>
  <si>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</si>
  <si>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</si>
  <si>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</si>
  <si>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</si>
  <si>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</si>
  <si>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</si>
  <si>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</si>
  <si>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</si>
  <si>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</si>
  <si>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</si>
  <si>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</si>
  <si>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</si>
  <si>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</si>
  <si>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</si>
  <si>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</si>
  <si>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</si>
  <si>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</si>
  <si>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</si>
  <si>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</si>
  <si>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</si>
  <si>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</si>
  <si>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</si>
  <si>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</si>
  <si>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</si>
  <si>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</si>
  <si>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</si>
  <si>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</si>
  <si>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</si>
  <si>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</si>
  <si>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</si>
  <si>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</si>
  <si>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</si>
  <si>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</si>
  <si>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</si>
  <si>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</si>
  <si>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</si>
  <si>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</si>
  <si>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</si>
  <si>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</si>
  <si>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</si>
  <si>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</si>
  <si>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</si>
  <si>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</si>
  <si>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</si>
  <si>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</si>
  <si>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</si>
  <si>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</si>
  <si>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</si>
  <si>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</si>
  <si>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</si>
  <si>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</si>
  <si>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</si>
  <si>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</si>
  <si>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</si>
  <si>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</si>
  <si>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</si>
  <si>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</si>
  <si>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</si>
  <si>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</si>
  <si>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</si>
  <si>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</si>
  <si>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</si>
  <si>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</si>
  <si>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</si>
  <si>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</si>
  <si>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</si>
  <si>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</si>
  <si>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</si>
  <si>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</si>
  <si>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</si>
  <si>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</si>
  <si>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</si>
  <si>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</si>
  <si>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</si>
  <si>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</si>
  <si>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</si>
  <si>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</si>
  <si>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</si>
  <si>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</si>
  <si>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</si>
  <si>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</si>
  <si>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</si>
  <si>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</si>
  <si>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</si>
  <si>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</si>
  <si>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</si>
  <si>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</si>
  <si>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</si>
  <si>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</si>
  <si>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</si>
  <si>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</si>
  <si>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</si>
  <si>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</si>
  <si>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</si>
  <si>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</si>
  <si>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</si>
  <si>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</si>
  <si>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</si>
  <si>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</si>
  <si>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</si>
  <si>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</si>
  <si>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</si>
  <si>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</si>
  <si>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</si>
  <si>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</si>
  <si>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</si>
  <si>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</si>
  <si>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</si>
  <si>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</si>
  <si>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</si>
  <si>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</si>
  <si>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三葉 C</t>
  </si>
  <si>
    <t>D</t>
  </si>
  <si>
    <t>U</t>
  </si>
  <si>
    <t>轉P</t>
  </si>
  <si>
    <t>P1</t>
  </si>
  <si>
    <t>P2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</si>
  <si>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</si>
  <si>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</si>
  <si>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</si>
  <si>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</si>
  <si>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</si>
  <si>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</si>
  <si>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</si>
  <si>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</si>
  <si>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</si>
  <si>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</si>
  <si>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</si>
  <si>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</si>
  <si>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</si>
  <si>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</si>
  <si>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</si>
  <si>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</si>
  <si>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</si>
  <si>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</si>
  <si>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</si>
  <si>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</si>
  <si>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</si>
  <si>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</si>
  <si>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</si>
  <si>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</si>
  <si>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</si>
  <si>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</si>
  <si>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</si>
  <si>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</si>
  <si>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</si>
  <si>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</si>
  <si>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</si>
  <si>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</si>
  <si>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</si>
  <si>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Buff (全)</t>
  </si>
  <si>
    <t>Buff</t>
  </si>
  <si>
    <t>傷害 +</t>
  </si>
  <si>
    <t>機關</t>
  </si>
  <si>
    <t>散彈</t>
  </si>
  <si>
    <t>勇</t>
  </si>
  <si>
    <t>亞森</t>
  </si>
  <si>
    <t>x42</t>
  </si>
  <si>
    <t>x1E</t>
  </si>
  <si>
    <t>eKai: B=42 (AC?)</t>
  </si>
  <si>
    <t>sAsura: P</t>
  </si>
  <si>
    <t>eKai B=47 (1E+, XP)</t>
  </si>
  <si>
    <t>eKai OG: R=0.95</t>
  </si>
  <si>
    <t>eKai OG: R=1.05</t>
  </si>
  <si>
    <t>eKai: 73M NB, R=1.05</t>
  </si>
  <si>
    <t>eKai: 73M NB, R=0.95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</si>
</sst>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Color50]\+0.00%;[Red]\-0.00%;0.00%"/>
    <numFmt numFmtId="165" formatCode="0.000%"/>
    <numFmt numFmtId="166" formatCode="0.0000%"/>
    <numFmt numFmtId="167" formatCode="\+0.00%;\-0.00%"/>
    <numFmt numFmtId="168" formatCode="0.0000"/>
    <numFmt numFmtId="169" formatCode="0.000"/>
  </numFmts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  <font>
      <b/>
      <sz val="20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20"/>
      <color theme="5" tint="0.59999389629810485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4" borderId="1" xfId="1" applyFont="1" applyFill="1" applyBorder="1" applyAlignment="1">
      <alignment horizontal="center" vertical="center"/>
    </xf>
    <xf numFmtId="10" fontId="2" fillId="44" borderId="1" xfId="1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9" fontId="5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1" fontId="16" fillId="2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" fontId="18" fillId="2" borderId="1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15" fillId="11" borderId="2" xfId="0" applyNumberFormat="1" applyFont="1" applyFill="1" applyBorder="1" applyAlignment="1">
      <alignment horizontal="center" vertical="center"/>
    </xf>
    <xf numFmtId="3" fontId="15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3" fontId="17" fillId="11" borderId="2" xfId="0" applyNumberFormat="1" applyFont="1" applyFill="1" applyBorder="1" applyAlignment="1">
      <alignment horizontal="center" vertical="center"/>
    </xf>
    <xf numFmtId="3" fontId="17" fillId="11" borderId="3" xfId="0" applyNumberFormat="1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483000"/>
      <color rgb="FF003217"/>
      <color rgb="FF320000"/>
      <color rgb="FF323232"/>
      <color rgb="FF240000"/>
      <color rgb="FF030024"/>
      <color rgb="FF323100"/>
      <color rgb="FF1B0C26"/>
      <color rgb="FF000C24"/>
      <color rgb="FF242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workbookViewId="0">
      <selection activeCell="J12" sqref="J12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35" t="s">
        <v>91</v>
      </c>
      <c r="B1" s="136"/>
      <c r="C1" s="136"/>
      <c r="D1" s="136"/>
      <c r="E1" s="136"/>
      <c r="F1" s="136"/>
      <c r="G1" s="137"/>
      <c r="H1" s="135" t="s">
        <v>90</v>
      </c>
      <c r="I1" s="136"/>
      <c r="J1" s="136"/>
      <c r="K1" s="136"/>
      <c r="L1" s="136"/>
      <c r="M1" s="136"/>
      <c r="N1" s="137"/>
      <c r="O1" s="138" t="s">
        <v>93</v>
      </c>
      <c r="P1" s="139"/>
      <c r="Q1" s="129" t="s">
        <v>92</v>
      </c>
      <c r="R1" s="130"/>
      <c r="S1" s="131" t="s">
        <v>87</v>
      </c>
      <c r="T1" s="132"/>
      <c r="U1" s="133" t="s">
        <v>88</v>
      </c>
      <c r="V1" s="134"/>
    </row>
    <row r="2" spans="1:25" s="57" customFormat="1" ht="19.5" customHeight="1" x14ac:dyDescent="0.25">
      <c r="A2" s="64" t="s">
        <v>16</v>
      </c>
      <c r="B2" s="62" t="s">
        <v>102</v>
      </c>
      <c r="C2" s="62" t="s">
        <v>103</v>
      </c>
      <c r="D2" s="62" t="s">
        <v>104</v>
      </c>
      <c r="E2" s="62" t="s">
        <v>105</v>
      </c>
      <c r="F2" s="62" t="s">
        <v>106</v>
      </c>
      <c r="G2" s="63" t="s">
        <v>39</v>
      </c>
      <c r="H2" s="64" t="s">
        <v>16</v>
      </c>
      <c r="I2" s="62" t="s">
        <v>102</v>
      </c>
      <c r="J2" s="62" t="s">
        <v>103</v>
      </c>
      <c r="K2" s="62" t="s">
        <v>104</v>
      </c>
      <c r="L2" s="62" t="s">
        <v>105</v>
      </c>
      <c r="M2" s="62" t="s">
        <v>106</v>
      </c>
      <c r="N2" s="63" t="s">
        <v>39</v>
      </c>
      <c r="O2" s="72" t="s">
        <v>84</v>
      </c>
      <c r="P2" s="73">
        <v>0</v>
      </c>
      <c r="Q2" s="59" t="s">
        <v>84</v>
      </c>
      <c r="R2" s="66">
        <v>0.15</v>
      </c>
      <c r="S2" s="60" t="s">
        <v>9</v>
      </c>
      <c r="T2" s="12"/>
      <c r="U2" s="68" t="s">
        <v>89</v>
      </c>
      <c r="V2" s="69">
        <f>VLOOKUP(T3,$H$3:$M$13,6,FALSE)</f>
        <v>1719.2499999999998</v>
      </c>
      <c r="X2" s="57" t="s">
        <v>40</v>
      </c>
      <c r="Y2" s="57" t="s">
        <v>38</v>
      </c>
    </row>
    <row r="3" spans="1:25" ht="19.5" customHeight="1" x14ac:dyDescent="0.25">
      <c r="A3" s="3" t="s">
        <v>77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77</v>
      </c>
      <c r="I3" s="61">
        <f>B3 * (1+SUM($R:$R))</f>
        <v>172.5</v>
      </c>
      <c r="J3" s="61">
        <f t="shared" ref="J3:J13" si="0">C3 * (1+SUM($R:$R))</f>
        <v>345</v>
      </c>
      <c r="K3" s="61">
        <f t="shared" ref="K3:M10" si="1">D3 * (1+SUM($R:$R))</f>
        <v>570.4</v>
      </c>
      <c r="L3" s="61">
        <f t="shared" si="1"/>
        <v>875.15</v>
      </c>
      <c r="M3" s="61">
        <f t="shared" si="1"/>
        <v>1324.8</v>
      </c>
      <c r="N3" s="58">
        <f t="shared" ref="N3:N13" si="2">G3 * (1+SUM($R:$R))</f>
        <v>396.74999999999994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76</v>
      </c>
      <c r="T3" s="13" t="s">
        <v>81</v>
      </c>
      <c r="U3" s="68" t="s">
        <v>99</v>
      </c>
      <c r="V3" s="69">
        <f>MOD(T6, V2)</f>
        <v>263.00000000000091</v>
      </c>
      <c r="W3" s="57" t="s">
        <v>39</v>
      </c>
      <c r="X3" s="57" t="b">
        <f>AND(V3 &gt; 0, V3 &lt;= VLOOKUP($T$3,$H$3:$N$13,7,FALSE))</f>
        <v>1</v>
      </c>
      <c r="Y3" s="57" t="b">
        <f>AND(V4 &gt; 0, V4 &lt;= VLOOKUP($T$3,$H$3:$N$13,7,FALSE))</f>
        <v>1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149.5</v>
      </c>
      <c r="J4" s="61">
        <f t="shared" si="0"/>
        <v>299</v>
      </c>
      <c r="K4" s="61">
        <f t="shared" si="1"/>
        <v>552</v>
      </c>
      <c r="L4" s="61">
        <f t="shared" si="1"/>
        <v>965.99999999999989</v>
      </c>
      <c r="M4" s="61">
        <f t="shared" si="1"/>
        <v>2000.9999999999998</v>
      </c>
      <c r="N4" s="58">
        <f t="shared" si="2"/>
        <v>229.99999999999997</v>
      </c>
      <c r="O4" s="72" t="s">
        <v>85</v>
      </c>
      <c r="P4" s="73">
        <v>0</v>
      </c>
      <c r="Q4" s="59" t="s">
        <v>85</v>
      </c>
      <c r="R4" s="66">
        <v>0</v>
      </c>
      <c r="S4" s="60" t="s">
        <v>94</v>
      </c>
      <c r="T4" s="13">
        <v>7140</v>
      </c>
      <c r="U4" s="68" t="s">
        <v>100</v>
      </c>
      <c r="V4" s="69">
        <f>MOD(T7, V2)</f>
        <v>393.00000000000182</v>
      </c>
      <c r="W4" s="57" t="s">
        <v>102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78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78</v>
      </c>
      <c r="I5" s="61">
        <f t="shared" si="3"/>
        <v>165.6</v>
      </c>
      <c r="J5" s="61">
        <f t="shared" si="0"/>
        <v>331.2</v>
      </c>
      <c r="K5" s="61">
        <f t="shared" si="1"/>
        <v>634.79999999999995</v>
      </c>
      <c r="L5" s="61">
        <f t="shared" si="1"/>
        <v>965.99999999999989</v>
      </c>
      <c r="M5" s="61">
        <f t="shared" si="1"/>
        <v>1517.9999999999998</v>
      </c>
      <c r="N5" s="58">
        <f t="shared" si="2"/>
        <v>331.2</v>
      </c>
      <c r="O5" s="72" t="s">
        <v>86</v>
      </c>
      <c r="P5" s="73">
        <v>0</v>
      </c>
      <c r="Q5" s="59" t="s">
        <v>86</v>
      </c>
      <c r="R5" s="66">
        <v>0</v>
      </c>
      <c r="S5" s="60" t="s">
        <v>96</v>
      </c>
      <c r="T5" s="13">
        <v>14147</v>
      </c>
      <c r="U5" s="70" t="s">
        <v>97</v>
      </c>
      <c r="V5" s="71" t="str" cm="1">
        <f t="array" ref="V5">(ROUNDDOWN(T6/V2, 0) + IF(X8,1,0)) &amp; _xlfn.IFS(X3, " + FS", X4, " + C1", X5, " + C2", X6, " + C3", X7, " + C4", TRUE, "")</f>
        <v>4 + FS</v>
      </c>
      <c r="W5" s="57" t="s">
        <v>103</v>
      </c>
      <c r="X5" s="57" t="b">
        <f>AND(V3&gt;VLOOKUP($T$3,$H$3:$M$13,2,FALSE),V3&lt;=VLOOKUP($T$3,$H$3:$M$13,3,FALSE))</f>
        <v>1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79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79</v>
      </c>
      <c r="I6" s="61">
        <f t="shared" si="3"/>
        <v>229.99999999999997</v>
      </c>
      <c r="J6" s="61">
        <f t="shared" si="0"/>
        <v>505.99999999999994</v>
      </c>
      <c r="K6" s="61">
        <f t="shared" si="1"/>
        <v>919.99999999999989</v>
      </c>
      <c r="L6" s="61">
        <f t="shared" si="1"/>
        <v>1357</v>
      </c>
      <c r="M6" s="61">
        <f t="shared" si="1"/>
        <v>1839.9999999999998</v>
      </c>
      <c r="N6" s="58">
        <f t="shared" si="2"/>
        <v>345</v>
      </c>
      <c r="S6" s="75" t="s">
        <v>95</v>
      </c>
      <c r="T6" s="76">
        <f>T4 * (1 - SUM(P:P))</f>
        <v>7140</v>
      </c>
      <c r="U6" s="77" t="s">
        <v>98</v>
      </c>
      <c r="V6" s="71" t="str" cm="1">
        <f t="array" ref="V6">(ROUNDDOWN(T7/V2, 0) + IF(Y8,1,0)) &amp; _xlfn.IFS(Y3, " + FS", Y4, " + C1", Y5, " + C2", Y6, " + C3", Y7, " + C4", TRUE, "")</f>
        <v>8 + FS</v>
      </c>
      <c r="W6" s="57" t="s">
        <v>104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1</v>
      </c>
    </row>
    <row r="7" spans="1:25" ht="19.5" customHeight="1" x14ac:dyDescent="0.25">
      <c r="A7" s="3" t="s">
        <v>80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80</v>
      </c>
      <c r="I7" s="61">
        <f t="shared" si="3"/>
        <v>138</v>
      </c>
      <c r="J7" s="61">
        <f t="shared" si="0"/>
        <v>413.99999999999994</v>
      </c>
      <c r="K7" s="61">
        <f t="shared" si="1"/>
        <v>552</v>
      </c>
      <c r="L7" s="61">
        <f t="shared" si="1"/>
        <v>1104</v>
      </c>
      <c r="M7" s="61">
        <f t="shared" si="1"/>
        <v>1793.9999999999998</v>
      </c>
      <c r="N7" s="58">
        <f t="shared" si="2"/>
        <v>459.99999999999994</v>
      </c>
      <c r="S7" s="75" t="s">
        <v>101</v>
      </c>
      <c r="T7" s="76">
        <f>T5 * (1 - SUM(P:P))</f>
        <v>14147</v>
      </c>
      <c r="W7" s="57" t="s">
        <v>105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81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81</v>
      </c>
      <c r="I8" s="61">
        <f t="shared" si="3"/>
        <v>211.6</v>
      </c>
      <c r="J8" s="61">
        <f t="shared" si="0"/>
        <v>317.39999999999998</v>
      </c>
      <c r="K8" s="61">
        <f t="shared" si="1"/>
        <v>634.79999999999995</v>
      </c>
      <c r="L8" s="61">
        <f t="shared" si="1"/>
        <v>1110.8999999999999</v>
      </c>
      <c r="M8" s="61">
        <f t="shared" si="1"/>
        <v>1719.2499999999998</v>
      </c>
      <c r="N8" s="58">
        <f t="shared" si="2"/>
        <v>529</v>
      </c>
      <c r="W8" s="57" t="s">
        <v>106</v>
      </c>
      <c r="X8" s="57" t="b">
        <f>V3&gt;VLOOKUP($T$3,$H$3:$M$13,5,FALSE)</f>
        <v>0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149.5</v>
      </c>
      <c r="J9" s="61">
        <f t="shared" si="0"/>
        <v>379.49999999999994</v>
      </c>
      <c r="K9" s="61">
        <f t="shared" si="1"/>
        <v>655.5</v>
      </c>
      <c r="L9" s="61">
        <f t="shared" si="1"/>
        <v>1150</v>
      </c>
      <c r="M9" s="61">
        <f t="shared" si="1"/>
        <v>1839.9999999999998</v>
      </c>
      <c r="N9" s="58">
        <f t="shared" si="2"/>
        <v>459.99999999999994</v>
      </c>
      <c r="W9" s="57"/>
      <c r="X9" s="57"/>
      <c r="Y9" s="57"/>
    </row>
    <row r="10" spans="1:25" ht="19.5" customHeight="1" x14ac:dyDescent="0.25">
      <c r="A10" s="3" t="s">
        <v>82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82</v>
      </c>
      <c r="I10" s="61">
        <f t="shared" si="3"/>
        <v>266.79999999999995</v>
      </c>
      <c r="J10" s="61">
        <f t="shared" si="0"/>
        <v>533.59999999999991</v>
      </c>
      <c r="K10" s="61">
        <f t="shared" si="1"/>
        <v>933.8</v>
      </c>
      <c r="L10" s="61">
        <f t="shared" si="1"/>
        <v>1467.3999999999999</v>
      </c>
      <c r="M10" s="61">
        <f t="shared" si="1"/>
        <v>2267.7999999999997</v>
      </c>
      <c r="N10" s="58">
        <f t="shared" si="2"/>
        <v>667</v>
      </c>
    </row>
    <row r="11" spans="1:25" ht="19.5" customHeight="1" x14ac:dyDescent="0.25">
      <c r="A11" s="3" t="s">
        <v>83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83</v>
      </c>
      <c r="I11" s="61">
        <f t="shared" si="3"/>
        <v>626.75</v>
      </c>
      <c r="J11" s="61">
        <f t="shared" si="0"/>
        <v>1253.5</v>
      </c>
      <c r="K11" s="61"/>
      <c r="L11" s="61"/>
      <c r="M11" s="61"/>
      <c r="N11" s="58">
        <f t="shared" si="2"/>
        <v>459.99999999999994</v>
      </c>
    </row>
    <row r="12" spans="1:25" ht="19.5" customHeight="1" x14ac:dyDescent="0.25">
      <c r="A12" s="3" t="s">
        <v>178</v>
      </c>
      <c r="B12" s="61">
        <v>340</v>
      </c>
      <c r="C12" s="61">
        <v>680</v>
      </c>
      <c r="D12" s="61"/>
      <c r="E12" s="61"/>
      <c r="F12" s="61"/>
      <c r="G12" s="58">
        <v>400</v>
      </c>
      <c r="H12" s="3" t="s">
        <v>178</v>
      </c>
      <c r="I12" s="61">
        <f t="shared" si="3"/>
        <v>390.99999999999994</v>
      </c>
      <c r="J12" s="61">
        <f t="shared" si="0"/>
        <v>781.99999999999989</v>
      </c>
      <c r="K12" s="61"/>
      <c r="L12" s="61"/>
      <c r="M12" s="61"/>
      <c r="N12" s="58">
        <f t="shared" si="2"/>
        <v>459.99999999999994</v>
      </c>
    </row>
    <row r="13" spans="1:25" ht="19.5" customHeight="1" x14ac:dyDescent="0.25">
      <c r="A13" s="3" t="s">
        <v>177</v>
      </c>
      <c r="B13" s="61">
        <v>200</v>
      </c>
      <c r="C13" s="61">
        <v>400</v>
      </c>
      <c r="D13" s="61">
        <v>600</v>
      </c>
      <c r="E13" s="61"/>
      <c r="F13" s="61"/>
      <c r="G13" s="58">
        <v>90</v>
      </c>
      <c r="H13" s="3" t="s">
        <v>177</v>
      </c>
      <c r="I13" s="61">
        <f t="shared" si="3"/>
        <v>229.99999999999997</v>
      </c>
      <c r="J13" s="61">
        <f t="shared" si="0"/>
        <v>459.99999999999994</v>
      </c>
      <c r="K13" s="61">
        <f>D13 * (1+SUM($R:$R))</f>
        <v>690</v>
      </c>
      <c r="L13" s="61"/>
      <c r="M13" s="61"/>
      <c r="N13" s="58">
        <f t="shared" si="2"/>
        <v>103.49999999999999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113</v>
      </c>
      <c r="C1" s="1" t="s">
        <v>113</v>
      </c>
      <c r="D1" s="1" t="s">
        <v>115</v>
      </c>
      <c r="E1" s="1" t="s">
        <v>135</v>
      </c>
      <c r="H1" s="1" t="s">
        <v>113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116</v>
      </c>
      <c r="C3" s="8" t="s">
        <v>116</v>
      </c>
      <c r="D3" s="8" t="s">
        <v>109</v>
      </c>
      <c r="E3" s="8" t="s">
        <v>109</v>
      </c>
      <c r="G3" s="7" t="s">
        <v>17</v>
      </c>
      <c r="H3" s="8" t="s">
        <v>116</v>
      </c>
      <c r="I3" s="8" t="s">
        <v>109</v>
      </c>
    </row>
    <row r="4" spans="1:9" ht="20.25" customHeight="1" x14ac:dyDescent="0.25">
      <c r="A4" s="10" t="s">
        <v>18</v>
      </c>
      <c r="B4" s="11" t="s">
        <v>110</v>
      </c>
      <c r="C4" s="11" t="s">
        <v>110</v>
      </c>
      <c r="D4" s="11" t="s">
        <v>130</v>
      </c>
      <c r="E4" s="11" t="s">
        <v>130</v>
      </c>
      <c r="G4" s="10" t="s">
        <v>18</v>
      </c>
      <c r="H4" s="11" t="s">
        <v>110</v>
      </c>
      <c r="I4" s="11" t="s">
        <v>121</v>
      </c>
    </row>
    <row r="5" spans="1:9" ht="20.25" customHeight="1" x14ac:dyDescent="0.25">
      <c r="A5" s="10" t="s">
        <v>19</v>
      </c>
      <c r="B5" s="11" t="s">
        <v>107</v>
      </c>
      <c r="C5" s="11" t="s">
        <v>107</v>
      </c>
      <c r="D5" s="11" t="s">
        <v>122</v>
      </c>
      <c r="E5" s="11" t="s">
        <v>122</v>
      </c>
      <c r="G5" s="10" t="s">
        <v>19</v>
      </c>
      <c r="H5" s="11" t="s">
        <v>107</v>
      </c>
      <c r="I5" s="11" t="s">
        <v>122</v>
      </c>
    </row>
    <row r="6" spans="1:9" ht="20.25" customHeight="1" x14ac:dyDescent="0.25">
      <c r="A6" s="10" t="s">
        <v>20</v>
      </c>
      <c r="B6" s="11" t="s">
        <v>108</v>
      </c>
      <c r="C6" s="11" t="s">
        <v>108</v>
      </c>
      <c r="D6" s="11" t="s">
        <v>123</v>
      </c>
      <c r="E6" s="11" t="s">
        <v>123</v>
      </c>
      <c r="G6" s="10" t="s">
        <v>20</v>
      </c>
      <c r="H6" s="11" t="s">
        <v>108</v>
      </c>
      <c r="I6" s="11" t="s">
        <v>123</v>
      </c>
    </row>
    <row r="7" spans="1:9" ht="20.25" customHeight="1" x14ac:dyDescent="0.25">
      <c r="A7" s="12" t="s">
        <v>21</v>
      </c>
      <c r="B7" s="13" t="s">
        <v>112</v>
      </c>
      <c r="C7" s="13" t="s">
        <v>112</v>
      </c>
      <c r="D7" s="13" t="s">
        <v>117</v>
      </c>
      <c r="E7" s="13" t="s">
        <v>117</v>
      </c>
      <c r="G7" s="12" t="s">
        <v>21</v>
      </c>
      <c r="H7" s="13" t="s">
        <v>117</v>
      </c>
      <c r="I7" s="13" t="s">
        <v>117</v>
      </c>
    </row>
    <row r="8" spans="1:9" ht="20.25" customHeight="1" x14ac:dyDescent="0.25">
      <c r="A8" s="12" t="s">
        <v>22</v>
      </c>
      <c r="B8" s="13" t="s">
        <v>131</v>
      </c>
      <c r="C8" s="13" t="s">
        <v>131</v>
      </c>
      <c r="D8" s="13" t="s">
        <v>122</v>
      </c>
      <c r="E8" s="13" t="s">
        <v>122</v>
      </c>
      <c r="G8" s="12" t="s">
        <v>22</v>
      </c>
      <c r="H8" s="13" t="s">
        <v>112</v>
      </c>
      <c r="I8" s="13" t="s">
        <v>122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129</v>
      </c>
      <c r="C11" s="17" t="s">
        <v>129</v>
      </c>
      <c r="D11" s="17" t="s">
        <v>124</v>
      </c>
      <c r="E11" s="17" t="s">
        <v>124</v>
      </c>
      <c r="G11" s="16" t="s">
        <v>25</v>
      </c>
      <c r="H11" s="17" t="s">
        <v>118</v>
      </c>
      <c r="I11" s="17" t="s">
        <v>124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119</v>
      </c>
      <c r="C15" s="4" t="s">
        <v>119</v>
      </c>
      <c r="D15" s="4" t="s">
        <v>125</v>
      </c>
      <c r="E15" s="4" t="s">
        <v>119</v>
      </c>
      <c r="G15" s="3" t="s">
        <v>31</v>
      </c>
      <c r="H15" s="4" t="s">
        <v>119</v>
      </c>
      <c r="I15" s="4" t="s">
        <v>119</v>
      </c>
    </row>
    <row r="16" spans="1:9" ht="20.25" customHeight="1" x14ac:dyDescent="0.25">
      <c r="A16" s="3" t="s">
        <v>32</v>
      </c>
      <c r="B16" s="4" t="s">
        <v>120</v>
      </c>
      <c r="C16" s="4" t="s">
        <v>120</v>
      </c>
      <c r="D16" s="4" t="s">
        <v>37</v>
      </c>
      <c r="E16" s="4" t="s">
        <v>119</v>
      </c>
      <c r="G16" s="3" t="s">
        <v>32</v>
      </c>
      <c r="H16" s="4" t="s">
        <v>120</v>
      </c>
      <c r="I16" s="4" t="s">
        <v>119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113</v>
      </c>
      <c r="B18" s="141" t="s">
        <v>132</v>
      </c>
      <c r="C18" s="141"/>
      <c r="D18" s="141"/>
      <c r="E18" s="142"/>
    </row>
    <row r="19" spans="1:5" ht="20.25" customHeight="1" x14ac:dyDescent="0.25">
      <c r="A19" s="1" t="s">
        <v>114</v>
      </c>
      <c r="B19" s="140" t="s">
        <v>134</v>
      </c>
      <c r="C19" s="141"/>
      <c r="D19" s="141"/>
      <c r="E19" s="142"/>
    </row>
    <row r="20" spans="1:5" ht="20.25" customHeight="1" x14ac:dyDescent="0.25">
      <c r="A20" s="1" t="s">
        <v>115</v>
      </c>
      <c r="B20" s="140" t="s">
        <v>133</v>
      </c>
      <c r="C20" s="141"/>
      <c r="D20" s="141"/>
      <c r="E20" s="142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126</v>
      </c>
      <c r="D1" s="79" t="s">
        <v>127</v>
      </c>
      <c r="E1" s="1" t="s">
        <v>139</v>
      </c>
      <c r="I1" s="1" t="s">
        <v>138</v>
      </c>
      <c r="N1" s="1" t="s">
        <v>140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128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128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136</v>
      </c>
      <c r="J8" s="9" t="s">
        <v>137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128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136</v>
      </c>
      <c r="J11" s="15" t="s">
        <v>137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128</v>
      </c>
      <c r="B13" s="4"/>
      <c r="C13" s="4"/>
      <c r="D13" s="4"/>
    </row>
    <row r="14" spans="1:24" s="4" customFormat="1" ht="20.25" customHeight="1" x14ac:dyDescent="0.25">
      <c r="A14" s="4" t="s">
        <v>111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R32"/>
  <sheetViews>
    <sheetView tabSelected="1" workbookViewId="0">
      <pane ySplit="1" topLeftCell="A2" activePane="bottomLeft" state="frozen"/>
      <selection pane="bottomLeft" activeCell="P4" sqref="P4:Q8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2" style="20" customWidth="1"/>
    <col min="5" max="5" width="9.140625" style="20"/>
    <col min="6" max="6" width="12" style="20" customWidth="1"/>
    <col min="7" max="7" width="9.140625" style="20"/>
    <col min="8" max="8" width="12" style="20" customWidth="1"/>
    <col min="9" max="9" width="9.140625" style="20"/>
    <col min="10" max="10" width="12" style="20" customWidth="1"/>
    <col min="11" max="11" width="9.140625" style="20"/>
    <col min="12" max="12" width="12" style="20" customWidth="1"/>
    <col min="13" max="13" width="9.140625" style="20"/>
    <col min="14" max="14" width="12" style="20" customWidth="1"/>
    <col min="15" max="15" width="9.140625" style="20"/>
    <col min="16" max="16" width="12" style="20" customWidth="1"/>
    <col min="17" max="17" width="9.140625" style="20"/>
    <col min="18" max="18" width="12" style="20" customWidth="1"/>
    <col min="19" max="16384" width="9.140625" style="20"/>
  </cols>
  <sheetData>
    <row r="1" spans="1:18" ht="18" customHeight="1" x14ac:dyDescent="0.25">
      <c r="A1" s="194"/>
      <c r="B1" s="195"/>
      <c r="C1" s="151" t="s">
        <v>187</v>
      </c>
      <c r="D1" s="152"/>
      <c r="E1" s="151" t="s">
        <v>186</v>
      </c>
      <c r="F1" s="152"/>
      <c r="G1" s="151" t="s">
        <v>188</v>
      </c>
      <c r="H1" s="152"/>
      <c r="I1" s="151" t="s">
        <v>189</v>
      </c>
      <c r="J1" s="152"/>
      <c r="K1" s="151" t="s">
        <v>183</v>
      </c>
      <c r="L1" s="152"/>
      <c r="M1" s="151" t="s">
        <v>185</v>
      </c>
      <c r="N1" s="152"/>
      <c r="O1" s="151" t="s">
        <v>184</v>
      </c>
      <c r="P1" s="152"/>
      <c r="Q1" s="151" t="s">
        <v>184</v>
      </c>
      <c r="R1" s="152"/>
    </row>
    <row r="2" spans="1:18" ht="18" customHeight="1" x14ac:dyDescent="0.25">
      <c r="A2" s="171" t="s">
        <v>43</v>
      </c>
      <c r="B2" s="172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  <c r="I2" s="21">
        <f>5/3</f>
        <v>1.6666666666666667</v>
      </c>
      <c r="J2" s="22">
        <f>I2</f>
        <v>1.6666666666666667</v>
      </c>
      <c r="K2" s="21">
        <f>5/3</f>
        <v>1.6666666666666667</v>
      </c>
      <c r="L2" s="22">
        <f>K2</f>
        <v>1.6666666666666667</v>
      </c>
      <c r="M2" s="21">
        <f>5/3</f>
        <v>1.6666666666666667</v>
      </c>
      <c r="N2" s="22">
        <f>M2</f>
        <v>1.6666666666666667</v>
      </c>
      <c r="O2" s="21">
        <f>5/3</f>
        <v>1.6666666666666667</v>
      </c>
      <c r="P2" s="22">
        <f>O2</f>
        <v>1.6666666666666667</v>
      </c>
      <c r="Q2" s="21">
        <f>5/3</f>
        <v>1.6666666666666667</v>
      </c>
      <c r="R2" s="22">
        <f>Q2</f>
        <v>1.6666666666666667</v>
      </c>
    </row>
    <row r="3" spans="1:18" ht="18" customHeight="1" x14ac:dyDescent="0.25">
      <c r="A3" s="171" t="s">
        <v>60</v>
      </c>
      <c r="B3" s="172"/>
      <c r="C3" s="21">
        <v>0</v>
      </c>
      <c r="D3" s="22">
        <f>1-C3</f>
        <v>1</v>
      </c>
      <c r="E3" s="21">
        <v>0</v>
      </c>
      <c r="F3" s="22">
        <f>1-E3</f>
        <v>1</v>
      </c>
      <c r="G3" s="21">
        <v>0</v>
      </c>
      <c r="H3" s="22">
        <f>1-G3</f>
        <v>1</v>
      </c>
      <c r="I3" s="21">
        <v>0</v>
      </c>
      <c r="J3" s="22">
        <f>1-I3</f>
        <v>1</v>
      </c>
      <c r="K3" s="21">
        <v>0</v>
      </c>
      <c r="L3" s="22">
        <f>1-K3</f>
        <v>1</v>
      </c>
      <c r="M3" s="21">
        <v>0</v>
      </c>
      <c r="N3" s="22">
        <f>1-M3</f>
        <v>1</v>
      </c>
      <c r="O3" s="21">
        <v>0</v>
      </c>
      <c r="P3" s="22">
        <f>1-O3</f>
        <v>1</v>
      </c>
      <c r="Q3" s="21">
        <v>0</v>
      </c>
      <c r="R3" s="22">
        <f>1-Q3</f>
        <v>1</v>
      </c>
    </row>
    <row r="4" spans="1:18" s="25" customFormat="1" ht="18" customHeight="1" x14ac:dyDescent="0.25">
      <c r="A4" s="175" t="s">
        <v>59</v>
      </c>
      <c r="B4" s="45" t="s">
        <v>62</v>
      </c>
      <c r="C4" s="24">
        <v>4483</v>
      </c>
      <c r="D4" s="153">
        <f>(C4/(1+C5)*(1+C5+C6)*(1+C7)*(1+C8))</f>
        <v>14793.900000000001</v>
      </c>
      <c r="E4" s="24">
        <v>4483</v>
      </c>
      <c r="F4" s="153">
        <f>(E4/(1+E5)*(1+E5+E6)*(1+E7)*(1+E8))</f>
        <v>14793.900000000001</v>
      </c>
      <c r="G4" s="24">
        <v>5096</v>
      </c>
      <c r="H4" s="153">
        <f>(G4/(1+G5)*(1+G5+G6)*(1+G7)*(1+G8))</f>
        <v>16816.800000000003</v>
      </c>
      <c r="I4" s="24">
        <v>5096</v>
      </c>
      <c r="J4" s="153">
        <f>(I4/(1+I5)*(1+I5+I6)*(1+I7)*(1+I8))</f>
        <v>16816.800000000003</v>
      </c>
      <c r="K4" s="24">
        <v>5096</v>
      </c>
      <c r="L4" s="153">
        <f>(K4/(1+K5)*(1+K5+K6)*(1+K7)*(1+K8))</f>
        <v>16816.800000000003</v>
      </c>
      <c r="M4" s="24">
        <v>5096</v>
      </c>
      <c r="N4" s="153">
        <f>(M4/(1+M5)*(1+M5+M6)*(1+M7)*(1+M8))</f>
        <v>16816.800000000003</v>
      </c>
      <c r="O4" s="24">
        <v>5096</v>
      </c>
      <c r="P4" s="153">
        <f>(O4/(1+O5)*(1+O5+O6)*(1+O7)*(1+O8))</f>
        <v>16816.800000000003</v>
      </c>
      <c r="Q4" s="24">
        <v>5096</v>
      </c>
      <c r="R4" s="153">
        <f>(Q4/(1+Q5)*(1+Q5+Q6)*(1+Q7)*(1+Q8))</f>
        <v>16816.800000000003</v>
      </c>
    </row>
    <row r="5" spans="1:18" s="25" customFormat="1" ht="18" customHeight="1" x14ac:dyDescent="0.25">
      <c r="A5" s="176"/>
      <c r="B5" s="45" t="s">
        <v>44</v>
      </c>
      <c r="C5" s="26">
        <v>0</v>
      </c>
      <c r="D5" s="154"/>
      <c r="E5" s="26">
        <v>0</v>
      </c>
      <c r="F5" s="154"/>
      <c r="G5" s="26">
        <v>0</v>
      </c>
      <c r="H5" s="154"/>
      <c r="I5" s="26">
        <v>0</v>
      </c>
      <c r="J5" s="154"/>
      <c r="K5" s="26">
        <v>0</v>
      </c>
      <c r="L5" s="154"/>
      <c r="M5" s="26">
        <v>0</v>
      </c>
      <c r="N5" s="154"/>
      <c r="O5" s="26">
        <v>0</v>
      </c>
      <c r="P5" s="154"/>
      <c r="Q5" s="26">
        <v>0</v>
      </c>
      <c r="R5" s="154"/>
    </row>
    <row r="6" spans="1:18" s="25" customFormat="1" ht="18" customHeight="1" x14ac:dyDescent="0.25">
      <c r="A6" s="176"/>
      <c r="B6" s="45" t="s">
        <v>45</v>
      </c>
      <c r="C6" s="27">
        <v>0</v>
      </c>
      <c r="D6" s="154"/>
      <c r="E6" s="27">
        <v>0</v>
      </c>
      <c r="F6" s="154"/>
      <c r="G6" s="27">
        <v>0</v>
      </c>
      <c r="H6" s="154"/>
      <c r="I6" s="27">
        <v>0</v>
      </c>
      <c r="J6" s="154"/>
      <c r="K6" s="27">
        <v>0</v>
      </c>
      <c r="L6" s="154"/>
      <c r="M6" s="27">
        <v>0</v>
      </c>
      <c r="N6" s="154"/>
      <c r="O6" s="27">
        <v>0</v>
      </c>
      <c r="P6" s="154"/>
      <c r="Q6" s="27">
        <v>0</v>
      </c>
      <c r="R6" s="154"/>
    </row>
    <row r="7" spans="1:18" s="25" customFormat="1" ht="18" customHeight="1" x14ac:dyDescent="0.25">
      <c r="A7" s="176"/>
      <c r="B7" s="45" t="s">
        <v>55</v>
      </c>
      <c r="C7" s="27">
        <v>2</v>
      </c>
      <c r="D7" s="154"/>
      <c r="E7" s="27">
        <v>2</v>
      </c>
      <c r="F7" s="154"/>
      <c r="G7" s="27">
        <v>2</v>
      </c>
      <c r="H7" s="154"/>
      <c r="I7" s="27">
        <v>2</v>
      </c>
      <c r="J7" s="154"/>
      <c r="K7" s="27">
        <v>2</v>
      </c>
      <c r="L7" s="154"/>
      <c r="M7" s="27">
        <v>2</v>
      </c>
      <c r="N7" s="154"/>
      <c r="O7" s="27">
        <v>2</v>
      </c>
      <c r="P7" s="154"/>
      <c r="Q7" s="27">
        <v>2</v>
      </c>
      <c r="R7" s="154"/>
    </row>
    <row r="8" spans="1:18" s="25" customFormat="1" ht="18" customHeight="1" x14ac:dyDescent="0.25">
      <c r="A8" s="177"/>
      <c r="B8" s="45" t="s">
        <v>56</v>
      </c>
      <c r="C8" s="27">
        <v>0.1</v>
      </c>
      <c r="D8" s="155"/>
      <c r="E8" s="27">
        <v>0.1</v>
      </c>
      <c r="F8" s="155"/>
      <c r="G8" s="27">
        <v>0.1</v>
      </c>
      <c r="H8" s="155"/>
      <c r="I8" s="27">
        <v>0.1</v>
      </c>
      <c r="J8" s="155"/>
      <c r="K8" s="27">
        <v>0.1</v>
      </c>
      <c r="L8" s="155"/>
      <c r="M8" s="27">
        <v>0.1</v>
      </c>
      <c r="N8" s="155"/>
      <c r="O8" s="27">
        <v>0.1</v>
      </c>
      <c r="P8" s="155"/>
      <c r="Q8" s="27">
        <v>0.1</v>
      </c>
      <c r="R8" s="155"/>
    </row>
    <row r="9" spans="1:18" s="30" customFormat="1" ht="18" customHeight="1" x14ac:dyDescent="0.25">
      <c r="A9" s="190" t="s">
        <v>46</v>
      </c>
      <c r="B9" s="191"/>
      <c r="C9" s="28">
        <f>16.64*(1+0.05*D31)*0.7</f>
        <v>37.855999999999995</v>
      </c>
      <c r="D9" s="29">
        <f>C9</f>
        <v>37.855999999999995</v>
      </c>
      <c r="E9" s="28">
        <f>16.64*(1+0.05*F31)*0.7</f>
        <v>41.9328</v>
      </c>
      <c r="F9" s="29">
        <f>E9</f>
        <v>41.9328</v>
      </c>
      <c r="G9" s="28">
        <f>16.64*(1+0.05*H31)*0.7</f>
        <v>40.185600000000001</v>
      </c>
      <c r="H9" s="29">
        <f>G9</f>
        <v>40.185600000000001</v>
      </c>
      <c r="I9" s="28">
        <f>16.64*(1+0.05*J31)*0.7</f>
        <v>44.2624</v>
      </c>
      <c r="J9" s="29">
        <f>I9</f>
        <v>44.2624</v>
      </c>
      <c r="K9" s="28">
        <f>16.64*(1+0.05*L31)*0.7</f>
        <v>36.108800000000002</v>
      </c>
      <c r="L9" s="29">
        <f>K9</f>
        <v>36.108800000000002</v>
      </c>
      <c r="M9" s="28">
        <f>16.64*(1+0.05*N31)*0.7</f>
        <v>39.020800000000001</v>
      </c>
      <c r="N9" s="29">
        <f>M9</f>
        <v>39.020800000000001</v>
      </c>
      <c r="O9" s="28">
        <f>16.64*(1+0.05*P31)*0.7</f>
        <v>36.108800000000002</v>
      </c>
      <c r="P9" s="29">
        <f>O9</f>
        <v>36.108800000000002</v>
      </c>
      <c r="Q9" s="28">
        <f>16.64*(1+0.05*R31)*0.7</f>
        <v>36.108800000000002</v>
      </c>
      <c r="R9" s="29">
        <f>Q9</f>
        <v>36.108800000000002</v>
      </c>
    </row>
    <row r="10" spans="1:18" s="32" customFormat="1" ht="18" customHeight="1" x14ac:dyDescent="0.25">
      <c r="A10" s="192" t="s">
        <v>61</v>
      </c>
      <c r="B10" s="46" t="s">
        <v>67</v>
      </c>
      <c r="C10" s="31">
        <v>1</v>
      </c>
      <c r="D10" s="156">
        <f>1+((0.7+C11)*C10)</f>
        <v>5.7</v>
      </c>
      <c r="E10" s="31">
        <v>1</v>
      </c>
      <c r="F10" s="156">
        <f>1+((0.7+E11)*E10)</f>
        <v>5.7</v>
      </c>
      <c r="G10" s="31">
        <v>1</v>
      </c>
      <c r="H10" s="156">
        <f>1+((0.7+G11)*G10)</f>
        <v>5.7</v>
      </c>
      <c r="I10" s="31">
        <v>1</v>
      </c>
      <c r="J10" s="156">
        <f>1+((0.7+I11)*I10)</f>
        <v>5.7</v>
      </c>
      <c r="K10" s="31">
        <v>1</v>
      </c>
      <c r="L10" s="156">
        <f>1+((0.7+K11)*K10)</f>
        <v>5.7</v>
      </c>
      <c r="M10" s="31">
        <v>1</v>
      </c>
      <c r="N10" s="156">
        <f>1+((0.7+M11)*M10)</f>
        <v>5.7</v>
      </c>
      <c r="O10" s="31">
        <v>1</v>
      </c>
      <c r="P10" s="156">
        <f>1+((0.7+O11)*O10)</f>
        <v>5.7</v>
      </c>
      <c r="Q10" s="31">
        <v>1</v>
      </c>
      <c r="R10" s="156">
        <f>1+((0.7+Q11)*Q10)</f>
        <v>5.7</v>
      </c>
    </row>
    <row r="11" spans="1:18" s="32" customFormat="1" ht="18" customHeight="1" x14ac:dyDescent="0.25">
      <c r="A11" s="193"/>
      <c r="B11" s="46" t="s">
        <v>42</v>
      </c>
      <c r="C11" s="33">
        <v>4</v>
      </c>
      <c r="D11" s="157"/>
      <c r="E11" s="33">
        <v>4</v>
      </c>
      <c r="F11" s="157"/>
      <c r="G11" s="33">
        <v>4</v>
      </c>
      <c r="H11" s="157"/>
      <c r="I11" s="33">
        <v>4</v>
      </c>
      <c r="J11" s="157"/>
      <c r="K11" s="33">
        <v>4</v>
      </c>
      <c r="L11" s="157"/>
      <c r="M11" s="33">
        <v>4</v>
      </c>
      <c r="N11" s="157"/>
      <c r="O11" s="33">
        <v>4</v>
      </c>
      <c r="P11" s="157"/>
      <c r="Q11" s="33">
        <v>4</v>
      </c>
      <c r="R11" s="157"/>
    </row>
    <row r="12" spans="1:18" s="35" customFormat="1" ht="18" customHeight="1" x14ac:dyDescent="0.25">
      <c r="A12" s="185" t="s">
        <v>63</v>
      </c>
      <c r="B12" s="47" t="s">
        <v>47</v>
      </c>
      <c r="C12" s="34">
        <v>0.4</v>
      </c>
      <c r="D12" s="158">
        <f>(1+C12+C13)*(1+C14)*(1+C15)</f>
        <v>6.3364999999999982</v>
      </c>
      <c r="E12" s="34">
        <v>0.4</v>
      </c>
      <c r="F12" s="158">
        <f>(1+E12+E13)*(1+E14)*(1+E15)</f>
        <v>6.3364999999999982</v>
      </c>
      <c r="G12" s="34">
        <v>0.4</v>
      </c>
      <c r="H12" s="158">
        <f>(1+G12+G13)*(1+G14)*(1+G15)</f>
        <v>6.3364999999999982</v>
      </c>
      <c r="I12" s="34">
        <v>0.4</v>
      </c>
      <c r="J12" s="158">
        <f>(1+I12+I13)*(1+I14)*(1+I15)</f>
        <v>6.3364999999999982</v>
      </c>
      <c r="K12" s="34">
        <v>0.4</v>
      </c>
      <c r="L12" s="158">
        <f>(1+K12+K13)*(1+K14)*(1+K15)</f>
        <v>6.3364999999999982</v>
      </c>
      <c r="M12" s="34">
        <v>0.4</v>
      </c>
      <c r="N12" s="158">
        <f>(1+M12+M13)*(1+M14)*(1+M15)</f>
        <v>6.3364999999999982</v>
      </c>
      <c r="O12" s="34">
        <v>0.4</v>
      </c>
      <c r="P12" s="158">
        <f>(1+O12+O13)*(1+O14)*(1+O15)</f>
        <v>6.3364999999999982</v>
      </c>
      <c r="Q12" s="34">
        <v>0.4</v>
      </c>
      <c r="R12" s="158">
        <f>(1+Q12+Q13)*(1+Q14)*(1+Q15)</f>
        <v>6.3364999999999982</v>
      </c>
    </row>
    <row r="13" spans="1:18" s="35" customFormat="1" ht="18" customHeight="1" x14ac:dyDescent="0.25">
      <c r="A13" s="186"/>
      <c r="B13" s="47" t="s">
        <v>48</v>
      </c>
      <c r="C13" s="34">
        <v>0.5</v>
      </c>
      <c r="D13" s="159"/>
      <c r="E13" s="34">
        <v>0.5</v>
      </c>
      <c r="F13" s="159"/>
      <c r="G13" s="34">
        <v>0.5</v>
      </c>
      <c r="H13" s="159"/>
      <c r="I13" s="34">
        <v>0.5</v>
      </c>
      <c r="J13" s="159"/>
      <c r="K13" s="34">
        <v>0.5</v>
      </c>
      <c r="L13" s="159"/>
      <c r="M13" s="34">
        <v>0.5</v>
      </c>
      <c r="N13" s="159"/>
      <c r="O13" s="34">
        <v>0.5</v>
      </c>
      <c r="P13" s="159"/>
      <c r="Q13" s="34">
        <v>0.5</v>
      </c>
      <c r="R13" s="159"/>
    </row>
    <row r="14" spans="1:18" s="35" customFormat="1" ht="18" customHeight="1" x14ac:dyDescent="0.25">
      <c r="A14" s="186"/>
      <c r="B14" s="47" t="s">
        <v>68</v>
      </c>
      <c r="C14" s="34">
        <v>0.15</v>
      </c>
      <c r="D14" s="159"/>
      <c r="E14" s="34">
        <v>0.15</v>
      </c>
      <c r="F14" s="159"/>
      <c r="G14" s="34">
        <v>0.15</v>
      </c>
      <c r="H14" s="159"/>
      <c r="I14" s="34">
        <v>0.15</v>
      </c>
      <c r="J14" s="159"/>
      <c r="K14" s="34">
        <v>0.15</v>
      </c>
      <c r="L14" s="159"/>
      <c r="M14" s="34">
        <v>0.15</v>
      </c>
      <c r="N14" s="159"/>
      <c r="O14" s="34">
        <v>0.15</v>
      </c>
      <c r="P14" s="159"/>
      <c r="Q14" s="34">
        <v>0.15</v>
      </c>
      <c r="R14" s="159"/>
    </row>
    <row r="15" spans="1:18" s="35" customFormat="1" ht="18" customHeight="1" x14ac:dyDescent="0.25">
      <c r="A15" s="187"/>
      <c r="B15" s="47" t="s">
        <v>69</v>
      </c>
      <c r="C15" s="34">
        <v>1.9</v>
      </c>
      <c r="D15" s="160"/>
      <c r="E15" s="34">
        <v>1.9</v>
      </c>
      <c r="F15" s="160"/>
      <c r="G15" s="34">
        <v>1.9</v>
      </c>
      <c r="H15" s="160"/>
      <c r="I15" s="34">
        <v>1.9</v>
      </c>
      <c r="J15" s="160"/>
      <c r="K15" s="34">
        <v>1.9</v>
      </c>
      <c r="L15" s="160"/>
      <c r="M15" s="34">
        <v>1.9</v>
      </c>
      <c r="N15" s="160"/>
      <c r="O15" s="34">
        <v>1.9</v>
      </c>
      <c r="P15" s="160"/>
      <c r="Q15" s="34">
        <v>1.9</v>
      </c>
      <c r="R15" s="160"/>
    </row>
    <row r="16" spans="1:18" s="37" customFormat="1" ht="18" customHeight="1" x14ac:dyDescent="0.25">
      <c r="A16" s="188" t="s">
        <v>64</v>
      </c>
      <c r="B16" s="48" t="s">
        <v>57</v>
      </c>
      <c r="C16" s="36">
        <v>0.3</v>
      </c>
      <c r="D16" s="161">
        <f>(1+C16)*(1+C17)</f>
        <v>2.1840000000000002</v>
      </c>
      <c r="E16" s="36">
        <v>0.3</v>
      </c>
      <c r="F16" s="161">
        <f>(1+E16)*(1+E17)</f>
        <v>2.1840000000000002</v>
      </c>
      <c r="G16" s="36">
        <v>0.3</v>
      </c>
      <c r="H16" s="161">
        <f>(1+G16)*(1+G17)</f>
        <v>2.5739999999999998</v>
      </c>
      <c r="I16" s="36">
        <v>0.3</v>
      </c>
      <c r="J16" s="161">
        <f>(1+I16)*(1+I17)</f>
        <v>2.5739999999999998</v>
      </c>
      <c r="K16" s="36">
        <v>0.3</v>
      </c>
      <c r="L16" s="161">
        <f>(1+K16)*(1+K17)</f>
        <v>2.5739999999999998</v>
      </c>
      <c r="M16" s="36">
        <v>0.3</v>
      </c>
      <c r="N16" s="161">
        <f>(1+M16)*(1+M17)</f>
        <v>2.5739999999999998</v>
      </c>
      <c r="O16" s="36">
        <v>0.3</v>
      </c>
      <c r="P16" s="161">
        <f>(1+O16)*(1+O17)</f>
        <v>2.5739999999999998</v>
      </c>
      <c r="Q16" s="36">
        <v>0.3</v>
      </c>
      <c r="R16" s="161">
        <f>(1+Q16)*(1+Q17)</f>
        <v>1.7939999999999998</v>
      </c>
    </row>
    <row r="17" spans="1:18" s="37" customFormat="1" ht="18" customHeight="1" x14ac:dyDescent="0.25">
      <c r="A17" s="189"/>
      <c r="B17" s="48" t="s">
        <v>49</v>
      </c>
      <c r="C17" s="36">
        <v>0.68</v>
      </c>
      <c r="D17" s="162"/>
      <c r="E17" s="36">
        <v>0.68</v>
      </c>
      <c r="F17" s="162"/>
      <c r="G17" s="36">
        <v>0.98</v>
      </c>
      <c r="H17" s="162"/>
      <c r="I17" s="36">
        <v>0.98</v>
      </c>
      <c r="J17" s="162"/>
      <c r="K17" s="36">
        <v>0.98</v>
      </c>
      <c r="L17" s="162"/>
      <c r="M17" s="36">
        <v>0.98</v>
      </c>
      <c r="N17" s="162"/>
      <c r="O17" s="36">
        <v>0.98</v>
      </c>
      <c r="P17" s="162"/>
      <c r="Q17" s="36">
        <v>0.38</v>
      </c>
      <c r="R17" s="162"/>
    </row>
    <row r="18" spans="1:18" s="39" customFormat="1" ht="18" customHeight="1" x14ac:dyDescent="0.25">
      <c r="A18" s="180" t="s">
        <v>65</v>
      </c>
      <c r="B18" s="49" t="s">
        <v>66</v>
      </c>
      <c r="C18" s="38">
        <v>1.5</v>
      </c>
      <c r="D18" s="163">
        <f>C18+C19</f>
        <v>1.5</v>
      </c>
      <c r="E18" s="38">
        <v>1.5</v>
      </c>
      <c r="F18" s="163">
        <f>E18+E19</f>
        <v>1.5</v>
      </c>
      <c r="G18" s="38">
        <v>1.5</v>
      </c>
      <c r="H18" s="163">
        <f>G18+G19</f>
        <v>1.5</v>
      </c>
      <c r="I18" s="38">
        <v>1.5</v>
      </c>
      <c r="J18" s="163">
        <f>I18+I19</f>
        <v>1.5</v>
      </c>
      <c r="K18" s="38">
        <v>1.5</v>
      </c>
      <c r="L18" s="163">
        <f>K18+K19</f>
        <v>1.5</v>
      </c>
      <c r="M18" s="38">
        <v>1.5</v>
      </c>
      <c r="N18" s="163">
        <f>M18+M19</f>
        <v>1.5</v>
      </c>
      <c r="O18" s="38">
        <v>1.5</v>
      </c>
      <c r="P18" s="163">
        <f>O18+O19</f>
        <v>1.5</v>
      </c>
      <c r="Q18" s="38">
        <v>1.5</v>
      </c>
      <c r="R18" s="163">
        <f>Q18+Q19</f>
        <v>1.5</v>
      </c>
    </row>
    <row r="19" spans="1:18" s="39" customFormat="1" ht="18" customHeight="1" x14ac:dyDescent="0.25">
      <c r="A19" s="181"/>
      <c r="B19" s="49" t="s">
        <v>58</v>
      </c>
      <c r="C19" s="40">
        <v>0</v>
      </c>
      <c r="D19" s="164"/>
      <c r="E19" s="40">
        <v>0</v>
      </c>
      <c r="F19" s="164"/>
      <c r="G19" s="40">
        <v>0</v>
      </c>
      <c r="H19" s="164"/>
      <c r="I19" s="40">
        <v>0</v>
      </c>
      <c r="J19" s="164"/>
      <c r="K19" s="40">
        <v>0</v>
      </c>
      <c r="L19" s="164"/>
      <c r="M19" s="40">
        <v>0</v>
      </c>
      <c r="N19" s="164"/>
      <c r="O19" s="40">
        <v>0</v>
      </c>
      <c r="P19" s="164"/>
      <c r="Q19" s="40">
        <v>0</v>
      </c>
      <c r="R19" s="164"/>
    </row>
    <row r="20" spans="1:18" s="42" customFormat="1" ht="18" customHeight="1" x14ac:dyDescent="0.25">
      <c r="A20" s="182" t="s">
        <v>71</v>
      </c>
      <c r="B20" s="50" t="s">
        <v>70</v>
      </c>
      <c r="C20" s="41">
        <v>0</v>
      </c>
      <c r="D20" s="143">
        <f>1+C20*(0.2+C21+C22)</f>
        <v>1</v>
      </c>
      <c r="E20" s="41">
        <v>0</v>
      </c>
      <c r="F20" s="143">
        <f>1+E20*(0.2+E21+E22)</f>
        <v>1</v>
      </c>
      <c r="G20" s="41">
        <v>0</v>
      </c>
      <c r="H20" s="143">
        <f>1+G20*(0.2+G21+G22)</f>
        <v>1</v>
      </c>
      <c r="I20" s="41">
        <v>0</v>
      </c>
      <c r="J20" s="143">
        <f>1+I20*(0.2+I21+I22)</f>
        <v>1</v>
      </c>
      <c r="K20" s="41">
        <v>0</v>
      </c>
      <c r="L20" s="143">
        <f>1+K20*(0.2+K21+K22)</f>
        <v>1</v>
      </c>
      <c r="M20" s="41">
        <v>0</v>
      </c>
      <c r="N20" s="143">
        <f>1+M20*(0.2+M21+M22)</f>
        <v>1</v>
      </c>
      <c r="O20" s="41">
        <v>0</v>
      </c>
      <c r="P20" s="143">
        <f>1+O20*(0.2+O21+O22)</f>
        <v>1</v>
      </c>
      <c r="Q20" s="41">
        <v>0</v>
      </c>
      <c r="R20" s="143">
        <f>1+Q20*(0.2+Q21+Q22)</f>
        <v>1</v>
      </c>
    </row>
    <row r="21" spans="1:18" s="42" customFormat="1" ht="18" customHeight="1" x14ac:dyDescent="0.25">
      <c r="A21" s="183"/>
      <c r="B21" s="50" t="s">
        <v>50</v>
      </c>
      <c r="C21" s="41">
        <v>0.5</v>
      </c>
      <c r="D21" s="144"/>
      <c r="E21" s="41">
        <v>0.5</v>
      </c>
      <c r="F21" s="144"/>
      <c r="G21" s="41">
        <v>0.5</v>
      </c>
      <c r="H21" s="144"/>
      <c r="I21" s="41">
        <v>0.5</v>
      </c>
      <c r="J21" s="144"/>
      <c r="K21" s="41">
        <v>0.5</v>
      </c>
      <c r="L21" s="144"/>
      <c r="M21" s="41">
        <v>0.5</v>
      </c>
      <c r="N21" s="144"/>
      <c r="O21" s="41">
        <v>0.5</v>
      </c>
      <c r="P21" s="144"/>
      <c r="Q21" s="41">
        <v>0.5</v>
      </c>
      <c r="R21" s="144"/>
    </row>
    <row r="22" spans="1:18" s="42" customFormat="1" ht="18" customHeight="1" x14ac:dyDescent="0.25">
      <c r="A22" s="184"/>
      <c r="B22" s="50" t="s">
        <v>51</v>
      </c>
      <c r="C22" s="41">
        <v>0</v>
      </c>
      <c r="D22" s="145"/>
      <c r="E22" s="41">
        <v>0</v>
      </c>
      <c r="F22" s="145"/>
      <c r="G22" s="41">
        <v>0</v>
      </c>
      <c r="H22" s="145"/>
      <c r="I22" s="41">
        <v>0</v>
      </c>
      <c r="J22" s="145"/>
      <c r="K22" s="41">
        <v>0</v>
      </c>
      <c r="L22" s="145"/>
      <c r="M22" s="41">
        <v>0</v>
      </c>
      <c r="N22" s="145"/>
      <c r="O22" s="41">
        <v>0</v>
      </c>
      <c r="P22" s="145"/>
      <c r="Q22" s="41">
        <v>0</v>
      </c>
      <c r="R22" s="145"/>
    </row>
    <row r="23" spans="1:18" ht="18" customHeight="1" x14ac:dyDescent="0.25">
      <c r="A23" s="171" t="s">
        <v>72</v>
      </c>
      <c r="B23" s="172"/>
      <c r="C23" s="21">
        <v>1.05</v>
      </c>
      <c r="D23" s="23">
        <f>C23</f>
        <v>1.05</v>
      </c>
      <c r="E23" s="21">
        <v>0.95</v>
      </c>
      <c r="F23" s="23">
        <f>E23</f>
        <v>0.95</v>
      </c>
      <c r="G23" s="21">
        <v>1.05</v>
      </c>
      <c r="H23" s="23">
        <f>G23</f>
        <v>1.05</v>
      </c>
      <c r="I23" s="21">
        <v>0.95</v>
      </c>
      <c r="J23" s="23">
        <f>I23</f>
        <v>0.95</v>
      </c>
      <c r="K23" s="21">
        <v>1</v>
      </c>
      <c r="L23" s="23">
        <f>K23</f>
        <v>1</v>
      </c>
      <c r="M23" s="21">
        <v>1</v>
      </c>
      <c r="N23" s="23">
        <f>M23</f>
        <v>1</v>
      </c>
      <c r="O23" s="21">
        <v>1</v>
      </c>
      <c r="P23" s="23">
        <f>O23</f>
        <v>1</v>
      </c>
      <c r="Q23" s="21">
        <v>1</v>
      </c>
      <c r="R23" s="23">
        <f>Q23</f>
        <v>1</v>
      </c>
    </row>
    <row r="24" spans="1:18" s="42" customFormat="1" ht="18" customHeight="1" x14ac:dyDescent="0.25">
      <c r="A24" s="173" t="s">
        <v>52</v>
      </c>
      <c r="B24" s="174"/>
      <c r="C24" s="41">
        <v>15</v>
      </c>
      <c r="D24" s="43">
        <f>C24</f>
        <v>15</v>
      </c>
      <c r="E24" s="41">
        <v>15</v>
      </c>
      <c r="F24" s="43">
        <f>E24</f>
        <v>15</v>
      </c>
      <c r="G24" s="41">
        <v>15</v>
      </c>
      <c r="H24" s="43">
        <f>G24</f>
        <v>15</v>
      </c>
      <c r="I24" s="41">
        <v>15</v>
      </c>
      <c r="J24" s="43">
        <f>I24</f>
        <v>15</v>
      </c>
      <c r="K24" s="41">
        <v>15</v>
      </c>
      <c r="L24" s="43">
        <f>K24</f>
        <v>15</v>
      </c>
      <c r="M24" s="41">
        <v>15</v>
      </c>
      <c r="N24" s="43">
        <f>M24</f>
        <v>15</v>
      </c>
      <c r="O24" s="41">
        <v>15</v>
      </c>
      <c r="P24" s="43">
        <f>O24</f>
        <v>15</v>
      </c>
      <c r="Q24" s="41">
        <v>15</v>
      </c>
      <c r="R24" s="43">
        <f>Q24</f>
        <v>15</v>
      </c>
    </row>
    <row r="25" spans="1:18" s="25" customFormat="1" ht="18" customHeight="1" x14ac:dyDescent="0.25">
      <c r="A25" s="175" t="s">
        <v>53</v>
      </c>
      <c r="B25" s="45" t="s">
        <v>74</v>
      </c>
      <c r="C25" s="24">
        <v>1</v>
      </c>
      <c r="D25" s="146">
        <f>(1-(1-C26)*C25)*(1-C27)</f>
        <v>0.3</v>
      </c>
      <c r="E25" s="24">
        <v>1</v>
      </c>
      <c r="F25" s="146">
        <f>(1-(1-E26)*E25)*(1-E27)</f>
        <v>0.3</v>
      </c>
      <c r="G25" s="24">
        <v>1</v>
      </c>
      <c r="H25" s="146">
        <f>(1-(1-G26)*G25)*(1-G27)</f>
        <v>0.3</v>
      </c>
      <c r="I25" s="24">
        <v>1</v>
      </c>
      <c r="J25" s="146">
        <f>(1-(1-I26)*I25)*(1-I27)</f>
        <v>0.3</v>
      </c>
      <c r="K25" s="24">
        <v>1</v>
      </c>
      <c r="L25" s="146">
        <f>(1-(1-K26)*K25)*(1-K27)</f>
        <v>0.3</v>
      </c>
      <c r="M25" s="24">
        <v>1</v>
      </c>
      <c r="N25" s="146">
        <f>(1-(1-M26)*M25)*(1-M27)</f>
        <v>0.3</v>
      </c>
      <c r="O25" s="24">
        <v>1</v>
      </c>
      <c r="P25" s="146">
        <f>(1-(1-O26)*O25)*(1-O27)</f>
        <v>0.4</v>
      </c>
      <c r="Q25" s="24">
        <v>1</v>
      </c>
      <c r="R25" s="146">
        <f>(1-(1-Q26)*Q25)*(1-Q27)</f>
        <v>0.4</v>
      </c>
    </row>
    <row r="26" spans="1:18" s="25" customFormat="1" ht="18" customHeight="1" x14ac:dyDescent="0.25">
      <c r="A26" s="176"/>
      <c r="B26" s="45" t="s">
        <v>73</v>
      </c>
      <c r="C26" s="24">
        <v>0.6</v>
      </c>
      <c r="D26" s="147"/>
      <c r="E26" s="24">
        <v>0.6</v>
      </c>
      <c r="F26" s="147"/>
      <c r="G26" s="24">
        <v>0.6</v>
      </c>
      <c r="H26" s="147"/>
      <c r="I26" s="24">
        <v>0.6</v>
      </c>
      <c r="J26" s="147"/>
      <c r="K26" s="24">
        <v>0.6</v>
      </c>
      <c r="L26" s="147"/>
      <c r="M26" s="24">
        <v>0.6</v>
      </c>
      <c r="N26" s="147"/>
      <c r="O26" s="24">
        <v>0.8</v>
      </c>
      <c r="P26" s="147"/>
      <c r="Q26" s="24">
        <v>0.8</v>
      </c>
      <c r="R26" s="147"/>
    </row>
    <row r="27" spans="1:18" s="25" customFormat="1" ht="18" customHeight="1" x14ac:dyDescent="0.25">
      <c r="A27" s="177"/>
      <c r="B27" s="45" t="s">
        <v>37</v>
      </c>
      <c r="C27" s="27">
        <v>0.5</v>
      </c>
      <c r="D27" s="148"/>
      <c r="E27" s="27">
        <v>0.5</v>
      </c>
      <c r="F27" s="148"/>
      <c r="G27" s="27">
        <v>0.5</v>
      </c>
      <c r="H27" s="148"/>
      <c r="I27" s="27">
        <v>0.5</v>
      </c>
      <c r="J27" s="148"/>
      <c r="K27" s="27">
        <v>0.5</v>
      </c>
      <c r="L27" s="148"/>
      <c r="M27" s="27">
        <v>0.5</v>
      </c>
      <c r="N27" s="148"/>
      <c r="O27" s="27">
        <v>0.5</v>
      </c>
      <c r="P27" s="148"/>
      <c r="Q27" s="27">
        <v>0.5</v>
      </c>
      <c r="R27" s="148"/>
    </row>
    <row r="28" spans="1:18" s="39" customFormat="1" ht="18" customHeight="1" x14ac:dyDescent="0.25">
      <c r="A28" s="178" t="s">
        <v>75</v>
      </c>
      <c r="B28" s="179"/>
      <c r="C28" s="38">
        <v>1</v>
      </c>
      <c r="D28" s="44">
        <f>C28*0.5+1</f>
        <v>1.5</v>
      </c>
      <c r="E28" s="38">
        <v>1</v>
      </c>
      <c r="F28" s="44">
        <f>E28*0.5+1</f>
        <v>1.5</v>
      </c>
      <c r="G28" s="38">
        <v>0</v>
      </c>
      <c r="H28" s="44">
        <f>G28*0.5+1</f>
        <v>1</v>
      </c>
      <c r="I28" s="38">
        <v>0</v>
      </c>
      <c r="J28" s="44">
        <f>I28*0.5+1</f>
        <v>1</v>
      </c>
      <c r="K28" s="38">
        <v>1</v>
      </c>
      <c r="L28" s="44">
        <f>K28*0.5+1</f>
        <v>1.5</v>
      </c>
      <c r="M28" s="38">
        <v>1</v>
      </c>
      <c r="N28" s="44">
        <f>M28*0.5+1</f>
        <v>1.5</v>
      </c>
      <c r="O28" s="38">
        <v>0</v>
      </c>
      <c r="P28" s="44">
        <f>O28*0.5+1</f>
        <v>1</v>
      </c>
      <c r="Q28" s="38">
        <v>0</v>
      </c>
      <c r="R28" s="44">
        <f>Q28*0.5+1</f>
        <v>1</v>
      </c>
    </row>
    <row r="29" spans="1:18" ht="36" customHeight="1" x14ac:dyDescent="0.25">
      <c r="A29" s="169" t="s">
        <v>54</v>
      </c>
      <c r="B29" s="170"/>
      <c r="C29" s="149">
        <f>D2*D3*D4*D9*D10*D12*D16*D18*D20*D23/D24/D25*D28</f>
        <v>38654706.815529115</v>
      </c>
      <c r="D29" s="150"/>
      <c r="E29" s="149">
        <f>F2*F3*F4*F9*F10*F12*F16*F18*F20*F23/F24/F25*F28</f>
        <v>38739662.215123691</v>
      </c>
      <c r="F29" s="150"/>
      <c r="G29" s="165">
        <f>H2*H3*H4*H9*H10*H12*H16*H18*H20*H23/H24/H25*H28</f>
        <v>36649111.275646895</v>
      </c>
      <c r="H29" s="166"/>
      <c r="I29" s="165">
        <f>J2*J3*J4*J9*J10*J12*J16*J18*J20*J23/J24/J25*J28</f>
        <v>36522647.813688129</v>
      </c>
      <c r="J29" s="166"/>
      <c r="K29" s="165">
        <f>L2*L3*L4*L9*L10*L12*L16*L18*L20*L23/L24/L25*L28</f>
        <v>47044407.848656461</v>
      </c>
      <c r="L29" s="166"/>
      <c r="M29" s="165">
        <f>N2*N3*N4*N9*N10*N12*N16*N18*N20*N23/N24/N25*N28</f>
        <v>50838311.707419075</v>
      </c>
      <c r="N29" s="166"/>
      <c r="O29" s="167">
        <f>P2*P3*P4*P9*P10*P12*P16*P18*P20*P23/P24/P25*P28</f>
        <v>23522203.924328227</v>
      </c>
      <c r="P29" s="168"/>
      <c r="Q29" s="167">
        <f>R2*R3*R4*R9*R10*R12*R16*R18*R20*R23/R24/R25*R28</f>
        <v>16394263.341198463</v>
      </c>
      <c r="R29" s="168"/>
    </row>
    <row r="30" spans="1:18" ht="18" customHeight="1" x14ac:dyDescent="0.25">
      <c r="C30" s="125"/>
      <c r="D30" s="126">
        <f>C29*2</f>
        <v>77309413.631058231</v>
      </c>
      <c r="E30" s="125"/>
      <c r="F30" s="126">
        <f>E29*2</f>
        <v>77479324.430247381</v>
      </c>
      <c r="G30" s="127"/>
      <c r="H30" s="128">
        <f>G29*2</f>
        <v>73298222.55129379</v>
      </c>
      <c r="I30" s="127"/>
      <c r="J30" s="128">
        <f>I29*2</f>
        <v>73045295.627376258</v>
      </c>
      <c r="K30" s="127"/>
      <c r="L30" s="128">
        <f>K29*2</f>
        <v>94088815.697312921</v>
      </c>
      <c r="M30" s="127"/>
      <c r="N30" s="128">
        <f>M29*2</f>
        <v>101676623.41483815</v>
      </c>
      <c r="O30" s="20" t="s">
        <v>181</v>
      </c>
      <c r="P30" s="124">
        <f>K29/O29</f>
        <v>2.0000000000000004</v>
      </c>
      <c r="Q30" s="20" t="s">
        <v>181</v>
      </c>
      <c r="R30" s="124">
        <f>K29/Q29</f>
        <v>2.8695652173913047</v>
      </c>
    </row>
    <row r="31" spans="1:18" ht="18" customHeight="1" x14ac:dyDescent="0.25">
      <c r="C31" s="125" t="s">
        <v>175</v>
      </c>
      <c r="D31" s="125">
        <v>45</v>
      </c>
      <c r="E31" s="125" t="s">
        <v>175</v>
      </c>
      <c r="F31" s="125">
        <v>52</v>
      </c>
      <c r="G31" s="127" t="s">
        <v>175</v>
      </c>
      <c r="H31" s="127">
        <v>49</v>
      </c>
      <c r="I31" s="127" t="s">
        <v>175</v>
      </c>
      <c r="J31" s="127">
        <v>56</v>
      </c>
      <c r="K31" s="127" t="s">
        <v>175</v>
      </c>
      <c r="L31" s="127">
        <v>42</v>
      </c>
      <c r="M31" s="127" t="s">
        <v>175</v>
      </c>
      <c r="N31" s="127">
        <v>47</v>
      </c>
      <c r="O31" s="20" t="s">
        <v>175</v>
      </c>
      <c r="P31" s="20">
        <v>42</v>
      </c>
      <c r="Q31" s="20" t="s">
        <v>175</v>
      </c>
      <c r="R31" s="20">
        <v>42</v>
      </c>
    </row>
    <row r="32" spans="1:18" ht="18" customHeight="1" x14ac:dyDescent="0.25">
      <c r="O32" s="20" t="s">
        <v>182</v>
      </c>
      <c r="P32" s="123">
        <f>100000000/O29</f>
        <v>4.25130231511059</v>
      </c>
      <c r="Q32" s="20" t="s">
        <v>182</v>
      </c>
      <c r="R32" s="123">
        <f>100000000/Q29</f>
        <v>6.0996946260282376</v>
      </c>
    </row>
  </sheetData>
  <mergeCells count="87">
    <mergeCell ref="N4:N8"/>
    <mergeCell ref="N10:N11"/>
    <mergeCell ref="A1:B1"/>
    <mergeCell ref="A2:B2"/>
    <mergeCell ref="A3:B3"/>
    <mergeCell ref="M1:N1"/>
    <mergeCell ref="C1:D1"/>
    <mergeCell ref="D4:D8"/>
    <mergeCell ref="D10:D1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M29:N29"/>
    <mergeCell ref="N12:N15"/>
    <mergeCell ref="N16:N17"/>
    <mergeCell ref="N18:N19"/>
    <mergeCell ref="N20:N22"/>
    <mergeCell ref="N25:N27"/>
    <mergeCell ref="P18:P19"/>
    <mergeCell ref="P20:P22"/>
    <mergeCell ref="P25:P27"/>
    <mergeCell ref="O29:P29"/>
    <mergeCell ref="O1:P1"/>
    <mergeCell ref="P4:P8"/>
    <mergeCell ref="P10:P11"/>
    <mergeCell ref="P12:P15"/>
    <mergeCell ref="P16:P17"/>
    <mergeCell ref="R18:R19"/>
    <mergeCell ref="R20:R22"/>
    <mergeCell ref="R25:R27"/>
    <mergeCell ref="Q29:R29"/>
    <mergeCell ref="Q1:R1"/>
    <mergeCell ref="R4:R8"/>
    <mergeCell ref="R10:R11"/>
    <mergeCell ref="R12:R15"/>
    <mergeCell ref="R16:R17"/>
    <mergeCell ref="L12:L15"/>
    <mergeCell ref="L16:L17"/>
    <mergeCell ref="C29:D29"/>
    <mergeCell ref="E1:F1"/>
    <mergeCell ref="F4:F8"/>
    <mergeCell ref="F10:F11"/>
    <mergeCell ref="F12:F15"/>
    <mergeCell ref="F16:F17"/>
    <mergeCell ref="F18:F19"/>
    <mergeCell ref="D12:D15"/>
    <mergeCell ref="D16:D17"/>
    <mergeCell ref="D18:D19"/>
    <mergeCell ref="D20:D22"/>
    <mergeCell ref="D25:D27"/>
    <mergeCell ref="L18:L19"/>
    <mergeCell ref="L20:L22"/>
    <mergeCell ref="L25:L27"/>
    <mergeCell ref="K29:L29"/>
    <mergeCell ref="G1:H1"/>
    <mergeCell ref="H4:H8"/>
    <mergeCell ref="H10:H11"/>
    <mergeCell ref="H12:H15"/>
    <mergeCell ref="H16:H17"/>
    <mergeCell ref="H18:H19"/>
    <mergeCell ref="H20:H22"/>
    <mergeCell ref="H25:H27"/>
    <mergeCell ref="G29:H29"/>
    <mergeCell ref="K1:L1"/>
    <mergeCell ref="L4:L8"/>
    <mergeCell ref="L10:L11"/>
    <mergeCell ref="F20:F22"/>
    <mergeCell ref="F25:F27"/>
    <mergeCell ref="E29:F29"/>
    <mergeCell ref="I1:J1"/>
    <mergeCell ref="J4:J8"/>
    <mergeCell ref="J10:J11"/>
    <mergeCell ref="J12:J15"/>
    <mergeCell ref="J16:J17"/>
    <mergeCell ref="J18:J19"/>
    <mergeCell ref="J20:J22"/>
    <mergeCell ref="J25:J27"/>
    <mergeCell ref="I29:J29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D21"/>
  <sheetViews>
    <sheetView workbookViewId="0">
      <selection activeCell="B3" sqref="B3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4" width="10.42578125" style="81" customWidth="1"/>
    <col min="5" max="16384" width="9.140625" style="81"/>
  </cols>
  <sheetData>
    <row r="1" spans="1:4" ht="18" customHeight="1" x14ac:dyDescent="0.25">
      <c r="C1" s="81" t="s">
        <v>179</v>
      </c>
      <c r="D1" s="81" t="s">
        <v>180</v>
      </c>
    </row>
    <row r="2" spans="1:4" s="82" customFormat="1" ht="18" customHeight="1" x14ac:dyDescent="0.25">
      <c r="A2" s="82" t="s">
        <v>59</v>
      </c>
      <c r="B2" s="82" t="s">
        <v>141</v>
      </c>
      <c r="C2" s="83">
        <v>0.8</v>
      </c>
      <c r="D2" s="83">
        <v>0</v>
      </c>
    </row>
    <row r="3" spans="1:4" s="82" customFormat="1" ht="18" customHeight="1" x14ac:dyDescent="0.25">
      <c r="B3" s="82" t="s">
        <v>85</v>
      </c>
      <c r="C3" s="196">
        <v>0.1</v>
      </c>
      <c r="D3" s="196"/>
    </row>
    <row r="4" spans="1:4" s="119" customFormat="1" ht="18" customHeight="1" x14ac:dyDescent="0.25">
      <c r="B4" s="119" t="s">
        <v>174</v>
      </c>
      <c r="C4" s="204">
        <v>0</v>
      </c>
      <c r="D4" s="205"/>
    </row>
    <row r="5" spans="1:4" s="102" customFormat="1" ht="18" customHeight="1" x14ac:dyDescent="0.25">
      <c r="B5" s="102" t="s">
        <v>175</v>
      </c>
      <c r="C5" s="101">
        <v>0</v>
      </c>
      <c r="D5" s="101">
        <v>0</v>
      </c>
    </row>
    <row r="6" spans="1:4" s="84" customFormat="1" ht="18" customHeight="1" x14ac:dyDescent="0.25">
      <c r="A6" s="84" t="s">
        <v>152</v>
      </c>
      <c r="B6" s="84" t="s">
        <v>141</v>
      </c>
      <c r="C6" s="85">
        <v>0</v>
      </c>
      <c r="D6" s="85">
        <v>1.8</v>
      </c>
    </row>
    <row r="7" spans="1:4" s="84" customFormat="1" ht="18" customHeight="1" x14ac:dyDescent="0.25">
      <c r="B7" s="84" t="s">
        <v>85</v>
      </c>
      <c r="C7" s="201">
        <v>0.4</v>
      </c>
      <c r="D7" s="201"/>
    </row>
    <row r="8" spans="1:4" s="84" customFormat="1" ht="18" customHeight="1" x14ac:dyDescent="0.25">
      <c r="B8" s="84" t="s">
        <v>174</v>
      </c>
      <c r="C8" s="201">
        <v>0</v>
      </c>
      <c r="D8" s="201"/>
    </row>
    <row r="9" spans="1:4" s="99" customFormat="1" ht="18" customHeight="1" x14ac:dyDescent="0.25">
      <c r="B9" s="99" t="s">
        <v>175</v>
      </c>
      <c r="C9" s="98">
        <v>0</v>
      </c>
      <c r="D9" s="98">
        <v>0</v>
      </c>
    </row>
    <row r="10" spans="1:4" s="86" customFormat="1" ht="18" customHeight="1" x14ac:dyDescent="0.25">
      <c r="A10" s="86" t="s">
        <v>142</v>
      </c>
      <c r="B10" s="86" t="s">
        <v>141</v>
      </c>
      <c r="C10" s="87">
        <v>0.3</v>
      </c>
      <c r="D10" s="87">
        <v>0</v>
      </c>
    </row>
    <row r="11" spans="1:4" s="86" customFormat="1" ht="18" customHeight="1" x14ac:dyDescent="0.25">
      <c r="B11" s="86" t="s">
        <v>143</v>
      </c>
      <c r="C11" s="202">
        <v>0</v>
      </c>
      <c r="D11" s="203"/>
    </row>
    <row r="12" spans="1:4" s="86" customFormat="1" ht="18" customHeight="1" x14ac:dyDescent="0.25">
      <c r="B12" s="86" t="s">
        <v>153</v>
      </c>
      <c r="C12" s="200">
        <v>0.5</v>
      </c>
      <c r="D12" s="200"/>
    </row>
    <row r="13" spans="1:4" s="88" customFormat="1" ht="18" customHeight="1" x14ac:dyDescent="0.25">
      <c r="A13" s="88" t="s">
        <v>84</v>
      </c>
      <c r="B13" s="88" t="s">
        <v>155</v>
      </c>
      <c r="C13" s="199">
        <v>0</v>
      </c>
      <c r="D13" s="199"/>
    </row>
    <row r="14" spans="1:4" s="120" customFormat="1" ht="18" customHeight="1" x14ac:dyDescent="0.25">
      <c r="B14" s="120" t="s">
        <v>176</v>
      </c>
      <c r="C14" s="199">
        <v>0</v>
      </c>
      <c r="D14" s="199"/>
    </row>
    <row r="15" spans="1:4" s="88" customFormat="1" ht="18" customHeight="1" x14ac:dyDescent="0.25">
      <c r="B15" s="88" t="s">
        <v>154</v>
      </c>
      <c r="C15" s="199">
        <v>0</v>
      </c>
      <c r="D15" s="199"/>
    </row>
    <row r="16" spans="1:4" s="89" customFormat="1" ht="18" customHeight="1" x14ac:dyDescent="0.25">
      <c r="A16" s="89" t="s">
        <v>145</v>
      </c>
      <c r="B16" s="89" t="s">
        <v>144</v>
      </c>
      <c r="C16" s="197">
        <v>1</v>
      </c>
      <c r="D16" s="197"/>
    </row>
    <row r="17" spans="1:4" s="89" customFormat="1" ht="18" customHeight="1" x14ac:dyDescent="0.25">
      <c r="B17" s="89" t="s">
        <v>152</v>
      </c>
      <c r="C17" s="198">
        <v>1</v>
      </c>
      <c r="D17" s="198"/>
    </row>
    <row r="18" spans="1:4" s="90" customFormat="1" ht="18" customHeight="1" x14ac:dyDescent="0.25">
      <c r="A18" s="90" t="s">
        <v>146</v>
      </c>
      <c r="B18" s="90" t="s">
        <v>144</v>
      </c>
      <c r="C18" s="92">
        <f t="shared" ref="C18" si="0">(1+C2+$C3)*(1+$C4+C5)*(1+C10+$C11+$C12)*(1+$C13)*$C16</f>
        <v>3.4200000000000004</v>
      </c>
      <c r="D18" s="92">
        <f>(1+D2+$C3)*(1+$C4+D5)*(1+D10+$C11+$C12)*(1+$C13)*$C16</f>
        <v>1.6500000000000001</v>
      </c>
    </row>
    <row r="19" spans="1:4" s="90" customFormat="1" ht="18" customHeight="1" x14ac:dyDescent="0.25">
      <c r="B19" s="100">
        <f>-(1-MAX(C18:D18)/MAX(C20:D20))</f>
        <v>-0.35227272727272718</v>
      </c>
      <c r="C19" s="91">
        <f>-(1-(C18/MAX($C18:$D18)))</f>
        <v>0</v>
      </c>
      <c r="D19" s="91">
        <f>-(1-(D18/MAX($C18:$D18)))</f>
        <v>-0.51754385964912286</v>
      </c>
    </row>
    <row r="20" spans="1:4" s="90" customFormat="1" ht="18" customHeight="1" x14ac:dyDescent="0.25">
      <c r="B20" s="90" t="s">
        <v>152</v>
      </c>
      <c r="C20" s="92">
        <f>(1+C2+$C3)*(1+$C4+C5)*(1+C6+$C7+$C14)*(1+$C8+C9)*(1+C10+$C11+$C12)*(1+$C15)*$C17</f>
        <v>4.7880000000000003</v>
      </c>
      <c r="D20" s="92">
        <f>(1+D2+$C3)*(1+$C4+D5)*(1+D6+$C7+$C14)*(1+$C8+D9)*(1+D10+$C11+$C12)*(1+$C15)*$C17</f>
        <v>5.28</v>
      </c>
    </row>
    <row r="21" spans="1:4" s="90" customFormat="1" ht="18" customHeight="1" x14ac:dyDescent="0.25">
      <c r="B21" s="100">
        <f>-(1-MAX(C20:D20)/MAX(C18:D18))</f>
        <v>0.54385964912280693</v>
      </c>
      <c r="C21" s="91">
        <f>-(1-(C20/MAX($C20:$D20)))</f>
        <v>-9.3181818181818143E-2</v>
      </c>
      <c r="D21" s="91">
        <f>-(1-(D20/MAX($C20:$D20)))</f>
        <v>0</v>
      </c>
    </row>
  </sheetData>
  <mergeCells count="11">
    <mergeCell ref="C3:D3"/>
    <mergeCell ref="C16:D16"/>
    <mergeCell ref="C17:D17"/>
    <mergeCell ref="C13:D13"/>
    <mergeCell ref="C15:D15"/>
    <mergeCell ref="C12:D12"/>
    <mergeCell ref="C8:D8"/>
    <mergeCell ref="C11:D11"/>
    <mergeCell ref="C7:D7"/>
    <mergeCell ref="C4:D4"/>
    <mergeCell ref="C14:D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E8" sqref="E8"/>
    </sheetView>
  </sheetViews>
  <sheetFormatPr defaultRowHeight="18.75" customHeight="1" x14ac:dyDescent="0.25"/>
  <cols>
    <col min="1" max="2" width="9.140625" style="93"/>
    <col min="3" max="3" width="9.140625" style="93" customWidth="1"/>
    <col min="4" max="4" width="9.140625" style="93"/>
    <col min="5" max="5" width="9.140625" style="121"/>
    <col min="6" max="16384" width="9.140625" style="93"/>
  </cols>
  <sheetData>
    <row r="1" spans="1:6" ht="18.75" customHeight="1" x14ac:dyDescent="0.25">
      <c r="A1" s="207" t="s">
        <v>61</v>
      </c>
      <c r="B1" s="207"/>
      <c r="C1" s="206" t="s">
        <v>42</v>
      </c>
      <c r="D1" s="206"/>
    </row>
    <row r="2" spans="1:6" ht="18.75" customHeight="1" x14ac:dyDescent="0.25">
      <c r="A2" s="72" t="s">
        <v>147</v>
      </c>
      <c r="B2" s="94">
        <v>0.3</v>
      </c>
      <c r="C2" s="63" t="s">
        <v>147</v>
      </c>
      <c r="D2" s="95">
        <v>1.7</v>
      </c>
    </row>
    <row r="3" spans="1:6" ht="18.75" customHeight="1" x14ac:dyDescent="0.25">
      <c r="A3" s="72" t="s">
        <v>148</v>
      </c>
      <c r="B3" s="94">
        <v>0.1</v>
      </c>
      <c r="C3" s="63" t="s">
        <v>148</v>
      </c>
      <c r="D3" s="95">
        <v>0.15</v>
      </c>
    </row>
    <row r="4" spans="1:6" ht="18.75" customHeight="1" x14ac:dyDescent="0.25">
      <c r="A4" s="72" t="s">
        <v>149</v>
      </c>
      <c r="B4" s="94">
        <f>B2+B3</f>
        <v>0.4</v>
      </c>
      <c r="C4" s="63" t="s">
        <v>149</v>
      </c>
      <c r="D4" s="95">
        <f>D2+D3</f>
        <v>1.8499999999999999</v>
      </c>
    </row>
    <row r="5" spans="1:6" ht="18.75" customHeight="1" x14ac:dyDescent="0.25">
      <c r="A5" s="14" t="s">
        <v>61</v>
      </c>
      <c r="B5" s="14" t="s">
        <v>42</v>
      </c>
      <c r="C5" s="210" t="s">
        <v>151</v>
      </c>
      <c r="D5" s="211"/>
    </row>
    <row r="6" spans="1:6" ht="18.75" customHeight="1" x14ac:dyDescent="0.25">
      <c r="A6" s="65" t="s">
        <v>147</v>
      </c>
      <c r="B6" s="65" t="s">
        <v>147</v>
      </c>
      <c r="C6" s="208">
        <f>1*(1-B2)+D2*(B2)</f>
        <v>1.21</v>
      </c>
      <c r="D6" s="209"/>
    </row>
    <row r="7" spans="1:6" ht="18.75" customHeight="1" x14ac:dyDescent="0.25">
      <c r="A7" s="65" t="s">
        <v>147</v>
      </c>
      <c r="B7" s="96" t="s">
        <v>150</v>
      </c>
      <c r="C7" s="208">
        <f>1*(1-B2)+D4*(B2)</f>
        <v>1.2549999999999999</v>
      </c>
      <c r="D7" s="209"/>
      <c r="E7" s="122"/>
    </row>
    <row r="8" spans="1:6" ht="18.75" customHeight="1" x14ac:dyDescent="0.25">
      <c r="A8" s="96" t="s">
        <v>150</v>
      </c>
      <c r="B8" s="65" t="s">
        <v>147</v>
      </c>
      <c r="C8" s="208">
        <f>1*(1-B4)+D2*(B4)</f>
        <v>1.28</v>
      </c>
      <c r="D8" s="209"/>
      <c r="E8" s="122">
        <f>C8/C6</f>
        <v>1.0578512396694215</v>
      </c>
      <c r="F8" s="97"/>
    </row>
    <row r="9" spans="1:6" ht="18.75" customHeight="1" x14ac:dyDescent="0.25">
      <c r="A9" s="96" t="s">
        <v>150</v>
      </c>
      <c r="B9" s="96" t="s">
        <v>150</v>
      </c>
      <c r="C9" s="208">
        <f>1*(1-B4)+D4*(B4)</f>
        <v>1.3399999999999999</v>
      </c>
      <c r="D9" s="209"/>
      <c r="E9" s="122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3" customWidth="1"/>
    <col min="2" max="2" width="9.140625" style="93"/>
    <col min="3" max="3" width="2.42578125" style="93" customWidth="1"/>
    <col min="4" max="4" width="4.140625" style="104" customWidth="1"/>
    <col min="5" max="5" width="7.28515625" style="104" customWidth="1"/>
    <col min="6" max="6" width="8.5703125" style="104" customWidth="1"/>
    <col min="7" max="7" width="8.140625" style="104" customWidth="1"/>
    <col min="8" max="9" width="10.5703125" style="104" customWidth="1"/>
    <col min="10" max="10" width="6.85546875" style="105" customWidth="1"/>
    <col min="11" max="11" width="10.5703125" style="116" customWidth="1"/>
    <col min="12" max="12" width="7.28515625" style="118" customWidth="1"/>
    <col min="13" max="16384" width="9.140625" style="93"/>
  </cols>
  <sheetData>
    <row r="1" spans="1:12" s="103" customFormat="1" ht="18.75" customHeight="1" x14ac:dyDescent="0.25">
      <c r="A1" s="110" t="s">
        <v>163</v>
      </c>
      <c r="B1" s="110">
        <v>3</v>
      </c>
      <c r="D1" s="110" t="s">
        <v>158</v>
      </c>
      <c r="E1" s="110" t="s">
        <v>159</v>
      </c>
      <c r="F1" s="110" t="s">
        <v>160</v>
      </c>
      <c r="G1" s="110" t="s">
        <v>172</v>
      </c>
      <c r="H1" s="110" t="s">
        <v>161</v>
      </c>
      <c r="I1" s="110" t="s">
        <v>165</v>
      </c>
      <c r="J1" s="111" t="s">
        <v>166</v>
      </c>
      <c r="K1" s="115" t="s">
        <v>173</v>
      </c>
      <c r="L1" s="117" t="s">
        <v>166</v>
      </c>
    </row>
    <row r="2" spans="1:12" ht="18.75" customHeight="1" x14ac:dyDescent="0.25">
      <c r="A2" s="110" t="s">
        <v>162</v>
      </c>
      <c r="B2" s="112">
        <v>0.09</v>
      </c>
      <c r="D2" s="104">
        <v>1</v>
      </c>
      <c r="E2" s="104">
        <f>$B$1*D2</f>
        <v>3</v>
      </c>
      <c r="F2" s="106">
        <f t="shared" ref="F2:F42" si="0">$B$2+$B$6*_xlfn.FLOOR.MATH(E2/$B$3)</f>
        <v>0.09</v>
      </c>
      <c r="G2" s="106">
        <f>F2/$B$1</f>
        <v>0.03</v>
      </c>
      <c r="H2" s="106">
        <f>SUM($F$2:F2)</f>
        <v>0.09</v>
      </c>
      <c r="I2" s="107">
        <f>H2/E2</f>
        <v>0.03</v>
      </c>
      <c r="J2" s="105">
        <f>1/I2</f>
        <v>33.333333333333336</v>
      </c>
      <c r="K2" s="116">
        <f>IF($B$13-G2&gt;0,"",$B$13-G2)</f>
        <v>-1.9230769230769232E-2</v>
      </c>
      <c r="L2" s="118">
        <f>IF(ISNUMBER(K2),-1/K2,"")</f>
        <v>52</v>
      </c>
    </row>
    <row r="3" spans="1:12" ht="18.75" customHeight="1" x14ac:dyDescent="0.25">
      <c r="A3" s="110" t="s">
        <v>156</v>
      </c>
      <c r="B3" s="104">
        <v>12.2</v>
      </c>
      <c r="D3" s="104">
        <f>D2+1</f>
        <v>2</v>
      </c>
      <c r="E3" s="104">
        <f>$B$1*D3</f>
        <v>6</v>
      </c>
      <c r="F3" s="106">
        <f t="shared" si="0"/>
        <v>0.09</v>
      </c>
      <c r="G3" s="106">
        <f t="shared" ref="G3:G42" si="1">F3/$B$1</f>
        <v>0.03</v>
      </c>
      <c r="H3" s="106">
        <f>SUM($F$2:F3)</f>
        <v>0.18</v>
      </c>
      <c r="I3" s="107">
        <f t="shared" ref="I3:I35" si="2">H3/E3</f>
        <v>0.03</v>
      </c>
      <c r="J3" s="105">
        <f t="shared" ref="J3:J42" si="3">1/I3</f>
        <v>33.333333333333336</v>
      </c>
      <c r="K3" s="116">
        <f t="shared" ref="K3:K35" si="4">IF($B$13-G3&gt;0,"",$B$13-G3)</f>
        <v>-1.9230769230769232E-2</v>
      </c>
      <c r="L3" s="118">
        <f t="shared" ref="L3:L42" si="5">IF(ISNUMBER(K3),-1/K3,"")</f>
        <v>52</v>
      </c>
    </row>
    <row r="4" spans="1:12" ht="18.75" customHeight="1" x14ac:dyDescent="0.25">
      <c r="A4" s="110" t="s">
        <v>157</v>
      </c>
      <c r="B4" s="112">
        <v>0.3</v>
      </c>
      <c r="D4" s="104">
        <f t="shared" ref="D4:D15" si="6">D3+1</f>
        <v>3</v>
      </c>
      <c r="E4" s="104">
        <f t="shared" ref="E4:E20" si="7">$B$1*D4</f>
        <v>9</v>
      </c>
      <c r="F4" s="106">
        <f t="shared" si="0"/>
        <v>0.09</v>
      </c>
      <c r="G4" s="106">
        <f t="shared" si="1"/>
        <v>0.03</v>
      </c>
      <c r="H4" s="106">
        <f>SUM($F$2:F4)</f>
        <v>0.27</v>
      </c>
      <c r="I4" s="107">
        <f t="shared" si="2"/>
        <v>3.0000000000000002E-2</v>
      </c>
      <c r="J4" s="105">
        <f t="shared" si="3"/>
        <v>33.333333333333329</v>
      </c>
      <c r="K4" s="116">
        <f t="shared" si="4"/>
        <v>-1.9230769230769232E-2</v>
      </c>
      <c r="L4" s="118">
        <f t="shared" si="5"/>
        <v>52</v>
      </c>
    </row>
    <row r="5" spans="1:12" ht="18.75" customHeight="1" x14ac:dyDescent="0.25">
      <c r="D5" s="104">
        <f t="shared" si="6"/>
        <v>4</v>
      </c>
      <c r="E5" s="104">
        <f t="shared" si="7"/>
        <v>12</v>
      </c>
      <c r="F5" s="106">
        <f t="shared" si="0"/>
        <v>0.09</v>
      </c>
      <c r="G5" s="106">
        <f t="shared" si="1"/>
        <v>0.03</v>
      </c>
      <c r="H5" s="106">
        <f>SUM($F$2:F5)</f>
        <v>0.36</v>
      </c>
      <c r="I5" s="107">
        <f t="shared" si="2"/>
        <v>0.03</v>
      </c>
      <c r="J5" s="105">
        <f t="shared" si="3"/>
        <v>33.333333333333336</v>
      </c>
      <c r="K5" s="116">
        <f t="shared" si="4"/>
        <v>-1.9230769230769232E-2</v>
      </c>
      <c r="L5" s="118">
        <f t="shared" si="5"/>
        <v>52</v>
      </c>
    </row>
    <row r="6" spans="1:12" ht="18.75" customHeight="1" x14ac:dyDescent="0.25">
      <c r="A6" s="103" t="s">
        <v>164</v>
      </c>
      <c r="B6" s="97">
        <f>B2*B4</f>
        <v>2.7E-2</v>
      </c>
      <c r="D6" s="104">
        <f t="shared" si="6"/>
        <v>5</v>
      </c>
      <c r="E6" s="104">
        <f t="shared" si="7"/>
        <v>15</v>
      </c>
      <c r="F6" s="106">
        <f t="shared" si="0"/>
        <v>0.11699999999999999</v>
      </c>
      <c r="G6" s="106">
        <f t="shared" si="1"/>
        <v>3.9E-2</v>
      </c>
      <c r="H6" s="106">
        <f>SUM($F$2:F6)</f>
        <v>0.47699999999999998</v>
      </c>
      <c r="I6" s="107">
        <f t="shared" si="2"/>
        <v>3.1800000000000002E-2</v>
      </c>
      <c r="J6" s="105">
        <f t="shared" si="3"/>
        <v>31.446540880503143</v>
      </c>
      <c r="K6" s="116">
        <f t="shared" si="4"/>
        <v>-2.8230769230769233E-2</v>
      </c>
      <c r="L6" s="118">
        <f t="shared" si="5"/>
        <v>35.422343324250676</v>
      </c>
    </row>
    <row r="7" spans="1:12" ht="18.75" customHeight="1" x14ac:dyDescent="0.25">
      <c r="D7" s="104">
        <f t="shared" si="6"/>
        <v>6</v>
      </c>
      <c r="E7" s="104">
        <f t="shared" si="7"/>
        <v>18</v>
      </c>
      <c r="F7" s="106">
        <f t="shared" si="0"/>
        <v>0.11699999999999999</v>
      </c>
      <c r="G7" s="106">
        <f t="shared" si="1"/>
        <v>3.9E-2</v>
      </c>
      <c r="H7" s="106">
        <f>SUM($F$2:F7)</f>
        <v>0.59399999999999997</v>
      </c>
      <c r="I7" s="107">
        <f t="shared" si="2"/>
        <v>3.3000000000000002E-2</v>
      </c>
      <c r="J7" s="105">
        <f t="shared" si="3"/>
        <v>30.303030303030301</v>
      </c>
      <c r="K7" s="116">
        <f t="shared" si="4"/>
        <v>-2.8230769230769233E-2</v>
      </c>
      <c r="L7" s="118">
        <f t="shared" si="5"/>
        <v>35.422343324250676</v>
      </c>
    </row>
    <row r="8" spans="1:12" ht="18.75" customHeight="1" x14ac:dyDescent="0.25">
      <c r="A8" s="65" t="s">
        <v>167</v>
      </c>
      <c r="B8" s="113">
        <v>3.9</v>
      </c>
      <c r="C8" s="97"/>
      <c r="D8" s="104">
        <f t="shared" si="6"/>
        <v>7</v>
      </c>
      <c r="E8" s="104">
        <f t="shared" si="7"/>
        <v>21</v>
      </c>
      <c r="F8" s="106">
        <f t="shared" si="0"/>
        <v>0.11699999999999999</v>
      </c>
      <c r="G8" s="106">
        <f t="shared" si="1"/>
        <v>3.9E-2</v>
      </c>
      <c r="H8" s="106">
        <f>SUM($F$2:F8)</f>
        <v>0.71099999999999997</v>
      </c>
      <c r="I8" s="107">
        <f t="shared" si="2"/>
        <v>3.3857142857142856E-2</v>
      </c>
      <c r="J8" s="105">
        <f t="shared" si="3"/>
        <v>29.535864978902953</v>
      </c>
      <c r="K8" s="116">
        <f t="shared" si="4"/>
        <v>-2.8230769230769233E-2</v>
      </c>
      <c r="L8" s="118">
        <f t="shared" si="5"/>
        <v>35.422343324250676</v>
      </c>
    </row>
    <row r="9" spans="1:12" ht="18.75" customHeight="1" x14ac:dyDescent="0.25">
      <c r="A9" s="65" t="s">
        <v>168</v>
      </c>
      <c r="B9" s="114">
        <v>0.06</v>
      </c>
      <c r="D9" s="104">
        <f t="shared" si="6"/>
        <v>8</v>
      </c>
      <c r="E9" s="104">
        <f t="shared" si="7"/>
        <v>24</v>
      </c>
      <c r="F9" s="106">
        <f t="shared" si="0"/>
        <v>0.11699999999999999</v>
      </c>
      <c r="G9" s="106">
        <f t="shared" si="1"/>
        <v>3.9E-2</v>
      </c>
      <c r="H9" s="106">
        <f>SUM($F$2:F9)</f>
        <v>0.82799999999999996</v>
      </c>
      <c r="I9" s="107">
        <f t="shared" si="2"/>
        <v>3.4499999999999996E-2</v>
      </c>
      <c r="J9" s="105">
        <f t="shared" si="3"/>
        <v>28.985507246376816</v>
      </c>
      <c r="K9" s="116">
        <f t="shared" si="4"/>
        <v>-2.8230769230769233E-2</v>
      </c>
      <c r="L9" s="118">
        <f t="shared" si="5"/>
        <v>35.422343324250676</v>
      </c>
    </row>
    <row r="10" spans="1:12" ht="18.75" customHeight="1" x14ac:dyDescent="0.25">
      <c r="A10" s="65" t="s">
        <v>169</v>
      </c>
      <c r="B10" s="114">
        <v>0.3</v>
      </c>
      <c r="D10" s="104">
        <f t="shared" si="6"/>
        <v>9</v>
      </c>
      <c r="E10" s="104">
        <f t="shared" si="7"/>
        <v>27</v>
      </c>
      <c r="F10" s="106">
        <f t="shared" si="0"/>
        <v>0.14399999999999999</v>
      </c>
      <c r="G10" s="106">
        <f t="shared" si="1"/>
        <v>4.7999999999999994E-2</v>
      </c>
      <c r="H10" s="106">
        <f>SUM($F$2:F10)</f>
        <v>0.97199999999999998</v>
      </c>
      <c r="I10" s="107">
        <f t="shared" si="2"/>
        <v>3.5999999999999997E-2</v>
      </c>
      <c r="J10" s="105">
        <f t="shared" si="3"/>
        <v>27.777777777777779</v>
      </c>
      <c r="K10" s="116">
        <f t="shared" si="4"/>
        <v>-3.7230769230769227E-2</v>
      </c>
      <c r="L10" s="118">
        <f t="shared" si="5"/>
        <v>26.859504132231407</v>
      </c>
    </row>
    <row r="11" spans="1:12" ht="18.75" customHeight="1" x14ac:dyDescent="0.25">
      <c r="B11" s="108"/>
      <c r="D11" s="104">
        <f t="shared" si="6"/>
        <v>10</v>
      </c>
      <c r="E11" s="104">
        <f t="shared" si="7"/>
        <v>30</v>
      </c>
      <c r="F11" s="106">
        <f t="shared" si="0"/>
        <v>0.14399999999999999</v>
      </c>
      <c r="G11" s="106">
        <f t="shared" si="1"/>
        <v>4.7999999999999994E-2</v>
      </c>
      <c r="H11" s="106">
        <f>SUM($F$2:F11)</f>
        <v>1.1159999999999999</v>
      </c>
      <c r="I11" s="107">
        <f t="shared" si="2"/>
        <v>3.7199999999999997E-2</v>
      </c>
      <c r="J11" s="105">
        <f t="shared" si="3"/>
        <v>26.881720430107528</v>
      </c>
      <c r="K11" s="116">
        <f t="shared" si="4"/>
        <v>-3.7230769230769227E-2</v>
      </c>
      <c r="L11" s="118">
        <f t="shared" si="5"/>
        <v>26.859504132231407</v>
      </c>
    </row>
    <row r="12" spans="1:12" ht="18.75" customHeight="1" x14ac:dyDescent="0.25">
      <c r="A12" s="103" t="s">
        <v>170</v>
      </c>
      <c r="B12" s="97">
        <f>B9*(1-B10)</f>
        <v>4.1999999999999996E-2</v>
      </c>
      <c r="D12" s="104">
        <f t="shared" si="6"/>
        <v>11</v>
      </c>
      <c r="E12" s="104">
        <f t="shared" si="7"/>
        <v>33</v>
      </c>
      <c r="F12" s="106">
        <f t="shared" si="0"/>
        <v>0.14399999999999999</v>
      </c>
      <c r="G12" s="106">
        <f t="shared" si="1"/>
        <v>4.7999999999999994E-2</v>
      </c>
      <c r="H12" s="106">
        <f>SUM($F$2:F12)</f>
        <v>1.2599999999999998</v>
      </c>
      <c r="I12" s="107">
        <f t="shared" si="2"/>
        <v>3.8181818181818178E-2</v>
      </c>
      <c r="J12" s="105">
        <f t="shared" si="3"/>
        <v>26.190476190476193</v>
      </c>
      <c r="K12" s="116">
        <f t="shared" si="4"/>
        <v>-3.7230769230769227E-2</v>
      </c>
      <c r="L12" s="118">
        <f t="shared" si="5"/>
        <v>26.859504132231407</v>
      </c>
    </row>
    <row r="13" spans="1:12" ht="18.75" customHeight="1" x14ac:dyDescent="0.25">
      <c r="A13" s="103" t="s">
        <v>171</v>
      </c>
      <c r="B13" s="109">
        <f>B12/B8</f>
        <v>1.0769230769230769E-2</v>
      </c>
      <c r="D13" s="104">
        <f t="shared" si="6"/>
        <v>12</v>
      </c>
      <c r="E13" s="104">
        <f t="shared" si="7"/>
        <v>36</v>
      </c>
      <c r="F13" s="106">
        <f t="shared" si="0"/>
        <v>0.14399999999999999</v>
      </c>
      <c r="G13" s="106">
        <f t="shared" si="1"/>
        <v>4.7999999999999994E-2</v>
      </c>
      <c r="H13" s="106">
        <f>SUM($F$2:F13)</f>
        <v>1.4039999999999997</v>
      </c>
      <c r="I13" s="107">
        <f t="shared" si="2"/>
        <v>3.8999999999999993E-2</v>
      </c>
      <c r="J13" s="105">
        <f t="shared" si="3"/>
        <v>25.641025641025646</v>
      </c>
      <c r="K13" s="116">
        <f t="shared" si="4"/>
        <v>-3.7230769230769227E-2</v>
      </c>
      <c r="L13" s="118">
        <f t="shared" si="5"/>
        <v>26.859504132231407</v>
      </c>
    </row>
    <row r="14" spans="1:12" ht="18.75" customHeight="1" x14ac:dyDescent="0.25">
      <c r="D14" s="104">
        <f t="shared" si="6"/>
        <v>13</v>
      </c>
      <c r="E14" s="104">
        <f t="shared" si="7"/>
        <v>39</v>
      </c>
      <c r="F14" s="106">
        <f t="shared" si="0"/>
        <v>0.17099999999999999</v>
      </c>
      <c r="G14" s="106">
        <f t="shared" si="1"/>
        <v>5.6999999999999995E-2</v>
      </c>
      <c r="H14" s="106">
        <f>SUM($F$2:F14)</f>
        <v>1.5749999999999997</v>
      </c>
      <c r="I14" s="107">
        <f t="shared" si="2"/>
        <v>4.038461538461538E-2</v>
      </c>
      <c r="J14" s="105">
        <f t="shared" si="3"/>
        <v>24.761904761904766</v>
      </c>
      <c r="K14" s="116">
        <f t="shared" si="4"/>
        <v>-4.6230769230769228E-2</v>
      </c>
      <c r="L14" s="118">
        <f t="shared" si="5"/>
        <v>21.630615640599004</v>
      </c>
    </row>
    <row r="15" spans="1:12" ht="18.75" customHeight="1" x14ac:dyDescent="0.25">
      <c r="D15" s="104">
        <f t="shared" si="6"/>
        <v>14</v>
      </c>
      <c r="E15" s="104">
        <f t="shared" si="7"/>
        <v>42</v>
      </c>
      <c r="F15" s="106">
        <f t="shared" si="0"/>
        <v>0.17099999999999999</v>
      </c>
      <c r="G15" s="106">
        <f t="shared" si="1"/>
        <v>5.6999999999999995E-2</v>
      </c>
      <c r="H15" s="106">
        <f>SUM($F$2:F15)</f>
        <v>1.7459999999999998</v>
      </c>
      <c r="I15" s="107">
        <f t="shared" si="2"/>
        <v>4.1571428571428565E-2</v>
      </c>
      <c r="J15" s="105">
        <f t="shared" si="3"/>
        <v>24.054982817869419</v>
      </c>
      <c r="K15" s="116">
        <f t="shared" si="4"/>
        <v>-4.6230769230769228E-2</v>
      </c>
      <c r="L15" s="118">
        <f t="shared" si="5"/>
        <v>21.630615640599004</v>
      </c>
    </row>
    <row r="16" spans="1:12" ht="18.75" customHeight="1" x14ac:dyDescent="0.25">
      <c r="D16" s="104">
        <f t="shared" ref="D16:D42" si="8">D15+1</f>
        <v>15</v>
      </c>
      <c r="E16" s="104">
        <f t="shared" si="7"/>
        <v>45</v>
      </c>
      <c r="F16" s="106">
        <f t="shared" si="0"/>
        <v>0.17099999999999999</v>
      </c>
      <c r="G16" s="106">
        <f t="shared" si="1"/>
        <v>5.6999999999999995E-2</v>
      </c>
      <c r="H16" s="106">
        <f>SUM($F$2:F16)</f>
        <v>1.9169999999999998</v>
      </c>
      <c r="I16" s="107">
        <f t="shared" si="2"/>
        <v>4.2599999999999999E-2</v>
      </c>
      <c r="J16" s="105">
        <f t="shared" si="3"/>
        <v>23.474178403755868</v>
      </c>
      <c r="K16" s="116">
        <f t="shared" si="4"/>
        <v>-4.6230769230769228E-2</v>
      </c>
      <c r="L16" s="118">
        <f t="shared" si="5"/>
        <v>21.630615640599004</v>
      </c>
    </row>
    <row r="17" spans="4:12" ht="18.75" customHeight="1" x14ac:dyDescent="0.25">
      <c r="D17" s="104">
        <f t="shared" si="8"/>
        <v>16</v>
      </c>
      <c r="E17" s="104">
        <f t="shared" si="7"/>
        <v>48</v>
      </c>
      <c r="F17" s="106">
        <f t="shared" si="0"/>
        <v>0.17099999999999999</v>
      </c>
      <c r="G17" s="106">
        <f t="shared" si="1"/>
        <v>5.6999999999999995E-2</v>
      </c>
      <c r="H17" s="106">
        <f>SUM($F$2:F17)</f>
        <v>2.0879999999999996</v>
      </c>
      <c r="I17" s="107">
        <f t="shared" si="2"/>
        <v>4.349999999999999E-2</v>
      </c>
      <c r="J17" s="105">
        <f t="shared" si="3"/>
        <v>22.988505747126442</v>
      </c>
      <c r="K17" s="116">
        <f t="shared" si="4"/>
        <v>-4.6230769230769228E-2</v>
      </c>
      <c r="L17" s="118">
        <f t="shared" si="5"/>
        <v>21.630615640599004</v>
      </c>
    </row>
    <row r="18" spans="4:12" ht="18.75" customHeight="1" x14ac:dyDescent="0.25">
      <c r="D18" s="104">
        <f t="shared" si="8"/>
        <v>17</v>
      </c>
      <c r="E18" s="104">
        <f t="shared" si="7"/>
        <v>51</v>
      </c>
      <c r="F18" s="106">
        <f t="shared" si="0"/>
        <v>0.19800000000000001</v>
      </c>
      <c r="G18" s="106">
        <f t="shared" si="1"/>
        <v>6.6000000000000003E-2</v>
      </c>
      <c r="H18" s="106">
        <f>SUM($F$2:F18)</f>
        <v>2.2859999999999996</v>
      </c>
      <c r="I18" s="107">
        <f t="shared" si="2"/>
        <v>4.48235294117647E-2</v>
      </c>
      <c r="J18" s="105">
        <f t="shared" si="3"/>
        <v>22.309711286089243</v>
      </c>
      <c r="K18" s="116">
        <f t="shared" si="4"/>
        <v>-5.5230769230769236E-2</v>
      </c>
      <c r="L18" s="118">
        <f t="shared" si="5"/>
        <v>18.105849582172699</v>
      </c>
    </row>
    <row r="19" spans="4:12" ht="18.75" customHeight="1" x14ac:dyDescent="0.25">
      <c r="D19" s="104">
        <f t="shared" si="8"/>
        <v>18</v>
      </c>
      <c r="E19" s="104">
        <f t="shared" si="7"/>
        <v>54</v>
      </c>
      <c r="F19" s="106">
        <f t="shared" si="0"/>
        <v>0.19800000000000001</v>
      </c>
      <c r="G19" s="106">
        <f t="shared" si="1"/>
        <v>6.6000000000000003E-2</v>
      </c>
      <c r="H19" s="106">
        <f>SUM($F$2:F19)</f>
        <v>2.4839999999999995</v>
      </c>
      <c r="I19" s="107">
        <f t="shared" si="2"/>
        <v>4.5999999999999992E-2</v>
      </c>
      <c r="J19" s="105">
        <f t="shared" si="3"/>
        <v>21.739130434782613</v>
      </c>
      <c r="K19" s="116">
        <f t="shared" si="4"/>
        <v>-5.5230769230769236E-2</v>
      </c>
      <c r="L19" s="118">
        <f t="shared" si="5"/>
        <v>18.105849582172699</v>
      </c>
    </row>
    <row r="20" spans="4:12" ht="18.75" customHeight="1" x14ac:dyDescent="0.25">
      <c r="D20" s="104">
        <f t="shared" si="8"/>
        <v>19</v>
      </c>
      <c r="E20" s="104">
        <f t="shared" si="7"/>
        <v>57</v>
      </c>
      <c r="F20" s="106">
        <f t="shared" si="0"/>
        <v>0.19800000000000001</v>
      </c>
      <c r="G20" s="106">
        <f t="shared" si="1"/>
        <v>6.6000000000000003E-2</v>
      </c>
      <c r="H20" s="106">
        <f>SUM($F$2:F20)</f>
        <v>2.6819999999999995</v>
      </c>
      <c r="I20" s="107">
        <f t="shared" si="2"/>
        <v>4.705263157894736E-2</v>
      </c>
      <c r="J20" s="105">
        <f t="shared" si="3"/>
        <v>21.25279642058166</v>
      </c>
      <c r="K20" s="116">
        <f t="shared" si="4"/>
        <v>-5.5230769230769236E-2</v>
      </c>
      <c r="L20" s="118">
        <f t="shared" si="5"/>
        <v>18.105849582172699</v>
      </c>
    </row>
    <row r="21" spans="4:12" ht="18.75" customHeight="1" x14ac:dyDescent="0.25">
      <c r="D21" s="104">
        <f t="shared" si="8"/>
        <v>20</v>
      </c>
      <c r="E21" s="104">
        <f t="shared" ref="E21:E28" si="9">$B$1*D21</f>
        <v>60</v>
      </c>
      <c r="F21" s="106">
        <f t="shared" si="0"/>
        <v>0.19800000000000001</v>
      </c>
      <c r="G21" s="106">
        <f t="shared" si="1"/>
        <v>6.6000000000000003E-2</v>
      </c>
      <c r="H21" s="106">
        <f>SUM($F$2:F21)</f>
        <v>2.8799999999999994</v>
      </c>
      <c r="I21" s="107">
        <f t="shared" si="2"/>
        <v>4.7999999999999994E-2</v>
      </c>
      <c r="J21" s="105">
        <f t="shared" si="3"/>
        <v>20.833333333333336</v>
      </c>
      <c r="K21" s="116">
        <f t="shared" si="4"/>
        <v>-5.5230769230769236E-2</v>
      </c>
      <c r="L21" s="118">
        <f t="shared" si="5"/>
        <v>18.105849582172699</v>
      </c>
    </row>
    <row r="22" spans="4:12" ht="18.75" customHeight="1" x14ac:dyDescent="0.25">
      <c r="D22" s="104">
        <f t="shared" si="8"/>
        <v>21</v>
      </c>
      <c r="E22" s="104">
        <f t="shared" si="9"/>
        <v>63</v>
      </c>
      <c r="F22" s="106">
        <f t="shared" si="0"/>
        <v>0.22500000000000001</v>
      </c>
      <c r="G22" s="106">
        <f t="shared" si="1"/>
        <v>7.4999999999999997E-2</v>
      </c>
      <c r="H22" s="106">
        <f>SUM($F$2:F22)</f>
        <v>3.1049999999999995</v>
      </c>
      <c r="I22" s="107">
        <f t="shared" si="2"/>
        <v>4.928571428571428E-2</v>
      </c>
      <c r="J22" s="105">
        <f t="shared" si="3"/>
        <v>20.289855072463769</v>
      </c>
      <c r="K22" s="116">
        <f t="shared" si="4"/>
        <v>-6.423076923076923E-2</v>
      </c>
      <c r="L22" s="118">
        <f t="shared" si="5"/>
        <v>15.568862275449101</v>
      </c>
    </row>
    <row r="23" spans="4:12" ht="18.75" customHeight="1" x14ac:dyDescent="0.25">
      <c r="D23" s="104">
        <f t="shared" si="8"/>
        <v>22</v>
      </c>
      <c r="E23" s="104">
        <f t="shared" si="9"/>
        <v>66</v>
      </c>
      <c r="F23" s="106">
        <f t="shared" si="0"/>
        <v>0.22500000000000001</v>
      </c>
      <c r="G23" s="106">
        <f t="shared" si="1"/>
        <v>7.4999999999999997E-2</v>
      </c>
      <c r="H23" s="106">
        <f>SUM($F$2:F23)</f>
        <v>3.3299999999999996</v>
      </c>
      <c r="I23" s="107">
        <f t="shared" si="2"/>
        <v>5.0454545454545446E-2</v>
      </c>
      <c r="J23" s="105">
        <f t="shared" si="3"/>
        <v>19.819819819819823</v>
      </c>
      <c r="K23" s="116">
        <f t="shared" si="4"/>
        <v>-6.423076923076923E-2</v>
      </c>
      <c r="L23" s="118">
        <f t="shared" si="5"/>
        <v>15.568862275449101</v>
      </c>
    </row>
    <row r="24" spans="4:12" ht="18.75" customHeight="1" x14ac:dyDescent="0.25">
      <c r="D24" s="104">
        <f t="shared" si="8"/>
        <v>23</v>
      </c>
      <c r="E24" s="104">
        <f t="shared" si="9"/>
        <v>69</v>
      </c>
      <c r="F24" s="106">
        <f t="shared" si="0"/>
        <v>0.22500000000000001</v>
      </c>
      <c r="G24" s="106">
        <f t="shared" si="1"/>
        <v>7.4999999999999997E-2</v>
      </c>
      <c r="H24" s="106">
        <f>SUM($F$2:F24)</f>
        <v>3.5549999999999997</v>
      </c>
      <c r="I24" s="107">
        <f t="shared" si="2"/>
        <v>5.1521739130434778E-2</v>
      </c>
      <c r="J24" s="105">
        <f t="shared" si="3"/>
        <v>19.409282700421944</v>
      </c>
      <c r="K24" s="116">
        <f t="shared" si="4"/>
        <v>-6.423076923076923E-2</v>
      </c>
      <c r="L24" s="118">
        <f t="shared" si="5"/>
        <v>15.568862275449101</v>
      </c>
    </row>
    <row r="25" spans="4:12" ht="18.75" customHeight="1" x14ac:dyDescent="0.25">
      <c r="D25" s="104">
        <f t="shared" si="8"/>
        <v>24</v>
      </c>
      <c r="E25" s="104">
        <f t="shared" si="9"/>
        <v>72</v>
      </c>
      <c r="F25" s="106">
        <f t="shared" si="0"/>
        <v>0.22500000000000001</v>
      </c>
      <c r="G25" s="106">
        <f t="shared" si="1"/>
        <v>7.4999999999999997E-2</v>
      </c>
      <c r="H25" s="106">
        <f>SUM($F$2:F25)</f>
        <v>3.78</v>
      </c>
      <c r="I25" s="107">
        <f t="shared" si="2"/>
        <v>5.2499999999999998E-2</v>
      </c>
      <c r="J25" s="105">
        <f t="shared" si="3"/>
        <v>19.047619047619047</v>
      </c>
      <c r="K25" s="116">
        <f t="shared" si="4"/>
        <v>-6.423076923076923E-2</v>
      </c>
      <c r="L25" s="118">
        <f t="shared" si="5"/>
        <v>15.568862275449101</v>
      </c>
    </row>
    <row r="26" spans="4:12" ht="18.75" customHeight="1" x14ac:dyDescent="0.25">
      <c r="D26" s="104">
        <f t="shared" si="8"/>
        <v>25</v>
      </c>
      <c r="E26" s="104">
        <f t="shared" si="9"/>
        <v>75</v>
      </c>
      <c r="F26" s="106">
        <f t="shared" si="0"/>
        <v>0.252</v>
      </c>
      <c r="G26" s="106">
        <f t="shared" si="1"/>
        <v>8.4000000000000005E-2</v>
      </c>
      <c r="H26" s="106">
        <f>SUM($F$2:F26)</f>
        <v>4.032</v>
      </c>
      <c r="I26" s="107">
        <f t="shared" si="2"/>
        <v>5.3760000000000002E-2</v>
      </c>
      <c r="J26" s="105">
        <f t="shared" si="3"/>
        <v>18.601190476190474</v>
      </c>
      <c r="K26" s="116">
        <f t="shared" si="4"/>
        <v>-7.3230769230769238E-2</v>
      </c>
      <c r="L26" s="118">
        <f t="shared" si="5"/>
        <v>13.655462184873949</v>
      </c>
    </row>
    <row r="27" spans="4:12" ht="18.75" customHeight="1" x14ac:dyDescent="0.25">
      <c r="D27" s="104">
        <f t="shared" si="8"/>
        <v>26</v>
      </c>
      <c r="E27" s="104">
        <f t="shared" si="9"/>
        <v>78</v>
      </c>
      <c r="F27" s="106">
        <f t="shared" si="0"/>
        <v>0.252</v>
      </c>
      <c r="G27" s="106">
        <f t="shared" si="1"/>
        <v>8.4000000000000005E-2</v>
      </c>
      <c r="H27" s="106">
        <f>SUM($F$2:F27)</f>
        <v>4.2839999999999998</v>
      </c>
      <c r="I27" s="107">
        <f t="shared" si="2"/>
        <v>5.4923076923076922E-2</v>
      </c>
      <c r="J27" s="105">
        <f t="shared" si="3"/>
        <v>18.207282913165265</v>
      </c>
      <c r="K27" s="116">
        <f t="shared" si="4"/>
        <v>-7.3230769230769238E-2</v>
      </c>
      <c r="L27" s="118">
        <f t="shared" si="5"/>
        <v>13.655462184873949</v>
      </c>
    </row>
    <row r="28" spans="4:12" ht="18.75" customHeight="1" x14ac:dyDescent="0.25">
      <c r="D28" s="104">
        <f t="shared" si="8"/>
        <v>27</v>
      </c>
      <c r="E28" s="104">
        <f t="shared" si="9"/>
        <v>81</v>
      </c>
      <c r="F28" s="106">
        <f t="shared" si="0"/>
        <v>0.252</v>
      </c>
      <c r="G28" s="106">
        <f t="shared" si="1"/>
        <v>8.4000000000000005E-2</v>
      </c>
      <c r="H28" s="106">
        <f>SUM($F$2:F28)</f>
        <v>4.5359999999999996</v>
      </c>
      <c r="I28" s="107">
        <f t="shared" si="2"/>
        <v>5.5999999999999994E-2</v>
      </c>
      <c r="J28" s="105">
        <f t="shared" si="3"/>
        <v>17.857142857142858</v>
      </c>
      <c r="K28" s="116">
        <f t="shared" si="4"/>
        <v>-7.3230769230769238E-2</v>
      </c>
      <c r="L28" s="118">
        <f t="shared" si="5"/>
        <v>13.655462184873949</v>
      </c>
    </row>
    <row r="29" spans="4:12" ht="18.75" customHeight="1" x14ac:dyDescent="0.25">
      <c r="D29" s="104">
        <f t="shared" si="8"/>
        <v>28</v>
      </c>
      <c r="E29" s="104">
        <f t="shared" ref="E29:E35" si="10">$B$1*D29</f>
        <v>84</v>
      </c>
      <c r="F29" s="106">
        <f t="shared" si="0"/>
        <v>0.252</v>
      </c>
      <c r="G29" s="106">
        <f t="shared" si="1"/>
        <v>8.4000000000000005E-2</v>
      </c>
      <c r="H29" s="106">
        <f>SUM($F$2:F29)</f>
        <v>4.7879999999999994</v>
      </c>
      <c r="I29" s="107">
        <f t="shared" si="2"/>
        <v>5.6999999999999995E-2</v>
      </c>
      <c r="J29" s="105">
        <f t="shared" si="3"/>
        <v>17.543859649122808</v>
      </c>
      <c r="K29" s="116">
        <f t="shared" si="4"/>
        <v>-7.3230769230769238E-2</v>
      </c>
      <c r="L29" s="118">
        <f t="shared" si="5"/>
        <v>13.655462184873949</v>
      </c>
    </row>
    <row r="30" spans="4:12" ht="18.75" customHeight="1" x14ac:dyDescent="0.25">
      <c r="D30" s="104">
        <f t="shared" si="8"/>
        <v>29</v>
      </c>
      <c r="E30" s="104">
        <f t="shared" si="10"/>
        <v>87</v>
      </c>
      <c r="F30" s="106">
        <f t="shared" si="0"/>
        <v>0.27900000000000003</v>
      </c>
      <c r="G30" s="106">
        <f t="shared" si="1"/>
        <v>9.3000000000000013E-2</v>
      </c>
      <c r="H30" s="106">
        <f>SUM($F$2:F30)</f>
        <v>5.0669999999999993</v>
      </c>
      <c r="I30" s="107">
        <f t="shared" si="2"/>
        <v>5.8241379310344822E-2</v>
      </c>
      <c r="J30" s="105">
        <f t="shared" si="3"/>
        <v>17.169923031379515</v>
      </c>
      <c r="K30" s="116">
        <f t="shared" si="4"/>
        <v>-8.2230769230769246E-2</v>
      </c>
      <c r="L30" s="118">
        <f t="shared" si="5"/>
        <v>12.160898035547238</v>
      </c>
    </row>
    <row r="31" spans="4:12" ht="18.75" customHeight="1" x14ac:dyDescent="0.25">
      <c r="D31" s="104">
        <f t="shared" si="8"/>
        <v>30</v>
      </c>
      <c r="E31" s="104">
        <f t="shared" si="10"/>
        <v>90</v>
      </c>
      <c r="F31" s="106">
        <f t="shared" si="0"/>
        <v>0.27900000000000003</v>
      </c>
      <c r="G31" s="106">
        <f t="shared" si="1"/>
        <v>9.3000000000000013E-2</v>
      </c>
      <c r="H31" s="106">
        <f>SUM($F$2:F31)</f>
        <v>5.3459999999999992</v>
      </c>
      <c r="I31" s="107">
        <f t="shared" si="2"/>
        <v>5.9399999999999994E-2</v>
      </c>
      <c r="J31" s="105">
        <f t="shared" si="3"/>
        <v>16.835016835016837</v>
      </c>
      <c r="K31" s="116">
        <f t="shared" si="4"/>
        <v>-8.2230769230769246E-2</v>
      </c>
      <c r="L31" s="118">
        <f t="shared" si="5"/>
        <v>12.160898035547238</v>
      </c>
    </row>
    <row r="32" spans="4:12" ht="18.75" customHeight="1" x14ac:dyDescent="0.25">
      <c r="D32" s="104">
        <f t="shared" si="8"/>
        <v>31</v>
      </c>
      <c r="E32" s="104">
        <f t="shared" si="10"/>
        <v>93</v>
      </c>
      <c r="F32" s="106">
        <f t="shared" si="0"/>
        <v>0.27900000000000003</v>
      </c>
      <c r="G32" s="106">
        <f t="shared" si="1"/>
        <v>9.3000000000000013E-2</v>
      </c>
      <c r="H32" s="106">
        <f>SUM($F$2:F32)</f>
        <v>5.6249999999999991</v>
      </c>
      <c r="I32" s="107">
        <f t="shared" si="2"/>
        <v>6.0483870967741923E-2</v>
      </c>
      <c r="J32" s="105">
        <f t="shared" si="3"/>
        <v>16.533333333333335</v>
      </c>
      <c r="K32" s="116">
        <f t="shared" si="4"/>
        <v>-8.2230769230769246E-2</v>
      </c>
      <c r="L32" s="118">
        <f t="shared" si="5"/>
        <v>12.160898035547238</v>
      </c>
    </row>
    <row r="33" spans="4:12" ht="18.75" customHeight="1" x14ac:dyDescent="0.25">
      <c r="D33" s="104">
        <f t="shared" si="8"/>
        <v>32</v>
      </c>
      <c r="E33" s="104">
        <f t="shared" si="10"/>
        <v>96</v>
      </c>
      <c r="F33" s="106">
        <f t="shared" si="0"/>
        <v>0.27900000000000003</v>
      </c>
      <c r="G33" s="106">
        <f t="shared" si="1"/>
        <v>9.3000000000000013E-2</v>
      </c>
      <c r="H33" s="106">
        <f>SUM($F$2:F33)</f>
        <v>5.903999999999999</v>
      </c>
      <c r="I33" s="107">
        <f t="shared" si="2"/>
        <v>6.1499999999999992E-2</v>
      </c>
      <c r="J33" s="105">
        <f t="shared" si="3"/>
        <v>16.260162601626018</v>
      </c>
      <c r="K33" s="116">
        <f t="shared" si="4"/>
        <v>-8.2230769230769246E-2</v>
      </c>
      <c r="L33" s="118">
        <f t="shared" si="5"/>
        <v>12.160898035547238</v>
      </c>
    </row>
    <row r="34" spans="4:12" ht="18.75" customHeight="1" x14ac:dyDescent="0.25">
      <c r="D34" s="104">
        <f t="shared" si="8"/>
        <v>33</v>
      </c>
      <c r="E34" s="104">
        <f t="shared" si="10"/>
        <v>99</v>
      </c>
      <c r="F34" s="106">
        <f t="shared" si="0"/>
        <v>0.30599999999999999</v>
      </c>
      <c r="G34" s="106">
        <f t="shared" si="1"/>
        <v>0.10199999999999999</v>
      </c>
      <c r="H34" s="106">
        <f>SUM($F$2:F34)</f>
        <v>6.2099999999999991</v>
      </c>
      <c r="I34" s="107">
        <f t="shared" si="2"/>
        <v>6.2727272727272715E-2</v>
      </c>
      <c r="J34" s="105">
        <f t="shared" si="3"/>
        <v>15.94202898550725</v>
      </c>
      <c r="K34" s="116">
        <f t="shared" si="4"/>
        <v>-9.1230769230769226E-2</v>
      </c>
      <c r="L34" s="118">
        <f t="shared" si="5"/>
        <v>10.961214165261383</v>
      </c>
    </row>
    <row r="35" spans="4:12" ht="18.75" customHeight="1" x14ac:dyDescent="0.25">
      <c r="D35" s="104">
        <f t="shared" si="8"/>
        <v>34</v>
      </c>
      <c r="E35" s="104">
        <f t="shared" si="10"/>
        <v>102</v>
      </c>
      <c r="F35" s="106">
        <f t="shared" si="0"/>
        <v>0.30599999999999999</v>
      </c>
      <c r="G35" s="106">
        <f t="shared" si="1"/>
        <v>0.10199999999999999</v>
      </c>
      <c r="H35" s="106">
        <f>SUM($F$2:F35)</f>
        <v>6.5159999999999991</v>
      </c>
      <c r="I35" s="107">
        <f t="shared" si="2"/>
        <v>6.388235294117646E-2</v>
      </c>
      <c r="J35" s="105">
        <f t="shared" si="3"/>
        <v>15.653775322283613</v>
      </c>
      <c r="K35" s="116">
        <f t="shared" si="4"/>
        <v>-9.1230769230769226E-2</v>
      </c>
      <c r="L35" s="118">
        <f t="shared" si="5"/>
        <v>10.961214165261383</v>
      </c>
    </row>
    <row r="36" spans="4:12" ht="18.75" customHeight="1" x14ac:dyDescent="0.25">
      <c r="D36" s="104">
        <f t="shared" si="8"/>
        <v>35</v>
      </c>
      <c r="E36" s="104">
        <f t="shared" ref="E36:E42" si="11">$B$1*D36</f>
        <v>105</v>
      </c>
      <c r="F36" s="106">
        <f t="shared" si="0"/>
        <v>0.30599999999999999</v>
      </c>
      <c r="G36" s="106">
        <f t="shared" si="1"/>
        <v>0.10199999999999999</v>
      </c>
      <c r="H36" s="106">
        <f>SUM($F$2:F36)</f>
        <v>6.8219999999999992</v>
      </c>
      <c r="I36" s="107">
        <f t="shared" ref="I36:I42" si="12">H36/E36</f>
        <v>6.4971428571428569E-2</v>
      </c>
      <c r="J36" s="105">
        <f t="shared" si="3"/>
        <v>15.391380826737027</v>
      </c>
      <c r="K36" s="116">
        <f t="shared" ref="K36:K42" si="13">IF($B$13-G36&gt;0,"",$B$13-G36)</f>
        <v>-9.1230769230769226E-2</v>
      </c>
      <c r="L36" s="118">
        <f t="shared" si="5"/>
        <v>10.961214165261383</v>
      </c>
    </row>
    <row r="37" spans="4:12" ht="18.75" customHeight="1" x14ac:dyDescent="0.25">
      <c r="D37" s="104">
        <f t="shared" si="8"/>
        <v>36</v>
      </c>
      <c r="E37" s="104">
        <f t="shared" si="11"/>
        <v>108</v>
      </c>
      <c r="F37" s="106">
        <f t="shared" si="0"/>
        <v>0.30599999999999999</v>
      </c>
      <c r="G37" s="106">
        <f t="shared" si="1"/>
        <v>0.10199999999999999</v>
      </c>
      <c r="H37" s="106">
        <f>SUM($F$2:F37)</f>
        <v>7.1279999999999992</v>
      </c>
      <c r="I37" s="107">
        <f t="shared" si="12"/>
        <v>6.5999999999999989E-2</v>
      </c>
      <c r="J37" s="105">
        <f t="shared" si="3"/>
        <v>15.151515151515154</v>
      </c>
      <c r="K37" s="116">
        <f t="shared" si="13"/>
        <v>-9.1230769230769226E-2</v>
      </c>
      <c r="L37" s="118">
        <f t="shared" si="5"/>
        <v>10.961214165261383</v>
      </c>
    </row>
    <row r="38" spans="4:12" ht="18.75" customHeight="1" x14ac:dyDescent="0.25">
      <c r="D38" s="104">
        <f t="shared" si="8"/>
        <v>37</v>
      </c>
      <c r="E38" s="104">
        <f t="shared" si="11"/>
        <v>111</v>
      </c>
      <c r="F38" s="106">
        <f t="shared" si="0"/>
        <v>0.33299999999999996</v>
      </c>
      <c r="G38" s="106">
        <f t="shared" si="1"/>
        <v>0.11099999999999999</v>
      </c>
      <c r="H38" s="106">
        <f>SUM($F$2:F38)</f>
        <v>7.4609999999999994</v>
      </c>
      <c r="I38" s="107">
        <f t="shared" si="12"/>
        <v>6.7216216216216207E-2</v>
      </c>
      <c r="J38" s="105">
        <f t="shared" si="3"/>
        <v>14.877362283876158</v>
      </c>
      <c r="K38" s="116">
        <f t="shared" si="13"/>
        <v>-0.10023076923076922</v>
      </c>
      <c r="L38" s="118">
        <f t="shared" si="5"/>
        <v>9.9769762087490417</v>
      </c>
    </row>
    <row r="39" spans="4:12" ht="18.75" customHeight="1" x14ac:dyDescent="0.25">
      <c r="D39" s="104">
        <f t="shared" si="8"/>
        <v>38</v>
      </c>
      <c r="E39" s="104">
        <f t="shared" si="11"/>
        <v>114</v>
      </c>
      <c r="F39" s="106">
        <f t="shared" si="0"/>
        <v>0.33299999999999996</v>
      </c>
      <c r="G39" s="106">
        <f t="shared" si="1"/>
        <v>0.11099999999999999</v>
      </c>
      <c r="H39" s="106">
        <f>SUM($F$2:F39)</f>
        <v>7.7939999999999996</v>
      </c>
      <c r="I39" s="107">
        <f t="shared" si="12"/>
        <v>6.8368421052631578E-2</v>
      </c>
      <c r="J39" s="105">
        <f t="shared" si="3"/>
        <v>14.626635873749038</v>
      </c>
      <c r="K39" s="116">
        <f t="shared" si="13"/>
        <v>-0.10023076923076922</v>
      </c>
      <c r="L39" s="118">
        <f t="shared" si="5"/>
        <v>9.9769762087490417</v>
      </c>
    </row>
    <row r="40" spans="4:12" ht="18.75" customHeight="1" x14ac:dyDescent="0.25">
      <c r="D40" s="104">
        <f t="shared" si="8"/>
        <v>39</v>
      </c>
      <c r="E40" s="104">
        <f t="shared" si="11"/>
        <v>117</v>
      </c>
      <c r="F40" s="106">
        <f t="shared" si="0"/>
        <v>0.33299999999999996</v>
      </c>
      <c r="G40" s="106">
        <f t="shared" si="1"/>
        <v>0.11099999999999999</v>
      </c>
      <c r="H40" s="106">
        <f>SUM($F$2:F40)</f>
        <v>8.1269999999999989</v>
      </c>
      <c r="I40" s="107">
        <f t="shared" si="12"/>
        <v>6.946153846153845E-2</v>
      </c>
      <c r="J40" s="105">
        <f t="shared" si="3"/>
        <v>14.396456256921375</v>
      </c>
      <c r="K40" s="116">
        <f t="shared" si="13"/>
        <v>-0.10023076923076922</v>
      </c>
      <c r="L40" s="118">
        <f t="shared" si="5"/>
        <v>9.9769762087490417</v>
      </c>
    </row>
    <row r="41" spans="4:12" ht="18.75" customHeight="1" x14ac:dyDescent="0.25">
      <c r="D41" s="104">
        <f t="shared" si="8"/>
        <v>40</v>
      </c>
      <c r="E41" s="104">
        <f t="shared" si="11"/>
        <v>120</v>
      </c>
      <c r="F41" s="106">
        <f t="shared" si="0"/>
        <v>0.33299999999999996</v>
      </c>
      <c r="G41" s="106">
        <f t="shared" si="1"/>
        <v>0.11099999999999999</v>
      </c>
      <c r="H41" s="106">
        <f>SUM($F$2:F41)</f>
        <v>8.4599999999999991</v>
      </c>
      <c r="I41" s="107">
        <f t="shared" si="12"/>
        <v>7.0499999999999993E-2</v>
      </c>
      <c r="J41" s="105">
        <f t="shared" si="3"/>
        <v>14.184397163120568</v>
      </c>
      <c r="K41" s="116">
        <f t="shared" si="13"/>
        <v>-0.10023076923076922</v>
      </c>
      <c r="L41" s="118">
        <f t="shared" si="5"/>
        <v>9.9769762087490417</v>
      </c>
    </row>
    <row r="42" spans="4:12" ht="18.75" customHeight="1" x14ac:dyDescent="0.25">
      <c r="D42" s="104">
        <f t="shared" si="8"/>
        <v>41</v>
      </c>
      <c r="E42" s="104">
        <f t="shared" si="11"/>
        <v>123</v>
      </c>
      <c r="F42" s="106">
        <f t="shared" si="0"/>
        <v>0.36</v>
      </c>
      <c r="G42" s="106">
        <f t="shared" si="1"/>
        <v>0.12</v>
      </c>
      <c r="H42" s="106">
        <f>SUM($F$2:F42)</f>
        <v>8.8199999999999985</v>
      </c>
      <c r="I42" s="107">
        <f t="shared" si="12"/>
        <v>7.1707317073170726E-2</v>
      </c>
      <c r="J42" s="105">
        <f t="shared" si="3"/>
        <v>13.945578231292519</v>
      </c>
      <c r="K42" s="116">
        <f t="shared" si="13"/>
        <v>-0.10923076923076923</v>
      </c>
      <c r="L42" s="118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2021-07-03T17:52:22Z</dcterms:modified>
</cp:coreProperties>
</file>