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Hub\UdeS_S7_APP1\"/>
    </mc:Choice>
  </mc:AlternateContent>
  <xr:revisionPtr revIDLastSave="0" documentId="13_ncr:1_{DF69DF16-0D60-4C02-A82F-787C3C28A1B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B28" i="1" s="1"/>
  <c r="H27" i="1" s="1"/>
  <c r="F27" i="1" s="1"/>
  <c r="C27" i="1" s="1"/>
  <c r="B27" i="1" s="1"/>
  <c r="H28" i="1"/>
  <c r="B29" i="1"/>
  <c r="C29" i="1"/>
  <c r="H29" i="1"/>
  <c r="F29" i="1" s="1"/>
  <c r="E30" i="1"/>
  <c r="C30" i="1"/>
  <c r="B30" i="1"/>
  <c r="C31" i="1"/>
  <c r="I30" i="1"/>
  <c r="I31" i="1"/>
  <c r="I32" i="1"/>
  <c r="I33" i="1"/>
  <c r="I34" i="1"/>
  <c r="I35" i="1"/>
  <c r="I36" i="1"/>
  <c r="I37" i="1"/>
  <c r="I38" i="1"/>
  <c r="I40" i="1"/>
  <c r="I39" i="1"/>
  <c r="H33" i="1"/>
  <c r="B31" i="1"/>
  <c r="B36" i="1"/>
  <c r="C37" i="1"/>
  <c r="B37" i="1" s="1"/>
  <c r="H31" i="1"/>
  <c r="F28" i="1"/>
  <c r="F33" i="1"/>
  <c r="C33" i="1" s="1"/>
  <c r="B33" i="1" s="1"/>
  <c r="H38" i="1"/>
  <c r="B38" i="1" s="1"/>
  <c r="T10" i="1"/>
  <c r="G4" i="1"/>
  <c r="F4" i="1" s="1"/>
  <c r="G5" i="1"/>
  <c r="F5" i="1" s="1"/>
  <c r="E5" i="1" s="1"/>
  <c r="D5" i="1" s="1"/>
  <c r="G8" i="1"/>
  <c r="E7" i="1" s="1"/>
  <c r="G9" i="1"/>
  <c r="F9" i="1" s="1"/>
  <c r="E9" i="1" s="1"/>
  <c r="D9" i="1" s="1"/>
  <c r="G11" i="1"/>
  <c r="F11" i="1" s="1"/>
  <c r="E11" i="1" s="1"/>
  <c r="D11" i="1" s="1"/>
  <c r="G12" i="1"/>
  <c r="F12" i="1" s="1"/>
  <c r="E12" i="1" s="1"/>
  <c r="D12" i="1" s="1"/>
  <c r="G13" i="1"/>
  <c r="F13" i="1" s="1"/>
  <c r="G14" i="1"/>
  <c r="F14" i="1" s="1"/>
  <c r="G15" i="1"/>
  <c r="F15" i="1" s="1"/>
  <c r="E15" i="1" s="1"/>
  <c r="D15" i="1" s="1"/>
  <c r="G17" i="1"/>
  <c r="F17" i="1" s="1"/>
  <c r="E17" i="1" s="1"/>
  <c r="D17" i="1" s="1"/>
  <c r="G3" i="1"/>
  <c r="F3" i="1" s="1"/>
  <c r="Q10" i="1"/>
  <c r="O6" i="1"/>
  <c r="G6" i="1" s="1"/>
  <c r="F6" i="1" s="1"/>
  <c r="E6" i="1" s="1"/>
  <c r="D6" i="1" s="1"/>
  <c r="N16" i="1"/>
  <c r="G16" i="1" s="1"/>
  <c r="E14" i="1" s="1"/>
  <c r="N15" i="1"/>
  <c r="M11" i="1"/>
  <c r="H10" i="1"/>
  <c r="I28" i="1" l="1"/>
  <c r="I27" i="1"/>
  <c r="I29" i="1"/>
  <c r="C38" i="1"/>
  <c r="F8" i="1"/>
  <c r="H35" i="1"/>
  <c r="F35" i="1" s="1"/>
  <c r="C35" i="1" s="1"/>
  <c r="B35" i="1" s="1"/>
  <c r="H40" i="1"/>
  <c r="H34" i="1"/>
  <c r="F34" i="1" s="1"/>
  <c r="C34" i="1" s="1"/>
  <c r="B34" i="1" s="1"/>
  <c r="H39" i="1"/>
  <c r="H32" i="1"/>
  <c r="F38" i="1"/>
  <c r="E38" i="1" s="1"/>
  <c r="H30" i="1"/>
  <c r="F30" i="1" s="1"/>
  <c r="D7" i="1"/>
  <c r="G7" i="1"/>
  <c r="E8" i="1"/>
  <c r="D8" i="1" s="1"/>
  <c r="F16" i="1"/>
  <c r="E16" i="1" s="1"/>
  <c r="E13" i="1"/>
  <c r="D13" i="1" s="1"/>
  <c r="G10" i="1"/>
  <c r="F10" i="1" s="1"/>
  <c r="E10" i="1" s="1"/>
  <c r="D10" i="1" s="1"/>
  <c r="B32" i="1" l="1"/>
  <c r="F32" i="1"/>
  <c r="B39" i="1"/>
  <c r="F39" i="1"/>
  <c r="B40" i="1"/>
  <c r="F40" i="1"/>
  <c r="D14" i="1"/>
  <c r="D16" i="1"/>
  <c r="E4" i="1"/>
  <c r="F7" i="1"/>
  <c r="C40" i="1" l="1"/>
  <c r="E40" i="1" s="1"/>
  <c r="H36" i="1"/>
  <c r="F36" i="1" s="1"/>
  <c r="C36" i="1" s="1"/>
  <c r="H37" i="1"/>
  <c r="F37" i="1" s="1"/>
  <c r="C39" i="1"/>
  <c r="E39" i="1" s="1"/>
  <c r="F31" i="1"/>
  <c r="C32" i="1"/>
  <c r="E32" i="1" s="1"/>
  <c r="E3" i="1"/>
  <c r="D3" i="1" s="1"/>
  <c r="D4" i="1"/>
</calcChain>
</file>

<file path=xl/sharedStrings.xml><?xml version="1.0" encoding="utf-8"?>
<sst xmlns="http://schemas.openxmlformats.org/spreadsheetml/2006/main" count="58" uniqueCount="43">
  <si>
    <t>Name</t>
  </si>
  <si>
    <t>FPGA</t>
  </si>
  <si>
    <t>PLL</t>
  </si>
  <si>
    <t>DDR3</t>
  </si>
  <si>
    <t>PROM</t>
  </si>
  <si>
    <t>ADC</t>
  </si>
  <si>
    <t>OpAmp</t>
  </si>
  <si>
    <t>DAC</t>
  </si>
  <si>
    <t>Drive</t>
  </si>
  <si>
    <t>Motors</t>
  </si>
  <si>
    <t>USB</t>
  </si>
  <si>
    <t>PHY</t>
  </si>
  <si>
    <t>LEDs</t>
  </si>
  <si>
    <t>IO</t>
  </si>
  <si>
    <t>+24_RAW</t>
  </si>
  <si>
    <t>+12V</t>
  </si>
  <si>
    <t>+5V0_MOT</t>
  </si>
  <si>
    <t>+24V_MOT</t>
  </si>
  <si>
    <t>+2V5D</t>
  </si>
  <si>
    <t>+VDDR</t>
  </si>
  <si>
    <t>+VTT</t>
  </si>
  <si>
    <t>+3V3D</t>
  </si>
  <si>
    <t>+1V8D</t>
  </si>
  <si>
    <t>+1V2D</t>
  </si>
  <si>
    <t>+6V</t>
  </si>
  <si>
    <t>-6V</t>
  </si>
  <si>
    <t>+5V0A</t>
  </si>
  <si>
    <t>-5V0A</t>
  </si>
  <si>
    <t>+3V3A</t>
  </si>
  <si>
    <t>Current</t>
  </si>
  <si>
    <t>Down Current</t>
  </si>
  <si>
    <t>Power</t>
  </si>
  <si>
    <t>Down Power</t>
  </si>
  <si>
    <t>Voltage In</t>
  </si>
  <si>
    <t>Voltage Out</t>
  </si>
  <si>
    <t>Efficiency</t>
  </si>
  <si>
    <t>Current In (A)</t>
  </si>
  <si>
    <t>Power In (W)</t>
  </si>
  <si>
    <t>Voltage In (V)</t>
  </si>
  <si>
    <t>Power Out (W)</t>
  </si>
  <si>
    <t>Voltage Out (V)</t>
  </si>
  <si>
    <t>Current Out (A)</t>
  </si>
  <si>
    <t>Dissipation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</si>
</sst>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quotePrefix="1" applyFill="1"/>
    <xf numFmtId="0" fontId="0" fillId="4" borderId="0" xfId="0" quotePrefix="1" applyFill="1"/>
    <xf numFmtId="0" fontId="0" fillId="2" borderId="0" xfId="0" quotePrefix="1" applyFill="1"/>
    <xf numFmtId="0" fontId="0" fillId="7" borderId="0" xfId="0" quotePrefix="1" applyFill="1"/>
    <xf numFmtId="0" fontId="0" fillId="7" borderId="0" xfId="0" applyFill="1"/>
    <xf numFmtId="9" fontId="0" fillId="7" borderId="0" xfId="1" applyFont="1" applyFill="1"/>
    <xf numFmtId="9" fontId="0" fillId="3" borderId="0" xfId="1" applyFont="1" applyFill="1"/>
    <xf numFmtId="9" fontId="0" fillId="2" borderId="0" xfId="1" applyFon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="130" zoomScaleNormal="130" workbookViewId="0">
      <selection activeCell="K23" sqref="K23"/>
    </sheetView>
  </sheetViews>
  <sheetFormatPr defaultRowHeight="15" x14ac:dyDescent="0.25"/>
  <cols>
    <col min="1" max="1" width="10.42578125" bestFit="1" customWidth="1"/>
    <col min="2" max="3" width="13.140625" bestFit="1" customWidth="1"/>
    <col min="4" max="4" width="13.28515625" bestFit="1" customWidth="1"/>
    <col min="6" max="6" width="14.28515625" bestFit="1" customWidth="1"/>
    <col min="7" max="7" width="14.85546875" bestFit="1" customWidth="1"/>
    <col min="8" max="9" width="14.7109375" bestFit="1" customWidth="1"/>
  </cols>
  <sheetData>
    <row r="1" spans="1:20" x14ac:dyDescent="0.25">
      <c r="H1" s="1" t="s">
        <v>1</v>
      </c>
      <c r="I1" s="1" t="s">
        <v>2</v>
      </c>
      <c r="J1" s="2" t="s">
        <v>3</v>
      </c>
      <c r="K1" s="5" t="s">
        <v>4</v>
      </c>
      <c r="L1" s="3" t="s">
        <v>5</v>
      </c>
      <c r="M1" s="3" t="s">
        <v>7</v>
      </c>
      <c r="N1" s="3" t="s">
        <v>6</v>
      </c>
      <c r="O1" s="10" t="s">
        <v>8</v>
      </c>
      <c r="P1" s="10" t="s">
        <v>9</v>
      </c>
      <c r="Q1" s="4" t="s">
        <v>10</v>
      </c>
      <c r="R1" s="4" t="s">
        <v>11</v>
      </c>
      <c r="S1" s="5" t="s">
        <v>12</v>
      </c>
      <c r="T1" s="5" t="s">
        <v>13</v>
      </c>
    </row>
    <row r="2" spans="1:20" x14ac:dyDescent="0.25">
      <c r="A2" t="s">
        <v>0</v>
      </c>
      <c r="B2" t="s">
        <v>33</v>
      </c>
      <c r="C2" t="s">
        <v>34</v>
      </c>
      <c r="D2" t="s">
        <v>29</v>
      </c>
      <c r="E2" t="s">
        <v>31</v>
      </c>
      <c r="F2" t="s">
        <v>32</v>
      </c>
      <c r="G2" t="s">
        <v>30</v>
      </c>
      <c r="H2" s="1"/>
      <c r="I2" s="1"/>
      <c r="J2" s="2"/>
      <c r="K2" s="5"/>
      <c r="L2" s="3"/>
      <c r="M2" s="3"/>
      <c r="N2" s="3"/>
      <c r="O2" s="10"/>
      <c r="P2" s="10"/>
      <c r="Q2" s="4"/>
      <c r="R2" s="4"/>
      <c r="S2" s="5"/>
      <c r="T2" s="5"/>
    </row>
    <row r="3" spans="1:20" x14ac:dyDescent="0.25">
      <c r="A3" s="9" t="s">
        <v>14</v>
      </c>
      <c r="B3" s="9"/>
      <c r="C3" s="10">
        <v>24</v>
      </c>
      <c r="D3" s="10">
        <f t="shared" ref="D3:D16" si="0">E3 / C3</f>
        <v>1.7356325189393935</v>
      </c>
      <c r="E3" s="10">
        <f>(C3-C4) * (E4  / C4)</f>
        <v>41.655180454545444</v>
      </c>
      <c r="F3" s="10">
        <f t="shared" ref="F3:F17" si="1">G3 * C3</f>
        <v>0</v>
      </c>
      <c r="G3" s="10">
        <f>SUM(H3:T3)</f>
        <v>0</v>
      </c>
      <c r="H3" s="1"/>
      <c r="I3" s="1"/>
      <c r="J3" s="2"/>
      <c r="K3" s="5"/>
      <c r="L3" s="3"/>
      <c r="M3" s="3"/>
      <c r="N3" s="3"/>
      <c r="O3" s="10"/>
      <c r="P3" s="10"/>
      <c r="Q3" s="4"/>
      <c r="R3" s="4"/>
      <c r="S3" s="5"/>
      <c r="T3" s="5"/>
    </row>
    <row r="4" spans="1:20" x14ac:dyDescent="0.25">
      <c r="A4" s="9" t="s">
        <v>15</v>
      </c>
      <c r="B4" s="9"/>
      <c r="C4" s="10">
        <v>12</v>
      </c>
      <c r="D4" s="10">
        <f t="shared" si="0"/>
        <v>3.471265037878787</v>
      </c>
      <c r="E4" s="10">
        <f>(C4 - C7) * G7 + (C4 - C10) * (E10 / C10) + (C4 - C13) * (E13 / C13) + (C4 - C14) * (E14 / C14)</f>
        <v>41.655180454545444</v>
      </c>
      <c r="F4" s="10">
        <f t="shared" si="1"/>
        <v>0</v>
      </c>
      <c r="G4" s="10">
        <f t="shared" ref="G4:G17" si="2">SUM(H4:T4)</f>
        <v>0</v>
      </c>
      <c r="H4" s="1"/>
      <c r="I4" s="1"/>
      <c r="J4" s="2"/>
      <c r="K4" s="5"/>
      <c r="L4" s="3"/>
      <c r="M4" s="3"/>
      <c r="N4" s="3"/>
      <c r="O4" s="10"/>
      <c r="P4" s="10"/>
      <c r="Q4" s="4"/>
      <c r="R4" s="4"/>
      <c r="S4" s="5"/>
      <c r="T4" s="5"/>
    </row>
    <row r="5" spans="1:20" x14ac:dyDescent="0.25">
      <c r="A5" s="9" t="s">
        <v>17</v>
      </c>
      <c r="B5" s="9"/>
      <c r="C5" s="10">
        <v>24</v>
      </c>
      <c r="D5" s="10">
        <f t="shared" si="0"/>
        <v>2.0300833333333332</v>
      </c>
      <c r="E5" s="10">
        <f>F5 + (C5 - C6) * G6</f>
        <v>48.722000000000001</v>
      </c>
      <c r="F5" s="10">
        <f t="shared" si="1"/>
        <v>48</v>
      </c>
      <c r="G5" s="10">
        <f t="shared" si="2"/>
        <v>2</v>
      </c>
      <c r="H5" s="1"/>
      <c r="I5" s="1"/>
      <c r="J5" s="2"/>
      <c r="K5" s="5"/>
      <c r="L5" s="3"/>
      <c r="M5" s="3"/>
      <c r="N5" s="3"/>
      <c r="O5" s="10">
        <v>2</v>
      </c>
      <c r="P5" s="10"/>
      <c r="Q5" s="4"/>
      <c r="R5" s="4"/>
      <c r="S5" s="5"/>
      <c r="T5" s="5"/>
    </row>
    <row r="6" spans="1:20" x14ac:dyDescent="0.25">
      <c r="A6" s="9" t="s">
        <v>16</v>
      </c>
      <c r="B6" s="9"/>
      <c r="C6" s="10">
        <v>5</v>
      </c>
      <c r="D6" s="10">
        <f t="shared" si="0"/>
        <v>3.7999999999999999E-2</v>
      </c>
      <c r="E6" s="10">
        <f>F6</f>
        <v>0.19</v>
      </c>
      <c r="F6" s="10">
        <f t="shared" si="1"/>
        <v>0.19</v>
      </c>
      <c r="G6" s="10">
        <f t="shared" si="2"/>
        <v>3.7999999999999999E-2</v>
      </c>
      <c r="H6" s="1"/>
      <c r="I6" s="1"/>
      <c r="J6" s="2"/>
      <c r="K6" s="5"/>
      <c r="L6" s="3"/>
      <c r="M6" s="3"/>
      <c r="N6" s="3"/>
      <c r="O6" s="10">
        <f>0.0212+0.0168</f>
        <v>3.7999999999999999E-2</v>
      </c>
      <c r="P6" s="10"/>
      <c r="Q6" s="4"/>
      <c r="R6" s="4"/>
      <c r="S6" s="5"/>
      <c r="T6" s="5"/>
    </row>
    <row r="7" spans="1:20" x14ac:dyDescent="0.25">
      <c r="A7" s="6" t="s">
        <v>18</v>
      </c>
      <c r="B7" s="6"/>
      <c r="C7" s="2">
        <v>2.5</v>
      </c>
      <c r="D7" s="2">
        <f t="shared" si="0"/>
        <v>0.3</v>
      </c>
      <c r="E7" s="2">
        <f>(C7 - C8) * G8</f>
        <v>0.75</v>
      </c>
      <c r="F7" s="2">
        <f t="shared" si="1"/>
        <v>0.75</v>
      </c>
      <c r="G7" s="2">
        <f>E7 / C7</f>
        <v>0.3</v>
      </c>
      <c r="H7" s="1"/>
      <c r="I7" s="1"/>
      <c r="J7" s="2"/>
      <c r="K7" s="5"/>
      <c r="L7" s="3"/>
      <c r="M7" s="3"/>
      <c r="N7" s="3"/>
      <c r="O7" s="10"/>
      <c r="P7" s="10"/>
      <c r="Q7" s="4"/>
      <c r="R7" s="4"/>
      <c r="S7" s="5"/>
      <c r="T7" s="5"/>
    </row>
    <row r="8" spans="1:20" x14ac:dyDescent="0.25">
      <c r="A8" s="6" t="s">
        <v>19</v>
      </c>
      <c r="B8" s="6"/>
      <c r="C8" s="2">
        <v>1.5</v>
      </c>
      <c r="D8" s="2">
        <f t="shared" si="0"/>
        <v>0.75</v>
      </c>
      <c r="E8" s="2">
        <f>F8 + E9</f>
        <v>1.125</v>
      </c>
      <c r="F8" s="2">
        <f t="shared" si="1"/>
        <v>1.125</v>
      </c>
      <c r="G8" s="2">
        <f t="shared" si="2"/>
        <v>0.75</v>
      </c>
      <c r="H8" s="1"/>
      <c r="I8" s="1"/>
      <c r="J8" s="2">
        <v>0.75</v>
      </c>
      <c r="K8" s="5"/>
      <c r="L8" s="3"/>
      <c r="M8" s="3"/>
      <c r="N8" s="3"/>
      <c r="O8" s="10"/>
      <c r="P8" s="10"/>
      <c r="Q8" s="4"/>
      <c r="R8" s="4"/>
      <c r="S8" s="5"/>
      <c r="T8" s="5"/>
    </row>
    <row r="9" spans="1:20" x14ac:dyDescent="0.25">
      <c r="A9" s="6" t="s">
        <v>20</v>
      </c>
      <c r="B9" s="6"/>
      <c r="C9" s="2">
        <v>0.75</v>
      </c>
      <c r="D9" s="2">
        <f t="shared" si="0"/>
        <v>0</v>
      </c>
      <c r="E9" s="2">
        <f>F9</f>
        <v>0</v>
      </c>
      <c r="F9" s="2">
        <f t="shared" si="1"/>
        <v>0</v>
      </c>
      <c r="G9" s="2">
        <f t="shared" si="2"/>
        <v>0</v>
      </c>
      <c r="H9" s="1"/>
      <c r="I9" s="1"/>
      <c r="J9" s="2"/>
      <c r="K9" s="5"/>
      <c r="L9" s="3"/>
      <c r="M9" s="3"/>
      <c r="N9" s="3"/>
      <c r="O9" s="10"/>
      <c r="P9" s="10"/>
      <c r="Q9" s="4"/>
      <c r="R9" s="4"/>
      <c r="S9" s="5"/>
      <c r="T9" s="5"/>
    </row>
    <row r="10" spans="1:20" x14ac:dyDescent="0.25">
      <c r="A10" s="8" t="s">
        <v>21</v>
      </c>
      <c r="B10" s="8"/>
      <c r="C10" s="1">
        <v>3.3</v>
      </c>
      <c r="D10" s="1">
        <f t="shared" si="0"/>
        <v>4.3005954545454532</v>
      </c>
      <c r="E10" s="1">
        <f>F10 + (C10 - C11) * E11 + (C10 - C12) *E12</f>
        <v>14.191964999999996</v>
      </c>
      <c r="F10" s="1">
        <f t="shared" si="1"/>
        <v>5.0524649999999998</v>
      </c>
      <c r="G10" s="1">
        <f t="shared" si="2"/>
        <v>1.53105</v>
      </c>
      <c r="H10" s="1">
        <f>0.25 + 0.6</f>
        <v>0.85</v>
      </c>
      <c r="I10" s="1">
        <v>0.5</v>
      </c>
      <c r="J10" s="2"/>
      <c r="K10" s="5">
        <v>4.4999999999999998E-2</v>
      </c>
      <c r="L10" s="3"/>
      <c r="M10" s="3"/>
      <c r="N10" s="3"/>
      <c r="O10" s="10"/>
      <c r="P10" s="10"/>
      <c r="Q10" s="4">
        <f>0.07 + 0.008</f>
        <v>7.8000000000000014E-2</v>
      </c>
      <c r="R10" s="4">
        <v>4.9000000000000002E-2</v>
      </c>
      <c r="S10" s="5">
        <v>8.0000000000000002E-3</v>
      </c>
      <c r="T10" s="5">
        <f>3*0.00035</f>
        <v>1.0499999999999999E-3</v>
      </c>
    </row>
    <row r="11" spans="1:20" x14ac:dyDescent="0.25">
      <c r="A11" s="8" t="s">
        <v>22</v>
      </c>
      <c r="B11" s="8"/>
      <c r="C11" s="1">
        <v>1.8</v>
      </c>
      <c r="D11" s="1">
        <f t="shared" si="0"/>
        <v>0.58499999999999996</v>
      </c>
      <c r="E11" s="1">
        <f>F11</f>
        <v>1.0529999999999999</v>
      </c>
      <c r="F11" s="1">
        <f t="shared" si="1"/>
        <v>1.0529999999999999</v>
      </c>
      <c r="G11" s="1">
        <f t="shared" si="2"/>
        <v>0.58499999999999996</v>
      </c>
      <c r="H11" s="1"/>
      <c r="I11" s="1"/>
      <c r="J11" s="2"/>
      <c r="K11" s="5">
        <v>0.01</v>
      </c>
      <c r="L11" s="3">
        <v>0.16500000000000001</v>
      </c>
      <c r="M11" s="3">
        <f>0.35 + 0.06</f>
        <v>0.41</v>
      </c>
      <c r="N11" s="3"/>
      <c r="O11" s="10"/>
      <c r="P11" s="10"/>
      <c r="Q11" s="4"/>
      <c r="R11" s="4"/>
      <c r="S11" s="5"/>
      <c r="T11" s="5"/>
    </row>
    <row r="12" spans="1:20" x14ac:dyDescent="0.25">
      <c r="A12" s="8" t="s">
        <v>23</v>
      </c>
      <c r="B12" s="8"/>
      <c r="C12" s="1">
        <v>1.2</v>
      </c>
      <c r="D12" s="1">
        <f t="shared" si="0"/>
        <v>3</v>
      </c>
      <c r="E12" s="1">
        <f>F12</f>
        <v>3.5999999999999996</v>
      </c>
      <c r="F12" s="1">
        <f t="shared" si="1"/>
        <v>3.5999999999999996</v>
      </c>
      <c r="G12" s="1">
        <f t="shared" si="2"/>
        <v>3</v>
      </c>
      <c r="H12" s="1">
        <v>3</v>
      </c>
      <c r="I12" s="1"/>
      <c r="J12" s="2"/>
      <c r="K12" s="5"/>
      <c r="L12" s="3"/>
      <c r="M12" s="3"/>
      <c r="N12" s="3"/>
      <c r="O12" s="10"/>
      <c r="P12" s="10"/>
      <c r="Q12" s="4"/>
      <c r="R12" s="4"/>
      <c r="S12" s="5"/>
      <c r="T12" s="5"/>
    </row>
    <row r="13" spans="1:20" x14ac:dyDescent="0.25">
      <c r="A13" s="7" t="s">
        <v>24</v>
      </c>
      <c r="B13" s="7"/>
      <c r="C13" s="3">
        <v>6</v>
      </c>
      <c r="D13" s="3">
        <f t="shared" si="0"/>
        <v>0.18616666666666667</v>
      </c>
      <c r="E13" s="3">
        <f>(C13 - C15)*G15 + (C13 - C17) * G17</f>
        <v>1.117</v>
      </c>
      <c r="F13" s="3">
        <f t="shared" si="1"/>
        <v>0</v>
      </c>
      <c r="G13" s="3">
        <f t="shared" si="2"/>
        <v>0</v>
      </c>
      <c r="H13" s="1"/>
      <c r="I13" s="1"/>
      <c r="J13" s="2"/>
      <c r="K13" s="5"/>
      <c r="L13" s="3"/>
      <c r="M13" s="3"/>
      <c r="N13" s="3"/>
      <c r="O13" s="10"/>
      <c r="P13" s="10"/>
      <c r="Q13" s="4"/>
      <c r="R13" s="4"/>
      <c r="S13" s="5"/>
      <c r="T13" s="5"/>
    </row>
    <row r="14" spans="1:20" x14ac:dyDescent="0.25">
      <c r="A14" s="7" t="s">
        <v>25</v>
      </c>
      <c r="B14" s="7"/>
      <c r="C14" s="3">
        <v>-6</v>
      </c>
      <c r="D14" s="3">
        <f t="shared" si="0"/>
        <v>1.5166666666666667E-2</v>
      </c>
      <c r="E14" s="3">
        <f>(C14 - C16) * G16</f>
        <v>-9.0999999999999998E-2</v>
      </c>
      <c r="F14" s="3">
        <f t="shared" si="1"/>
        <v>0</v>
      </c>
      <c r="G14" s="3">
        <f t="shared" si="2"/>
        <v>0</v>
      </c>
      <c r="H14" s="1"/>
      <c r="I14" s="1"/>
      <c r="J14" s="2"/>
      <c r="K14" s="5"/>
      <c r="L14" s="3"/>
      <c r="M14" s="3"/>
      <c r="N14" s="3"/>
      <c r="O14" s="10"/>
      <c r="P14" s="10"/>
      <c r="Q14" s="4"/>
      <c r="R14" s="4"/>
      <c r="S14" s="5"/>
      <c r="T14" s="5"/>
    </row>
    <row r="15" spans="1:20" x14ac:dyDescent="0.25">
      <c r="A15" s="7" t="s">
        <v>26</v>
      </c>
      <c r="B15" s="7"/>
      <c r="C15" s="3">
        <v>5</v>
      </c>
      <c r="D15" s="3">
        <f t="shared" si="0"/>
        <v>9.0999999999999998E-2</v>
      </c>
      <c r="E15" s="3">
        <f>F15</f>
        <v>0.45499999999999996</v>
      </c>
      <c r="F15" s="3">
        <f t="shared" si="1"/>
        <v>0.45499999999999996</v>
      </c>
      <c r="G15" s="3">
        <f t="shared" si="2"/>
        <v>9.0999999999999998E-2</v>
      </c>
      <c r="H15" s="1"/>
      <c r="I15" s="1"/>
      <c r="J15" s="2"/>
      <c r="K15" s="5"/>
      <c r="L15" s="3"/>
      <c r="M15" s="3"/>
      <c r="N15" s="3">
        <f>0.025 + 0.066</f>
        <v>9.0999999999999998E-2</v>
      </c>
      <c r="O15" s="10"/>
      <c r="P15" s="10"/>
      <c r="Q15" s="4"/>
      <c r="R15" s="4"/>
      <c r="S15" s="5"/>
      <c r="T15" s="5"/>
    </row>
    <row r="16" spans="1:20" x14ac:dyDescent="0.25">
      <c r="A16" s="7" t="s">
        <v>27</v>
      </c>
      <c r="B16" s="7"/>
      <c r="C16" s="3">
        <v>-5</v>
      </c>
      <c r="D16" s="3">
        <f t="shared" si="0"/>
        <v>9.0999999999999998E-2</v>
      </c>
      <c r="E16" s="3">
        <f>F16</f>
        <v>-0.45499999999999996</v>
      </c>
      <c r="F16" s="3">
        <f t="shared" si="1"/>
        <v>-0.45499999999999996</v>
      </c>
      <c r="G16" s="3">
        <f t="shared" si="2"/>
        <v>9.0999999999999998E-2</v>
      </c>
      <c r="H16" s="1"/>
      <c r="I16" s="1"/>
      <c r="J16" s="2"/>
      <c r="K16" s="5"/>
      <c r="L16" s="3"/>
      <c r="M16" s="3"/>
      <c r="N16" s="3">
        <f>0.025 + 0.066</f>
        <v>9.0999999999999998E-2</v>
      </c>
      <c r="O16" s="10"/>
      <c r="P16" s="10"/>
      <c r="Q16" s="4"/>
      <c r="R16" s="4"/>
      <c r="S16" s="5"/>
      <c r="T16" s="5"/>
    </row>
    <row r="17" spans="1:20" x14ac:dyDescent="0.25">
      <c r="A17" s="7" t="s">
        <v>28</v>
      </c>
      <c r="B17" s="7"/>
      <c r="C17" s="3">
        <v>3.3</v>
      </c>
      <c r="D17" s="3">
        <f>E17 / C17</f>
        <v>0.38</v>
      </c>
      <c r="E17" s="3">
        <f>F17</f>
        <v>1.254</v>
      </c>
      <c r="F17" s="3">
        <f t="shared" si="1"/>
        <v>1.254</v>
      </c>
      <c r="G17" s="3">
        <f t="shared" si="2"/>
        <v>0.38</v>
      </c>
      <c r="H17" s="1"/>
      <c r="I17" s="1"/>
      <c r="J17" s="2"/>
      <c r="K17" s="5"/>
      <c r="L17" s="3">
        <v>0.32</v>
      </c>
      <c r="M17" s="3">
        <v>0.06</v>
      </c>
      <c r="N17" s="3"/>
      <c r="O17" s="10"/>
      <c r="P17" s="10"/>
      <c r="Q17" s="4"/>
      <c r="R17" s="4"/>
      <c r="S17" s="5"/>
      <c r="T17" s="5"/>
    </row>
    <row r="26" spans="1:20" x14ac:dyDescent="0.25">
      <c r="A26" t="s">
        <v>0</v>
      </c>
      <c r="B26" t="s">
        <v>36</v>
      </c>
      <c r="C26" t="s">
        <v>37</v>
      </c>
      <c r="D26" t="s">
        <v>38</v>
      </c>
      <c r="E26" t="s">
        <v>35</v>
      </c>
      <c r="F26" t="s">
        <v>39</v>
      </c>
      <c r="G26" t="s">
        <v>40</v>
      </c>
      <c r="H26" t="s">
        <v>41</v>
      </c>
      <c r="I26" t="s">
        <v>42</v>
      </c>
    </row>
    <row r="27" spans="1:20" x14ac:dyDescent="0.25">
      <c r="A27" s="9" t="s">
        <v>14</v>
      </c>
      <c r="B27" s="10">
        <f>C27 / D27</f>
        <v>2.9333472994629659</v>
      </c>
      <c r="C27" s="10">
        <f>F27 / E27</f>
        <v>70.400335187111182</v>
      </c>
      <c r="D27" s="10">
        <v>24</v>
      </c>
      <c r="E27" s="11">
        <v>1</v>
      </c>
      <c r="F27" s="10">
        <f t="shared" ref="F27:F37" si="3">G27 * H27</f>
        <v>70.400335187111182</v>
      </c>
      <c r="G27" s="10">
        <v>24</v>
      </c>
      <c r="H27" s="10">
        <f>B28 + B29</f>
        <v>2.9333472994629659</v>
      </c>
      <c r="I27" s="10">
        <f t="shared" ref="I27:I38" si="4">ABS(C27 - F27)</f>
        <v>0</v>
      </c>
    </row>
    <row r="28" spans="1:20" x14ac:dyDescent="0.25">
      <c r="A28" s="9" t="s">
        <v>15</v>
      </c>
      <c r="B28" s="10">
        <f>C28/ D28</f>
        <v>0.66890285501852187</v>
      </c>
      <c r="C28" s="10">
        <f>F28 * E28</f>
        <v>16.053668520444525</v>
      </c>
      <c r="D28" s="10">
        <v>24</v>
      </c>
      <c r="E28" s="11">
        <v>0.83</v>
      </c>
      <c r="F28" s="10">
        <f t="shared" si="3"/>
        <v>19.341769301740392</v>
      </c>
      <c r="G28" s="10">
        <v>12</v>
      </c>
      <c r="H28" s="10">
        <f>B31 + B33 + B36 + B37</f>
        <v>1.6118141084783659</v>
      </c>
      <c r="I28" s="10">
        <f t="shared" si="4"/>
        <v>3.2881007812958671</v>
      </c>
    </row>
    <row r="29" spans="1:20" x14ac:dyDescent="0.25">
      <c r="A29" s="9" t="s">
        <v>17</v>
      </c>
      <c r="B29" s="10">
        <f>C29 / D29</f>
        <v>2.264444444444444</v>
      </c>
      <c r="C29" s="10">
        <f>F29 / E29</f>
        <v>54.346666666666657</v>
      </c>
      <c r="D29" s="10">
        <v>24</v>
      </c>
      <c r="E29" s="11">
        <v>0.9</v>
      </c>
      <c r="F29" s="10">
        <f t="shared" si="3"/>
        <v>48.911999999999992</v>
      </c>
      <c r="G29" s="10">
        <v>24</v>
      </c>
      <c r="H29" s="10">
        <f>B30 + G5</f>
        <v>2.0379999999999998</v>
      </c>
      <c r="I29" s="10">
        <f t="shared" si="4"/>
        <v>5.434666666666665</v>
      </c>
    </row>
    <row r="30" spans="1:20" x14ac:dyDescent="0.25">
      <c r="A30" s="9" t="s">
        <v>16</v>
      </c>
      <c r="B30" s="10">
        <f>H30</f>
        <v>3.7999999999999999E-2</v>
      </c>
      <c r="C30" s="10">
        <f>D30 * B30</f>
        <v>0.91199999999999992</v>
      </c>
      <c r="D30" s="10">
        <v>24</v>
      </c>
      <c r="E30" s="11">
        <f>F30 / C30</f>
        <v>0.20833333333333334</v>
      </c>
      <c r="F30" s="10">
        <f t="shared" si="3"/>
        <v>0.19</v>
      </c>
      <c r="G30" s="10">
        <v>5</v>
      </c>
      <c r="H30" s="10">
        <f>G6</f>
        <v>3.7999999999999999E-2</v>
      </c>
      <c r="I30" s="10">
        <f t="shared" si="4"/>
        <v>0.72199999999999998</v>
      </c>
    </row>
    <row r="31" spans="1:20" x14ac:dyDescent="0.25">
      <c r="A31" s="6" t="s">
        <v>18</v>
      </c>
      <c r="B31" s="2">
        <f>C31 / D31</f>
        <v>0.19054878048780488</v>
      </c>
      <c r="C31" s="2">
        <f>F31 / E31</f>
        <v>2.2865853658536586</v>
      </c>
      <c r="D31" s="2">
        <v>12</v>
      </c>
      <c r="E31" s="12">
        <v>0.82</v>
      </c>
      <c r="F31" s="2">
        <f t="shared" si="3"/>
        <v>1.875</v>
      </c>
      <c r="G31" s="2">
        <v>2.5</v>
      </c>
      <c r="H31" s="2">
        <f>B32</f>
        <v>0.75</v>
      </c>
      <c r="I31" s="2">
        <f t="shared" si="4"/>
        <v>0.41158536585365857</v>
      </c>
    </row>
    <row r="32" spans="1:20" x14ac:dyDescent="0.25">
      <c r="A32" s="6" t="s">
        <v>19</v>
      </c>
      <c r="B32" s="2">
        <f>H32</f>
        <v>0.75</v>
      </c>
      <c r="C32" s="2">
        <f>B32 * D32</f>
        <v>1.875</v>
      </c>
      <c r="D32" s="2">
        <v>2.5</v>
      </c>
      <c r="E32" s="12">
        <f>F32 / C32</f>
        <v>0.6</v>
      </c>
      <c r="F32" s="2">
        <f t="shared" si="3"/>
        <v>1.125</v>
      </c>
      <c r="G32" s="2">
        <v>1.5</v>
      </c>
      <c r="H32" s="2">
        <f>G8</f>
        <v>0.75</v>
      </c>
      <c r="I32" s="2">
        <f t="shared" si="4"/>
        <v>0.75</v>
      </c>
    </row>
    <row r="33" spans="1:9" x14ac:dyDescent="0.25">
      <c r="A33" s="8" t="s">
        <v>21</v>
      </c>
      <c r="B33" s="1">
        <f t="shared" ref="B33:B35" si="5">C33 / D33</f>
        <v>1.0873812283737025</v>
      </c>
      <c r="C33" s="1">
        <f t="shared" ref="C33:C35" si="6">F33 / E33</f>
        <v>13.04857474048443</v>
      </c>
      <c r="D33" s="1">
        <v>12</v>
      </c>
      <c r="E33" s="13">
        <v>0.85</v>
      </c>
      <c r="F33" s="1">
        <f t="shared" si="3"/>
        <v>11.091288529411765</v>
      </c>
      <c r="G33" s="1">
        <v>3.3</v>
      </c>
      <c r="H33" s="1">
        <f>G10 + B34 + B35</f>
        <v>3.3609965240641713</v>
      </c>
      <c r="I33" s="1">
        <f t="shared" si="4"/>
        <v>1.957286211072665</v>
      </c>
    </row>
    <row r="34" spans="1:9" x14ac:dyDescent="0.25">
      <c r="A34" s="8" t="s">
        <v>22</v>
      </c>
      <c r="B34" s="1">
        <f t="shared" si="5"/>
        <v>0.3754010695187166</v>
      </c>
      <c r="C34" s="1">
        <f t="shared" si="6"/>
        <v>1.2388235294117647</v>
      </c>
      <c r="D34" s="1">
        <v>3.3</v>
      </c>
      <c r="E34" s="13">
        <v>0.85</v>
      </c>
      <c r="F34" s="1">
        <f t="shared" si="3"/>
        <v>1.0529999999999999</v>
      </c>
      <c r="G34" s="1">
        <v>1.8</v>
      </c>
      <c r="H34" s="1">
        <f>G11</f>
        <v>0.58499999999999996</v>
      </c>
      <c r="I34" s="1">
        <f t="shared" si="4"/>
        <v>0.18582352941176472</v>
      </c>
    </row>
    <row r="35" spans="1:9" x14ac:dyDescent="0.25">
      <c r="A35" s="8" t="s">
        <v>23</v>
      </c>
      <c r="B35" s="1">
        <f t="shared" si="5"/>
        <v>1.4545454545454546</v>
      </c>
      <c r="C35" s="1">
        <f t="shared" si="6"/>
        <v>4.8</v>
      </c>
      <c r="D35" s="1">
        <v>3.3</v>
      </c>
      <c r="E35" s="13">
        <v>0.75</v>
      </c>
      <c r="F35" s="1">
        <f t="shared" si="3"/>
        <v>3.5999999999999996</v>
      </c>
      <c r="G35" s="1">
        <v>1.2</v>
      </c>
      <c r="H35" s="1">
        <f>G12</f>
        <v>3</v>
      </c>
      <c r="I35" s="1">
        <f t="shared" si="4"/>
        <v>1.2000000000000002</v>
      </c>
    </row>
    <row r="36" spans="1:9" x14ac:dyDescent="0.25">
      <c r="A36" s="7" t="s">
        <v>24</v>
      </c>
      <c r="B36" s="3">
        <f>C36 / D36</f>
        <v>0.27068965517241378</v>
      </c>
      <c r="C36" s="3">
        <f>F36 / E36</f>
        <v>3.2482758620689651</v>
      </c>
      <c r="D36" s="3">
        <v>12</v>
      </c>
      <c r="E36" s="14">
        <v>0.87</v>
      </c>
      <c r="F36" s="3">
        <f t="shared" si="3"/>
        <v>2.8259999999999996</v>
      </c>
      <c r="G36" s="3">
        <v>6</v>
      </c>
      <c r="H36" s="3">
        <f>B38 + B40</f>
        <v>0.47099999999999997</v>
      </c>
      <c r="I36" s="3">
        <f t="shared" si="4"/>
        <v>0.4222758620689655</v>
      </c>
    </row>
    <row r="37" spans="1:9" x14ac:dyDescent="0.25">
      <c r="A37" s="7" t="s">
        <v>25</v>
      </c>
      <c r="B37" s="3">
        <f>C37 / D37</f>
        <v>6.3194444444444456E-2</v>
      </c>
      <c r="C37" s="3">
        <f>ABS(F37 / E37)</f>
        <v>0.75833333333333341</v>
      </c>
      <c r="D37" s="3">
        <v>12</v>
      </c>
      <c r="E37" s="14">
        <v>0.72</v>
      </c>
      <c r="F37" s="3">
        <f t="shared" si="3"/>
        <v>-0.54600000000000004</v>
      </c>
      <c r="G37" s="3">
        <v>-6</v>
      </c>
      <c r="H37" s="3">
        <f>B39</f>
        <v>9.0999999999999998E-2</v>
      </c>
      <c r="I37" s="3">
        <f t="shared" si="4"/>
        <v>1.3043333333333336</v>
      </c>
    </row>
    <row r="38" spans="1:9" x14ac:dyDescent="0.25">
      <c r="A38" s="7" t="s">
        <v>26</v>
      </c>
      <c r="B38" s="3">
        <f>H38</f>
        <v>9.0999999999999998E-2</v>
      </c>
      <c r="C38" s="3">
        <f>B38 * D38</f>
        <v>0.54600000000000004</v>
      </c>
      <c r="D38" s="3">
        <v>6</v>
      </c>
      <c r="E38" s="14">
        <f>F38 / C38</f>
        <v>0.83333333333333315</v>
      </c>
      <c r="F38" s="3">
        <f>G38 * H38</f>
        <v>0.45499999999999996</v>
      </c>
      <c r="G38" s="3">
        <v>5</v>
      </c>
      <c r="H38" s="3">
        <f>G15</f>
        <v>9.0999999999999998E-2</v>
      </c>
      <c r="I38" s="3">
        <f t="shared" si="4"/>
        <v>9.1000000000000081E-2</v>
      </c>
    </row>
    <row r="39" spans="1:9" x14ac:dyDescent="0.25">
      <c r="A39" s="7" t="s">
        <v>27</v>
      </c>
      <c r="B39" s="3">
        <f t="shared" ref="B39:B40" si="7">H39</f>
        <v>9.0999999999999998E-2</v>
      </c>
      <c r="C39" s="3">
        <f t="shared" ref="C39:C40" si="8">B39 * D39</f>
        <v>-0.54600000000000004</v>
      </c>
      <c r="D39" s="3">
        <v>-6</v>
      </c>
      <c r="E39" s="14">
        <f t="shared" ref="E39:E40" si="9">F39 / C39</f>
        <v>0.83333333333333315</v>
      </c>
      <c r="F39" s="3">
        <f t="shared" ref="F39:F40" si="10">G39 * H39</f>
        <v>-0.45499999999999996</v>
      </c>
      <c r="G39" s="3">
        <v>-5</v>
      </c>
      <c r="H39" s="3">
        <f>G16</f>
        <v>9.0999999999999998E-2</v>
      </c>
      <c r="I39" s="3">
        <f>ABS(C39 - F39)</f>
        <v>9.1000000000000081E-2</v>
      </c>
    </row>
    <row r="40" spans="1:9" x14ac:dyDescent="0.25">
      <c r="A40" s="7" t="s">
        <v>28</v>
      </c>
      <c r="B40" s="3">
        <f t="shared" si="7"/>
        <v>0.38</v>
      </c>
      <c r="C40" s="3">
        <f t="shared" si="8"/>
        <v>2.2800000000000002</v>
      </c>
      <c r="D40" s="3">
        <v>6</v>
      </c>
      <c r="E40" s="14">
        <f t="shared" si="9"/>
        <v>0.54999999999999993</v>
      </c>
      <c r="F40" s="3">
        <f t="shared" si="10"/>
        <v>1.254</v>
      </c>
      <c r="G40" s="3">
        <v>3.3</v>
      </c>
      <c r="H40" s="3">
        <f>G17</f>
        <v>0.38</v>
      </c>
      <c r="I40" s="3">
        <f>ABS(C40 - F40)</f>
        <v>1.0260000000000002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Ràësangür Köriàròn</dc:creator>
  <cp:lastModifiedBy>Pascal-Emmanuel Lachance</cp:lastModifiedBy>
  <dcterms:created xsi:type="dcterms:W3CDTF">2015-06-05T18:17:20Z</dcterms:created>
  <dcterms:modified xsi:type="dcterms:W3CDTF">2024-01-30T19:37:09Z</dcterms:modified>
</cp:coreProperties>
</file>