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OneDrive - USherbrooke\DOSSIER COURS ENSEIGNEMENT\SESSION HIVER\HIVER 2020 - ÉCONOMIE &amp; GESTION\"/>
    </mc:Choice>
  </mc:AlternateContent>
  <xr:revisionPtr revIDLastSave="0" documentId="13_ncr:1_{A11A0109-C812-4449-AD5B-B76E8C170483}" xr6:coauthVersionLast="41" xr6:coauthVersionMax="41" xr10:uidLastSave="{00000000-0000-0000-0000-000000000000}"/>
  <bookViews>
    <workbookView xWindow="-120" yWindow="-120" windowWidth="20730" windowHeight="11160" tabRatio="924" activeTab="3" xr2:uid="{00000000-000D-0000-FFFF-FFFF00000000}"/>
  </bookViews>
  <sheets>
    <sheet name="Bilan FICKLINE 2013" sheetId="1" r:id="rId1"/>
    <sheet name=" Operations en 2014" sheetId="2" r:id="rId2"/>
    <sheet name="Ratios secteur" sheetId="6" r:id="rId3"/>
    <sheet name=" État des résultats 2014" sheetId="5" r:id="rId4"/>
    <sheet name="État flux trésoreries 2014" sheetId="4" r:id="rId5"/>
    <sheet name="Bilan FICKLINE 2014" sheetId="3" r:id="rId6"/>
    <sheet name="Ratios et Analys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4" l="1"/>
  <c r="J26" i="4"/>
  <c r="O33" i="3"/>
  <c r="J25" i="4"/>
  <c r="J28" i="4" s="1"/>
  <c r="J30" i="4" s="1"/>
  <c r="E8" i="4" s="1"/>
  <c r="K26" i="4"/>
  <c r="K25" i="4"/>
  <c r="J21" i="4"/>
  <c r="J20" i="4"/>
  <c r="N7" i="3"/>
  <c r="N4" i="3"/>
  <c r="J22" i="4"/>
  <c r="K22" i="4"/>
  <c r="K21" i="4"/>
  <c r="K20" i="4"/>
  <c r="E25" i="4"/>
  <c r="E27" i="4" s="1"/>
  <c r="B25" i="4"/>
  <c r="E31" i="4"/>
  <c r="B31" i="4"/>
  <c r="E20" i="4"/>
  <c r="K13" i="5"/>
  <c r="K10" i="5"/>
  <c r="C4" i="5" l="1"/>
  <c r="C6" i="5" s="1"/>
  <c r="B8" i="3"/>
  <c r="B8" i="5"/>
  <c r="B9" i="5"/>
  <c r="B10" i="5"/>
  <c r="B15" i="5"/>
  <c r="B16" i="5"/>
  <c r="B17" i="5"/>
  <c r="B18" i="5"/>
  <c r="B19" i="5"/>
  <c r="B8" i="4"/>
  <c r="B10" i="4"/>
  <c r="B11" i="4"/>
  <c r="B20" i="4"/>
  <c r="B27" i="4"/>
  <c r="B9" i="3"/>
  <c r="B10" i="3"/>
  <c r="B14" i="3"/>
  <c r="B15" i="3"/>
  <c r="B16" i="3"/>
  <c r="B22" i="6"/>
  <c r="B21" i="6"/>
  <c r="E7" i="3"/>
  <c r="E11" i="3" s="1"/>
  <c r="E14" i="3"/>
  <c r="E17" i="3" s="1"/>
  <c r="E17" i="1"/>
  <c r="E11" i="1"/>
  <c r="B11" i="1"/>
  <c r="B24" i="1" s="1"/>
  <c r="B17" i="1"/>
  <c r="E22" i="1"/>
  <c r="B7" i="7" l="1"/>
  <c r="B7" i="4"/>
  <c r="E7" i="4"/>
  <c r="B11" i="7"/>
  <c r="E24" i="1"/>
  <c r="C20" i="5"/>
  <c r="C11" i="5"/>
  <c r="C28" i="7" s="1"/>
  <c r="B17" i="3"/>
  <c r="C27" i="7"/>
  <c r="C12" i="5" l="1"/>
  <c r="C21" i="5"/>
  <c r="C16" i="7"/>
  <c r="C22" i="5" l="1"/>
  <c r="C12" i="7"/>
  <c r="C24" i="5"/>
  <c r="B6" i="4" l="1"/>
  <c r="E6" i="4"/>
  <c r="E13" i="4" s="1"/>
  <c r="E29" i="4" s="1"/>
  <c r="E32" i="4" s="1"/>
  <c r="C17" i="7"/>
  <c r="B13" i="4"/>
  <c r="B29" i="4" s="1"/>
  <c r="B32" i="4" s="1"/>
  <c r="B7" i="3" s="1"/>
  <c r="B11" i="3" s="1"/>
  <c r="E21" i="3"/>
  <c r="E22" i="3" s="1"/>
  <c r="E24" i="3" s="1"/>
  <c r="B24" i="3" l="1"/>
  <c r="C7" i="7"/>
  <c r="C22" i="7"/>
  <c r="C11" i="7" l="1"/>
  <c r="C26" i="7"/>
  <c r="C21" i="7"/>
</calcChain>
</file>

<file path=xl/sharedStrings.xml><?xml version="1.0" encoding="utf-8"?>
<sst xmlns="http://schemas.openxmlformats.org/spreadsheetml/2006/main" count="276" uniqueCount="208">
  <si>
    <t>ACTIF</t>
  </si>
  <si>
    <t>PASSIF</t>
  </si>
  <si>
    <t>Actif court terme</t>
  </si>
  <si>
    <t>Passif court terme</t>
  </si>
  <si>
    <t>Encaisse</t>
  </si>
  <si>
    <t>Comptes clients</t>
  </si>
  <si>
    <t>Comptes fournisseurs</t>
  </si>
  <si>
    <t>Stocks</t>
  </si>
  <si>
    <t>Emprunt bancaire</t>
  </si>
  <si>
    <t xml:space="preserve">    Total de l'actif à court terme</t>
  </si>
  <si>
    <t xml:space="preserve">    Total du passif à court terme</t>
  </si>
  <si>
    <t>Actif long terme</t>
  </si>
  <si>
    <t>Passif long terme</t>
  </si>
  <si>
    <t>Emprunt hypothécaire</t>
  </si>
  <si>
    <t>Immobilisations</t>
  </si>
  <si>
    <t>Équipements</t>
  </si>
  <si>
    <t xml:space="preserve">  Amortissement cumulé</t>
  </si>
  <si>
    <t xml:space="preserve">    Total de l'actif à long terme</t>
  </si>
  <si>
    <t xml:space="preserve">    Total du passif à long terme</t>
  </si>
  <si>
    <t>Avoir des actionnaires</t>
  </si>
  <si>
    <t>Bénéfices non répartis</t>
  </si>
  <si>
    <t>Total de l'Actif</t>
  </si>
  <si>
    <t>Total Passif et Capitaux propres</t>
  </si>
  <si>
    <t>Ventes (revenus)</t>
  </si>
  <si>
    <t xml:space="preserve"> Au comptant</t>
  </si>
  <si>
    <t xml:space="preserve"> A crédit (comptes fournisseurs)</t>
  </si>
  <si>
    <t xml:space="preserve">   Au comptant </t>
  </si>
  <si>
    <t xml:space="preserve">   A crédit (comptes clients)</t>
  </si>
  <si>
    <t>Stock final</t>
  </si>
  <si>
    <t>Amortissement</t>
  </si>
  <si>
    <t xml:space="preserve">  Équipements</t>
  </si>
  <si>
    <t xml:space="preserve">  Immobilisations</t>
  </si>
  <si>
    <t>Paiement de salaires administratifs</t>
  </si>
  <si>
    <t xml:space="preserve">   Remboursement du capital</t>
  </si>
  <si>
    <t xml:space="preserve">   Paiement des intérêts</t>
  </si>
  <si>
    <t>Ventes nettes</t>
  </si>
  <si>
    <t>Coût des marchandises vendues</t>
  </si>
  <si>
    <t xml:space="preserve">   Bénéfice Brut</t>
  </si>
  <si>
    <t>Bénéfice imposable</t>
  </si>
  <si>
    <t>Impôt sur le revenu</t>
  </si>
  <si>
    <t>Bénéfice Net</t>
  </si>
  <si>
    <t xml:space="preserve">   Stock final (-)</t>
  </si>
  <si>
    <t xml:space="preserve">   Stock initial (+) </t>
  </si>
  <si>
    <t>Frais d'exploitation</t>
  </si>
  <si>
    <t xml:space="preserve">   Frais de ventes</t>
  </si>
  <si>
    <t xml:space="preserve">   Frais d'administration</t>
  </si>
  <si>
    <t xml:space="preserve">   Frais Financiers</t>
  </si>
  <si>
    <t xml:space="preserve">   Autres Dépenses</t>
  </si>
  <si>
    <t xml:space="preserve">   Amortissement</t>
  </si>
  <si>
    <t>Taux d'imposition</t>
  </si>
  <si>
    <t>Exploitation</t>
  </si>
  <si>
    <t>Sources</t>
  </si>
  <si>
    <t xml:space="preserve">  Bénéfice net</t>
  </si>
  <si>
    <t xml:space="preserve">  Amortissement</t>
  </si>
  <si>
    <t xml:space="preserve">  Augmentation des comptes fournisseurs</t>
  </si>
  <si>
    <t>Utilisations</t>
  </si>
  <si>
    <t xml:space="preserve">  Augmentation des comptes clients</t>
  </si>
  <si>
    <t xml:space="preserve">  Augmentation des stocks</t>
  </si>
  <si>
    <t>Investissement</t>
  </si>
  <si>
    <t>Financement</t>
  </si>
  <si>
    <r>
      <t xml:space="preserve"> </t>
    </r>
    <r>
      <rPr>
        <sz val="10"/>
        <rFont val="Arial"/>
        <family val="2"/>
      </rPr>
      <t>Remboursement de l'emprunt hypothécaire</t>
    </r>
  </si>
  <si>
    <t>Encaisse initiale</t>
  </si>
  <si>
    <t>Encaisse finale</t>
  </si>
  <si>
    <t>Achat au comptant d'équipement</t>
  </si>
  <si>
    <r>
      <t xml:space="preserve">  </t>
    </r>
    <r>
      <rPr>
        <sz val="10"/>
        <rFont val="Arial"/>
        <family val="2"/>
      </rPr>
      <t>Achat d'actif (équipement)</t>
    </r>
  </si>
  <si>
    <t>Secteur Dunn &amp; Bradstreet</t>
  </si>
  <si>
    <t>Analyse du risque</t>
  </si>
  <si>
    <t>Position financière court terme</t>
  </si>
  <si>
    <t>Ratio de fond de roulement</t>
  </si>
  <si>
    <t>Position financière long terme</t>
  </si>
  <si>
    <t>Ratio d'endettement</t>
  </si>
  <si>
    <t>Ratio de couverture des intérêts</t>
  </si>
  <si>
    <t>Analyse de rentabilité</t>
  </si>
  <si>
    <t>Ratio de la marge bénéficiaire brute</t>
  </si>
  <si>
    <t>Ratio de la marge bénéficiaire net</t>
  </si>
  <si>
    <t>Analyse de rendement</t>
  </si>
  <si>
    <t>Ratio du rendement du capital investi</t>
  </si>
  <si>
    <t>Ratio du rendement des capitaux propres</t>
  </si>
  <si>
    <t>Analyse de l'efficacité de gestion</t>
  </si>
  <si>
    <t>Ratio de rotation de l'actif</t>
  </si>
  <si>
    <t>Ratio de rotation des comptes clients</t>
  </si>
  <si>
    <t>Ratio de rotation des stocks</t>
  </si>
  <si>
    <t>Ratios du secteur</t>
  </si>
  <si>
    <t xml:space="preserve"> Analyse</t>
  </si>
  <si>
    <t>Analyse:</t>
  </si>
  <si>
    <t>2) Rentabilité</t>
  </si>
  <si>
    <t>Ratio problématique</t>
  </si>
  <si>
    <t>Excellent, mais avantageux?</t>
  </si>
  <si>
    <t>Excellent</t>
  </si>
  <si>
    <t>Trop faible</t>
  </si>
  <si>
    <t>TRÈS PROBLÉMATIQUE</t>
  </si>
  <si>
    <t>Ok, équivalent au secteur</t>
  </si>
  <si>
    <t>Réellement faible (beaucoup plus faible que le secteur). Rentabilité avantage mais pas un bon effet de levier et l'actif tourne pas assez.</t>
  </si>
  <si>
    <t>3) Rendement</t>
  </si>
  <si>
    <t>4) Efficacité gestion</t>
  </si>
  <si>
    <t>Suggestion:</t>
  </si>
  <si>
    <t>Très bon, contrôle des CMVs</t>
  </si>
  <si>
    <t>Très bon, contrôle des dépenses</t>
  </si>
  <si>
    <t>Paiement de commissions aux vendeurs</t>
  </si>
  <si>
    <t>Capital actions ordinaires</t>
  </si>
  <si>
    <t>Frais payés d'avances</t>
  </si>
  <si>
    <t>Autres frais payés au comptant (téléphone, électricité, publicité)</t>
  </si>
  <si>
    <t>Ventes brutes</t>
  </si>
  <si>
    <t>rabais à un client</t>
  </si>
  <si>
    <t xml:space="preserve">   Rabais à un client</t>
  </si>
  <si>
    <t>Équipements de bureau</t>
  </si>
  <si>
    <t>Bilan au 31 décembre 2013 (en $)</t>
  </si>
  <si>
    <t>Médian 2014</t>
  </si>
  <si>
    <t>État des résultats pour l'exercice terminé le 31 décembre 2014</t>
  </si>
  <si>
    <t>du 1er janvier au 31 décembre 2014</t>
  </si>
  <si>
    <t>Bilan au 31 décembre 2014 (en $)</t>
  </si>
  <si>
    <t>FICKLINE TECHNOLOGIES Inc.</t>
  </si>
  <si>
    <t>Résumé des opérations financières de Fickline Technologies pour l'exercice 2014</t>
  </si>
  <si>
    <t>État des flux de trésoreries de FICKLINE TECHNOLOGIES Inc</t>
  </si>
  <si>
    <t>Ratios FICKLINE TECH Inc.</t>
  </si>
  <si>
    <t>FICKLINE Technologies Inc a un niveau de solvabilité critique à court terme (ratio FDR de 1,12). Comme sont niveau d'endettement est faible (39,203%), elle devrait augmenter son endettement long terme pour ainsi augmenter ses actifs court terme (encaisse) pour enfin rétablir sa position financière court terme.</t>
  </si>
  <si>
    <t>Achat de marchandises ou matière premières (stocks)</t>
  </si>
  <si>
    <t xml:space="preserve">   Achat de marchandise ou Matières Premier (+)</t>
  </si>
  <si>
    <t>(Achat au comptant et à crédit)</t>
  </si>
  <si>
    <t>(Ventes au comptant + à crédit)</t>
  </si>
  <si>
    <t>CVE = Si +CPE - Sf</t>
  </si>
  <si>
    <t>Benefice Brut = Ventes Nettes - CMV</t>
  </si>
  <si>
    <t>(=46,800 *0.28)</t>
  </si>
  <si>
    <t xml:space="preserve"> (Frais de ventes)</t>
  </si>
  <si>
    <t xml:space="preserve"> (Frais financiers)</t>
  </si>
  <si>
    <t xml:space="preserve"> (Autres frais payés ou dépenses)</t>
  </si>
  <si>
    <t>(Amortissement total = 18,000 $)</t>
  </si>
  <si>
    <t>(ou Salaire administratif)</t>
  </si>
  <si>
    <t xml:space="preserve"> (Frais d'administration ou Salaire administratif)</t>
  </si>
  <si>
    <t>BNRf = BNRi + Bénéfice Net (NI) - Dividendes</t>
  </si>
  <si>
    <t>CCf = CCi + Ve - Pe - provisions douteuses</t>
  </si>
  <si>
    <t>CFf = Cfi + Ae - Pe</t>
  </si>
  <si>
    <t>Encaisse (2014) = Encaisse (2013) + Variation liquidité</t>
  </si>
  <si>
    <t>BNR (2014) = 37,000 +33,696 +0 = 70,696$</t>
  </si>
  <si>
    <t xml:space="preserve">DLT (2014) = 250,000 - 13,000 = 237,000$  </t>
  </si>
  <si>
    <t>DLT (2014) = DLT(2013) + Emprunt - Remboursement capital</t>
  </si>
  <si>
    <t>Compte Client</t>
  </si>
  <si>
    <t>Compte fournisseur</t>
  </si>
  <si>
    <t>Banque ou Encaisse</t>
  </si>
  <si>
    <t>Bénéfice Non Répartis</t>
  </si>
  <si>
    <t>Dette à Long Terme (Hypothèques, Obligations….)</t>
  </si>
  <si>
    <t>Total Équipement = Equip (2013) + Achat Équip (2014)</t>
  </si>
  <si>
    <t>Am-CC (2014) = 205,000 +18,000 = 223,000 $</t>
  </si>
  <si>
    <t>Amort-Cum (2014) = Amort-Cum (2013) + De (amort-exercice)</t>
  </si>
  <si>
    <t>LES IMMOBILISATIONS CORPORELLES NETTES</t>
  </si>
  <si>
    <t>EXPLICATION SOMMAIRE</t>
  </si>
  <si>
    <t>(CC (2014) - CC(2013) = Vente à crédit )</t>
  </si>
  <si>
    <t>(CF (2014) - CF(2013) = Achat de marchandises à crédit )</t>
  </si>
  <si>
    <t>(Stock (2014) - Stock (2013) = Augmentation de stock)</t>
  </si>
  <si>
    <t>EXPLICATIONS SOMMAIRES</t>
  </si>
  <si>
    <t>1) Solvabilité Court Terme</t>
  </si>
  <si>
    <t xml:space="preserve">Très bon, Gestion serrée (les dépenses et CMV). On a réellement une meilleur que le secteur,  donc meilleur contrôle des CMV et des dépenses d'exploitation. </t>
  </si>
  <si>
    <t>S'endetter à long terme pour ainsi améliorer sa solvabilité court terme et aussi améliorer l'effet de levier (ce qui aura comme conséquence d'augmenter le Rendement des capitaux propores ou Return on Equipty-ROE). Il faut aussi vendre des actifs.</t>
  </si>
  <si>
    <t>Encaisse (2014) = 50,000 + 23,696 = 73,695$</t>
  </si>
  <si>
    <t>Ratio de fond de roulement (FDR)</t>
  </si>
  <si>
    <t>Excellentes Rotation des comptes clients et Rotation des Stocks. Cependant l'Actif ne tourne réellement pas. Il faut songer à vendre de l'actif compte tenu du chiffre d'affaire.</t>
  </si>
  <si>
    <t xml:space="preserve">  (Avec CPE = Cout de production et CVE = Cout des Marchandise vendues)</t>
  </si>
  <si>
    <t>CPE = Montant de toutes les matieres premieres achetées (achat fait aux fournisseurs)</t>
  </si>
  <si>
    <t>Sf = Si - CVE + CPE</t>
  </si>
  <si>
    <t xml:space="preserve">Sinitial </t>
  </si>
  <si>
    <t xml:space="preserve">Cpe </t>
  </si>
  <si>
    <t>Sfinal</t>
  </si>
  <si>
    <t xml:space="preserve">Cve </t>
  </si>
  <si>
    <t>+</t>
  </si>
  <si>
    <t>-</t>
  </si>
  <si>
    <t xml:space="preserve">FPA (2014) = FPA (2013) + Ajout - Retrait </t>
  </si>
  <si>
    <t xml:space="preserve">Or en 2014 : Pas d'ajout et pas de retrait. </t>
  </si>
  <si>
    <t>Frais Payés d'Avance = FPA</t>
  </si>
  <si>
    <t xml:space="preserve">FPA est un compte d'actif : </t>
  </si>
  <si>
    <t>Utilisation de la méthode du Fond de roulement hors caisse</t>
  </si>
  <si>
    <t>Compte client</t>
  </si>
  <si>
    <t>Stock</t>
  </si>
  <si>
    <t>Frais payé d'Avance</t>
  </si>
  <si>
    <t>Donc            FPA (2014) = FPA (2013) =</t>
  </si>
  <si>
    <t>CC(2014) = 5000  + 25,000  =</t>
  </si>
  <si>
    <t xml:space="preserve">CF(2014) = 75,000 + 23,000 = </t>
  </si>
  <si>
    <t>Actif CT hors Caisse</t>
  </si>
  <si>
    <t>Passif CT</t>
  </si>
  <si>
    <t>Compte fornisseurs</t>
  </si>
  <si>
    <t xml:space="preserve">Emprunt Bancaise est un compte de passif </t>
  </si>
  <si>
    <t xml:space="preserve">EMPRUNT (2014) = EMPRUNT(2013) +Ajout - Retrait </t>
  </si>
  <si>
    <t>Or en 2014, il n'y a eu ni ajout, ni retrait dans le compte Emprunt bancaire</t>
  </si>
  <si>
    <t xml:space="preserve">Donc </t>
  </si>
  <si>
    <t>EMPRUNT (2014) = EMPRUNT(2013) =</t>
  </si>
  <si>
    <t xml:space="preserve">FR_hors caisse </t>
  </si>
  <si>
    <t>Variation du FR_hors caisse</t>
  </si>
  <si>
    <t>Variation FR_HorsCaisse</t>
  </si>
  <si>
    <t>FR_hc(2013)</t>
  </si>
  <si>
    <t xml:space="preserve">FR_hc(2014) - </t>
  </si>
  <si>
    <t>Il y a eu augmentation du FR_horscaisse</t>
  </si>
  <si>
    <t>positif</t>
  </si>
  <si>
    <t>(Méthode avec la Variation du Fond de Roulement Hors Caisse)</t>
  </si>
  <si>
    <t>Moins : Augmentation de la Variation du FR_Hors Caisse</t>
  </si>
  <si>
    <t xml:space="preserve">  Bénéfice net (+)</t>
  </si>
  <si>
    <t xml:space="preserve">  Amortissement (+)</t>
  </si>
  <si>
    <t>(Méthode Traditionnelle détaillée)</t>
  </si>
  <si>
    <t>Augmentation</t>
  </si>
  <si>
    <t>Inchangé</t>
  </si>
  <si>
    <t>Variation des liquidités provenant de l'exploitation (1)</t>
  </si>
  <si>
    <t>Variation des liquidités provenant de l'investissement (2)</t>
  </si>
  <si>
    <t>Variation des liquidités provenant du financement (3)</t>
  </si>
  <si>
    <t>Variation des liquidités : (1)+(2)+(3)</t>
  </si>
  <si>
    <t>Variation des liquidités (1)+(2)+(3)</t>
  </si>
  <si>
    <t>Encaisse Final = Encaisse initial +Variation de liquidités</t>
  </si>
  <si>
    <t>Activités d'Exploitation</t>
  </si>
  <si>
    <t>Activités d'Investissement</t>
  </si>
  <si>
    <t>Activités de Financement</t>
  </si>
  <si>
    <t>Coût des Marchandises Vendues (CMV ou coût des ventes)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</si>
</sst>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#,##0\ &quot;$&quot;_-"/>
    <numFmt numFmtId="165" formatCode="0.000%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b/>
      <u/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3" fontId="0" fillId="0" borderId="1" xfId="0" applyNumberFormat="1" applyBorder="1"/>
    <xf numFmtId="164" fontId="0" fillId="0" borderId="0" xfId="0" applyNumberFormat="1" applyAlignment="1"/>
    <xf numFmtId="3" fontId="0" fillId="0" borderId="0" xfId="0" applyNumberFormat="1" applyFill="1" applyBorder="1"/>
    <xf numFmtId="3" fontId="0" fillId="0" borderId="0" xfId="0" applyNumberFormat="1" applyBorder="1"/>
    <xf numFmtId="9" fontId="0" fillId="0" borderId="0" xfId="0" applyNumberFormat="1"/>
    <xf numFmtId="0" fontId="0" fillId="0" borderId="2" xfId="0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10" fontId="0" fillId="0" borderId="0" xfId="0" applyNumberFormat="1"/>
    <xf numFmtId="0" fontId="7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3" fontId="2" fillId="0" borderId="1" xfId="0" applyNumberFormat="1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4" fillId="0" borderId="5" xfId="0" applyFont="1" applyBorder="1"/>
    <xf numFmtId="0" fontId="4" fillId="0" borderId="0" xfId="0" applyFont="1" applyBorder="1"/>
    <xf numFmtId="0" fontId="2" fillId="0" borderId="0" xfId="0" applyFont="1" applyFill="1" applyBorder="1"/>
    <xf numFmtId="0" fontId="4" fillId="0" borderId="5" xfId="0" applyFont="1" applyFill="1" applyBorder="1"/>
    <xf numFmtId="0" fontId="4" fillId="0" borderId="3" xfId="0" applyFont="1" applyBorder="1"/>
    <xf numFmtId="0" fontId="2" fillId="0" borderId="1" xfId="0" applyFont="1" applyBorder="1"/>
    <xf numFmtId="0" fontId="10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Fill="1" applyBorder="1"/>
    <xf numFmtId="0" fontId="2" fillId="0" borderId="10" xfId="0" applyFont="1" applyBorder="1"/>
    <xf numFmtId="0" fontId="4" fillId="0" borderId="7" xfId="0" applyFont="1" applyBorder="1"/>
    <xf numFmtId="0" fontId="5" fillId="0" borderId="5" xfId="0" applyFont="1" applyBorder="1"/>
    <xf numFmtId="3" fontId="0" fillId="0" borderId="6" xfId="0" applyNumberFormat="1" applyBorder="1"/>
    <xf numFmtId="3" fontId="0" fillId="0" borderId="6" xfId="0" applyNumberFormat="1" applyBorder="1" applyAlignment="1">
      <alignment horizontal="right"/>
    </xf>
    <xf numFmtId="0" fontId="6" fillId="0" borderId="5" xfId="0" applyFont="1" applyBorder="1"/>
    <xf numFmtId="3" fontId="6" fillId="0" borderId="6" xfId="0" applyNumberFormat="1" applyFont="1" applyBorder="1"/>
    <xf numFmtId="0" fontId="6" fillId="0" borderId="7" xfId="0" applyFont="1" applyBorder="1"/>
    <xf numFmtId="3" fontId="6" fillId="0" borderId="8" xfId="0" applyNumberFormat="1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3" fontId="12" fillId="0" borderId="6" xfId="0" applyNumberFormat="1" applyFont="1" applyBorder="1"/>
    <xf numFmtId="3" fontId="12" fillId="0" borderId="6" xfId="0" applyNumberFormat="1" applyFont="1" applyBorder="1" applyAlignment="1">
      <alignment horizontal="right"/>
    </xf>
    <xf numFmtId="44" fontId="0" fillId="0" borderId="0" xfId="1" applyFont="1" applyBorder="1"/>
    <xf numFmtId="0" fontId="4" fillId="0" borderId="0" xfId="0" applyFont="1" applyFill="1" applyBorder="1"/>
    <xf numFmtId="44" fontId="0" fillId="0" borderId="6" xfId="1" applyFont="1" applyBorder="1"/>
    <xf numFmtId="44" fontId="0" fillId="0" borderId="8" xfId="0" applyNumberFormat="1" applyBorder="1"/>
    <xf numFmtId="0" fontId="0" fillId="0" borderId="11" xfId="0" applyBorder="1"/>
    <xf numFmtId="44" fontId="0" fillId="0" borderId="11" xfId="0" applyNumberFormat="1" applyBorder="1"/>
    <xf numFmtId="44" fontId="0" fillId="0" borderId="11" xfId="1" applyFont="1" applyBorder="1"/>
    <xf numFmtId="44" fontId="0" fillId="0" borderId="12" xfId="0" applyNumberFormat="1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4" xfId="1" applyFont="1" applyBorder="1"/>
    <xf numFmtId="0" fontId="13" fillId="0" borderId="0" xfId="0" applyFont="1"/>
    <xf numFmtId="44" fontId="1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4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3" fontId="2" fillId="0" borderId="6" xfId="0" applyNumberFormat="1" applyFont="1" applyBorder="1" applyAlignment="1">
      <alignment horizontal="right"/>
    </xf>
    <xf numFmtId="3" fontId="14" fillId="0" borderId="6" xfId="0" applyNumberFormat="1" applyFont="1" applyBorder="1"/>
    <xf numFmtId="3" fontId="14" fillId="0" borderId="6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I24"/>
  <sheetViews>
    <sheetView workbookViewId="0">
      <selection activeCell="A26" sqref="A26"/>
    </sheetView>
  </sheetViews>
  <sheetFormatPr defaultColWidth="9.140625" defaultRowHeight="12.75" x14ac:dyDescent="0.2"/>
  <cols>
    <col min="1" max="1" width="27.7109375" customWidth="1"/>
    <col min="4" max="4" width="29.7109375" customWidth="1"/>
  </cols>
  <sheetData>
    <row r="1" spans="1:9" x14ac:dyDescent="0.2">
      <c r="A1" s="70" t="s">
        <v>111</v>
      </c>
      <c r="B1" s="71"/>
      <c r="C1" s="71"/>
      <c r="D1" s="71"/>
      <c r="E1" s="71"/>
    </row>
    <row r="2" spans="1:9" x14ac:dyDescent="0.2">
      <c r="A2" s="70" t="s">
        <v>106</v>
      </c>
      <c r="B2" s="71"/>
      <c r="C2" s="71"/>
      <c r="D2" s="71"/>
      <c r="E2" s="71"/>
    </row>
    <row r="3" spans="1:9" x14ac:dyDescent="0.2">
      <c r="C3" s="1"/>
    </row>
    <row r="4" spans="1:9" x14ac:dyDescent="0.2">
      <c r="A4" s="2" t="s">
        <v>0</v>
      </c>
      <c r="D4" s="2" t="s">
        <v>1</v>
      </c>
    </row>
    <row r="5" spans="1:9" ht="6" customHeight="1" x14ac:dyDescent="0.2"/>
    <row r="6" spans="1:9" x14ac:dyDescent="0.2">
      <c r="A6" s="3" t="s">
        <v>2</v>
      </c>
      <c r="D6" s="3" t="s">
        <v>3</v>
      </c>
    </row>
    <row r="7" spans="1:9" x14ac:dyDescent="0.2">
      <c r="A7" t="s">
        <v>4</v>
      </c>
      <c r="B7" s="5">
        <v>50000</v>
      </c>
      <c r="D7" t="s">
        <v>6</v>
      </c>
      <c r="E7" s="5">
        <v>75000</v>
      </c>
    </row>
    <row r="8" spans="1:9" x14ac:dyDescent="0.2">
      <c r="A8" t="s">
        <v>5</v>
      </c>
      <c r="B8" s="4">
        <v>5000</v>
      </c>
      <c r="D8" t="s">
        <v>8</v>
      </c>
      <c r="E8" s="5">
        <v>33000</v>
      </c>
    </row>
    <row r="9" spans="1:9" ht="15.75" x14ac:dyDescent="0.25">
      <c r="A9" t="s">
        <v>7</v>
      </c>
      <c r="B9" s="5">
        <v>23000</v>
      </c>
      <c r="I9" s="22"/>
    </row>
    <row r="10" spans="1:9" ht="13.5" thickBot="1" x14ac:dyDescent="0.25">
      <c r="A10" t="s">
        <v>100</v>
      </c>
      <c r="B10" s="5">
        <v>15000</v>
      </c>
    </row>
    <row r="11" spans="1:9" x14ac:dyDescent="0.2">
      <c r="A11" t="s">
        <v>9</v>
      </c>
      <c r="B11" s="6">
        <f>SUM(B7:B10)</f>
        <v>93000</v>
      </c>
      <c r="D11" t="s">
        <v>10</v>
      </c>
      <c r="E11" s="6">
        <f>SUM(E7:E10)</f>
        <v>108000</v>
      </c>
    </row>
    <row r="13" spans="1:9" x14ac:dyDescent="0.2">
      <c r="A13" s="3" t="s">
        <v>11</v>
      </c>
      <c r="D13" s="3" t="s">
        <v>12</v>
      </c>
    </row>
    <row r="14" spans="1:9" x14ac:dyDescent="0.2">
      <c r="A14" t="s">
        <v>14</v>
      </c>
      <c r="B14" s="5">
        <v>470000</v>
      </c>
      <c r="D14" t="s">
        <v>13</v>
      </c>
      <c r="E14" s="5">
        <v>250000</v>
      </c>
    </row>
    <row r="15" spans="1:9" x14ac:dyDescent="0.2">
      <c r="A15" t="s">
        <v>105</v>
      </c>
      <c r="B15" s="5">
        <v>537000</v>
      </c>
      <c r="E15" s="5"/>
    </row>
    <row r="16" spans="1:9" ht="13.5" thickBot="1" x14ac:dyDescent="0.25">
      <c r="A16" t="s">
        <v>16</v>
      </c>
      <c r="B16" s="4">
        <v>-205000</v>
      </c>
      <c r="E16" s="5"/>
    </row>
    <row r="17" spans="1:5" x14ac:dyDescent="0.2">
      <c r="A17" s="7" t="s">
        <v>17</v>
      </c>
      <c r="B17" s="6">
        <f>B14+B15+B16</f>
        <v>802000</v>
      </c>
      <c r="D17" s="7" t="s">
        <v>18</v>
      </c>
      <c r="E17" s="8">
        <f>SUM(E14:E15)</f>
        <v>250000</v>
      </c>
    </row>
    <row r="19" spans="1:5" x14ac:dyDescent="0.2">
      <c r="D19" s="3" t="s">
        <v>19</v>
      </c>
    </row>
    <row r="20" spans="1:5" x14ac:dyDescent="0.2">
      <c r="D20" t="s">
        <v>99</v>
      </c>
      <c r="E20" s="5">
        <v>500000</v>
      </c>
    </row>
    <row r="21" spans="1:5" ht="13.5" thickBot="1" x14ac:dyDescent="0.25">
      <c r="D21" t="s">
        <v>20</v>
      </c>
      <c r="E21" s="5">
        <v>37000</v>
      </c>
    </row>
    <row r="22" spans="1:5" x14ac:dyDescent="0.2">
      <c r="E22" s="8">
        <f>E20+E21</f>
        <v>537000</v>
      </c>
    </row>
    <row r="24" spans="1:5" x14ac:dyDescent="0.2">
      <c r="A24" s="2" t="s">
        <v>21</v>
      </c>
      <c r="B24" s="4">
        <f>B11+B17</f>
        <v>895000</v>
      </c>
      <c r="D24" s="2" t="s">
        <v>22</v>
      </c>
      <c r="E24" s="4">
        <f>E11+E17+E22</f>
        <v>895000</v>
      </c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</sheetPr>
  <dimension ref="A1:C28"/>
  <sheetViews>
    <sheetView topLeftCell="A4" workbookViewId="0">
      <selection activeCell="A29" sqref="A29"/>
    </sheetView>
  </sheetViews>
  <sheetFormatPr defaultColWidth="9.140625" defaultRowHeight="12.75" x14ac:dyDescent="0.2"/>
  <cols>
    <col min="1" max="1" width="60.28515625" customWidth="1"/>
    <col min="2" max="2" width="20" customWidth="1"/>
  </cols>
  <sheetData>
    <row r="1" spans="1:3" x14ac:dyDescent="0.2">
      <c r="A1" s="70" t="s">
        <v>112</v>
      </c>
      <c r="B1" s="70"/>
    </row>
    <row r="2" spans="1:3" x14ac:dyDescent="0.2">
      <c r="B2" s="1"/>
    </row>
    <row r="3" spans="1:3" x14ac:dyDescent="0.2">
      <c r="A3" t="s">
        <v>23</v>
      </c>
      <c r="B3" s="1"/>
    </row>
    <row r="4" spans="1:3" x14ac:dyDescent="0.2">
      <c r="A4" t="s">
        <v>26</v>
      </c>
      <c r="B4" s="9">
        <v>136000</v>
      </c>
    </row>
    <row r="5" spans="1:3" x14ac:dyDescent="0.2">
      <c r="A5" t="s">
        <v>27</v>
      </c>
      <c r="B5" s="9">
        <v>25000</v>
      </c>
    </row>
    <row r="6" spans="1:3" x14ac:dyDescent="0.2">
      <c r="A6" t="s">
        <v>104</v>
      </c>
      <c r="B6" s="9">
        <v>1000</v>
      </c>
    </row>
    <row r="7" spans="1:3" x14ac:dyDescent="0.2">
      <c r="A7" t="s">
        <v>116</v>
      </c>
      <c r="B7" s="9"/>
    </row>
    <row r="8" spans="1:3" x14ac:dyDescent="0.2">
      <c r="A8" t="s">
        <v>24</v>
      </c>
      <c r="B8" s="9">
        <v>37000</v>
      </c>
    </row>
    <row r="9" spans="1:3" x14ac:dyDescent="0.2">
      <c r="A9" t="s">
        <v>25</v>
      </c>
      <c r="B9" s="9">
        <v>23000</v>
      </c>
    </row>
    <row r="10" spans="1:3" x14ac:dyDescent="0.2">
      <c r="B10" s="9"/>
    </row>
    <row r="11" spans="1:3" x14ac:dyDescent="0.2">
      <c r="A11" t="s">
        <v>28</v>
      </c>
      <c r="B11" s="9">
        <v>28000</v>
      </c>
    </row>
    <row r="12" spans="1:3" x14ac:dyDescent="0.2">
      <c r="B12" s="9"/>
    </row>
    <row r="13" spans="1:3" x14ac:dyDescent="0.2">
      <c r="A13" t="s">
        <v>29</v>
      </c>
      <c r="B13" s="9"/>
    </row>
    <row r="14" spans="1:3" x14ac:dyDescent="0.2">
      <c r="A14" t="s">
        <v>31</v>
      </c>
      <c r="B14" s="9">
        <v>5000</v>
      </c>
    </row>
    <row r="15" spans="1:3" x14ac:dyDescent="0.2">
      <c r="A15" t="s">
        <v>30</v>
      </c>
      <c r="B15" s="9">
        <v>13000</v>
      </c>
      <c r="C15" s="7" t="s">
        <v>126</v>
      </c>
    </row>
    <row r="16" spans="1:3" x14ac:dyDescent="0.2">
      <c r="B16" s="9"/>
    </row>
    <row r="17" spans="1:3" x14ac:dyDescent="0.2">
      <c r="A17" t="s">
        <v>98</v>
      </c>
      <c r="B17" s="9">
        <v>12000</v>
      </c>
      <c r="C17" s="7" t="s">
        <v>123</v>
      </c>
    </row>
    <row r="18" spans="1:3" x14ac:dyDescent="0.2">
      <c r="A18" t="s">
        <v>32</v>
      </c>
      <c r="B18" s="9">
        <v>4400</v>
      </c>
      <c r="C18" s="7" t="s">
        <v>128</v>
      </c>
    </row>
    <row r="19" spans="1:3" x14ac:dyDescent="0.2">
      <c r="B19" s="9"/>
    </row>
    <row r="20" spans="1:3" x14ac:dyDescent="0.2">
      <c r="A20" t="s">
        <v>101</v>
      </c>
      <c r="B20" s="9">
        <v>6300</v>
      </c>
      <c r="C20" s="7" t="s">
        <v>125</v>
      </c>
    </row>
    <row r="21" spans="1:3" x14ac:dyDescent="0.2">
      <c r="B21" s="9"/>
    </row>
    <row r="22" spans="1:3" x14ac:dyDescent="0.2">
      <c r="A22" t="s">
        <v>13</v>
      </c>
      <c r="B22" s="9"/>
    </row>
    <row r="23" spans="1:3" x14ac:dyDescent="0.2">
      <c r="A23" t="s">
        <v>33</v>
      </c>
      <c r="B23" s="9">
        <v>13000</v>
      </c>
    </row>
    <row r="24" spans="1:3" x14ac:dyDescent="0.2">
      <c r="A24" t="s">
        <v>34</v>
      </c>
      <c r="B24" s="9">
        <v>17500</v>
      </c>
      <c r="C24" s="7" t="s">
        <v>124</v>
      </c>
    </row>
    <row r="25" spans="1:3" x14ac:dyDescent="0.2">
      <c r="B25" s="1"/>
    </row>
    <row r="26" spans="1:3" x14ac:dyDescent="0.2">
      <c r="A26" t="s">
        <v>63</v>
      </c>
      <c r="B26" s="9">
        <v>8000</v>
      </c>
    </row>
    <row r="27" spans="1:3" x14ac:dyDescent="0.2">
      <c r="B27" s="1"/>
    </row>
    <row r="28" spans="1:3" x14ac:dyDescent="0.2">
      <c r="A28" t="s">
        <v>49</v>
      </c>
      <c r="B28" s="12">
        <v>0.28000000000000003</v>
      </c>
    </row>
  </sheetData>
  <mergeCells count="1">
    <mergeCell ref="A1:B1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249977111117893"/>
  </sheetPr>
  <dimension ref="A1:B28"/>
  <sheetViews>
    <sheetView workbookViewId="0"/>
  </sheetViews>
  <sheetFormatPr defaultColWidth="9.140625" defaultRowHeight="12.75" x14ac:dyDescent="0.2"/>
  <cols>
    <col min="1" max="1" width="48.28515625" customWidth="1"/>
    <col min="2" max="2" width="30.5703125" customWidth="1"/>
  </cols>
  <sheetData>
    <row r="1" spans="1:2" ht="15.75" x14ac:dyDescent="0.25">
      <c r="A1" s="15" t="s">
        <v>82</v>
      </c>
      <c r="B1" s="15" t="s">
        <v>65</v>
      </c>
    </row>
    <row r="2" spans="1:2" x14ac:dyDescent="0.2">
      <c r="B2" s="16" t="s">
        <v>107</v>
      </c>
    </row>
    <row r="3" spans="1:2" x14ac:dyDescent="0.2">
      <c r="A3" s="2" t="s">
        <v>66</v>
      </c>
    </row>
    <row r="4" spans="1:2" x14ac:dyDescent="0.2">
      <c r="A4" s="2"/>
    </row>
    <row r="5" spans="1:2" x14ac:dyDescent="0.2">
      <c r="A5" s="14" t="s">
        <v>67</v>
      </c>
    </row>
    <row r="6" spans="1:2" ht="6" customHeight="1" x14ac:dyDescent="0.2"/>
    <row r="7" spans="1:2" x14ac:dyDescent="0.2">
      <c r="A7" t="s">
        <v>68</v>
      </c>
      <c r="B7">
        <v>2.5</v>
      </c>
    </row>
    <row r="9" spans="1:2" x14ac:dyDescent="0.2">
      <c r="A9" s="14" t="s">
        <v>69</v>
      </c>
    </row>
    <row r="10" spans="1:2" ht="6" customHeight="1" x14ac:dyDescent="0.2"/>
    <row r="11" spans="1:2" x14ac:dyDescent="0.2">
      <c r="A11" t="s">
        <v>70</v>
      </c>
      <c r="B11" s="12">
        <v>0.6</v>
      </c>
    </row>
    <row r="12" spans="1:2" x14ac:dyDescent="0.2">
      <c r="A12" t="s">
        <v>71</v>
      </c>
      <c r="B12">
        <v>2.8</v>
      </c>
    </row>
    <row r="14" spans="1:2" x14ac:dyDescent="0.2">
      <c r="A14" s="2" t="s">
        <v>72</v>
      </c>
    </row>
    <row r="15" spans="1:2" ht="6" customHeight="1" x14ac:dyDescent="0.2"/>
    <row r="16" spans="1:2" x14ac:dyDescent="0.2">
      <c r="A16" t="s">
        <v>73</v>
      </c>
      <c r="B16" s="12">
        <v>0.5</v>
      </c>
    </row>
    <row r="17" spans="1:2" x14ac:dyDescent="0.2">
      <c r="A17" t="s">
        <v>74</v>
      </c>
      <c r="B17" s="17">
        <v>7.0000000000000007E-2</v>
      </c>
    </row>
    <row r="19" spans="1:2" x14ac:dyDescent="0.2">
      <c r="A19" s="2" t="s">
        <v>75</v>
      </c>
    </row>
    <row r="20" spans="1:2" ht="6" customHeight="1" x14ac:dyDescent="0.2"/>
    <row r="21" spans="1:2" x14ac:dyDescent="0.2">
      <c r="A21" t="s">
        <v>76</v>
      </c>
      <c r="B21" s="17">
        <f>B17*B26*2</f>
        <v>0.18200000000000002</v>
      </c>
    </row>
    <row r="22" spans="1:2" x14ac:dyDescent="0.2">
      <c r="A22" t="s">
        <v>77</v>
      </c>
      <c r="B22" s="17">
        <f>B17*B26</f>
        <v>9.1000000000000011E-2</v>
      </c>
    </row>
    <row r="23" spans="1:2" ht="6" customHeight="1" x14ac:dyDescent="0.2"/>
    <row r="24" spans="1:2" x14ac:dyDescent="0.2">
      <c r="A24" s="2" t="s">
        <v>78</v>
      </c>
    </row>
    <row r="25" spans="1:2" ht="6" customHeight="1" x14ac:dyDescent="0.2"/>
    <row r="26" spans="1:2" x14ac:dyDescent="0.2">
      <c r="A26" t="s">
        <v>79</v>
      </c>
      <c r="B26">
        <v>1.3</v>
      </c>
    </row>
    <row r="27" spans="1:2" x14ac:dyDescent="0.2">
      <c r="A27" t="s">
        <v>80</v>
      </c>
      <c r="B27">
        <v>5.4</v>
      </c>
    </row>
    <row r="28" spans="1:2" x14ac:dyDescent="0.2">
      <c r="A28" t="s">
        <v>81</v>
      </c>
      <c r="B28">
        <v>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-0.249977111117893"/>
  </sheetPr>
  <dimension ref="A1:N24"/>
  <sheetViews>
    <sheetView tabSelected="1" workbookViewId="0">
      <selection activeCell="A7" sqref="A7"/>
    </sheetView>
  </sheetViews>
  <sheetFormatPr defaultColWidth="9.140625" defaultRowHeight="12.75" x14ac:dyDescent="0.2"/>
  <cols>
    <col min="1" max="1" width="50.7109375" customWidth="1"/>
    <col min="2" max="2" width="10.7109375" customWidth="1"/>
    <col min="4" max="4" width="4.28515625" customWidth="1"/>
  </cols>
  <sheetData>
    <row r="1" spans="1:14" x14ac:dyDescent="0.2">
      <c r="A1" s="70" t="s">
        <v>111</v>
      </c>
      <c r="B1" s="70"/>
    </row>
    <row r="2" spans="1:14" ht="13.5" thickBot="1" x14ac:dyDescent="0.25">
      <c r="A2" s="70" t="s">
        <v>108</v>
      </c>
      <c r="B2" s="70"/>
    </row>
    <row r="3" spans="1:14" x14ac:dyDescent="0.2">
      <c r="E3" s="24"/>
      <c r="F3" s="25"/>
      <c r="G3" s="25"/>
      <c r="H3" s="40" t="s">
        <v>145</v>
      </c>
      <c r="I3" s="40"/>
      <c r="J3" s="40"/>
      <c r="K3" s="25"/>
      <c r="L3" s="25"/>
      <c r="M3" s="25"/>
      <c r="N3" s="26"/>
    </row>
    <row r="4" spans="1:14" x14ac:dyDescent="0.2">
      <c r="A4" t="s">
        <v>102</v>
      </c>
      <c r="C4" s="5">
        <f>' Operations en 2014'!B4+' Operations en 2014'!B5</f>
        <v>161000</v>
      </c>
      <c r="E4" s="27" t="s">
        <v>119</v>
      </c>
      <c r="F4" s="28"/>
      <c r="G4" s="28"/>
      <c r="H4" s="28"/>
      <c r="I4" s="28"/>
      <c r="J4" s="28"/>
      <c r="K4" s="28"/>
      <c r="L4" s="28"/>
      <c r="M4" s="28"/>
      <c r="N4" s="29"/>
    </row>
    <row r="5" spans="1:14" x14ac:dyDescent="0.2">
      <c r="A5" t="s">
        <v>103</v>
      </c>
      <c r="C5" s="5">
        <v>1000</v>
      </c>
      <c r="E5" s="27"/>
      <c r="F5" s="28"/>
      <c r="G5" s="28"/>
      <c r="H5" s="28"/>
      <c r="I5" s="28"/>
      <c r="J5" s="28"/>
      <c r="K5" s="28"/>
      <c r="L5" s="28"/>
      <c r="M5" s="28"/>
      <c r="N5" s="29"/>
    </row>
    <row r="6" spans="1:14" x14ac:dyDescent="0.2">
      <c r="A6" t="s">
        <v>35</v>
      </c>
      <c r="C6" s="5">
        <f>C4-C5</f>
        <v>160000</v>
      </c>
      <c r="E6" s="27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2">
      <c r="A7" s="7" t="s">
        <v>207</v>
      </c>
      <c r="B7" s="5"/>
      <c r="E7" s="32" t="s">
        <v>158</v>
      </c>
      <c r="F7" s="33"/>
      <c r="G7" s="28" t="s">
        <v>156</v>
      </c>
      <c r="H7" s="28"/>
      <c r="I7" s="28"/>
      <c r="J7" s="28"/>
      <c r="K7" s="28"/>
      <c r="L7" s="28"/>
      <c r="M7" s="28"/>
      <c r="N7" s="29"/>
    </row>
    <row r="8" spans="1:14" ht="13.5" thickBot="1" x14ac:dyDescent="0.25">
      <c r="A8" t="s">
        <v>42</v>
      </c>
      <c r="B8" s="5">
        <f>'Bilan FICKLINE 2013'!B9</f>
        <v>23000</v>
      </c>
      <c r="E8" s="27"/>
      <c r="F8" s="28"/>
      <c r="G8" s="28" t="s">
        <v>157</v>
      </c>
      <c r="H8" s="28"/>
      <c r="I8" s="28"/>
      <c r="J8" s="28"/>
      <c r="K8" s="28"/>
      <c r="L8" s="28"/>
      <c r="M8" s="28"/>
      <c r="N8" s="29"/>
    </row>
    <row r="9" spans="1:14" x14ac:dyDescent="0.2">
      <c r="A9" t="s">
        <v>117</v>
      </c>
      <c r="B9" s="5">
        <f>' Operations en 2014'!B8+' Operations en 2014'!B9</f>
        <v>60000</v>
      </c>
      <c r="E9" s="27" t="s">
        <v>118</v>
      </c>
      <c r="F9" s="28"/>
      <c r="G9" s="28"/>
      <c r="H9" s="28"/>
      <c r="I9" s="28"/>
      <c r="J9" s="42"/>
      <c r="K9" s="43"/>
      <c r="L9" s="28"/>
      <c r="M9" s="28"/>
      <c r="N9" s="29"/>
    </row>
    <row r="10" spans="1:14" ht="13.5" thickBot="1" x14ac:dyDescent="0.25">
      <c r="A10" t="s">
        <v>41</v>
      </c>
      <c r="B10" s="5">
        <f>' Operations en 2014'!B11</f>
        <v>28000</v>
      </c>
      <c r="E10" s="27"/>
      <c r="F10" s="28"/>
      <c r="G10" s="28"/>
      <c r="H10" s="28"/>
      <c r="I10" s="28"/>
      <c r="J10" s="32" t="s">
        <v>159</v>
      </c>
      <c r="K10" s="34">
        <f>23000</f>
        <v>23000</v>
      </c>
      <c r="L10" s="36" t="s">
        <v>163</v>
      </c>
      <c r="M10" s="28"/>
      <c r="N10" s="29"/>
    </row>
    <row r="11" spans="1:14" ht="13.5" thickBot="1" x14ac:dyDescent="0.25">
      <c r="A11" t="s">
        <v>36</v>
      </c>
      <c r="B11" s="8"/>
      <c r="C11" s="5">
        <f>B8+B9-B10</f>
        <v>55000</v>
      </c>
      <c r="E11" s="27" t="s">
        <v>120</v>
      </c>
      <c r="F11" s="28"/>
      <c r="G11" s="28"/>
      <c r="H11" s="28"/>
      <c r="I11" s="28"/>
      <c r="J11" s="32" t="s">
        <v>160</v>
      </c>
      <c r="K11" s="34">
        <v>60000</v>
      </c>
      <c r="L11" s="36" t="s">
        <v>163</v>
      </c>
      <c r="M11" s="28"/>
      <c r="N11" s="29"/>
    </row>
    <row r="12" spans="1:14" x14ac:dyDescent="0.2">
      <c r="A12" t="s">
        <v>37</v>
      </c>
      <c r="B12" s="11"/>
      <c r="C12" s="8">
        <f>C6-C11</f>
        <v>105000</v>
      </c>
      <c r="E12" s="32" t="s">
        <v>121</v>
      </c>
      <c r="F12" s="33"/>
      <c r="G12" s="33"/>
      <c r="H12" s="33"/>
      <c r="I12" s="28"/>
      <c r="J12" s="32" t="s">
        <v>161</v>
      </c>
      <c r="K12" s="34">
        <v>28000</v>
      </c>
      <c r="L12" s="36" t="s">
        <v>164</v>
      </c>
      <c r="M12" s="28"/>
      <c r="N12" s="29"/>
    </row>
    <row r="13" spans="1:14" ht="13.5" thickBot="1" x14ac:dyDescent="0.25">
      <c r="E13" s="27"/>
      <c r="F13" s="28"/>
      <c r="G13" s="28"/>
      <c r="H13" s="28"/>
      <c r="I13" s="28"/>
      <c r="J13" s="44" t="s">
        <v>162</v>
      </c>
      <c r="K13" s="45">
        <f>SUM(K10, K11, -K12)</f>
        <v>55000</v>
      </c>
      <c r="L13" s="28"/>
      <c r="M13" s="28"/>
      <c r="N13" s="29"/>
    </row>
    <row r="14" spans="1:14" x14ac:dyDescent="0.2">
      <c r="A14" t="s">
        <v>43</v>
      </c>
      <c r="E14" s="27"/>
      <c r="F14" s="28"/>
      <c r="G14" s="28"/>
      <c r="H14" s="28"/>
      <c r="I14" s="28"/>
      <c r="J14" s="28"/>
      <c r="K14" s="28"/>
      <c r="L14" s="28"/>
      <c r="M14" s="28"/>
      <c r="N14" s="29"/>
    </row>
    <row r="15" spans="1:14" x14ac:dyDescent="0.2">
      <c r="A15" t="s">
        <v>45</v>
      </c>
      <c r="B15">
        <f>' Operations en 2014'!B18</f>
        <v>4400</v>
      </c>
      <c r="E15" s="35" t="s">
        <v>127</v>
      </c>
      <c r="F15" s="28"/>
      <c r="G15" s="28"/>
      <c r="H15" s="28"/>
      <c r="I15" s="28"/>
      <c r="J15" s="28"/>
      <c r="K15" s="28"/>
      <c r="L15" s="28"/>
      <c r="M15" s="28"/>
      <c r="N15" s="29"/>
    </row>
    <row r="16" spans="1:14" x14ac:dyDescent="0.2">
      <c r="A16" t="s">
        <v>44</v>
      </c>
      <c r="B16" s="10">
        <f>' Operations en 2014'!B17</f>
        <v>12000</v>
      </c>
      <c r="E16" s="27"/>
      <c r="F16" s="28"/>
      <c r="G16" s="28"/>
      <c r="H16" s="28"/>
      <c r="I16" s="28"/>
      <c r="J16" s="28"/>
      <c r="K16" s="28"/>
      <c r="L16" s="28"/>
      <c r="M16" s="28"/>
      <c r="N16" s="29"/>
    </row>
    <row r="17" spans="1:14" x14ac:dyDescent="0.2">
      <c r="A17" t="s">
        <v>46</v>
      </c>
      <c r="B17" s="10">
        <f>' Operations en 2014'!B24</f>
        <v>17500</v>
      </c>
      <c r="E17" s="27"/>
      <c r="F17" s="28"/>
      <c r="G17" s="28"/>
      <c r="H17" s="28"/>
      <c r="I17" s="28"/>
      <c r="J17" s="28"/>
      <c r="K17" s="28"/>
      <c r="L17" s="28"/>
      <c r="M17" s="28"/>
      <c r="N17" s="29"/>
    </row>
    <row r="18" spans="1:14" x14ac:dyDescent="0.2">
      <c r="A18" t="s">
        <v>47</v>
      </c>
      <c r="B18" s="10">
        <f>' Operations en 2014'!B20</f>
        <v>6300</v>
      </c>
      <c r="E18" s="27"/>
      <c r="F18" s="28"/>
      <c r="G18" s="36"/>
      <c r="H18" s="28"/>
      <c r="I18" s="28"/>
      <c r="J18" s="28"/>
      <c r="K18" s="28"/>
      <c r="L18" s="28"/>
      <c r="M18" s="28"/>
      <c r="N18" s="29"/>
    </row>
    <row r="19" spans="1:14" ht="13.5" thickBot="1" x14ac:dyDescent="0.25">
      <c r="A19" t="s">
        <v>48</v>
      </c>
      <c r="B19" s="4">
        <f>' Operations en 2014'!B14+' Operations en 2014'!B15</f>
        <v>18000</v>
      </c>
      <c r="E19" s="27"/>
      <c r="F19" s="28"/>
      <c r="G19" s="28"/>
      <c r="H19" s="28"/>
      <c r="I19" s="28"/>
      <c r="J19" s="28"/>
      <c r="K19" s="28"/>
      <c r="L19" s="28"/>
      <c r="M19" s="28"/>
      <c r="N19" s="29"/>
    </row>
    <row r="20" spans="1:14" ht="13.5" thickBot="1" x14ac:dyDescent="0.25">
      <c r="B20" s="6"/>
      <c r="C20" s="13">
        <f>SUM(B15:B19)</f>
        <v>58200</v>
      </c>
      <c r="E20" s="27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2">
      <c r="A21" t="s">
        <v>38</v>
      </c>
      <c r="B21" s="4"/>
      <c r="C21" s="5">
        <f>C12-C20</f>
        <v>46800</v>
      </c>
      <c r="E21" s="27"/>
      <c r="F21" s="28"/>
      <c r="G21" s="28"/>
      <c r="H21" s="28"/>
      <c r="I21" s="28"/>
      <c r="J21" s="28"/>
      <c r="K21" s="28"/>
      <c r="L21" s="28"/>
      <c r="M21" s="28"/>
      <c r="N21" s="29"/>
    </row>
    <row r="22" spans="1:14" x14ac:dyDescent="0.2">
      <c r="A22" t="s">
        <v>39</v>
      </c>
      <c r="B22" s="4"/>
      <c r="C22">
        <f>C21*' Operations en 2014'!B28</f>
        <v>13104.000000000002</v>
      </c>
      <c r="E22" s="35" t="s">
        <v>122</v>
      </c>
      <c r="F22" s="28"/>
      <c r="G22" s="28"/>
      <c r="H22" s="28"/>
      <c r="I22" s="28"/>
      <c r="J22" s="28"/>
      <c r="K22" s="28"/>
      <c r="L22" s="28"/>
      <c r="M22" s="28"/>
      <c r="N22" s="29"/>
    </row>
    <row r="23" spans="1:14" ht="13.5" thickBot="1" x14ac:dyDescent="0.25">
      <c r="E23" s="27"/>
      <c r="F23" s="28"/>
      <c r="G23" s="28"/>
      <c r="H23" s="28"/>
      <c r="I23" s="28"/>
      <c r="J23" s="28"/>
      <c r="K23" s="28"/>
      <c r="L23" s="28"/>
      <c r="M23" s="28"/>
      <c r="N23" s="29"/>
    </row>
    <row r="24" spans="1:14" ht="13.5" thickBot="1" x14ac:dyDescent="0.25">
      <c r="A24" s="2" t="s">
        <v>40</v>
      </c>
      <c r="C24" s="23">
        <f>C21-C22</f>
        <v>33696</v>
      </c>
      <c r="E24" s="30"/>
      <c r="F24" s="13"/>
      <c r="G24" s="13"/>
      <c r="H24" s="13"/>
      <c r="I24" s="13"/>
      <c r="J24" s="13"/>
      <c r="K24" s="13"/>
      <c r="L24" s="13"/>
      <c r="M24" s="13"/>
      <c r="N24" s="31"/>
    </row>
  </sheetData>
  <mergeCells count="2">
    <mergeCell ref="A1:B1"/>
    <mergeCell ref="A2:B2"/>
  </mergeCells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59999389629810485"/>
  </sheetPr>
  <dimension ref="A1:O34"/>
  <sheetViews>
    <sheetView workbookViewId="0">
      <selection activeCell="D19" sqref="D19"/>
    </sheetView>
  </sheetViews>
  <sheetFormatPr defaultColWidth="9.140625" defaultRowHeight="12.75" x14ac:dyDescent="0.2"/>
  <cols>
    <col min="1" max="1" width="50.7109375" customWidth="1"/>
    <col min="2" max="2" width="11.7109375" customWidth="1"/>
    <col min="4" max="4" width="52" customWidth="1"/>
    <col min="5" max="5" width="10.140625" customWidth="1"/>
    <col min="9" max="9" width="24.42578125" customWidth="1"/>
    <col min="10" max="10" width="13.28515625" customWidth="1"/>
    <col min="11" max="11" width="12.28515625" customWidth="1"/>
  </cols>
  <sheetData>
    <row r="1" spans="1:15" x14ac:dyDescent="0.2">
      <c r="A1" s="74" t="s">
        <v>113</v>
      </c>
      <c r="B1" s="75"/>
      <c r="D1" s="74" t="s">
        <v>113</v>
      </c>
      <c r="E1" s="75"/>
    </row>
    <row r="2" spans="1:15" x14ac:dyDescent="0.2">
      <c r="A2" s="76" t="s">
        <v>109</v>
      </c>
      <c r="B2" s="77"/>
      <c r="D2" s="76" t="s">
        <v>109</v>
      </c>
      <c r="E2" s="77"/>
    </row>
    <row r="3" spans="1:15" ht="13.5" thickBot="1" x14ac:dyDescent="0.25">
      <c r="A3" s="54" t="s">
        <v>195</v>
      </c>
      <c r="B3" s="29"/>
      <c r="D3" s="78" t="s">
        <v>191</v>
      </c>
      <c r="E3" s="79"/>
    </row>
    <row r="4" spans="1:15" x14ac:dyDescent="0.2">
      <c r="A4" s="32" t="s">
        <v>204</v>
      </c>
      <c r="B4" s="29"/>
      <c r="D4" s="32" t="s">
        <v>50</v>
      </c>
      <c r="E4" s="29"/>
      <c r="I4" s="24"/>
      <c r="J4" s="25"/>
      <c r="K4" s="25"/>
      <c r="L4" s="25"/>
      <c r="M4" s="25"/>
      <c r="N4" s="25"/>
      <c r="O4" s="26"/>
    </row>
    <row r="5" spans="1:15" x14ac:dyDescent="0.2">
      <c r="A5" s="47" t="s">
        <v>51</v>
      </c>
      <c r="B5" s="29"/>
      <c r="D5" s="47" t="s">
        <v>51</v>
      </c>
      <c r="E5" s="29"/>
      <c r="I5" s="27"/>
      <c r="J5" s="28"/>
      <c r="K5" s="41" t="s">
        <v>149</v>
      </c>
      <c r="L5" s="41"/>
      <c r="M5" s="41"/>
      <c r="N5" s="28"/>
      <c r="O5" s="29"/>
    </row>
    <row r="6" spans="1:15" x14ac:dyDescent="0.2">
      <c r="A6" s="27" t="s">
        <v>52</v>
      </c>
      <c r="B6" s="48">
        <f>' État des résultats 2014'!$C$24</f>
        <v>33696</v>
      </c>
      <c r="D6" s="35" t="s">
        <v>193</v>
      </c>
      <c r="E6" s="48">
        <f>' État des résultats 2014'!$C$24</f>
        <v>33696</v>
      </c>
      <c r="I6" s="27"/>
      <c r="J6" s="28"/>
      <c r="K6" s="28"/>
      <c r="L6" s="28"/>
      <c r="M6" s="28"/>
      <c r="N6" s="28"/>
      <c r="O6" s="29"/>
    </row>
    <row r="7" spans="1:15" x14ac:dyDescent="0.2">
      <c r="A7" s="27" t="s">
        <v>53</v>
      </c>
      <c r="B7" s="48">
        <f>' État des résultats 2014'!$B$19</f>
        <v>18000</v>
      </c>
      <c r="D7" s="35" t="s">
        <v>194</v>
      </c>
      <c r="E7" s="48">
        <f>' État des résultats 2014'!$B$19</f>
        <v>18000</v>
      </c>
      <c r="I7" s="27"/>
      <c r="J7" s="28"/>
      <c r="K7" s="28"/>
      <c r="L7" s="28"/>
      <c r="M7" s="28"/>
      <c r="N7" s="28"/>
      <c r="O7" s="29"/>
    </row>
    <row r="8" spans="1:15" x14ac:dyDescent="0.2">
      <c r="A8" s="27" t="s">
        <v>54</v>
      </c>
      <c r="B8" s="49">
        <f>' Operations en 2014'!B9</f>
        <v>23000</v>
      </c>
      <c r="D8" s="38" t="s">
        <v>192</v>
      </c>
      <c r="E8" s="69">
        <f>-J30</f>
        <v>-7000</v>
      </c>
      <c r="I8" s="27"/>
      <c r="J8" s="36" t="s">
        <v>147</v>
      </c>
      <c r="K8" s="28"/>
      <c r="L8" s="28"/>
      <c r="M8" s="28"/>
      <c r="N8" s="28"/>
      <c r="O8" s="29"/>
    </row>
    <row r="9" spans="1:15" x14ac:dyDescent="0.2">
      <c r="A9" s="47" t="s">
        <v>55</v>
      </c>
      <c r="B9" s="29"/>
      <c r="D9" s="27"/>
      <c r="E9" s="29"/>
      <c r="I9" s="27"/>
      <c r="J9" s="28"/>
      <c r="K9" s="28"/>
      <c r="L9" s="28"/>
      <c r="M9" s="28"/>
      <c r="N9" s="28"/>
      <c r="O9" s="29"/>
    </row>
    <row r="10" spans="1:15" x14ac:dyDescent="0.2">
      <c r="A10" s="27" t="s">
        <v>56</v>
      </c>
      <c r="B10" s="49">
        <f>' Operations en 2014'!B5</f>
        <v>25000</v>
      </c>
      <c r="D10" s="27"/>
      <c r="E10" s="29"/>
      <c r="I10" s="27"/>
      <c r="J10" s="36" t="s">
        <v>146</v>
      </c>
      <c r="K10" s="28"/>
      <c r="L10" s="28"/>
      <c r="M10" s="28"/>
      <c r="N10" s="28"/>
      <c r="O10" s="29"/>
    </row>
    <row r="11" spans="1:15" x14ac:dyDescent="0.2">
      <c r="A11" s="27" t="s">
        <v>57</v>
      </c>
      <c r="B11" s="48">
        <f>' Operations en 2014'!B11-'Bilan FICKLINE 2013'!B9</f>
        <v>5000</v>
      </c>
      <c r="D11" s="27"/>
      <c r="E11" s="29"/>
      <c r="I11" s="27"/>
      <c r="J11" s="36" t="s">
        <v>148</v>
      </c>
      <c r="K11" s="28"/>
      <c r="L11" s="28"/>
      <c r="M11" s="28"/>
      <c r="N11" s="28"/>
      <c r="O11" s="29"/>
    </row>
    <row r="12" spans="1:15" x14ac:dyDescent="0.2">
      <c r="A12" s="27"/>
      <c r="B12" s="29"/>
      <c r="D12" s="27"/>
      <c r="E12" s="29"/>
      <c r="I12" s="27"/>
      <c r="J12" s="28"/>
      <c r="K12" s="28"/>
      <c r="L12" s="28"/>
      <c r="M12" s="28"/>
      <c r="N12" s="28"/>
      <c r="O12" s="29"/>
    </row>
    <row r="13" spans="1:15" ht="13.5" thickBot="1" x14ac:dyDescent="0.25">
      <c r="A13" s="35" t="s">
        <v>198</v>
      </c>
      <c r="B13" s="83">
        <f>B6+B7+B8-B10-B11</f>
        <v>44696</v>
      </c>
      <c r="D13" s="35" t="s">
        <v>198</v>
      </c>
      <c r="E13" s="83">
        <f>SUM(E6:E8)</f>
        <v>44696</v>
      </c>
      <c r="I13" s="30"/>
      <c r="J13" s="13"/>
      <c r="K13" s="13"/>
      <c r="L13" s="13"/>
      <c r="M13" s="13"/>
      <c r="N13" s="13"/>
      <c r="O13" s="31"/>
    </row>
    <row r="14" spans="1:15" x14ac:dyDescent="0.2">
      <c r="A14" s="27"/>
      <c r="B14" s="29"/>
      <c r="D14" s="27"/>
      <c r="E14" s="29"/>
    </row>
    <row r="15" spans="1:15" x14ac:dyDescent="0.2">
      <c r="A15" s="32" t="s">
        <v>205</v>
      </c>
      <c r="B15" s="29"/>
      <c r="D15" s="32" t="s">
        <v>58</v>
      </c>
      <c r="E15" s="29"/>
    </row>
    <row r="16" spans="1:15" x14ac:dyDescent="0.2">
      <c r="A16" s="47" t="s">
        <v>51</v>
      </c>
      <c r="B16" s="29">
        <v>0</v>
      </c>
      <c r="D16" s="47" t="s">
        <v>51</v>
      </c>
      <c r="E16" s="29">
        <v>0</v>
      </c>
    </row>
    <row r="17" spans="1:13" ht="13.5" thickBot="1" x14ac:dyDescent="0.25">
      <c r="A17" s="47" t="s">
        <v>55</v>
      </c>
      <c r="B17" s="29"/>
      <c r="D17" s="47" t="s">
        <v>55</v>
      </c>
      <c r="E17" s="29"/>
      <c r="I17" s="7" t="s">
        <v>169</v>
      </c>
    </row>
    <row r="18" spans="1:13" ht="13.5" thickBot="1" x14ac:dyDescent="0.25">
      <c r="A18" s="47" t="s">
        <v>64</v>
      </c>
      <c r="B18" s="48">
        <v>8000</v>
      </c>
      <c r="D18" s="47" t="s">
        <v>64</v>
      </c>
      <c r="E18" s="48">
        <v>8000</v>
      </c>
      <c r="I18" s="24"/>
      <c r="J18" s="65">
        <v>2014</v>
      </c>
      <c r="K18" s="66">
        <v>2013</v>
      </c>
    </row>
    <row r="19" spans="1:13" x14ac:dyDescent="0.2">
      <c r="A19" s="47"/>
      <c r="B19" s="48"/>
      <c r="D19" s="47"/>
      <c r="E19" s="48"/>
      <c r="I19" s="32" t="s">
        <v>176</v>
      </c>
      <c r="J19" s="61"/>
      <c r="K19" s="29"/>
    </row>
    <row r="20" spans="1:13" x14ac:dyDescent="0.2">
      <c r="A20" s="35" t="s">
        <v>199</v>
      </c>
      <c r="B20" s="84">
        <f>B16-B18</f>
        <v>-8000</v>
      </c>
      <c r="D20" s="35" t="s">
        <v>199</v>
      </c>
      <c r="E20" s="55">
        <f>E16-E18</f>
        <v>-8000</v>
      </c>
      <c r="I20" s="35" t="s">
        <v>170</v>
      </c>
      <c r="J20" s="62">
        <f>'Bilan FICKLINE 2014'!N4</f>
        <v>30000</v>
      </c>
      <c r="K20" s="59">
        <f>'Bilan FICKLINE 2013'!B8</f>
        <v>5000</v>
      </c>
      <c r="L20" t="s">
        <v>196</v>
      </c>
    </row>
    <row r="21" spans="1:13" x14ac:dyDescent="0.2">
      <c r="A21" s="27"/>
      <c r="B21" s="29"/>
      <c r="D21" s="27"/>
      <c r="E21" s="29"/>
      <c r="I21" s="35" t="s">
        <v>171</v>
      </c>
      <c r="J21" s="63">
        <f>' Operations en 2014'!B11</f>
        <v>28000</v>
      </c>
      <c r="K21" s="59">
        <f>'Bilan FICKLINE 2013'!B9</f>
        <v>23000</v>
      </c>
      <c r="L21" t="s">
        <v>196</v>
      </c>
    </row>
    <row r="22" spans="1:13" x14ac:dyDescent="0.2">
      <c r="A22" s="32" t="s">
        <v>206</v>
      </c>
      <c r="B22" s="29"/>
      <c r="D22" s="32" t="s">
        <v>59</v>
      </c>
      <c r="E22" s="29"/>
      <c r="I22" s="35" t="s">
        <v>172</v>
      </c>
      <c r="J22" s="62">
        <f>'Bilan FICKLINE 2014'!N27</f>
        <v>15000</v>
      </c>
      <c r="K22" s="59">
        <f>'Bilan FICKLINE 2013'!B10</f>
        <v>15000</v>
      </c>
      <c r="L22" t="s">
        <v>197</v>
      </c>
    </row>
    <row r="23" spans="1:13" x14ac:dyDescent="0.2">
      <c r="A23" s="47" t="s">
        <v>51</v>
      </c>
      <c r="B23" s="29">
        <v>0</v>
      </c>
      <c r="D23" s="47" t="s">
        <v>51</v>
      </c>
      <c r="E23" s="29">
        <v>0</v>
      </c>
      <c r="I23" s="27"/>
      <c r="J23" s="61"/>
      <c r="K23" s="29"/>
    </row>
    <row r="24" spans="1:13" x14ac:dyDescent="0.2">
      <c r="A24" s="47" t="s">
        <v>55</v>
      </c>
      <c r="B24" s="29"/>
      <c r="D24" s="47" t="s">
        <v>55</v>
      </c>
      <c r="E24" s="29"/>
      <c r="I24" s="32" t="s">
        <v>177</v>
      </c>
      <c r="J24" s="61"/>
      <c r="K24" s="29"/>
    </row>
    <row r="25" spans="1:13" x14ac:dyDescent="0.2">
      <c r="A25" s="47" t="s">
        <v>60</v>
      </c>
      <c r="B25" s="29">
        <f>' Operations en 2014'!$B$23</f>
        <v>13000</v>
      </c>
      <c r="D25" s="47" t="s">
        <v>60</v>
      </c>
      <c r="E25" s="29">
        <f>' Operations en 2014'!$B$23</f>
        <v>13000</v>
      </c>
      <c r="I25" s="35" t="s">
        <v>178</v>
      </c>
      <c r="J25" s="63">
        <f>'Bilan FICKLINE 2014'!N7</f>
        <v>98000</v>
      </c>
      <c r="K25" s="59">
        <f>'Bilan FICKLINE 2013'!E7</f>
        <v>75000</v>
      </c>
      <c r="L25" t="s">
        <v>196</v>
      </c>
    </row>
    <row r="26" spans="1:13" x14ac:dyDescent="0.2">
      <c r="A26" s="47"/>
      <c r="B26" s="29"/>
      <c r="D26" s="47"/>
      <c r="E26" s="29"/>
      <c r="I26" s="35" t="s">
        <v>8</v>
      </c>
      <c r="J26" s="67">
        <f>'Bilan FICKLINE 2013'!E8</f>
        <v>33000</v>
      </c>
      <c r="K26" s="67">
        <f>'Bilan FICKLINE 2013'!E8</f>
        <v>33000</v>
      </c>
      <c r="L26" t="s">
        <v>197</v>
      </c>
    </row>
    <row r="27" spans="1:13" x14ac:dyDescent="0.2">
      <c r="A27" s="35" t="s">
        <v>200</v>
      </c>
      <c r="B27" s="85">
        <f>B23-B25</f>
        <v>-13000</v>
      </c>
      <c r="D27" s="35" t="s">
        <v>200</v>
      </c>
      <c r="E27" s="56">
        <f>E23-E25</f>
        <v>-13000</v>
      </c>
      <c r="I27" s="27"/>
      <c r="J27" s="61"/>
      <c r="K27" s="29"/>
    </row>
    <row r="28" spans="1:13" ht="13.5" thickBot="1" x14ac:dyDescent="0.25">
      <c r="A28" s="27"/>
      <c r="B28" s="29"/>
      <c r="D28" s="27"/>
      <c r="E28" s="29"/>
      <c r="I28" s="46" t="s">
        <v>184</v>
      </c>
      <c r="J28" s="64">
        <f>SUM(J20:J22, -SUM(J25:J26))</f>
        <v>-58000</v>
      </c>
      <c r="K28" s="60">
        <f>SUM(K20:K22, -SUM(K25:K26))</f>
        <v>-65000</v>
      </c>
      <c r="L28" t="s">
        <v>196</v>
      </c>
    </row>
    <row r="29" spans="1:13" x14ac:dyDescent="0.2">
      <c r="A29" s="47" t="s">
        <v>201</v>
      </c>
      <c r="B29" s="83">
        <f>B13+B20+B27</f>
        <v>23696</v>
      </c>
      <c r="D29" s="47" t="s">
        <v>202</v>
      </c>
      <c r="E29" s="83">
        <f>E13+E20+E27</f>
        <v>23696</v>
      </c>
    </row>
    <row r="30" spans="1:13" ht="15" x14ac:dyDescent="0.25">
      <c r="A30" s="27"/>
      <c r="B30" s="29"/>
      <c r="D30" s="27"/>
      <c r="E30" s="29"/>
      <c r="I30" s="68" t="s">
        <v>186</v>
      </c>
      <c r="J30" s="72">
        <f>J28-K28</f>
        <v>7000</v>
      </c>
      <c r="K30" s="73"/>
      <c r="L30" s="7" t="s">
        <v>190</v>
      </c>
      <c r="M30" s="7" t="s">
        <v>189</v>
      </c>
    </row>
    <row r="31" spans="1:13" x14ac:dyDescent="0.2">
      <c r="A31" s="50" t="s">
        <v>61</v>
      </c>
      <c r="B31" s="51">
        <f>'Bilan FICKLINE 2013'!$B$7</f>
        <v>50000</v>
      </c>
      <c r="D31" s="50" t="s">
        <v>61</v>
      </c>
      <c r="E31" s="51">
        <f>'Bilan FICKLINE 2013'!$B$7</f>
        <v>50000</v>
      </c>
    </row>
    <row r="32" spans="1:13" ht="13.5" thickBot="1" x14ac:dyDescent="0.25">
      <c r="A32" s="52" t="s">
        <v>62</v>
      </c>
      <c r="B32" s="53">
        <f>B31+B29</f>
        <v>73696</v>
      </c>
      <c r="D32" s="52" t="s">
        <v>62</v>
      </c>
      <c r="E32" s="53">
        <f>E31+E29</f>
        <v>73696</v>
      </c>
      <c r="I32" s="2" t="s">
        <v>185</v>
      </c>
      <c r="J32" s="2" t="s">
        <v>188</v>
      </c>
      <c r="K32" s="2" t="s">
        <v>187</v>
      </c>
    </row>
    <row r="34" spans="1:1" ht="15" x14ac:dyDescent="0.25">
      <c r="A34" s="68" t="s">
        <v>203</v>
      </c>
    </row>
  </sheetData>
  <mergeCells count="6">
    <mergeCell ref="J30:K30"/>
    <mergeCell ref="A1:B1"/>
    <mergeCell ref="A2:B2"/>
    <mergeCell ref="D1:E1"/>
    <mergeCell ref="D2:E2"/>
    <mergeCell ref="D3:E3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P33"/>
  <sheetViews>
    <sheetView workbookViewId="0">
      <selection activeCell="G26" sqref="G26"/>
    </sheetView>
  </sheetViews>
  <sheetFormatPr defaultColWidth="9.140625" defaultRowHeight="12.75" x14ac:dyDescent="0.2"/>
  <cols>
    <col min="1" max="1" width="27.7109375" customWidth="1"/>
    <col min="4" max="4" width="29.7109375" customWidth="1"/>
    <col min="14" max="14" width="11.28515625" bestFit="1" customWidth="1"/>
  </cols>
  <sheetData>
    <row r="1" spans="1:16" ht="13.5" thickBot="1" x14ac:dyDescent="0.25">
      <c r="A1" s="70" t="s">
        <v>111</v>
      </c>
      <c r="B1" s="71"/>
      <c r="C1" s="71"/>
      <c r="D1" s="71"/>
      <c r="E1" s="71"/>
      <c r="J1" s="28"/>
      <c r="K1" s="28"/>
      <c r="L1" s="28"/>
      <c r="M1" s="28"/>
      <c r="N1" s="28"/>
      <c r="O1" s="28"/>
      <c r="P1" s="28"/>
    </row>
    <row r="2" spans="1:16" x14ac:dyDescent="0.2">
      <c r="A2" s="70" t="s">
        <v>110</v>
      </c>
      <c r="B2" s="71"/>
      <c r="C2" s="71"/>
      <c r="D2" s="71"/>
      <c r="E2" s="71"/>
      <c r="J2" s="39" t="s">
        <v>136</v>
      </c>
      <c r="K2" s="25"/>
      <c r="L2" s="25"/>
      <c r="M2" s="25"/>
      <c r="N2" s="25"/>
      <c r="O2" s="25"/>
      <c r="P2" s="26"/>
    </row>
    <row r="3" spans="1:16" x14ac:dyDescent="0.2">
      <c r="C3" s="1"/>
      <c r="J3" s="27"/>
      <c r="K3" s="33" t="s">
        <v>130</v>
      </c>
      <c r="L3" s="33"/>
      <c r="M3" s="33"/>
      <c r="N3" s="33"/>
      <c r="O3" s="28"/>
      <c r="P3" s="29"/>
    </row>
    <row r="4" spans="1:16" x14ac:dyDescent="0.2">
      <c r="A4" s="2" t="s">
        <v>0</v>
      </c>
      <c r="D4" s="2" t="s">
        <v>1</v>
      </c>
      <c r="J4" s="27"/>
      <c r="K4" s="36" t="s">
        <v>174</v>
      </c>
      <c r="L4" s="28"/>
      <c r="M4" s="28"/>
      <c r="N4" s="57">
        <f>5000+25000</f>
        <v>30000</v>
      </c>
      <c r="O4" s="28"/>
      <c r="P4" s="29"/>
    </row>
    <row r="5" spans="1:16" x14ac:dyDescent="0.2">
      <c r="J5" s="38" t="s">
        <v>137</v>
      </c>
      <c r="K5" s="28"/>
      <c r="L5" s="28"/>
      <c r="M5" s="28"/>
      <c r="N5" s="28"/>
      <c r="O5" s="28"/>
      <c r="P5" s="29"/>
    </row>
    <row r="6" spans="1:16" x14ac:dyDescent="0.2">
      <c r="A6" s="3" t="s">
        <v>2</v>
      </c>
      <c r="D6" s="3" t="s">
        <v>3</v>
      </c>
      <c r="J6" s="27"/>
      <c r="K6" s="33" t="s">
        <v>131</v>
      </c>
      <c r="L6" s="33"/>
      <c r="M6" s="28"/>
      <c r="N6" s="28"/>
      <c r="O6" s="28"/>
      <c r="P6" s="29"/>
    </row>
    <row r="7" spans="1:16" x14ac:dyDescent="0.2">
      <c r="A7" t="s">
        <v>4</v>
      </c>
      <c r="B7" s="5">
        <f>'État flux trésoreries 2014'!B32</f>
        <v>73696</v>
      </c>
      <c r="D7" t="s">
        <v>6</v>
      </c>
      <c r="E7" s="5">
        <f>'Bilan FICKLINE 2013'!E7+' Operations en 2014'!B9</f>
        <v>98000</v>
      </c>
      <c r="J7" s="27"/>
      <c r="K7" s="36" t="s">
        <v>175</v>
      </c>
      <c r="L7" s="28"/>
      <c r="M7" s="28"/>
      <c r="N7" s="57">
        <f>75000+23000</f>
        <v>98000</v>
      </c>
      <c r="O7" s="28"/>
      <c r="P7" s="29"/>
    </row>
    <row r="8" spans="1:16" x14ac:dyDescent="0.2">
      <c r="A8" t="s">
        <v>5</v>
      </c>
      <c r="B8" s="4">
        <f>'Bilan FICKLINE 2013'!B8+' Operations en 2014'!B5</f>
        <v>30000</v>
      </c>
      <c r="D8" t="s">
        <v>8</v>
      </c>
      <c r="E8" s="5">
        <v>33000</v>
      </c>
      <c r="J8" s="38" t="s">
        <v>138</v>
      </c>
      <c r="K8" s="28"/>
      <c r="L8" s="28"/>
      <c r="M8" s="28"/>
      <c r="N8" s="28"/>
      <c r="O8" s="28"/>
      <c r="P8" s="29"/>
    </row>
    <row r="9" spans="1:16" x14ac:dyDescent="0.2">
      <c r="A9" t="s">
        <v>7</v>
      </c>
      <c r="B9" s="5">
        <f>' Operations en 2014'!B11</f>
        <v>28000</v>
      </c>
      <c r="J9" s="27"/>
      <c r="K9" s="33" t="s">
        <v>132</v>
      </c>
      <c r="L9" s="33"/>
      <c r="M9" s="33"/>
      <c r="N9" s="33"/>
      <c r="O9" s="33"/>
      <c r="P9" s="29"/>
    </row>
    <row r="10" spans="1:16" ht="13.5" thickBot="1" x14ac:dyDescent="0.25">
      <c r="A10" t="s">
        <v>100</v>
      </c>
      <c r="B10" s="5">
        <f>'Bilan FICKLINE 2013'!B10</f>
        <v>15000</v>
      </c>
      <c r="J10" s="27"/>
      <c r="K10" s="36" t="s">
        <v>153</v>
      </c>
      <c r="L10" s="28"/>
      <c r="M10" s="28"/>
      <c r="N10" s="28"/>
      <c r="O10" s="28"/>
      <c r="P10" s="29"/>
    </row>
    <row r="11" spans="1:16" x14ac:dyDescent="0.2">
      <c r="A11" t="s">
        <v>9</v>
      </c>
      <c r="B11" s="6">
        <f>SUM(B7:B10)</f>
        <v>146696</v>
      </c>
      <c r="D11" t="s">
        <v>10</v>
      </c>
      <c r="E11" s="6">
        <f>SUM(E7:E10)</f>
        <v>131000</v>
      </c>
      <c r="J11" s="38" t="s">
        <v>139</v>
      </c>
      <c r="K11" s="28"/>
      <c r="L11" s="28"/>
      <c r="M11" s="28"/>
      <c r="N11" s="28"/>
      <c r="O11" s="28"/>
      <c r="P11" s="29"/>
    </row>
    <row r="12" spans="1:16" x14ac:dyDescent="0.2">
      <c r="J12" s="27"/>
      <c r="K12" s="33" t="s">
        <v>129</v>
      </c>
      <c r="L12" s="33"/>
      <c r="M12" s="33"/>
      <c r="N12" s="33"/>
      <c r="O12" s="33"/>
      <c r="P12" s="29"/>
    </row>
    <row r="13" spans="1:16" x14ac:dyDescent="0.2">
      <c r="A13" s="3" t="s">
        <v>11</v>
      </c>
      <c r="D13" s="3" t="s">
        <v>12</v>
      </c>
      <c r="J13" s="27"/>
      <c r="K13" s="36" t="s">
        <v>133</v>
      </c>
      <c r="L13" s="28"/>
      <c r="M13" s="28"/>
      <c r="N13" s="28"/>
      <c r="O13" s="28"/>
      <c r="P13" s="29"/>
    </row>
    <row r="14" spans="1:16" x14ac:dyDescent="0.2">
      <c r="A14" t="s">
        <v>14</v>
      </c>
      <c r="B14" s="5">
        <f>'Bilan FICKLINE 2013'!B14</f>
        <v>470000</v>
      </c>
      <c r="D14" t="s">
        <v>13</v>
      </c>
      <c r="E14" s="5">
        <f>'Bilan FICKLINE 2013'!E14-' Operations en 2014'!B23</f>
        <v>237000</v>
      </c>
      <c r="J14" s="38" t="s">
        <v>140</v>
      </c>
      <c r="K14" s="28"/>
      <c r="L14" s="28"/>
      <c r="M14" s="28"/>
      <c r="N14" s="28"/>
      <c r="O14" s="28"/>
      <c r="P14" s="29"/>
    </row>
    <row r="15" spans="1:16" x14ac:dyDescent="0.2">
      <c r="A15" t="s">
        <v>15</v>
      </c>
      <c r="B15" s="5">
        <f>'Bilan FICKLINE 2013'!B15+' Operations en 2014'!B26</f>
        <v>545000</v>
      </c>
      <c r="E15" s="5"/>
      <c r="J15" s="27"/>
      <c r="K15" s="37" t="s">
        <v>135</v>
      </c>
      <c r="L15" s="33"/>
      <c r="M15" s="33"/>
      <c r="N15" s="33"/>
      <c r="O15" s="33"/>
      <c r="P15" s="34"/>
    </row>
    <row r="16" spans="1:16" ht="13.5" thickBot="1" x14ac:dyDescent="0.25">
      <c r="A16" t="s">
        <v>16</v>
      </c>
      <c r="B16" s="4">
        <f>'Bilan FICKLINE 2013'!B16-' Operations en 2014'!B14-' Operations en 2014'!B15</f>
        <v>-223000</v>
      </c>
      <c r="E16" s="5"/>
      <c r="H16" s="2"/>
      <c r="I16" s="2"/>
      <c r="J16" s="32"/>
      <c r="K16" s="36" t="s">
        <v>134</v>
      </c>
      <c r="L16" s="36"/>
      <c r="M16" s="36"/>
      <c r="N16" s="36"/>
      <c r="O16" s="28"/>
      <c r="P16" s="29"/>
    </row>
    <row r="17" spans="1:16" x14ac:dyDescent="0.2">
      <c r="A17" s="7" t="s">
        <v>17</v>
      </c>
      <c r="B17" s="6">
        <f>B14+B15+B16</f>
        <v>792000</v>
      </c>
      <c r="D17" s="7" t="s">
        <v>18</v>
      </c>
      <c r="E17" s="8">
        <f>SUM(E14:E15)</f>
        <v>237000</v>
      </c>
      <c r="J17" s="27"/>
      <c r="K17" s="28"/>
      <c r="L17" s="28"/>
      <c r="M17" s="28"/>
      <c r="N17" s="28"/>
      <c r="O17" s="28"/>
      <c r="P17" s="29"/>
    </row>
    <row r="18" spans="1:16" x14ac:dyDescent="0.2">
      <c r="J18" s="35" t="s">
        <v>144</v>
      </c>
      <c r="K18" s="28"/>
      <c r="L18" s="28"/>
      <c r="M18" s="28"/>
      <c r="N18" s="28"/>
      <c r="O18" s="28"/>
      <c r="P18" s="29"/>
    </row>
    <row r="19" spans="1:16" x14ac:dyDescent="0.2">
      <c r="D19" s="3" t="s">
        <v>19</v>
      </c>
      <c r="J19" s="27"/>
      <c r="K19" s="36" t="s">
        <v>141</v>
      </c>
      <c r="L19" s="28"/>
      <c r="M19" s="28"/>
      <c r="N19" s="28"/>
      <c r="O19" s="28"/>
      <c r="P19" s="29"/>
    </row>
    <row r="20" spans="1:16" x14ac:dyDescent="0.2">
      <c r="D20" t="s">
        <v>99</v>
      </c>
      <c r="E20" s="5">
        <v>500000</v>
      </c>
      <c r="J20" s="27"/>
      <c r="K20" s="28"/>
      <c r="L20" s="28"/>
      <c r="M20" s="28"/>
      <c r="N20" s="28"/>
      <c r="O20" s="28"/>
      <c r="P20" s="29"/>
    </row>
    <row r="21" spans="1:16" ht="13.5" thickBot="1" x14ac:dyDescent="0.25">
      <c r="D21" t="s">
        <v>20</v>
      </c>
      <c r="E21" s="5">
        <f>'Bilan FICKLINE 2013'!E21+' État des résultats 2014'!C24</f>
        <v>70696</v>
      </c>
      <c r="J21" s="27"/>
      <c r="K21" s="33" t="s">
        <v>143</v>
      </c>
      <c r="L21" s="33"/>
      <c r="M21" s="33"/>
      <c r="N21" s="33"/>
      <c r="O21" s="33"/>
      <c r="P21" s="29"/>
    </row>
    <row r="22" spans="1:16" x14ac:dyDescent="0.2">
      <c r="E22" s="8">
        <f>E20+E21</f>
        <v>570696</v>
      </c>
      <c r="J22" s="27"/>
      <c r="K22" s="36" t="s">
        <v>142</v>
      </c>
      <c r="L22" s="28"/>
      <c r="M22" s="28"/>
      <c r="N22" s="28"/>
      <c r="O22" s="28"/>
      <c r="P22" s="29"/>
    </row>
    <row r="23" spans="1:16" ht="13.5" thickBot="1" x14ac:dyDescent="0.25">
      <c r="J23" s="30"/>
      <c r="K23" s="13"/>
      <c r="L23" s="13"/>
      <c r="M23" s="13"/>
      <c r="N23" s="13"/>
      <c r="O23" s="13"/>
      <c r="P23" s="31"/>
    </row>
    <row r="24" spans="1:16" x14ac:dyDescent="0.2">
      <c r="A24" s="2" t="s">
        <v>21</v>
      </c>
      <c r="B24" s="4">
        <f>B11+B17</f>
        <v>938696</v>
      </c>
      <c r="D24" s="2" t="s">
        <v>22</v>
      </c>
      <c r="E24" s="4">
        <f>E11+E17+E22</f>
        <v>938696</v>
      </c>
      <c r="J24" s="35" t="s">
        <v>168</v>
      </c>
      <c r="K24" s="28"/>
      <c r="L24" s="28"/>
      <c r="M24" s="28"/>
      <c r="N24" s="28"/>
      <c r="O24" s="28"/>
      <c r="P24" s="29"/>
    </row>
    <row r="25" spans="1:16" x14ac:dyDescent="0.2">
      <c r="J25" s="35" t="s">
        <v>165</v>
      </c>
      <c r="K25" s="28"/>
      <c r="L25" s="28"/>
      <c r="M25" s="28"/>
      <c r="N25" s="28"/>
      <c r="O25" s="28"/>
      <c r="P25" s="29"/>
    </row>
    <row r="26" spans="1:16" x14ac:dyDescent="0.2">
      <c r="J26" s="35" t="s">
        <v>166</v>
      </c>
      <c r="K26" s="28"/>
      <c r="L26" s="28"/>
      <c r="M26" s="28"/>
      <c r="N26" s="28"/>
      <c r="O26" s="28"/>
      <c r="P26" s="29"/>
    </row>
    <row r="27" spans="1:16" x14ac:dyDescent="0.2">
      <c r="J27" s="35" t="s">
        <v>173</v>
      </c>
      <c r="K27" s="28"/>
      <c r="L27" s="28"/>
      <c r="M27" s="28"/>
      <c r="N27" s="57">
        <v>15000</v>
      </c>
      <c r="O27" s="28"/>
      <c r="P27" s="29"/>
    </row>
    <row r="28" spans="1:16" ht="13.5" thickBot="1" x14ac:dyDescent="0.25">
      <c r="J28" s="46" t="s">
        <v>167</v>
      </c>
      <c r="K28" s="13"/>
      <c r="L28" s="13"/>
      <c r="M28" s="13"/>
      <c r="N28" s="13"/>
      <c r="O28" s="13"/>
      <c r="P28" s="31"/>
    </row>
    <row r="30" spans="1:16" x14ac:dyDescent="0.2">
      <c r="J30" s="7" t="s">
        <v>179</v>
      </c>
    </row>
    <row r="31" spans="1:16" x14ac:dyDescent="0.2">
      <c r="J31" s="58" t="s">
        <v>180</v>
      </c>
    </row>
    <row r="32" spans="1:16" x14ac:dyDescent="0.2">
      <c r="J32" s="58" t="s">
        <v>181</v>
      </c>
    </row>
    <row r="33" spans="10:15" x14ac:dyDescent="0.2">
      <c r="J33" s="58" t="s">
        <v>182</v>
      </c>
      <c r="K33" s="58" t="s">
        <v>183</v>
      </c>
      <c r="O33" s="5">
        <f>'Bilan FICKLINE 2013'!E8</f>
        <v>33000</v>
      </c>
    </row>
  </sheetData>
  <mergeCells count="2">
    <mergeCell ref="A1:E1"/>
    <mergeCell ref="A2:E2"/>
  </mergeCell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D46"/>
  <sheetViews>
    <sheetView topLeftCell="A28" workbookViewId="0">
      <selection activeCell="A44" sqref="A44"/>
    </sheetView>
  </sheetViews>
  <sheetFormatPr defaultColWidth="9.140625" defaultRowHeight="12.75" x14ac:dyDescent="0.2"/>
  <cols>
    <col min="1" max="1" width="35.7109375" customWidth="1"/>
    <col min="2" max="3" width="10.7109375" customWidth="1"/>
    <col min="4" max="4" width="27.5703125" customWidth="1"/>
  </cols>
  <sheetData>
    <row r="1" spans="1:4" ht="18" x14ac:dyDescent="0.25">
      <c r="A1" s="21" t="s">
        <v>114</v>
      </c>
      <c r="B1" s="18">
        <v>2013</v>
      </c>
      <c r="C1" s="18">
        <v>2014</v>
      </c>
      <c r="D1" s="15" t="s">
        <v>83</v>
      </c>
    </row>
    <row r="2" spans="1:4" x14ac:dyDescent="0.2">
      <c r="B2" s="16"/>
    </row>
    <row r="3" spans="1:4" x14ac:dyDescent="0.2">
      <c r="A3" s="2" t="s">
        <v>66</v>
      </c>
    </row>
    <row r="4" spans="1:4" x14ac:dyDescent="0.2">
      <c r="A4" s="2"/>
    </row>
    <row r="5" spans="1:4" x14ac:dyDescent="0.2">
      <c r="A5" s="14" t="s">
        <v>67</v>
      </c>
    </row>
    <row r="6" spans="1:4" ht="6" customHeight="1" x14ac:dyDescent="0.2"/>
    <row r="7" spans="1:4" x14ac:dyDescent="0.2">
      <c r="A7" t="s">
        <v>154</v>
      </c>
      <c r="B7" s="1">
        <f>'Bilan FICKLINE 2013'!B11/'Bilan FICKLINE 2013'!E11</f>
        <v>0.86111111111111116</v>
      </c>
      <c r="C7" s="1">
        <f>'Bilan FICKLINE 2014'!B11/'Bilan FICKLINE 2014'!E11</f>
        <v>1.1198167938931298</v>
      </c>
      <c r="D7" t="s">
        <v>86</v>
      </c>
    </row>
    <row r="8" spans="1:4" x14ac:dyDescent="0.2">
      <c r="B8" s="1"/>
      <c r="C8" s="1"/>
    </row>
    <row r="9" spans="1:4" x14ac:dyDescent="0.2">
      <c r="A9" s="14" t="s">
        <v>69</v>
      </c>
      <c r="B9" s="1"/>
      <c r="C9" s="1"/>
    </row>
    <row r="10" spans="1:4" ht="6" customHeight="1" x14ac:dyDescent="0.2">
      <c r="B10" s="1"/>
      <c r="C10" s="1"/>
    </row>
    <row r="11" spans="1:4" x14ac:dyDescent="0.2">
      <c r="A11" t="s">
        <v>70</v>
      </c>
      <c r="B11" s="20">
        <f>('Bilan FICKLINE 2013'!E17+'Bilan FICKLINE 2013'!E11)/'Bilan FICKLINE 2013'!B24</f>
        <v>0.4</v>
      </c>
      <c r="C11" s="20">
        <f>('Bilan FICKLINE 2014'!E11+'Bilan FICKLINE 2014'!E17)/'Bilan FICKLINE 2014'!B24</f>
        <v>0.39203320350784493</v>
      </c>
      <c r="D11" t="s">
        <v>87</v>
      </c>
    </row>
    <row r="12" spans="1:4" x14ac:dyDescent="0.2">
      <c r="A12" t="s">
        <v>71</v>
      </c>
      <c r="B12" s="1"/>
      <c r="C12" s="1">
        <f>(' État des résultats 2014'!C21+' État des résultats 2014'!B17)/' État des résultats 2014'!B17</f>
        <v>3.6742857142857144</v>
      </c>
      <c r="D12" t="s">
        <v>88</v>
      </c>
    </row>
    <row r="14" spans="1:4" x14ac:dyDescent="0.2">
      <c r="A14" s="2" t="s">
        <v>72</v>
      </c>
      <c r="C14" s="1"/>
    </row>
    <row r="15" spans="1:4" x14ac:dyDescent="0.2">
      <c r="C15" s="1"/>
    </row>
    <row r="16" spans="1:4" x14ac:dyDescent="0.2">
      <c r="A16" t="s">
        <v>73</v>
      </c>
      <c r="B16" s="1"/>
      <c r="C16" s="19">
        <f>' État des résultats 2014'!C12/' État des résultats 2014'!C6</f>
        <v>0.65625</v>
      </c>
      <c r="D16" t="s">
        <v>96</v>
      </c>
    </row>
    <row r="17" spans="1:4" x14ac:dyDescent="0.2">
      <c r="A17" t="s">
        <v>74</v>
      </c>
      <c r="B17" s="1"/>
      <c r="C17" s="19">
        <f>' État des résultats 2014'!C24/' État des résultats 2014'!C6</f>
        <v>0.21060000000000001</v>
      </c>
      <c r="D17" t="s">
        <v>97</v>
      </c>
    </row>
    <row r="18" spans="1:4" x14ac:dyDescent="0.2">
      <c r="C18" s="1"/>
    </row>
    <row r="19" spans="1:4" x14ac:dyDescent="0.2">
      <c r="A19" s="2" t="s">
        <v>75</v>
      </c>
      <c r="C19" s="1"/>
    </row>
    <row r="20" spans="1:4" x14ac:dyDescent="0.2">
      <c r="C20" s="1"/>
    </row>
    <row r="21" spans="1:4" x14ac:dyDescent="0.2">
      <c r="A21" t="s">
        <v>76</v>
      </c>
      <c r="B21" s="1"/>
      <c r="C21" s="19">
        <f>' État des résultats 2014'!C24/'Bilan FICKLINE 2014'!B24</f>
        <v>3.589660550380528E-2</v>
      </c>
      <c r="D21" t="s">
        <v>89</v>
      </c>
    </row>
    <row r="22" spans="1:4" x14ac:dyDescent="0.2">
      <c r="A22" t="s">
        <v>77</v>
      </c>
      <c r="B22" s="1"/>
      <c r="C22" s="19">
        <f>' État des résultats 2014'!C24/'Bilan FICKLINE 2014'!E22</f>
        <v>5.9043694015728163E-2</v>
      </c>
      <c r="D22" t="s">
        <v>89</v>
      </c>
    </row>
    <row r="23" spans="1:4" x14ac:dyDescent="0.2">
      <c r="C23" s="1"/>
    </row>
    <row r="24" spans="1:4" x14ac:dyDescent="0.2">
      <c r="A24" s="2" t="s">
        <v>78</v>
      </c>
      <c r="C24" s="1"/>
    </row>
    <row r="26" spans="1:4" x14ac:dyDescent="0.2">
      <c r="A26" t="s">
        <v>79</v>
      </c>
      <c r="B26" s="1"/>
      <c r="C26" s="1">
        <f>' État des résultats 2014'!C6/'Bilan FICKLINE 2014'!B24</f>
        <v>0.17044921891645431</v>
      </c>
      <c r="D26" s="2" t="s">
        <v>90</v>
      </c>
    </row>
    <row r="27" spans="1:4" x14ac:dyDescent="0.2">
      <c r="A27" t="s">
        <v>80</v>
      </c>
      <c r="B27" s="1"/>
      <c r="C27" s="1">
        <f>' État des résultats 2014'!C6/'Bilan FICKLINE 2014'!B8</f>
        <v>5.333333333333333</v>
      </c>
      <c r="D27" t="s">
        <v>91</v>
      </c>
    </row>
    <row r="28" spans="1:4" x14ac:dyDescent="0.2">
      <c r="A28" t="s">
        <v>81</v>
      </c>
      <c r="B28" s="1"/>
      <c r="C28" s="1">
        <f>' État des résultats 2014'!C11/'Bilan FICKLINE 2014'!B9</f>
        <v>1.9642857142857142</v>
      </c>
      <c r="D28" t="s">
        <v>91</v>
      </c>
    </row>
    <row r="29" spans="1:4" x14ac:dyDescent="0.2">
      <c r="C29" s="1"/>
    </row>
    <row r="30" spans="1:4" x14ac:dyDescent="0.2">
      <c r="C30" s="1"/>
    </row>
    <row r="31" spans="1:4" x14ac:dyDescent="0.2">
      <c r="A31" s="2" t="s">
        <v>84</v>
      </c>
      <c r="C31" s="1"/>
    </row>
    <row r="33" spans="1:4" x14ac:dyDescent="0.2">
      <c r="A33" s="7" t="s">
        <v>150</v>
      </c>
    </row>
    <row r="34" spans="1:4" ht="52.5" customHeight="1" x14ac:dyDescent="0.2">
      <c r="A34" s="80" t="s">
        <v>115</v>
      </c>
      <c r="B34" s="81"/>
      <c r="C34" s="81"/>
      <c r="D34" s="82"/>
    </row>
    <row r="35" spans="1:4" ht="5.25" customHeight="1" x14ac:dyDescent="0.2"/>
    <row r="36" spans="1:4" x14ac:dyDescent="0.2">
      <c r="A36" t="s">
        <v>85</v>
      </c>
    </row>
    <row r="37" spans="1:4" ht="25.5" customHeight="1" x14ac:dyDescent="0.2">
      <c r="A37" s="80" t="s">
        <v>151</v>
      </c>
      <c r="B37" s="81"/>
      <c r="C37" s="81"/>
      <c r="D37" s="81"/>
    </row>
    <row r="38" spans="1:4" ht="5.25" customHeight="1" x14ac:dyDescent="0.2"/>
    <row r="39" spans="1:4" x14ac:dyDescent="0.2">
      <c r="A39" t="s">
        <v>93</v>
      </c>
    </row>
    <row r="40" spans="1:4" ht="25.5" customHeight="1" x14ac:dyDescent="0.2">
      <c r="A40" s="81" t="s">
        <v>92</v>
      </c>
      <c r="B40" s="81"/>
      <c r="C40" s="81"/>
      <c r="D40" s="81"/>
    </row>
    <row r="41" spans="1:4" ht="5.25" customHeight="1" x14ac:dyDescent="0.2"/>
    <row r="42" spans="1:4" x14ac:dyDescent="0.2">
      <c r="A42" t="s">
        <v>94</v>
      </c>
    </row>
    <row r="43" spans="1:4" ht="30.75" customHeight="1" x14ac:dyDescent="0.2">
      <c r="A43" s="80" t="s">
        <v>155</v>
      </c>
      <c r="B43" s="81"/>
      <c r="C43" s="81"/>
      <c r="D43" s="81"/>
    </row>
    <row r="44" spans="1:4" ht="5.25" customHeight="1" x14ac:dyDescent="0.2"/>
    <row r="45" spans="1:4" x14ac:dyDescent="0.2">
      <c r="A45" t="s">
        <v>95</v>
      </c>
    </row>
    <row r="46" spans="1:4" ht="44.25" customHeight="1" x14ac:dyDescent="0.2">
      <c r="A46" s="80" t="s">
        <v>152</v>
      </c>
      <c r="B46" s="81"/>
      <c r="C46" s="81"/>
      <c r="D46" s="81"/>
    </row>
  </sheetData>
  <mergeCells count="5">
    <mergeCell ref="A46:D46"/>
    <mergeCell ref="A34:D34"/>
    <mergeCell ref="A37:D37"/>
    <mergeCell ref="A40:D40"/>
    <mergeCell ref="A43:D43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Bilan FICKLINE 2013</vt:lpstr>
      <vt:lpstr> Operations en 2014</vt:lpstr>
      <vt:lpstr>Ratios secteur</vt:lpstr>
      <vt:lpstr> État des résultats 2014</vt:lpstr>
      <vt:lpstr>État flux trésoreries 2014</vt:lpstr>
      <vt:lpstr>Bilan FICKLINE 2014</vt:lpstr>
      <vt:lpstr>Ratios et 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Rene Kakou</dc:creator>
  <cp:lastModifiedBy>Dr. Rene Essé Kakou</cp:lastModifiedBy>
  <cp:lastPrinted>2005-01-29T11:12:49Z</cp:lastPrinted>
  <dcterms:created xsi:type="dcterms:W3CDTF">1996-10-14T23:33:28Z</dcterms:created>
  <dcterms:modified xsi:type="dcterms:W3CDTF">2020-01-19T02:41:08Z</dcterms:modified>
  <cp:category>Formatif_1</cp:category>
</cp:coreProperties>
</file>