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UdeS_S7_GEN700\Formatif\"/>
    </mc:Choice>
  </mc:AlternateContent>
  <xr:revisionPtr revIDLastSave="0" documentId="13_ncr:1_{DEB223FF-69A1-4BEA-9434-12F001E9A016}" xr6:coauthVersionLast="47" xr6:coauthVersionMax="47" xr10:uidLastSave="{00000000-0000-0000-0000-000000000000}"/>
  <bookViews>
    <workbookView xWindow="-120" yWindow="-120" windowWidth="38640" windowHeight="21120" activeTab="1" xr2:uid="{AAFD3438-D4D7-4888-9C29-B2CB8010CE92}"/>
  </bookViews>
  <sheets>
    <sheet name="Formatif 1" sheetId="1" r:id="rId1"/>
    <sheet name="Formatif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2" l="1"/>
  <c r="E41" i="2"/>
  <c r="F41" i="2"/>
  <c r="G41" i="2"/>
  <c r="C41" i="2"/>
  <c r="D39" i="2"/>
  <c r="E39" i="2"/>
  <c r="F39" i="2"/>
  <c r="G39" i="2"/>
  <c r="C39" i="2"/>
  <c r="B41" i="2"/>
  <c r="G34" i="2"/>
  <c r="G33" i="2"/>
  <c r="B32" i="2"/>
  <c r="D30" i="2"/>
  <c r="E30" i="2"/>
  <c r="F30" i="2"/>
  <c r="G30" i="2"/>
  <c r="C30" i="2"/>
  <c r="D29" i="2"/>
  <c r="E29" i="2"/>
  <c r="F29" i="2"/>
  <c r="G29" i="2"/>
  <c r="C29" i="2"/>
  <c r="D26" i="2"/>
  <c r="E26" i="2"/>
  <c r="F26" i="2"/>
  <c r="G26" i="2"/>
  <c r="C26" i="2"/>
  <c r="D25" i="2"/>
  <c r="E25" i="2"/>
  <c r="F25" i="2"/>
  <c r="G25" i="2"/>
  <c r="C25" i="2"/>
  <c r="D23" i="2"/>
  <c r="E23" i="2"/>
  <c r="F23" i="2"/>
  <c r="G23" i="2"/>
  <c r="C23" i="2"/>
  <c r="D11" i="2"/>
  <c r="D10" i="2"/>
  <c r="D9" i="2"/>
  <c r="E8" i="2"/>
  <c r="C10" i="2"/>
  <c r="C11" i="2" s="1"/>
  <c r="D8" i="2" s="1"/>
  <c r="C9" i="2"/>
  <c r="C8" i="2"/>
  <c r="J11" i="2"/>
  <c r="J10" i="2" s="1"/>
  <c r="J12" i="2" s="1"/>
  <c r="M9" i="2" s="1"/>
  <c r="M10" i="2" s="1"/>
  <c r="E9" i="2" l="1"/>
  <c r="E10" i="2" s="1"/>
  <c r="E11" i="2" s="1"/>
  <c r="F8" i="2" s="1"/>
  <c r="F9" i="2" l="1"/>
  <c r="F10" i="2" s="1"/>
  <c r="F11" i="2"/>
  <c r="G8" i="2" s="1"/>
  <c r="G9" i="2" l="1"/>
  <c r="G10" i="2" s="1"/>
  <c r="C2" i="2" l="1"/>
  <c r="C17" i="2" s="1"/>
  <c r="I6" i="1"/>
  <c r="J5" i="1"/>
  <c r="L4" i="1"/>
  <c r="M4" i="1"/>
  <c r="N4" i="1"/>
  <c r="K4" i="1"/>
  <c r="N3" i="1"/>
  <c r="M3" i="1"/>
  <c r="L3" i="1"/>
  <c r="K3" i="1"/>
  <c r="J3" i="1"/>
  <c r="C31" i="1"/>
  <c r="D31" i="1"/>
  <c r="B31" i="1"/>
  <c r="D30" i="1"/>
  <c r="C30" i="1"/>
  <c r="B30" i="1"/>
  <c r="C6" i="1"/>
  <c r="D6" i="1"/>
  <c r="B6" i="1"/>
  <c r="E14" i="1"/>
  <c r="C17" i="1"/>
  <c r="B17" i="1"/>
  <c r="C3" i="2" l="1"/>
  <c r="C19" i="2" l="1"/>
  <c r="C24" i="2" s="1"/>
  <c r="C4" i="2"/>
  <c r="D2" i="2" s="1"/>
  <c r="D3" i="2" l="1"/>
  <c r="D19" i="2" l="1"/>
  <c r="D24" i="2" s="1"/>
  <c r="D4" i="2"/>
  <c r="E2" i="2" s="1"/>
  <c r="E3" i="2" s="1"/>
  <c r="E19" i="2" s="1"/>
  <c r="E4" i="2" l="1"/>
  <c r="F2" i="2" s="1"/>
  <c r="F3" i="2" s="1"/>
  <c r="F19" i="2" s="1"/>
  <c r="E24" i="2"/>
  <c r="F4" i="2" l="1"/>
  <c r="G2" i="2" s="1"/>
  <c r="G3" i="2" s="1"/>
  <c r="G19" i="2" s="1"/>
  <c r="F24" i="2"/>
  <c r="G4" i="2" l="1"/>
  <c r="J5" i="2" s="1"/>
  <c r="G24" i="2"/>
</calcChain>
</file>

<file path=xl/sharedStrings.xml><?xml version="1.0" encoding="utf-8"?>
<sst xmlns="http://schemas.openxmlformats.org/spreadsheetml/2006/main" count="65" uniqueCount="43">
  <si>
    <t>i</t>
  </si>
  <si>
    <t>F</t>
  </si>
  <si>
    <t>N</t>
  </si>
  <si>
    <t>(P/F, i, N)</t>
  </si>
  <si>
    <t>P</t>
  </si>
  <si>
    <t>(F/P, i, N)</t>
  </si>
  <si>
    <t>r</t>
  </si>
  <si>
    <t>Trimestriel</t>
  </si>
  <si>
    <t>Mensuel</t>
  </si>
  <si>
    <t>Continu</t>
  </si>
  <si>
    <t>M</t>
  </si>
  <si>
    <t>Fn</t>
  </si>
  <si>
    <t>(P/G, i, N)</t>
  </si>
  <si>
    <t>P/G</t>
  </si>
  <si>
    <t>P/F</t>
  </si>
  <si>
    <t>Dn</t>
  </si>
  <si>
    <t>Bn</t>
  </si>
  <si>
    <t>Bn-1</t>
  </si>
  <si>
    <t>S</t>
  </si>
  <si>
    <t>G</t>
  </si>
  <si>
    <t>t</t>
  </si>
  <si>
    <t>Achat</t>
  </si>
  <si>
    <t>Ammortissement</t>
  </si>
  <si>
    <t>Revenus</t>
  </si>
  <si>
    <t>Main-d'œuvre</t>
  </si>
  <si>
    <t>Matière Premières</t>
  </si>
  <si>
    <t>Frais Indirects</t>
  </si>
  <si>
    <t>K</t>
  </si>
  <si>
    <t>C</t>
  </si>
  <si>
    <t>A</t>
  </si>
  <si>
    <t>(A/P, 6,17%, 5)</t>
  </si>
  <si>
    <t>Intérêts</t>
  </si>
  <si>
    <t>Revenus Imposables</t>
  </si>
  <si>
    <t>Impôts</t>
  </si>
  <si>
    <t>Benefice Net</t>
  </si>
  <si>
    <t>Immobilisation</t>
  </si>
  <si>
    <t>Valeur de Récupération</t>
  </si>
  <si>
    <t>Effet fiscal disposition</t>
  </si>
  <si>
    <t>Investissement - Fond de roulement</t>
  </si>
  <si>
    <t>Récupération - Fond de roulement</t>
  </si>
  <si>
    <t>Emprunt - Prêt à Terme</t>
  </si>
  <si>
    <t>Remboursement de l'Emprunt</t>
  </si>
  <si>
    <t>Flux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</si>
</sst>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0" applyNumberFormat="1"/>
    <xf numFmtId="16" fontId="0" fillId="0" borderId="0" xfId="0" applyNumberFormat="1"/>
    <xf numFmtId="10" fontId="0" fillId="0" borderId="0" xfId="1" applyNumberFormat="1" applyFont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ABC36-FE2B-4EF5-A0B8-C36AB2DAEFD4}">
  <dimension ref="A1:R31"/>
  <sheetViews>
    <sheetView workbookViewId="0">
      <selection activeCell="N13" sqref="N13"/>
    </sheetView>
  </sheetViews>
  <sheetFormatPr defaultRowHeight="15" x14ac:dyDescent="0.25"/>
  <cols>
    <col min="2" max="2" width="10" bestFit="1" customWidth="1"/>
    <col min="3" max="3" width="11" bestFit="1" customWidth="1"/>
    <col min="5" max="5" width="10" bestFit="1" customWidth="1"/>
  </cols>
  <sheetData>
    <row r="1" spans="1:18" x14ac:dyDescent="0.25">
      <c r="A1" t="s">
        <v>4</v>
      </c>
      <c r="B1">
        <v>120000</v>
      </c>
      <c r="H1" t="s">
        <v>2</v>
      </c>
      <c r="I1">
        <v>0</v>
      </c>
      <c r="J1">
        <v>1</v>
      </c>
      <c r="K1">
        <v>2</v>
      </c>
      <c r="L1">
        <v>3</v>
      </c>
      <c r="M1">
        <v>4</v>
      </c>
      <c r="N1">
        <v>5</v>
      </c>
      <c r="Q1" t="s">
        <v>0</v>
      </c>
      <c r="R1" s="1">
        <v>0.15</v>
      </c>
    </row>
    <row r="2" spans="1:18" x14ac:dyDescent="0.25">
      <c r="A2" t="s">
        <v>0</v>
      </c>
      <c r="B2" s="1">
        <v>0.18</v>
      </c>
      <c r="J2">
        <v>100000</v>
      </c>
      <c r="K2">
        <v>25000</v>
      </c>
      <c r="L2">
        <v>25000</v>
      </c>
      <c r="M2">
        <v>25000</v>
      </c>
      <c r="N2">
        <v>25000</v>
      </c>
      <c r="Q2" t="s">
        <v>12</v>
      </c>
      <c r="R2">
        <v>5.7751000000000001</v>
      </c>
    </row>
    <row r="3" spans="1:18" x14ac:dyDescent="0.25">
      <c r="H3" t="s">
        <v>11</v>
      </c>
      <c r="J3">
        <f>J2</f>
        <v>100000</v>
      </c>
      <c r="K3">
        <f>SUM(J2:K2)</f>
        <v>125000</v>
      </c>
      <c r="L3">
        <f>SUM(J2:L2)</f>
        <v>150000</v>
      </c>
      <c r="M3">
        <f>SUM(J2:M2)</f>
        <v>175000</v>
      </c>
      <c r="N3">
        <f>SUM(J2:N2)</f>
        <v>200000</v>
      </c>
      <c r="Q3" t="s">
        <v>3</v>
      </c>
      <c r="R3">
        <v>3.3521999999999998</v>
      </c>
    </row>
    <row r="4" spans="1:18" x14ac:dyDescent="0.25">
      <c r="A4" t="s">
        <v>2</v>
      </c>
      <c r="B4">
        <v>5</v>
      </c>
      <c r="C4">
        <v>10</v>
      </c>
      <c r="D4">
        <v>15</v>
      </c>
      <c r="H4" t="s">
        <v>13</v>
      </c>
      <c r="K4">
        <f>K2 * $R2</f>
        <v>144377.5</v>
      </c>
      <c r="L4">
        <f t="shared" ref="L4:N4" si="0">L2 * $R2</f>
        <v>144377.5</v>
      </c>
      <c r="M4">
        <f t="shared" si="0"/>
        <v>144377.5</v>
      </c>
      <c r="N4">
        <f t="shared" si="0"/>
        <v>144377.5</v>
      </c>
    </row>
    <row r="5" spans="1:18" x14ac:dyDescent="0.25">
      <c r="A5" t="s">
        <v>5</v>
      </c>
      <c r="B5">
        <v>2.2877999999999998</v>
      </c>
      <c r="C5">
        <v>5.2337999999999996</v>
      </c>
      <c r="D5">
        <v>11.973699999999999</v>
      </c>
      <c r="H5" t="s">
        <v>14</v>
      </c>
      <c r="J5">
        <f>J3 * R3</f>
        <v>335220</v>
      </c>
    </row>
    <row r="6" spans="1:18" x14ac:dyDescent="0.25">
      <c r="A6" t="s">
        <v>1</v>
      </c>
      <c r="B6">
        <f>B5 * $B1</f>
        <v>274536</v>
      </c>
      <c r="C6">
        <f t="shared" ref="C6:D6" si="1">C5 * $B1</f>
        <v>628056</v>
      </c>
      <c r="D6">
        <f t="shared" si="1"/>
        <v>1436844</v>
      </c>
      <c r="H6" t="s">
        <v>4</v>
      </c>
      <c r="I6">
        <f>J5 + K4</f>
        <v>479597.5</v>
      </c>
    </row>
    <row r="13" spans="1:18" x14ac:dyDescent="0.25">
      <c r="A13" t="s">
        <v>0</v>
      </c>
      <c r="B13" s="1">
        <v>0.12</v>
      </c>
      <c r="E13" s="1">
        <v>0.1</v>
      </c>
    </row>
    <row r="14" spans="1:18" x14ac:dyDescent="0.25">
      <c r="A14" t="s">
        <v>1</v>
      </c>
      <c r="B14">
        <v>100000000</v>
      </c>
      <c r="C14">
        <v>1000000000</v>
      </c>
      <c r="E14">
        <f>E17 * E18</f>
        <v>259370000</v>
      </c>
    </row>
    <row r="15" spans="1:18" x14ac:dyDescent="0.25">
      <c r="A15" t="s">
        <v>2</v>
      </c>
      <c r="B15">
        <v>10</v>
      </c>
      <c r="C15">
        <v>20</v>
      </c>
      <c r="E15">
        <v>10</v>
      </c>
    </row>
    <row r="16" spans="1:18" x14ac:dyDescent="0.25">
      <c r="A16" t="s">
        <v>3</v>
      </c>
      <c r="B16">
        <v>0.32200000000000001</v>
      </c>
      <c r="C16">
        <v>0.1037</v>
      </c>
    </row>
    <row r="17" spans="1:5" x14ac:dyDescent="0.25">
      <c r="A17" t="s">
        <v>4</v>
      </c>
      <c r="B17">
        <f>B16 * B14</f>
        <v>32200000</v>
      </c>
      <c r="C17">
        <f>C16 * C14</f>
        <v>103700000</v>
      </c>
      <c r="E17">
        <v>100000000</v>
      </c>
    </row>
    <row r="18" spans="1:5" x14ac:dyDescent="0.25">
      <c r="A18" t="s">
        <v>5</v>
      </c>
      <c r="E18">
        <v>2.5937000000000001</v>
      </c>
    </row>
    <row r="24" spans="1:5" x14ac:dyDescent="0.25">
      <c r="A24" t="s">
        <v>6</v>
      </c>
      <c r="B24" s="1">
        <v>0.12</v>
      </c>
    </row>
    <row r="25" spans="1:5" x14ac:dyDescent="0.25">
      <c r="A25" s="2"/>
    </row>
    <row r="26" spans="1:5" x14ac:dyDescent="0.25">
      <c r="B26" t="s">
        <v>7</v>
      </c>
      <c r="C26" t="s">
        <v>8</v>
      </c>
      <c r="D26" t="s">
        <v>9</v>
      </c>
    </row>
    <row r="27" spans="1:5" x14ac:dyDescent="0.25">
      <c r="A27" t="s">
        <v>10</v>
      </c>
      <c r="B27">
        <v>4</v>
      </c>
      <c r="C27">
        <v>12</v>
      </c>
      <c r="D27">
        <v>9.9999999999999898E+17</v>
      </c>
    </row>
    <row r="28" spans="1:5" x14ac:dyDescent="0.25">
      <c r="A28" t="s">
        <v>4</v>
      </c>
      <c r="B28">
        <v>1</v>
      </c>
      <c r="C28">
        <v>1</v>
      </c>
      <c r="D28">
        <v>1</v>
      </c>
    </row>
    <row r="29" spans="1:5" x14ac:dyDescent="0.25">
      <c r="A29" t="s">
        <v>1</v>
      </c>
      <c r="B29">
        <v>3</v>
      </c>
      <c r="C29">
        <v>3</v>
      </c>
      <c r="D29">
        <v>3</v>
      </c>
    </row>
    <row r="30" spans="1:5" x14ac:dyDescent="0.25">
      <c r="A30" t="s">
        <v>0</v>
      </c>
      <c r="B30" s="3">
        <f>POWER((1 + $B24/B27), B27) - 1</f>
        <v>0.12550880999999992</v>
      </c>
      <c r="C30" s="3">
        <f>POWER((1 + $B24/C27), C27) - 1</f>
        <v>0.12682503013196977</v>
      </c>
      <c r="D30" s="3">
        <f>EXP(B24) - 1</f>
        <v>0.12749685157937574</v>
      </c>
    </row>
    <row r="31" spans="1:5" x14ac:dyDescent="0.25">
      <c r="A31" t="s">
        <v>2</v>
      </c>
      <c r="B31">
        <f>LN(B29/B28) / LN(1 + B30)</f>
        <v>9.2917524168488566</v>
      </c>
      <c r="C31">
        <f t="shared" ref="C31:D31" si="2">LN(C29/C28) / LN(1 + C30)</f>
        <v>9.2008020041390761</v>
      </c>
      <c r="D31">
        <f t="shared" si="2"/>
        <v>9.1551024055675772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C648-5AFF-45C2-AC40-0E1A49EF7AD4}">
  <dimension ref="A1:M41"/>
  <sheetViews>
    <sheetView tabSelected="1" workbookViewId="0">
      <selection activeCell="H23" sqref="H23"/>
    </sheetView>
  </sheetViews>
  <sheetFormatPr defaultRowHeight="15" x14ac:dyDescent="0.25"/>
  <cols>
    <col min="1" max="1" width="34" bestFit="1" customWidth="1"/>
    <col min="16" max="16" width="11" bestFit="1" customWidth="1"/>
  </cols>
  <sheetData>
    <row r="1" spans="1:13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</row>
    <row r="2" spans="1:13" x14ac:dyDescent="0.25">
      <c r="A2" t="s">
        <v>17</v>
      </c>
      <c r="B2">
        <v>125000</v>
      </c>
      <c r="C2">
        <f>B2</f>
        <v>125000</v>
      </c>
      <c r="D2">
        <f>C4</f>
        <v>106250</v>
      </c>
      <c r="E2">
        <f t="shared" ref="E2:G2" si="0">D4</f>
        <v>74375</v>
      </c>
      <c r="F2">
        <f t="shared" si="0"/>
        <v>52062.5</v>
      </c>
      <c r="G2">
        <f t="shared" si="0"/>
        <v>36443.75</v>
      </c>
      <c r="I2" t="s">
        <v>15</v>
      </c>
      <c r="J2" s="1">
        <v>0.3</v>
      </c>
    </row>
    <row r="3" spans="1:13" x14ac:dyDescent="0.25">
      <c r="A3" t="s">
        <v>15</v>
      </c>
      <c r="C3">
        <f>C2 * J2 / 2</f>
        <v>18750</v>
      </c>
      <c r="D3">
        <f>D2 * $J2</f>
        <v>31875</v>
      </c>
      <c r="E3">
        <f>E2 * $J2</f>
        <v>22312.5</v>
      </c>
      <c r="F3">
        <f>F2 * $J2</f>
        <v>15618.75</v>
      </c>
      <c r="G3">
        <f>G2 * $J2</f>
        <v>10933.125</v>
      </c>
      <c r="I3" t="s">
        <v>18</v>
      </c>
      <c r="J3">
        <v>50000</v>
      </c>
    </row>
    <row r="4" spans="1:13" x14ac:dyDescent="0.25">
      <c r="A4" t="s">
        <v>16</v>
      </c>
      <c r="C4">
        <f>C2 - C3</f>
        <v>106250</v>
      </c>
      <c r="D4">
        <f t="shared" ref="D4:G4" si="1">D2 - D3</f>
        <v>74375</v>
      </c>
      <c r="E4">
        <f t="shared" si="1"/>
        <v>52062.5</v>
      </c>
      <c r="F4">
        <f t="shared" si="1"/>
        <v>36443.75</v>
      </c>
      <c r="G4">
        <f t="shared" si="1"/>
        <v>25510.625</v>
      </c>
      <c r="I4" t="s">
        <v>20</v>
      </c>
      <c r="J4" s="1">
        <v>0.4</v>
      </c>
    </row>
    <row r="5" spans="1:13" x14ac:dyDescent="0.25">
      <c r="I5" t="s">
        <v>19</v>
      </c>
      <c r="J5">
        <f>J4 * (G4 - J3)</f>
        <v>-9795.75</v>
      </c>
    </row>
    <row r="8" spans="1:13" x14ac:dyDescent="0.25">
      <c r="B8">
        <v>50000</v>
      </c>
      <c r="C8">
        <f>B8</f>
        <v>50000</v>
      </c>
      <c r="D8">
        <f>C11</f>
        <v>41159.841637767291</v>
      </c>
      <c r="E8">
        <f t="shared" ref="E8:G8" si="2">D11</f>
        <v>31774.441651216432</v>
      </c>
      <c r="F8">
        <f t="shared" si="2"/>
        <v>21810.17073002203</v>
      </c>
      <c r="G8">
        <f t="shared" si="2"/>
        <v>11231.325381583314</v>
      </c>
      <c r="I8" t="s">
        <v>6</v>
      </c>
      <c r="J8" s="1">
        <v>0.06</v>
      </c>
      <c r="L8" t="s">
        <v>4</v>
      </c>
      <c r="M8">
        <v>50000</v>
      </c>
    </row>
    <row r="9" spans="1:13" x14ac:dyDescent="0.25">
      <c r="C9">
        <f>C8 * $J12</f>
        <v>3083.8905932248804</v>
      </c>
      <c r="D9">
        <f t="shared" ref="D9:G9" si="3">D8 * $J12</f>
        <v>2538.6489689067262</v>
      </c>
      <c r="E9">
        <f t="shared" si="3"/>
        <v>1959.7780342631838</v>
      </c>
      <c r="F9">
        <f t="shared" si="3"/>
        <v>1345.2036070188713</v>
      </c>
      <c r="G9">
        <f t="shared" si="3"/>
        <v>692.72357387425245</v>
      </c>
      <c r="I9" t="s">
        <v>27</v>
      </c>
      <c r="J9">
        <v>1</v>
      </c>
      <c r="L9" t="s">
        <v>30</v>
      </c>
      <c r="M9" s="4">
        <f>(J12 * POWER(1 + J12, J13)) / (POWER(1 + J12, J13) - 1)</f>
        <v>0.23848097910915173</v>
      </c>
    </row>
    <row r="10" spans="1:13" x14ac:dyDescent="0.25">
      <c r="C10">
        <f>$M10 - C9</f>
        <v>8840.1583622327071</v>
      </c>
      <c r="D10">
        <f t="shared" ref="D10:G10" si="4">$M10 - D9</f>
        <v>9385.3999865508613</v>
      </c>
      <c r="E10">
        <f t="shared" si="4"/>
        <v>9964.2709211944039</v>
      </c>
      <c r="F10">
        <f t="shared" si="4"/>
        <v>10578.845348438716</v>
      </c>
      <c r="G10">
        <f t="shared" si="4"/>
        <v>11231.325381583334</v>
      </c>
      <c r="I10" t="s">
        <v>10</v>
      </c>
      <c r="J10">
        <f>J11 * J9</f>
        <v>12</v>
      </c>
      <c r="L10" t="s">
        <v>29</v>
      </c>
      <c r="M10">
        <f>M9 * M8</f>
        <v>11924.048955457587</v>
      </c>
    </row>
    <row r="11" spans="1:13" x14ac:dyDescent="0.25">
      <c r="C11">
        <f>C8 - C10</f>
        <v>41159.841637767291</v>
      </c>
      <c r="D11">
        <f t="shared" ref="D11:G11" si="5">D8 - D10</f>
        <v>31774.441651216432</v>
      </c>
      <c r="E11">
        <f t="shared" si="5"/>
        <v>21810.17073002203</v>
      </c>
      <c r="F11">
        <f t="shared" si="5"/>
        <v>11231.325381583314</v>
      </c>
      <c r="G11">
        <v>0</v>
      </c>
      <c r="I11" t="s">
        <v>28</v>
      </c>
      <c r="J11">
        <f>12/J9</f>
        <v>12</v>
      </c>
    </row>
    <row r="12" spans="1:13" x14ac:dyDescent="0.25">
      <c r="I12" t="s">
        <v>0</v>
      </c>
      <c r="J12" s="3">
        <f>POWER((1 + J8 / J10),J11) - 1</f>
        <v>6.1677811864497611E-2</v>
      </c>
    </row>
    <row r="13" spans="1:13" x14ac:dyDescent="0.25">
      <c r="I13" t="s">
        <v>2</v>
      </c>
      <c r="J13">
        <v>5</v>
      </c>
    </row>
    <row r="14" spans="1:13" x14ac:dyDescent="0.25">
      <c r="J14" s="3"/>
    </row>
    <row r="15" spans="1:13" x14ac:dyDescent="0.25">
      <c r="J15" s="3"/>
    </row>
    <row r="17" spans="1:7" x14ac:dyDescent="0.25">
      <c r="A17" t="s">
        <v>21</v>
      </c>
      <c r="C17">
        <f>-C2</f>
        <v>-125000</v>
      </c>
    </row>
    <row r="18" spans="1:7" x14ac:dyDescent="0.25">
      <c r="A18" t="s">
        <v>23</v>
      </c>
      <c r="C18">
        <v>100000</v>
      </c>
      <c r="D18">
        <v>100000</v>
      </c>
      <c r="E18">
        <v>100000</v>
      </c>
      <c r="F18">
        <v>100000</v>
      </c>
      <c r="G18">
        <v>100000</v>
      </c>
    </row>
    <row r="19" spans="1:7" x14ac:dyDescent="0.25">
      <c r="A19" t="s">
        <v>22</v>
      </c>
      <c r="C19">
        <f>-C3</f>
        <v>-18750</v>
      </c>
      <c r="D19">
        <f>-D3</f>
        <v>-31875</v>
      </c>
      <c r="E19">
        <f>-E3</f>
        <v>-22312.5</v>
      </c>
      <c r="F19">
        <f>-F3</f>
        <v>-15618.75</v>
      </c>
      <c r="G19">
        <f>-G3</f>
        <v>-10933.125</v>
      </c>
    </row>
    <row r="20" spans="1:7" x14ac:dyDescent="0.25">
      <c r="A20" t="s">
        <v>24</v>
      </c>
      <c r="C20">
        <v>-20000</v>
      </c>
      <c r="D20">
        <v>-20000</v>
      </c>
      <c r="E20">
        <v>-20000</v>
      </c>
      <c r="F20">
        <v>-20000</v>
      </c>
      <c r="G20">
        <v>-20000</v>
      </c>
    </row>
    <row r="21" spans="1:7" x14ac:dyDescent="0.25">
      <c r="A21" t="s">
        <v>25</v>
      </c>
      <c r="C21">
        <v>-12000</v>
      </c>
      <c r="D21">
        <v>-12000</v>
      </c>
      <c r="E21">
        <v>-12000</v>
      </c>
      <c r="F21">
        <v>-12000</v>
      </c>
      <c r="G21">
        <v>-12000</v>
      </c>
    </row>
    <row r="22" spans="1:7" x14ac:dyDescent="0.25">
      <c r="A22" t="s">
        <v>26</v>
      </c>
      <c r="C22">
        <v>-8000</v>
      </c>
      <c r="D22">
        <v>-8000</v>
      </c>
      <c r="E22">
        <v>-8000</v>
      </c>
      <c r="F22">
        <v>-8000</v>
      </c>
      <c r="G22">
        <v>-8000</v>
      </c>
    </row>
    <row r="23" spans="1:7" x14ac:dyDescent="0.25">
      <c r="A23" t="s">
        <v>31</v>
      </c>
      <c r="C23">
        <f>-C9</f>
        <v>-3083.8905932248804</v>
      </c>
      <c r="D23">
        <f t="shared" ref="D23:G23" si="6">-D9</f>
        <v>-2538.6489689067262</v>
      </c>
      <c r="E23">
        <f t="shared" si="6"/>
        <v>-1959.7780342631838</v>
      </c>
      <c r="F23">
        <f t="shared" si="6"/>
        <v>-1345.2036070188713</v>
      </c>
      <c r="G23">
        <f t="shared" si="6"/>
        <v>-692.72357387425245</v>
      </c>
    </row>
    <row r="24" spans="1:7" x14ac:dyDescent="0.25">
      <c r="A24" t="s">
        <v>32</v>
      </c>
      <c r="C24">
        <f>SUM(C18:C23)</f>
        <v>38166.109406775118</v>
      </c>
      <c r="D24">
        <f>SUM(D18:D23)</f>
        <v>25586.351031093272</v>
      </c>
      <c r="E24">
        <f>SUM(E18:E23)</f>
        <v>35727.721965736819</v>
      </c>
      <c r="F24">
        <f>SUM(F18:F23)</f>
        <v>43036.04639298113</v>
      </c>
      <c r="G24">
        <f>SUM(G18:G23)</f>
        <v>48374.151426125747</v>
      </c>
    </row>
    <row r="25" spans="1:7" x14ac:dyDescent="0.25">
      <c r="A25" t="s">
        <v>33</v>
      </c>
      <c r="B25" s="1">
        <v>0.4</v>
      </c>
      <c r="C25">
        <f>C24 * $B25</f>
        <v>15266.443762710049</v>
      </c>
      <c r="D25">
        <f t="shared" ref="D25:G25" si="7">D24 * $B25</f>
        <v>10234.540412437309</v>
      </c>
      <c r="E25">
        <f t="shared" si="7"/>
        <v>14291.088786294727</v>
      </c>
      <c r="F25">
        <f t="shared" si="7"/>
        <v>17214.418557192454</v>
      </c>
      <c r="G25">
        <f t="shared" si="7"/>
        <v>19349.660570450298</v>
      </c>
    </row>
    <row r="26" spans="1:7" x14ac:dyDescent="0.25">
      <c r="A26" t="s">
        <v>34</v>
      </c>
      <c r="C26">
        <f>C24 - C25</f>
        <v>22899.66564406507</v>
      </c>
      <c r="D26">
        <f t="shared" ref="D26:G26" si="8">D24 - D25</f>
        <v>15351.810618655963</v>
      </c>
      <c r="E26">
        <f t="shared" si="8"/>
        <v>21436.633179442091</v>
      </c>
      <c r="F26">
        <f t="shared" si="8"/>
        <v>25821.627835788677</v>
      </c>
      <c r="G26">
        <f t="shared" si="8"/>
        <v>29024.490855675449</v>
      </c>
    </row>
    <row r="29" spans="1:7" x14ac:dyDescent="0.25">
      <c r="A29" t="s">
        <v>34</v>
      </c>
      <c r="C29">
        <f>C26</f>
        <v>22899.66564406507</v>
      </c>
      <c r="D29">
        <f t="shared" ref="D29:G29" si="9">D26</f>
        <v>15351.810618655963</v>
      </c>
      <c r="E29">
        <f t="shared" si="9"/>
        <v>21436.633179442091</v>
      </c>
      <c r="F29">
        <f t="shared" si="9"/>
        <v>25821.627835788677</v>
      </c>
      <c r="G29">
        <f t="shared" si="9"/>
        <v>29024.490855675449</v>
      </c>
    </row>
    <row r="30" spans="1:7" x14ac:dyDescent="0.25">
      <c r="A30" t="s">
        <v>22</v>
      </c>
      <c r="C30">
        <f>C3</f>
        <v>18750</v>
      </c>
      <c r="D30">
        <f t="shared" ref="D30:G30" si="10">D3</f>
        <v>31875</v>
      </c>
      <c r="E30">
        <f t="shared" si="10"/>
        <v>22312.5</v>
      </c>
      <c r="F30">
        <f t="shared" si="10"/>
        <v>15618.75</v>
      </c>
      <c r="G30">
        <f t="shared" si="10"/>
        <v>10933.125</v>
      </c>
    </row>
    <row r="32" spans="1:7" x14ac:dyDescent="0.25">
      <c r="A32" t="s">
        <v>35</v>
      </c>
      <c r="B32">
        <f>C17</f>
        <v>-125000</v>
      </c>
    </row>
    <row r="33" spans="1:7" x14ac:dyDescent="0.25">
      <c r="A33" t="s">
        <v>36</v>
      </c>
      <c r="G33">
        <f>J3</f>
        <v>50000</v>
      </c>
    </row>
    <row r="34" spans="1:7" x14ac:dyDescent="0.25">
      <c r="A34" t="s">
        <v>37</v>
      </c>
      <c r="G34">
        <f>J5</f>
        <v>-9795.75</v>
      </c>
    </row>
    <row r="36" spans="1:7" x14ac:dyDescent="0.25">
      <c r="A36" t="s">
        <v>38</v>
      </c>
      <c r="B36">
        <v>-10000</v>
      </c>
    </row>
    <row r="37" spans="1:7" x14ac:dyDescent="0.25">
      <c r="A37" t="s">
        <v>39</v>
      </c>
      <c r="G37">
        <v>10000</v>
      </c>
    </row>
    <row r="38" spans="1:7" x14ac:dyDescent="0.25">
      <c r="A38" t="s">
        <v>40</v>
      </c>
      <c r="B38">
        <v>50000</v>
      </c>
    </row>
    <row r="39" spans="1:7" x14ac:dyDescent="0.25">
      <c r="A39" t="s">
        <v>41</v>
      </c>
      <c r="C39">
        <f>-C10</f>
        <v>-8840.1583622327071</v>
      </c>
      <c r="D39">
        <f t="shared" ref="D39:G39" si="11">-D10</f>
        <v>-9385.3999865508613</v>
      </c>
      <c r="E39">
        <f t="shared" si="11"/>
        <v>-9964.2709211944039</v>
      </c>
      <c r="F39">
        <f t="shared" si="11"/>
        <v>-10578.845348438716</v>
      </c>
      <c r="G39">
        <f t="shared" si="11"/>
        <v>-11231.325381583334</v>
      </c>
    </row>
    <row r="41" spans="1:7" x14ac:dyDescent="0.25">
      <c r="A41" t="s">
        <v>42</v>
      </c>
      <c r="B41">
        <f>SUM(B32:B39)</f>
        <v>-85000</v>
      </c>
      <c r="C41">
        <f>SUM(C29:C39)</f>
        <v>32809.507281832361</v>
      </c>
      <c r="D41">
        <f t="shared" ref="D41:G41" si="12">SUM(D29:D39)</f>
        <v>37841.4106321051</v>
      </c>
      <c r="E41">
        <f t="shared" si="12"/>
        <v>33784.862258247689</v>
      </c>
      <c r="F41">
        <f t="shared" si="12"/>
        <v>30861.532487349963</v>
      </c>
      <c r="G41">
        <f t="shared" si="12"/>
        <v>78930.540474092122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Formatif 1</vt:lpstr>
      <vt:lpstr>Formatif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Pascal-Emmanuel Lachance</dc:creator>
  <cp:lastModifiedBy>Pascal-Emmanuel Lachance</cp:lastModifiedBy>
  <dcterms:created xsi:type="dcterms:W3CDTF">2024-02-27T02:34:43Z</dcterms:created>
  <dcterms:modified xsi:type="dcterms:W3CDTF">2024-02-27T04:20:24Z</dcterms:modified>
</cp:coreProperties>
</file>