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deS_S7_GEN700\Formatif\"/>
    </mc:Choice>
  </mc:AlternateContent>
  <xr:revisionPtr revIDLastSave="0" documentId="13_ncr:1_{5F778B6C-704A-4980-A2D7-D344CB2E3C74}" xr6:coauthVersionLast="47" xr6:coauthVersionMax="47" xr10:uidLastSave="{00000000-0000-0000-0000-000000000000}"/>
  <bookViews>
    <workbookView xWindow="-50520" yWindow="5655" windowWidth="25440" windowHeight="15270" activeTab="1" xr2:uid="{00000000-000D-0000-FFFF-FFFF00000000}"/>
  </bookViews>
  <sheets>
    <sheet name="ENONCÉ" sheetId="3" r:id="rId1"/>
    <sheet name="Flux monétaire net" sheetId="2" r:id="rId2"/>
    <sheet name="Emprunt - Pret a Terme" sheetId="4" r:id="rId3"/>
  </sheets>
  <definedNames>
    <definedName name="_Toc99460055" localSheetId="0">ENONCÉ!$A$2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2" l="1"/>
  <c r="B9" i="4"/>
  <c r="B12" i="4" s="1"/>
  <c r="F47" i="2"/>
  <c r="B32" i="2"/>
  <c r="C18" i="4" l="1"/>
  <c r="B28" i="2" l="1"/>
  <c r="B30" i="2" s="1"/>
  <c r="C19" i="4" l="1"/>
  <c r="C13" i="2" s="1"/>
  <c r="B41" i="2"/>
  <c r="B36" i="2"/>
  <c r="C20" i="4"/>
  <c r="K7" i="2"/>
  <c r="K8" i="2" s="1"/>
  <c r="C21" i="4" l="1"/>
  <c r="C29" i="2"/>
  <c r="L7" i="2"/>
  <c r="L8" i="2" s="1"/>
  <c r="G24" i="2"/>
  <c r="C20" i="2"/>
  <c r="C12" i="2"/>
  <c r="C15" i="2" s="1"/>
  <c r="C16" i="2" s="1"/>
  <c r="C19" i="2" s="1"/>
  <c r="C30" i="2" s="1"/>
  <c r="B12" i="2"/>
  <c r="D20" i="2" l="1"/>
  <c r="C41" i="2"/>
  <c r="C36" i="2"/>
  <c r="D18" i="4"/>
  <c r="D19" i="4" s="1"/>
  <c r="M7" i="2"/>
  <c r="D12" i="2"/>
  <c r="D20" i="4" l="1"/>
  <c r="D13" i="2"/>
  <c r="D14" i="2"/>
  <c r="D15" i="2" s="1"/>
  <c r="D16" i="2" s="1"/>
  <c r="D19" i="2" s="1"/>
  <c r="E20" i="2"/>
  <c r="E12" i="2"/>
  <c r="M8" i="2"/>
  <c r="D29" i="2" l="1"/>
  <c r="D30" i="2" s="1"/>
  <c r="D21" i="4"/>
  <c r="N7" i="2"/>
  <c r="N8" i="2" s="1"/>
  <c r="D41" i="2" l="1"/>
  <c r="D36" i="2"/>
  <c r="E18" i="4"/>
  <c r="E19" i="4" s="1"/>
  <c r="O7" i="2"/>
  <c r="F20" i="2"/>
  <c r="F12" i="2"/>
  <c r="E13" i="2" l="1"/>
  <c r="E14" i="2" s="1"/>
  <c r="E15" i="2" s="1"/>
  <c r="E16" i="2" s="1"/>
  <c r="E19" i="2" s="1"/>
  <c r="E20" i="4"/>
  <c r="G12" i="2"/>
  <c r="G20" i="2"/>
  <c r="O8" i="2"/>
  <c r="E29" i="2" l="1"/>
  <c r="E30" i="2" s="1"/>
  <c r="E21" i="4"/>
  <c r="E36" i="2" l="1"/>
  <c r="E41" i="2"/>
  <c r="F18" i="4"/>
  <c r="F19" i="4" s="1"/>
  <c r="F13" i="2" l="1"/>
  <c r="F14" i="2" s="1"/>
  <c r="F15" i="2" s="1"/>
  <c r="F16" i="2" s="1"/>
  <c r="F19" i="2" s="1"/>
  <c r="F20" i="4"/>
  <c r="F29" i="2" l="1"/>
  <c r="F30" i="2" s="1"/>
  <c r="F21" i="4"/>
  <c r="F36" i="2" l="1"/>
  <c r="F41" i="2"/>
  <c r="G18" i="4"/>
  <c r="G19" i="4" s="1"/>
  <c r="G20" i="4" l="1"/>
  <c r="G13" i="2"/>
  <c r="G14" i="2" s="1"/>
  <c r="G15" i="2" s="1"/>
  <c r="G16" i="2" s="1"/>
  <c r="G19" i="2" s="1"/>
  <c r="G29" i="2" l="1"/>
  <c r="G30" i="2" s="1"/>
  <c r="G21" i="4"/>
  <c r="C43" i="2" l="1"/>
  <c r="G36" i="2"/>
  <c r="G41" i="2"/>
  <c r="B42" i="2" s="1"/>
  <c r="B37" i="2" l="1"/>
  <c r="C38" i="2"/>
</calcChain>
</file>

<file path=xl/sharedStrings.xml><?xml version="1.0" encoding="utf-8"?>
<sst xmlns="http://schemas.openxmlformats.org/spreadsheetml/2006/main" count="93" uniqueCount="89">
  <si>
    <t xml:space="preserve">Entrée </t>
  </si>
  <si>
    <t xml:space="preserve">Année </t>
  </si>
  <si>
    <t xml:space="preserve">        Matières Premières</t>
  </si>
  <si>
    <t xml:space="preserve">        Main d'Oeuvre</t>
  </si>
  <si>
    <t>Amortissement - DPA</t>
  </si>
  <si>
    <t xml:space="preserve">       Amortissement - DPA</t>
  </si>
  <si>
    <t>Revenus</t>
  </si>
  <si>
    <t>Charges</t>
  </si>
  <si>
    <t>Bénéfice Impossible</t>
  </si>
  <si>
    <t>Impôt (40%)</t>
  </si>
  <si>
    <t>Bénéfice Net</t>
  </si>
  <si>
    <t>ÉTAT DES RÉSULTATS</t>
  </si>
  <si>
    <t>ÉTAT DES FLUX DE TRESORERIE</t>
  </si>
  <si>
    <t>Activité d'Exploitation</t>
  </si>
  <si>
    <t>Activité d'Investissement</t>
  </si>
  <si>
    <t>Investissement - immobilisation</t>
  </si>
  <si>
    <t>Effet fiscal de  la disposition de machine</t>
  </si>
  <si>
    <t>Flux Monétaire Net</t>
  </si>
  <si>
    <t>Bn</t>
  </si>
  <si>
    <t>Dn</t>
  </si>
  <si>
    <t>Bn = Valeur comptable ou Valeur au Livre de l'immobilisation</t>
  </si>
  <si>
    <t>Taux d'imposition (%)</t>
  </si>
  <si>
    <t>P = 125 000 $</t>
  </si>
  <si>
    <t>S = 50 000 $</t>
  </si>
  <si>
    <t>N = 5  durée de vie utile de l'immobilisation</t>
  </si>
  <si>
    <t xml:space="preserve">Charges d'Amortissements annuels </t>
  </si>
  <si>
    <t>S=50 000 $</t>
  </si>
  <si>
    <t>B5 = 25510 $</t>
  </si>
  <si>
    <t xml:space="preserve">G= L'effet fiscal de la disposition </t>
  </si>
  <si>
    <t>G=t (B5-S) avec t = taux d'imposition</t>
  </si>
  <si>
    <t xml:space="preserve">Calcul de l'effet fiscal de la disposition </t>
  </si>
  <si>
    <t>Amortissement dégressif  à taux d=30%</t>
  </si>
  <si>
    <t>G= 0.4 (25510-50000) = 0.4 (- 24490) = - 9796 $</t>
  </si>
  <si>
    <t>G =</t>
  </si>
  <si>
    <t>Année</t>
  </si>
  <si>
    <t>Dn = Amortissement annuel</t>
  </si>
  <si>
    <t xml:space="preserve">       Frais indirect (Électricité &amp; SP)</t>
  </si>
  <si>
    <t xml:space="preserve">(Note : on établira d’abord l’État des résultats année après années, et ensuite on fera l’État des flux de trésorerie pour déduire les flux monétaires net après impôt) </t>
  </si>
  <si>
    <t>Investissement - Fonds de Roulement</t>
  </si>
  <si>
    <t>Récupération - Fonds de Roulement</t>
  </si>
  <si>
    <t>Disposition - Valeur de récupératin</t>
  </si>
  <si>
    <t>Emprunt - Prêt à Terme</t>
  </si>
  <si>
    <t xml:space="preserve">d = </t>
  </si>
  <si>
    <t>PRÊT À TERME</t>
  </si>
  <si>
    <t>Ia= taux d'intérêt effect annuel</t>
  </si>
  <si>
    <t xml:space="preserve">r = taux d'intérêt nominal, composé mensuellement </t>
  </si>
  <si>
    <t>Bn-1 : Capital au début</t>
  </si>
  <si>
    <t xml:space="preserve">Calcul du paiement annuel A = (A/P, ia, 5) </t>
  </si>
  <si>
    <r>
      <t>Bn : Capital à la fin (Bn= B</t>
    </r>
    <r>
      <rPr>
        <sz val="8"/>
        <color theme="1"/>
        <rFont val="Arial"/>
        <family val="2"/>
      </rPr>
      <t>n-1</t>
    </r>
    <r>
      <rPr>
        <sz val="11"/>
        <color theme="1"/>
        <rFont val="Arial"/>
        <family val="2"/>
      </rPr>
      <t xml:space="preserve"> - PP</t>
    </r>
    <r>
      <rPr>
        <sz val="8"/>
        <color theme="1"/>
        <rFont val="Arial"/>
        <family val="2"/>
      </rPr>
      <t>n</t>
    </r>
    <r>
      <rPr>
        <sz val="11"/>
        <color theme="1"/>
        <rFont val="Arial"/>
        <family val="2"/>
      </rPr>
      <t xml:space="preserve"> )</t>
    </r>
  </si>
  <si>
    <t>A=P(A/P, ia, N)</t>
  </si>
  <si>
    <t>Années</t>
  </si>
  <si>
    <t>Capital au début (Bn-1)</t>
  </si>
  <si>
    <t>Intérêt (In)</t>
  </si>
  <si>
    <t>Remboursement Capital PPn</t>
  </si>
  <si>
    <t>Capital a la fin (Bn)</t>
  </si>
  <si>
    <t xml:space="preserve">Activité de Financement </t>
  </si>
  <si>
    <t xml:space="preserve">       Intérêts courus sur Emprunt (In)</t>
  </si>
  <si>
    <t xml:space="preserve">1. Sachant que la compagnie est imposée à un taux marginal d'imposition est de 40%, établir le flux monétaire après impôt associé à cet investissement. </t>
  </si>
  <si>
    <t>Flux Monétaire Net Actualisé</t>
  </si>
  <si>
    <t xml:space="preserve">Années </t>
  </si>
  <si>
    <t xml:space="preserve">A = Versement annuel </t>
  </si>
  <si>
    <t>In = Montant d'Intérêt annuel (In=Bn-1 *i)</t>
  </si>
  <si>
    <t>P = Emprunt à Terme (Capital)</t>
  </si>
  <si>
    <r>
      <t>B</t>
    </r>
    <r>
      <rPr>
        <sz val="10"/>
        <color theme="1"/>
        <rFont val="Arial"/>
        <family val="2"/>
      </rPr>
      <t>0</t>
    </r>
    <r>
      <rPr>
        <sz val="16"/>
        <color theme="1"/>
        <rFont val="Arial"/>
        <family val="2"/>
      </rPr>
      <t>=P</t>
    </r>
  </si>
  <si>
    <r>
      <t>A = I</t>
    </r>
    <r>
      <rPr>
        <sz val="10"/>
        <color theme="1"/>
        <rFont val="Arial"/>
        <family val="2"/>
      </rPr>
      <t>n</t>
    </r>
    <r>
      <rPr>
        <sz val="18"/>
        <color theme="1"/>
        <rFont val="Arial"/>
        <family val="2"/>
      </rPr>
      <t xml:space="preserve"> +PP</t>
    </r>
    <r>
      <rPr>
        <sz val="10"/>
        <color theme="1"/>
        <rFont val="Arial"/>
        <family val="2"/>
      </rPr>
      <t>n</t>
    </r>
  </si>
  <si>
    <r>
      <t>B</t>
    </r>
    <r>
      <rPr>
        <sz val="10"/>
        <color theme="1"/>
        <rFont val="Arial"/>
        <family val="2"/>
      </rPr>
      <t>n</t>
    </r>
    <r>
      <rPr>
        <sz val="16"/>
        <color theme="1"/>
        <rFont val="Arial"/>
        <family val="2"/>
      </rPr>
      <t xml:space="preserve"> = B</t>
    </r>
    <r>
      <rPr>
        <sz val="9"/>
        <color theme="1"/>
        <rFont val="Arial"/>
        <family val="2"/>
      </rPr>
      <t>n-1</t>
    </r>
    <r>
      <rPr>
        <sz val="16"/>
        <color theme="1"/>
        <rFont val="Arial"/>
        <family val="2"/>
      </rPr>
      <t xml:space="preserve"> -PP</t>
    </r>
    <r>
      <rPr>
        <sz val="9"/>
        <color theme="1"/>
        <rFont val="Arial"/>
        <family val="2"/>
      </rPr>
      <t>n</t>
    </r>
  </si>
  <si>
    <t>N =le nombre d'année de l'emprunt (1 à 5)</t>
  </si>
  <si>
    <r>
      <rPr>
        <sz val="18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représent une période du Prêt (on a 5 périodes ou 5 ans)</t>
    </r>
  </si>
  <si>
    <t>Remboursement du capital du Prêt (PPn)</t>
  </si>
  <si>
    <t>Valeur Présente du Flux monétaire PE (15%)</t>
  </si>
  <si>
    <t xml:space="preserve">PE(15%)   = </t>
  </si>
  <si>
    <t>Taux de Rendement Acceptable Minimum (TRAM)</t>
  </si>
  <si>
    <t>Questions</t>
  </si>
  <si>
    <t>PPn = Remboursement annuel du Capital</t>
  </si>
  <si>
    <t>ia=(1+r/M)^M</t>
  </si>
  <si>
    <t>Note : Utilisation des fonctions NPV, PV, EFFECT et NOMINAL</t>
  </si>
  <si>
    <r>
      <rPr>
        <b/>
        <sz val="14"/>
        <color theme="1"/>
        <rFont val="Tahoma"/>
        <family val="2"/>
      </rPr>
      <t>PROBLÈME No.9.1</t>
    </r>
    <r>
      <rPr>
        <sz val="14"/>
        <color theme="1"/>
        <rFont val="Tahoma"/>
        <family val="2"/>
      </rPr>
      <t xml:space="preserve"> : Une petite entreprise considère l’achat d’un équipement, un nouveau système d’usinage informatisé de 125 000$ ayant une vie économique de 5 ans. S’il est installé, il produira des revenus annuels 100,000 $; chaque année, il coûtera 20,000 $ en main-d’œuvre, 12,000 $ en matières premières et 8,000 $ en frais indirects (électricité et services publics). Cet équipement est classé parmi les biens de la catégorie 43 (assujettis à un taux d’amortissement dégressif de 30%. La première année, la règle de 50% s’applique). Cette petite entreprise prévoit abandonner le nouveau système d’usinage au bout de 5 ans, et le vendre à (valeur de récupération) 50,000 $ (tenir compte de l’effet fiscal de la disposition du bien à la 5e année). </t>
    </r>
    <r>
      <rPr>
        <sz val="14"/>
        <rFont val="Tahoma"/>
        <family val="2"/>
      </rPr>
      <t>Pour accélérer le développement du projet, la compagnie compte injecter un fonds de roulement au début d'un montant de 10 000 $ entièrement récupére à la fin de la 5e année. De plus, pour Financer une partie du Projet, l'entreprise fait un Emprunt de 50 000$ à un taux nominal de 6%, composé mensuellement, remboursé en 5 paiements annuels égaux, comprenant capital et intérêt, payables en fin d'année.</t>
    </r>
  </si>
  <si>
    <t>2. Pour un taux de rendement acceptable minimum (TRAM) de 14.48%, composé semestriellement, calculer la valeur présente actualisée (PE) du flux monétaire net du projet</t>
  </si>
  <si>
    <t>Facteur d'actualisation du Flux (utilisation de la table d'intérêt)</t>
  </si>
  <si>
    <t>Flux Monétaire Net Actualisé (avec Tableur Excel)</t>
  </si>
  <si>
    <r>
      <rPr>
        <b/>
        <u/>
        <sz val="14"/>
        <color theme="1"/>
        <rFont val="Times New Roman"/>
        <family val="1"/>
      </rPr>
      <t>Conclusion</t>
    </r>
    <r>
      <rPr>
        <b/>
        <sz val="14"/>
        <color theme="1"/>
        <rFont val="Times New Roman"/>
        <family val="1"/>
      </rPr>
      <t xml:space="preserve"> : Cette disparité entre les deux methodes de calculs (PE(15%) s'explique les arrondis des calculs.</t>
    </r>
  </si>
  <si>
    <t>14.48%, semestriellement</t>
  </si>
  <si>
    <t>TRAM nominal  =</t>
  </si>
  <si>
    <t>&gt;&gt;&gt;&gt;&gt;&gt;</t>
  </si>
  <si>
    <t>(utilisation du tableur Excel)    =====&gt;&gt;&gt;&gt;&gt;</t>
  </si>
  <si>
    <t>(utilisation de la table d'intérêt -Livre de référence, annexe C) ==&gt;&gt;</t>
  </si>
  <si>
    <t>TRAM effectif annuel =</t>
  </si>
  <si>
    <t>&lt;&lt;&lt;&lt;&lt;&lt;===============&gt;&gt;&gt;&gt;&gt;Ceci est la valeur effective annuelle du taux TRAM</t>
  </si>
  <si>
    <t>Iici on voit que B5 &lt; S ; C'est la zone de récupération de la DPA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</si>
</sst>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;[Red]\-&quot;$&quot;#,##0.00"/>
    <numFmt numFmtId="165" formatCode="_-&quot;$&quot;* #,##0.00_-;\-&quot;$&quot;* #,##0.00_-;_-&quot;$&quot;* &quot;-&quot;??_-;_-@_-"/>
    <numFmt numFmtId="166" formatCode="0.000"/>
    <numFmt numFmtId="167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Tahoma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b/>
      <sz val="16"/>
      <color rgb="FF00B050"/>
      <name val="Arial"/>
      <family val="2"/>
    </font>
    <font>
      <b/>
      <sz val="12"/>
      <color theme="1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sz val="14"/>
      <name val="Tahoma"/>
      <family val="2"/>
    </font>
    <font>
      <b/>
      <sz val="12"/>
      <color rgb="FF00B050"/>
      <name val="Times New Roman"/>
      <family val="1"/>
    </font>
    <font>
      <b/>
      <u/>
      <sz val="14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9" fontId="2" fillId="0" borderId="0" xfId="2" applyFont="1"/>
    <xf numFmtId="0" fontId="2" fillId="0" borderId="12" xfId="0" applyFont="1" applyBorder="1"/>
    <xf numFmtId="0" fontId="3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5" fillId="0" borderId="9" xfId="0" applyFont="1" applyBorder="1"/>
    <xf numFmtId="0" fontId="5" fillId="0" borderId="12" xfId="0" applyFont="1" applyBorder="1"/>
    <xf numFmtId="165" fontId="2" fillId="0" borderId="0" xfId="1" applyFont="1" applyFill="1" applyBorder="1" applyAlignment="1">
      <alignment horizontal="center"/>
    </xf>
    <xf numFmtId="0" fontId="5" fillId="0" borderId="0" xfId="0" applyFont="1"/>
    <xf numFmtId="165" fontId="2" fillId="0" borderId="0" xfId="1" applyFont="1" applyBorder="1" applyAlignment="1">
      <alignment horizontal="center"/>
    </xf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0" xfId="2" applyFont="1" applyAlignment="1">
      <alignment horizontal="center"/>
    </xf>
    <xf numFmtId="165" fontId="2" fillId="0" borderId="0" xfId="1" applyFont="1" applyAlignment="1">
      <alignment horizontal="center"/>
    </xf>
    <xf numFmtId="165" fontId="2" fillId="0" borderId="13" xfId="1" applyFont="1" applyBorder="1" applyAlignment="1">
      <alignment horizontal="center"/>
    </xf>
    <xf numFmtId="165" fontId="4" fillId="0" borderId="1" xfId="1" applyFont="1" applyBorder="1" applyAlignment="1">
      <alignment horizontal="center"/>
    </xf>
    <xf numFmtId="165" fontId="2" fillId="0" borderId="2" xfId="1" applyFont="1" applyBorder="1" applyAlignment="1">
      <alignment horizontal="center"/>
    </xf>
    <xf numFmtId="165" fontId="2" fillId="0" borderId="3" xfId="1" applyFont="1" applyBorder="1" applyAlignment="1">
      <alignment horizontal="center"/>
    </xf>
    <xf numFmtId="165" fontId="2" fillId="0" borderId="1" xfId="1" applyFont="1" applyBorder="1" applyAlignment="1">
      <alignment horizontal="center"/>
    </xf>
    <xf numFmtId="165" fontId="0" fillId="0" borderId="0" xfId="1" applyFont="1" applyAlignment="1">
      <alignment horizontal="center"/>
    </xf>
    <xf numFmtId="0" fontId="2" fillId="0" borderId="3" xfId="1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3" xfId="1" applyNumberFormat="1" applyFont="1" applyBorder="1" applyAlignment="1">
      <alignment horizontal="center"/>
    </xf>
    <xf numFmtId="165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4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5" fillId="0" borderId="0" xfId="0" applyFont="1"/>
    <xf numFmtId="0" fontId="10" fillId="0" borderId="25" xfId="0" applyFont="1" applyBorder="1"/>
    <xf numFmtId="0" fontId="10" fillId="0" borderId="26" xfId="0" applyFont="1" applyBorder="1"/>
    <xf numFmtId="165" fontId="11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2" applyFont="1" applyAlignment="1">
      <alignment horizontal="center"/>
    </xf>
    <xf numFmtId="10" fontId="11" fillId="0" borderId="0" xfId="2" applyNumberFormat="1" applyFont="1" applyAlignment="1">
      <alignment horizontal="center"/>
    </xf>
    <xf numFmtId="165" fontId="10" fillId="0" borderId="9" xfId="1" applyFont="1" applyBorder="1" applyAlignment="1"/>
    <xf numFmtId="165" fontId="10" fillId="0" borderId="25" xfId="1" applyFont="1" applyBorder="1" applyAlignment="1"/>
    <xf numFmtId="165" fontId="10" fillId="0" borderId="23" xfId="1" applyFont="1" applyBorder="1" applyAlignment="1"/>
    <xf numFmtId="165" fontId="10" fillId="0" borderId="7" xfId="1" applyFont="1" applyBorder="1" applyAlignment="1"/>
    <xf numFmtId="165" fontId="10" fillId="0" borderId="26" xfId="1" applyFont="1" applyBorder="1" applyAlignment="1"/>
    <xf numFmtId="165" fontId="10" fillId="0" borderId="8" xfId="1" applyFont="1" applyBorder="1" applyAlignment="1"/>
    <xf numFmtId="2" fontId="10" fillId="0" borderId="8" xfId="1" applyNumberFormat="1" applyFont="1" applyBorder="1" applyAlignment="1"/>
    <xf numFmtId="1" fontId="2" fillId="0" borderId="2" xfId="1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9" fontId="0" fillId="0" borderId="0" xfId="2" applyFont="1" applyAlignment="1">
      <alignment horizontal="center"/>
    </xf>
    <xf numFmtId="0" fontId="2" fillId="0" borderId="4" xfId="0" applyFont="1" applyBorder="1"/>
    <xf numFmtId="164" fontId="2" fillId="0" borderId="24" xfId="1" applyNumberFormat="1" applyFont="1" applyBorder="1" applyAlignment="1">
      <alignment horizontal="center"/>
    </xf>
    <xf numFmtId="165" fontId="2" fillId="0" borderId="22" xfId="1" applyFont="1" applyBorder="1" applyAlignment="1">
      <alignment horizontal="center"/>
    </xf>
    <xf numFmtId="164" fontId="2" fillId="0" borderId="22" xfId="1" applyNumberFormat="1" applyFont="1" applyBorder="1" applyAlignment="1">
      <alignment horizontal="center"/>
    </xf>
    <xf numFmtId="164" fontId="2" fillId="0" borderId="12" xfId="1" applyNumberFormat="1" applyFont="1" applyBorder="1" applyAlignment="1">
      <alignment horizontal="center"/>
    </xf>
    <xf numFmtId="1" fontId="2" fillId="0" borderId="27" xfId="2" applyNumberFormat="1" applyFont="1" applyBorder="1" applyAlignment="1">
      <alignment horizontal="center"/>
    </xf>
    <xf numFmtId="1" fontId="2" fillId="0" borderId="4" xfId="1" applyNumberFormat="1" applyFont="1" applyBorder="1" applyAlignment="1">
      <alignment horizontal="center"/>
    </xf>
    <xf numFmtId="166" fontId="2" fillId="0" borderId="27" xfId="0" applyNumberFormat="1" applyFont="1" applyBorder="1" applyAlignment="1">
      <alignment horizontal="center"/>
    </xf>
    <xf numFmtId="167" fontId="17" fillId="0" borderId="0" xfId="0" applyNumberFormat="1" applyFont="1" applyAlignment="1">
      <alignment horizontal="center"/>
    </xf>
    <xf numFmtId="167" fontId="2" fillId="0" borderId="27" xfId="1" applyNumberFormat="1" applyFont="1" applyBorder="1" applyAlignment="1">
      <alignment horizontal="center"/>
    </xf>
    <xf numFmtId="1" fontId="2" fillId="0" borderId="22" xfId="1" applyNumberFormat="1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1" fontId="2" fillId="0" borderId="24" xfId="1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165" fontId="21" fillId="0" borderId="0" xfId="0" applyNumberFormat="1" applyFont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5" fontId="2" fillId="0" borderId="9" xfId="1" applyFont="1" applyBorder="1" applyAlignment="1">
      <alignment horizontal="center"/>
    </xf>
    <xf numFmtId="165" fontId="2" fillId="0" borderId="14" xfId="1" applyFont="1" applyBorder="1" applyAlignment="1">
      <alignment horizontal="center"/>
    </xf>
    <xf numFmtId="165" fontId="2" fillId="0" borderId="15" xfId="1" applyFont="1" applyBorder="1" applyAlignment="1">
      <alignment horizontal="center"/>
    </xf>
    <xf numFmtId="165" fontId="2" fillId="0" borderId="21" xfId="1" applyFont="1" applyBorder="1" applyAlignment="1">
      <alignment horizontal="center"/>
    </xf>
    <xf numFmtId="165" fontId="2" fillId="0" borderId="16" xfId="1" applyFont="1" applyBorder="1" applyAlignment="1">
      <alignment horizontal="center"/>
    </xf>
    <xf numFmtId="165" fontId="2" fillId="0" borderId="17" xfId="1" applyFont="1" applyBorder="1" applyAlignment="1">
      <alignment horizontal="center"/>
    </xf>
    <xf numFmtId="165" fontId="21" fillId="0" borderId="0" xfId="1" applyFont="1" applyAlignment="1">
      <alignment horizontal="center"/>
    </xf>
    <xf numFmtId="0" fontId="8" fillId="0" borderId="0" xfId="0" applyFont="1" applyAlignment="1">
      <alignment horizontal="justify"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horizontal="justify" vertical="center"/>
    </xf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1" applyFont="1" applyAlignment="1">
      <alignment horizontal="center"/>
    </xf>
    <xf numFmtId="0" fontId="26" fillId="0" borderId="7" xfId="0" applyFont="1" applyBorder="1"/>
    <xf numFmtId="165" fontId="26" fillId="0" borderId="26" xfId="0" applyNumberFormat="1" applyFont="1" applyBorder="1" applyAlignment="1">
      <alignment horizontal="center"/>
    </xf>
    <xf numFmtId="165" fontId="2" fillId="0" borderId="24" xfId="1" applyFont="1" applyBorder="1" applyAlignment="1">
      <alignment horizontal="center"/>
    </xf>
    <xf numFmtId="165" fontId="26" fillId="0" borderId="1" xfId="1" applyFont="1" applyBorder="1" applyAlignment="1">
      <alignment horizontal="center"/>
    </xf>
    <xf numFmtId="165" fontId="17" fillId="0" borderId="1" xfId="1" applyFont="1" applyBorder="1" applyAlignment="1">
      <alignment horizontal="center"/>
    </xf>
    <xf numFmtId="165" fontId="17" fillId="0" borderId="8" xfId="1" applyFont="1" applyBorder="1" applyAlignment="1">
      <alignment horizontal="center"/>
    </xf>
    <xf numFmtId="10" fontId="2" fillId="0" borderId="0" xfId="2" applyNumberFormat="1" applyFont="1" applyAlignment="1">
      <alignment horizontal="center"/>
    </xf>
    <xf numFmtId="9" fontId="2" fillId="0" borderId="24" xfId="2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5" fontId="2" fillId="0" borderId="12" xfId="1" applyFont="1" applyBorder="1" applyAlignment="1">
      <alignment horizontal="left"/>
    </xf>
    <xf numFmtId="0" fontId="5" fillId="0" borderId="4" xfId="0" applyFont="1" applyBorder="1"/>
    <xf numFmtId="0" fontId="2" fillId="0" borderId="0" xfId="0" applyFont="1" applyAlignment="1">
      <alignment horizontal="left" indent="1"/>
    </xf>
    <xf numFmtId="9" fontId="6" fillId="0" borderId="0" xfId="2" applyFont="1" applyAlignment="1">
      <alignment horizontal="center"/>
    </xf>
    <xf numFmtId="0" fontId="28" fillId="0" borderId="0" xfId="0" applyFont="1"/>
    <xf numFmtId="165" fontId="28" fillId="0" borderId="0" xfId="1" applyFont="1"/>
    <xf numFmtId="165" fontId="29" fillId="0" borderId="0" xfId="0" applyNumberFormat="1" applyFont="1" applyAlignment="1">
      <alignment horizontal="left"/>
    </xf>
    <xf numFmtId="165" fontId="2" fillId="0" borderId="12" xfId="1" applyFont="1" applyBorder="1" applyAlignment="1">
      <alignment horizontal="center"/>
    </xf>
    <xf numFmtId="165" fontId="2" fillId="0" borderId="13" xfId="1" applyFont="1" applyBorder="1" applyAlignment="1">
      <alignment horizontal="center"/>
    </xf>
    <xf numFmtId="165" fontId="2" fillId="0" borderId="24" xfId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0" xfId="0" applyFont="1" applyBorder="1" applyAlignment="1"/>
    <xf numFmtId="0" fontId="10" fillId="0" borderId="7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8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094B4-28BB-46EA-998E-14BC954B0EEC}">
  <dimension ref="A1:A5"/>
  <sheetViews>
    <sheetView workbookViewId="0"/>
  </sheetViews>
  <sheetFormatPr defaultRowHeight="15" x14ac:dyDescent="0.25"/>
  <cols>
    <col min="1" max="1" width="110.28515625" customWidth="1"/>
  </cols>
  <sheetData>
    <row r="1" spans="1:1" ht="288" customHeight="1" x14ac:dyDescent="0.25">
      <c r="A1" s="85" t="s">
        <v>76</v>
      </c>
    </row>
    <row r="2" spans="1:1" x14ac:dyDescent="0.25">
      <c r="A2" s="84" t="s">
        <v>72</v>
      </c>
    </row>
    <row r="3" spans="1:1" ht="33.75" customHeight="1" x14ac:dyDescent="0.25">
      <c r="A3" s="83" t="s">
        <v>57</v>
      </c>
    </row>
    <row r="4" spans="1:1" ht="50.25" customHeight="1" x14ac:dyDescent="0.25">
      <c r="A4" s="83" t="s">
        <v>37</v>
      </c>
    </row>
    <row r="5" spans="1:1" ht="40.5" customHeight="1" x14ac:dyDescent="0.25">
      <c r="A5" s="83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showGridLines="0" tabSelected="1" topLeftCell="A17" zoomScale="85" zoomScaleNormal="85" workbookViewId="0">
      <selection activeCell="B37" sqref="B37"/>
    </sheetView>
  </sheetViews>
  <sheetFormatPr defaultRowHeight="15" x14ac:dyDescent="0.25"/>
  <cols>
    <col min="1" max="1" width="63" customWidth="1"/>
    <col min="2" max="2" width="18" style="1" customWidth="1"/>
    <col min="3" max="3" width="26" style="27" customWidth="1"/>
    <col min="4" max="4" width="21.5703125" style="27" customWidth="1"/>
    <col min="5" max="5" width="23.7109375" style="27" customWidth="1"/>
    <col min="6" max="6" width="20.28515625" style="27" customWidth="1"/>
    <col min="7" max="7" width="20.42578125" style="27" customWidth="1"/>
    <col min="10" max="12" width="14.5703125" customWidth="1"/>
    <col min="13" max="13" width="13.5703125" customWidth="1"/>
    <col min="14" max="14" width="14" customWidth="1"/>
    <col min="15" max="15" width="14.5703125" customWidth="1"/>
  </cols>
  <sheetData>
    <row r="1" spans="1:16" ht="15.75" x14ac:dyDescent="0.25">
      <c r="A1" s="2"/>
      <c r="B1" s="15" t="s">
        <v>0</v>
      </c>
      <c r="C1" s="21"/>
      <c r="D1" s="21"/>
      <c r="E1" s="21"/>
      <c r="F1" s="21"/>
      <c r="G1" s="21"/>
      <c r="H1" s="2"/>
    </row>
    <row r="2" spans="1:16" ht="15.75" x14ac:dyDescent="0.25">
      <c r="A2" s="2"/>
      <c r="B2" s="15" t="s">
        <v>21</v>
      </c>
      <c r="C2" s="21"/>
      <c r="D2" s="21"/>
      <c r="E2" s="20">
        <v>0.4</v>
      </c>
      <c r="F2" s="21"/>
      <c r="G2" s="21"/>
      <c r="H2" s="2"/>
    </row>
    <row r="3" spans="1:16" ht="16.5" thickBot="1" x14ac:dyDescent="0.3">
      <c r="A3" s="2"/>
      <c r="B3" s="15"/>
      <c r="C3" s="21"/>
      <c r="D3" s="21"/>
      <c r="E3" s="21"/>
      <c r="F3" s="21"/>
      <c r="G3" s="21"/>
      <c r="H3" s="2"/>
    </row>
    <row r="4" spans="1:16" ht="16.5" thickBot="1" x14ac:dyDescent="0.3">
      <c r="A4" s="2"/>
      <c r="B4" s="15"/>
      <c r="C4" s="21"/>
      <c r="D4" s="21"/>
      <c r="E4" s="21"/>
      <c r="F4" s="21"/>
      <c r="G4" s="21"/>
      <c r="H4" s="2"/>
      <c r="I4" s="2"/>
      <c r="J4" s="108" t="s">
        <v>25</v>
      </c>
      <c r="K4" s="109"/>
      <c r="L4" s="109"/>
      <c r="M4" s="109"/>
      <c r="N4" s="109"/>
      <c r="O4" s="110"/>
      <c r="P4" s="2"/>
    </row>
    <row r="5" spans="1:16" ht="16.5" thickBot="1" x14ac:dyDescent="0.3">
      <c r="A5" s="4" t="s">
        <v>1</v>
      </c>
      <c r="B5" s="29">
        <v>0</v>
      </c>
      <c r="C5" s="30">
        <v>1</v>
      </c>
      <c r="D5" s="30">
        <v>2</v>
      </c>
      <c r="E5" s="30">
        <v>3</v>
      </c>
      <c r="F5" s="30">
        <v>4</v>
      </c>
      <c r="G5" s="30">
        <v>5</v>
      </c>
      <c r="H5" s="2"/>
      <c r="I5" s="2"/>
      <c r="J5" s="111" t="s">
        <v>31</v>
      </c>
      <c r="K5" s="112"/>
      <c r="L5" s="112"/>
      <c r="M5" s="112"/>
      <c r="N5" s="112"/>
      <c r="O5" s="113"/>
      <c r="P5" s="2"/>
    </row>
    <row r="6" spans="1:16" ht="16.5" thickBot="1" x14ac:dyDescent="0.3">
      <c r="A6" s="5" t="s">
        <v>11</v>
      </c>
      <c r="B6" s="16"/>
      <c r="C6" s="23"/>
      <c r="D6" s="23"/>
      <c r="E6" s="23"/>
      <c r="F6" s="23"/>
      <c r="G6" s="23"/>
      <c r="H6" s="2"/>
      <c r="I6" s="2" t="s">
        <v>34</v>
      </c>
      <c r="J6" s="73">
        <v>0</v>
      </c>
      <c r="K6" s="74">
        <v>1</v>
      </c>
      <c r="L6" s="74">
        <v>2</v>
      </c>
      <c r="M6" s="74">
        <v>3</v>
      </c>
      <c r="N6" s="74">
        <v>4</v>
      </c>
      <c r="O6" s="75">
        <v>5</v>
      </c>
      <c r="P6" s="2"/>
    </row>
    <row r="7" spans="1:16" ht="15.75" x14ac:dyDescent="0.25">
      <c r="A7" s="6" t="s">
        <v>6</v>
      </c>
      <c r="B7" s="13"/>
      <c r="C7" s="13">
        <v>100000</v>
      </c>
      <c r="D7" s="13">
        <v>100000</v>
      </c>
      <c r="E7" s="13">
        <v>100000</v>
      </c>
      <c r="F7" s="13">
        <v>100000</v>
      </c>
      <c r="G7" s="13">
        <v>100000</v>
      </c>
      <c r="H7" s="2"/>
      <c r="I7" s="15" t="s">
        <v>19</v>
      </c>
      <c r="J7" s="76">
        <v>0</v>
      </c>
      <c r="K7" s="77">
        <f>J8*K10/2</f>
        <v>18750</v>
      </c>
      <c r="L7" s="77">
        <f>K8*K10</f>
        <v>31875</v>
      </c>
      <c r="M7" s="77">
        <f>L8*K10</f>
        <v>22312.5</v>
      </c>
      <c r="N7" s="77">
        <f>M8*K10</f>
        <v>15618.75</v>
      </c>
      <c r="O7" s="78">
        <f>N8*K10</f>
        <v>10933.125</v>
      </c>
      <c r="P7" s="2"/>
    </row>
    <row r="8" spans="1:16" ht="16.5" thickBot="1" x14ac:dyDescent="0.3">
      <c r="A8" s="6" t="s">
        <v>7</v>
      </c>
      <c r="B8" s="15"/>
      <c r="C8" s="13"/>
      <c r="D8" s="13"/>
      <c r="E8" s="13"/>
      <c r="F8" s="13"/>
      <c r="G8" s="13"/>
      <c r="H8" s="2"/>
      <c r="I8" s="11" t="s">
        <v>18</v>
      </c>
      <c r="J8" s="79">
        <v>125000</v>
      </c>
      <c r="K8" s="80">
        <f>J8-K7</f>
        <v>106250</v>
      </c>
      <c r="L8" s="80">
        <f>K8-L7</f>
        <v>74375</v>
      </c>
      <c r="M8" s="80">
        <f>L8-M7</f>
        <v>52062.5</v>
      </c>
      <c r="N8" s="80">
        <f>M8-N7</f>
        <v>36443.75</v>
      </c>
      <c r="O8" s="81">
        <f>N8-O7</f>
        <v>25510.625</v>
      </c>
      <c r="P8" s="2"/>
    </row>
    <row r="9" spans="1:16" ht="15.75" x14ac:dyDescent="0.25">
      <c r="A9" s="6" t="s">
        <v>3</v>
      </c>
      <c r="B9" s="15"/>
      <c r="C9" s="13">
        <v>-20000</v>
      </c>
      <c r="D9" s="13">
        <v>-20000</v>
      </c>
      <c r="E9" s="13">
        <v>-20000</v>
      </c>
      <c r="F9" s="13">
        <v>-20000</v>
      </c>
      <c r="G9" s="13">
        <v>-20000</v>
      </c>
      <c r="H9" s="2"/>
      <c r="I9" s="2"/>
      <c r="J9" s="2"/>
      <c r="K9" s="2"/>
      <c r="L9" s="2"/>
      <c r="M9" s="2"/>
      <c r="N9" s="2"/>
      <c r="O9" s="2"/>
      <c r="P9" s="2"/>
    </row>
    <row r="10" spans="1:16" ht="15.75" x14ac:dyDescent="0.25">
      <c r="A10" s="6" t="s">
        <v>2</v>
      </c>
      <c r="B10" s="15"/>
      <c r="C10" s="13">
        <v>-12000</v>
      </c>
      <c r="D10" s="13">
        <v>-12000</v>
      </c>
      <c r="E10" s="13">
        <v>-12000</v>
      </c>
      <c r="F10" s="13">
        <v>-12000</v>
      </c>
      <c r="G10" s="13">
        <v>-12000</v>
      </c>
      <c r="H10" s="2"/>
      <c r="I10" s="2"/>
      <c r="J10" s="2" t="s">
        <v>42</v>
      </c>
      <c r="K10" s="3">
        <v>0.3</v>
      </c>
      <c r="L10" s="2"/>
      <c r="M10" s="2"/>
      <c r="N10" s="2"/>
      <c r="O10" s="2"/>
      <c r="P10" s="2"/>
    </row>
    <row r="11" spans="1:16" ht="15.75" x14ac:dyDescent="0.25">
      <c r="A11" s="6" t="s">
        <v>36</v>
      </c>
      <c r="B11" s="15"/>
      <c r="C11" s="13">
        <v>-8000</v>
      </c>
      <c r="D11" s="13">
        <v>-8000</v>
      </c>
      <c r="E11" s="13">
        <v>-8000</v>
      </c>
      <c r="F11" s="13">
        <v>-8000</v>
      </c>
      <c r="G11" s="13">
        <v>-8000</v>
      </c>
      <c r="H11" s="2"/>
      <c r="I11" s="2"/>
      <c r="J11" s="2" t="s">
        <v>22</v>
      </c>
      <c r="K11" s="2"/>
      <c r="L11" s="2"/>
      <c r="M11" s="2"/>
      <c r="N11" s="2"/>
      <c r="O11" s="2"/>
      <c r="P11" s="2"/>
    </row>
    <row r="12" spans="1:16" ht="15.75" x14ac:dyDescent="0.25">
      <c r="A12" s="2" t="s">
        <v>5</v>
      </c>
      <c r="B12" s="15">
        <f>J7</f>
        <v>0</v>
      </c>
      <c r="C12" s="13">
        <f>-K7</f>
        <v>-18750</v>
      </c>
      <c r="D12" s="13">
        <f t="shared" ref="D12:G12" si="0">-L7</f>
        <v>-31875</v>
      </c>
      <c r="E12" s="13">
        <f t="shared" si="0"/>
        <v>-22312.5</v>
      </c>
      <c r="F12" s="13">
        <f t="shared" si="0"/>
        <v>-15618.75</v>
      </c>
      <c r="G12" s="13">
        <f t="shared" si="0"/>
        <v>-10933.125</v>
      </c>
      <c r="H12" s="2"/>
      <c r="I12" s="2"/>
      <c r="J12" s="2" t="s">
        <v>23</v>
      </c>
      <c r="K12" s="2"/>
      <c r="L12" s="14"/>
      <c r="M12" s="2"/>
      <c r="N12" s="2"/>
      <c r="O12" s="2"/>
      <c r="P12" s="2"/>
    </row>
    <row r="13" spans="1:16" ht="15.75" x14ac:dyDescent="0.25">
      <c r="A13" s="7" t="s">
        <v>56</v>
      </c>
      <c r="B13" s="52">
        <v>0</v>
      </c>
      <c r="C13" s="24">
        <f>-'Emprunt - Pret a Terme'!C19</f>
        <v>-3083.8905932248804</v>
      </c>
      <c r="D13" s="24">
        <f>-'Emprunt - Pret a Terme'!D19</f>
        <v>-2538.6489689067266</v>
      </c>
      <c r="E13" s="24">
        <f>-'Emprunt - Pret a Terme'!E19</f>
        <v>-1959.7780342631843</v>
      </c>
      <c r="F13" s="24">
        <f>-'Emprunt - Pret a Terme'!F19</f>
        <v>-1345.2036070188717</v>
      </c>
      <c r="G13" s="24">
        <f>-'Emprunt - Pret a Terme'!G19</f>
        <v>-692.72357387425302</v>
      </c>
      <c r="H13" s="2"/>
      <c r="I13" s="2"/>
      <c r="J13" s="2"/>
      <c r="K13" s="2"/>
      <c r="L13" s="2"/>
      <c r="M13" s="2"/>
      <c r="N13" s="2"/>
      <c r="O13" s="2"/>
      <c r="P13" s="2"/>
    </row>
    <row r="14" spans="1:16" ht="15.75" x14ac:dyDescent="0.25">
      <c r="A14" s="6" t="s">
        <v>8</v>
      </c>
      <c r="B14" s="15">
        <v>0</v>
      </c>
      <c r="C14" s="13">
        <f>SUM(C7, C9, C10, C11, C12, C13)</f>
        <v>38166.109406775118</v>
      </c>
      <c r="D14" s="13">
        <f t="shared" ref="D14:G14" si="1">SUM(D7, D9, D10, D11, D12, D13)</f>
        <v>25586.351031093272</v>
      </c>
      <c r="E14" s="13">
        <f t="shared" si="1"/>
        <v>35727.721965736819</v>
      </c>
      <c r="F14" s="13">
        <f t="shared" si="1"/>
        <v>43036.04639298113</v>
      </c>
      <c r="G14" s="13">
        <f t="shared" si="1"/>
        <v>48374.151426125747</v>
      </c>
      <c r="H14" s="2"/>
      <c r="I14" s="2"/>
      <c r="J14" s="114" t="s">
        <v>35</v>
      </c>
      <c r="K14" s="114"/>
      <c r="L14" s="114"/>
      <c r="M14" s="114"/>
      <c r="N14" s="2"/>
      <c r="O14" s="2"/>
      <c r="P14" s="2"/>
    </row>
    <row r="15" spans="1:16" ht="15.75" x14ac:dyDescent="0.25">
      <c r="A15" s="7" t="s">
        <v>9</v>
      </c>
      <c r="B15" s="17">
        <v>0</v>
      </c>
      <c r="C15" s="24">
        <f>E2*C14</f>
        <v>15266.443762710049</v>
      </c>
      <c r="D15" s="24">
        <f>E2*D14</f>
        <v>10234.540412437309</v>
      </c>
      <c r="E15" s="24">
        <f>E2*E14</f>
        <v>14291.088786294727</v>
      </c>
      <c r="F15" s="24">
        <f>E2*F14</f>
        <v>17214.418557192454</v>
      </c>
      <c r="G15" s="24">
        <f>E2*G14</f>
        <v>19349.660570450298</v>
      </c>
      <c r="H15" s="2"/>
      <c r="I15" s="2"/>
      <c r="J15" s="114" t="s">
        <v>20</v>
      </c>
      <c r="K15" s="114"/>
      <c r="L15" s="114"/>
      <c r="M15" s="114"/>
      <c r="N15" s="114"/>
      <c r="O15" s="114"/>
      <c r="P15" s="114"/>
    </row>
    <row r="16" spans="1:16" ht="16.5" thickBot="1" x14ac:dyDescent="0.3">
      <c r="A16" s="8" t="s">
        <v>10</v>
      </c>
      <c r="B16" s="28">
        <v>0</v>
      </c>
      <c r="C16" s="25">
        <f>SUM(C14, -C15)</f>
        <v>22899.66564406507</v>
      </c>
      <c r="D16" s="25">
        <f t="shared" ref="D16:G16" si="2">SUM(D14, -D15)</f>
        <v>15351.810618655963</v>
      </c>
      <c r="E16" s="25">
        <f>SUM(E14, -E15)</f>
        <v>21436.633179442091</v>
      </c>
      <c r="F16" s="25">
        <f t="shared" si="2"/>
        <v>25821.627835788677</v>
      </c>
      <c r="G16" s="25">
        <f t="shared" si="2"/>
        <v>29024.490855675449</v>
      </c>
      <c r="H16" s="2"/>
      <c r="I16" s="2"/>
      <c r="J16" s="114" t="s">
        <v>24</v>
      </c>
      <c r="K16" s="114"/>
      <c r="L16" s="114"/>
      <c r="M16" s="114"/>
      <c r="N16" s="114"/>
      <c r="O16" s="114"/>
      <c r="P16" s="114"/>
    </row>
    <row r="17" spans="1:16" ht="16.5" thickBot="1" x14ac:dyDescent="0.3">
      <c r="A17" s="5" t="s">
        <v>12</v>
      </c>
      <c r="B17" s="18"/>
      <c r="C17" s="26"/>
      <c r="D17" s="26"/>
      <c r="E17" s="26"/>
      <c r="F17" s="26"/>
      <c r="G17" s="26"/>
      <c r="H17" s="2"/>
      <c r="I17" s="2"/>
      <c r="J17" s="12" t="s">
        <v>30</v>
      </c>
      <c r="K17" s="12"/>
      <c r="L17" s="12"/>
      <c r="M17" s="12"/>
      <c r="N17" s="12"/>
      <c r="O17" s="2"/>
      <c r="P17" s="2"/>
    </row>
    <row r="18" spans="1:16" ht="15.75" x14ac:dyDescent="0.25">
      <c r="A18" s="9" t="s">
        <v>13</v>
      </c>
      <c r="B18" s="15"/>
      <c r="C18" s="13"/>
      <c r="D18" s="13"/>
      <c r="E18" s="13"/>
      <c r="F18" s="13"/>
      <c r="G18" s="13"/>
      <c r="H18" s="2"/>
      <c r="I18" s="2"/>
      <c r="J18" s="114" t="s">
        <v>27</v>
      </c>
      <c r="K18" s="114"/>
      <c r="L18" s="2"/>
      <c r="M18" s="2"/>
      <c r="N18" s="2"/>
      <c r="O18" s="2"/>
      <c r="P18" s="2"/>
    </row>
    <row r="19" spans="1:16" ht="15.75" x14ac:dyDescent="0.25">
      <c r="A19" s="6" t="s">
        <v>10</v>
      </c>
      <c r="B19" s="15"/>
      <c r="C19" s="13">
        <f>C16</f>
        <v>22899.66564406507</v>
      </c>
      <c r="D19" s="13">
        <f t="shared" ref="D19:G19" si="3">D16</f>
        <v>15351.810618655963</v>
      </c>
      <c r="E19" s="13">
        <f t="shared" si="3"/>
        <v>21436.633179442091</v>
      </c>
      <c r="F19" s="13">
        <f t="shared" si="3"/>
        <v>25821.627835788677</v>
      </c>
      <c r="G19" s="13">
        <f t="shared" si="3"/>
        <v>29024.490855675449</v>
      </c>
      <c r="H19" s="2"/>
      <c r="I19" s="2"/>
      <c r="J19" s="114" t="s">
        <v>26</v>
      </c>
      <c r="K19" s="114"/>
      <c r="L19" s="2"/>
      <c r="M19" s="2" t="s">
        <v>88</v>
      </c>
      <c r="N19" s="2"/>
      <c r="O19" s="2"/>
      <c r="P19" s="2"/>
    </row>
    <row r="20" spans="1:16" ht="15.75" x14ac:dyDescent="0.25">
      <c r="A20" s="6" t="s">
        <v>4</v>
      </c>
      <c r="B20" s="15"/>
      <c r="C20" s="13">
        <f>K7</f>
        <v>18750</v>
      </c>
      <c r="D20" s="13">
        <f t="shared" ref="D20:G20" si="4">L7</f>
        <v>31875</v>
      </c>
      <c r="E20" s="13">
        <f t="shared" si="4"/>
        <v>22312.5</v>
      </c>
      <c r="F20" s="13">
        <f t="shared" si="4"/>
        <v>15618.75</v>
      </c>
      <c r="G20" s="13">
        <f t="shared" si="4"/>
        <v>10933.125</v>
      </c>
      <c r="H20" s="2"/>
      <c r="I20" s="2"/>
      <c r="J20" s="114" t="s">
        <v>28</v>
      </c>
      <c r="K20" s="114"/>
      <c r="L20" s="114"/>
      <c r="M20" s="114"/>
      <c r="N20" s="114"/>
      <c r="O20" s="2"/>
      <c r="P20" s="2"/>
    </row>
    <row r="21" spans="1:16" ht="15.75" x14ac:dyDescent="0.25">
      <c r="A21" s="9" t="s">
        <v>14</v>
      </c>
      <c r="C21" s="13"/>
      <c r="D21" s="13"/>
      <c r="E21" s="13"/>
      <c r="F21" s="13"/>
      <c r="G21" s="13"/>
      <c r="H21" s="2"/>
      <c r="I21" s="2"/>
      <c r="J21" s="114" t="s">
        <v>29</v>
      </c>
      <c r="K21" s="114"/>
      <c r="L21" s="114"/>
      <c r="M21" s="114"/>
      <c r="N21" s="114"/>
      <c r="O21" s="2"/>
      <c r="P21" s="2"/>
    </row>
    <row r="22" spans="1:16" ht="15.75" x14ac:dyDescent="0.25">
      <c r="A22" s="6" t="s">
        <v>15</v>
      </c>
      <c r="B22" s="13">
        <v>-125000</v>
      </c>
      <c r="C22" s="13"/>
      <c r="D22" s="13"/>
      <c r="E22" s="13"/>
      <c r="F22" s="13"/>
      <c r="G22" s="13"/>
      <c r="H22" s="2"/>
      <c r="I22" s="2"/>
      <c r="J22" s="2" t="s">
        <v>32</v>
      </c>
      <c r="K22" s="2"/>
      <c r="L22" s="2"/>
      <c r="M22" s="2"/>
      <c r="N22" s="2"/>
      <c r="O22" s="2"/>
      <c r="P22" s="2"/>
    </row>
    <row r="23" spans="1:16" ht="18.75" x14ac:dyDescent="0.3">
      <c r="A23" s="6" t="s">
        <v>40</v>
      </c>
      <c r="B23" s="15"/>
      <c r="C23" s="13"/>
      <c r="D23" s="13"/>
      <c r="E23" s="13"/>
      <c r="F23" s="13"/>
      <c r="G23" s="13">
        <v>50000</v>
      </c>
      <c r="H23" s="2"/>
      <c r="I23" s="2"/>
      <c r="J23" s="102" t="s">
        <v>33</v>
      </c>
      <c r="K23" s="103">
        <v>-9796</v>
      </c>
      <c r="L23" s="104"/>
      <c r="M23" s="31"/>
      <c r="N23" s="31"/>
      <c r="O23" s="2"/>
      <c r="P23" s="2"/>
    </row>
    <row r="24" spans="1:16" ht="18.75" x14ac:dyDescent="0.3">
      <c r="A24" s="2" t="s">
        <v>16</v>
      </c>
      <c r="B24" s="15"/>
      <c r="C24" s="13"/>
      <c r="D24" s="13"/>
      <c r="E24" s="13"/>
      <c r="F24" s="13"/>
      <c r="G24" s="13">
        <f>K23</f>
        <v>-9796</v>
      </c>
      <c r="H24" s="2"/>
      <c r="I24" s="2"/>
      <c r="J24" s="31"/>
      <c r="K24" s="31"/>
      <c r="L24" s="31"/>
      <c r="M24" s="31"/>
      <c r="N24" s="31"/>
      <c r="O24" s="2"/>
      <c r="P24" s="2"/>
    </row>
    <row r="25" spans="1:16" ht="18.75" x14ac:dyDescent="0.3">
      <c r="A25" s="6" t="s">
        <v>38</v>
      </c>
      <c r="B25" s="13">
        <v>-10000</v>
      </c>
      <c r="C25" s="13"/>
      <c r="D25" s="13"/>
      <c r="E25" s="13"/>
      <c r="F25" s="13"/>
      <c r="H25" s="2"/>
      <c r="I25" s="2"/>
      <c r="J25" s="31"/>
      <c r="K25" s="31"/>
      <c r="L25" s="31"/>
      <c r="M25" s="31"/>
      <c r="N25" s="31"/>
      <c r="O25" s="2"/>
      <c r="P25" s="2"/>
    </row>
    <row r="26" spans="1:16" ht="18.75" x14ac:dyDescent="0.3">
      <c r="A26" s="2" t="s">
        <v>39</v>
      </c>
      <c r="B26" s="15"/>
      <c r="C26" s="13"/>
      <c r="D26" s="13"/>
      <c r="E26" s="13"/>
      <c r="F26" s="13"/>
      <c r="G26" s="13">
        <v>10000</v>
      </c>
      <c r="H26" s="2"/>
      <c r="I26" s="2"/>
      <c r="J26" s="31"/>
      <c r="K26" s="31"/>
      <c r="L26" s="31"/>
      <c r="M26" s="31"/>
      <c r="N26" s="31"/>
      <c r="O26" s="2"/>
      <c r="P26" s="2"/>
    </row>
    <row r="27" spans="1:16" ht="18.75" x14ac:dyDescent="0.3">
      <c r="A27" s="9" t="s">
        <v>55</v>
      </c>
      <c r="B27" s="15"/>
      <c r="C27" s="13"/>
      <c r="D27" s="13"/>
      <c r="E27" s="13"/>
      <c r="F27" s="13"/>
      <c r="G27" s="13"/>
      <c r="H27" s="2"/>
      <c r="I27" s="2"/>
      <c r="J27" s="31"/>
      <c r="K27" s="31"/>
      <c r="L27" s="31"/>
      <c r="M27" s="31"/>
      <c r="N27" s="31"/>
      <c r="O27" s="2"/>
      <c r="P27" s="2"/>
    </row>
    <row r="28" spans="1:16" ht="18.75" x14ac:dyDescent="0.3">
      <c r="A28" s="2" t="s">
        <v>41</v>
      </c>
      <c r="B28" s="53">
        <f>'Emprunt - Pret a Terme'!B2</f>
        <v>50000</v>
      </c>
      <c r="H28" s="2"/>
      <c r="I28" s="2"/>
      <c r="J28" s="31"/>
      <c r="K28" s="31"/>
      <c r="L28" s="31"/>
      <c r="M28" s="31"/>
      <c r="N28" s="31"/>
      <c r="O28" s="2"/>
      <c r="P28" s="2"/>
    </row>
    <row r="29" spans="1:16" ht="16.5" thickBot="1" x14ac:dyDescent="0.3">
      <c r="A29" s="2" t="s">
        <v>68</v>
      </c>
      <c r="C29" s="13">
        <f>-'Emprunt - Pret a Terme'!C20</f>
        <v>-8840.1583622327053</v>
      </c>
      <c r="D29" s="13">
        <f>-'Emprunt - Pret a Terme'!D20</f>
        <v>-9385.3999865508595</v>
      </c>
      <c r="E29" s="13">
        <f>-'Emprunt - Pret a Terme'!E20</f>
        <v>-9964.2709211944002</v>
      </c>
      <c r="F29" s="13">
        <f>-'Emprunt - Pret a Terme'!F20</f>
        <v>-10578.845348438714</v>
      </c>
      <c r="G29" s="13">
        <f>-'Emprunt - Pret a Terme'!G20</f>
        <v>-11231.325381583332</v>
      </c>
      <c r="H29" s="2"/>
    </row>
    <row r="30" spans="1:16" ht="16.5" thickBot="1" x14ac:dyDescent="0.3">
      <c r="A30" s="10" t="s">
        <v>17</v>
      </c>
      <c r="B30" s="19">
        <f>SUM(B22, B25, B28)</f>
        <v>-85000</v>
      </c>
      <c r="C30" s="22">
        <f>SUM(C19:C29)</f>
        <v>32809.507281832368</v>
      </c>
      <c r="D30" s="22">
        <f t="shared" ref="D30:E30" si="5">SUM(D19:D29)</f>
        <v>37841.4106321051</v>
      </c>
      <c r="E30" s="22">
        <f t="shared" si="5"/>
        <v>33784.862258247689</v>
      </c>
      <c r="F30" s="22">
        <f>SUM(F19:F29)</f>
        <v>30861.532487349963</v>
      </c>
      <c r="G30" s="22">
        <f>SUM(G19:G29)</f>
        <v>78930.290474092122</v>
      </c>
      <c r="H30" s="2"/>
    </row>
    <row r="31" spans="1:16" ht="15.75" x14ac:dyDescent="0.25">
      <c r="A31" s="2"/>
      <c r="B31" s="15"/>
      <c r="C31" s="21"/>
      <c r="D31" s="21"/>
      <c r="E31" s="21"/>
      <c r="F31" s="21"/>
      <c r="G31" s="21"/>
      <c r="H31" s="2"/>
    </row>
    <row r="32" spans="1:16" ht="18.75" x14ac:dyDescent="0.3">
      <c r="A32" s="12" t="s">
        <v>71</v>
      </c>
      <c r="B32" s="101">
        <f>EFFECT(14.48%, 2)</f>
        <v>0.15004176000000014</v>
      </c>
      <c r="C32" s="115" t="s">
        <v>87</v>
      </c>
      <c r="D32" s="115"/>
      <c r="E32" s="115"/>
      <c r="F32" s="115"/>
    </row>
    <row r="33" spans="1:8" ht="14.25" customHeight="1" thickBot="1" x14ac:dyDescent="0.3">
      <c r="A33" s="2"/>
      <c r="B33" s="54"/>
    </row>
    <row r="34" spans="1:8" ht="16.5" thickBot="1" x14ac:dyDescent="0.3">
      <c r="A34" s="55" t="s">
        <v>59</v>
      </c>
      <c r="B34" s="60">
        <v>0.01</v>
      </c>
      <c r="C34" s="65">
        <v>1</v>
      </c>
      <c r="D34" s="61">
        <v>2</v>
      </c>
      <c r="E34" s="65">
        <v>3</v>
      </c>
      <c r="F34" s="67">
        <v>4</v>
      </c>
      <c r="G34" s="67">
        <v>5</v>
      </c>
    </row>
    <row r="35" spans="1:8" ht="21" customHeight="1" thickBot="1" x14ac:dyDescent="0.3">
      <c r="A35" s="99" t="s">
        <v>78</v>
      </c>
      <c r="B35" s="62">
        <v>1</v>
      </c>
      <c r="C35" s="63">
        <v>0.86960000000000004</v>
      </c>
      <c r="D35" s="64">
        <v>0.75609999999999999</v>
      </c>
      <c r="E35" s="68">
        <v>0.65749999999999997</v>
      </c>
      <c r="F35" s="69">
        <v>0.57179999999999997</v>
      </c>
      <c r="G35" s="66">
        <v>0.49719999999999998</v>
      </c>
    </row>
    <row r="36" spans="1:8" ht="24" customHeight="1" thickBot="1" x14ac:dyDescent="0.3">
      <c r="A36" s="10" t="s">
        <v>58</v>
      </c>
      <c r="B36" s="57">
        <f>B30*B35</f>
        <v>-85000</v>
      </c>
      <c r="C36" s="58">
        <f>C30*C35</f>
        <v>28531.147532281429</v>
      </c>
      <c r="D36" s="59">
        <f>D35*D30</f>
        <v>28611.890578934665</v>
      </c>
      <c r="E36" s="58">
        <f>E30*E35</f>
        <v>22213.546934797854</v>
      </c>
      <c r="F36" s="56">
        <f>F35*F30</f>
        <v>17646.62427626671</v>
      </c>
      <c r="G36" s="56">
        <f>G30*G35</f>
        <v>39244.1404237186</v>
      </c>
      <c r="H36" s="2"/>
    </row>
    <row r="37" spans="1:8" ht="16.5" thickBot="1" x14ac:dyDescent="0.3">
      <c r="A37" s="89" t="s">
        <v>69</v>
      </c>
      <c r="B37" s="90">
        <f>SUM(B36:G36)</f>
        <v>51247.349745999258</v>
      </c>
      <c r="C37" s="105"/>
      <c r="D37" s="106"/>
      <c r="E37" s="106"/>
      <c r="F37" s="106"/>
      <c r="G37" s="107"/>
    </row>
    <row r="38" spans="1:8" ht="20.25" x14ac:dyDescent="0.3">
      <c r="A38" s="100" t="s">
        <v>85</v>
      </c>
      <c r="B38" s="72" t="s">
        <v>70</v>
      </c>
      <c r="C38" s="82">
        <f xml:space="preserve"> SUM(B36:G36)</f>
        <v>51247.349745999258</v>
      </c>
    </row>
    <row r="39" spans="1:8" ht="20.25" x14ac:dyDescent="0.3">
      <c r="A39" s="2"/>
      <c r="B39" s="72"/>
      <c r="C39" s="82"/>
    </row>
    <row r="40" spans="1:8" ht="15.75" thickBot="1" x14ac:dyDescent="0.3"/>
    <row r="41" spans="1:8" ht="24" customHeight="1" thickBot="1" x14ac:dyDescent="0.3">
      <c r="A41" s="10" t="s">
        <v>79</v>
      </c>
      <c r="B41" s="57">
        <f>PV(B32, 0, , -B30)</f>
        <v>-85000</v>
      </c>
      <c r="C41" s="57">
        <f>PV($B$32, C34,,-C30)</f>
        <v>28528.970358287133</v>
      </c>
      <c r="D41" s="57">
        <f t="shared" ref="D41:G41" si="6">PV($B$32, D34,,-D30)</f>
        <v>28611.465034567853</v>
      </c>
      <c r="E41" s="57">
        <f t="shared" si="6"/>
        <v>22211.67553678972</v>
      </c>
      <c r="F41" s="22">
        <f t="shared" si="6"/>
        <v>17642.618595324024</v>
      </c>
      <c r="G41" s="57">
        <f t="shared" si="6"/>
        <v>39235.179872703382</v>
      </c>
      <c r="H41" s="2"/>
    </row>
    <row r="42" spans="1:8" ht="16.5" thickBot="1" x14ac:dyDescent="0.3">
      <c r="A42" s="89" t="s">
        <v>69</v>
      </c>
      <c r="B42" s="92">
        <f>SUM(B41:G41)</f>
        <v>51229.909397672105</v>
      </c>
      <c r="C42" s="93"/>
      <c r="D42" s="93"/>
      <c r="E42" s="93"/>
      <c r="F42" s="93"/>
      <c r="G42" s="94"/>
    </row>
    <row r="43" spans="1:8" ht="20.25" x14ac:dyDescent="0.3">
      <c r="A43" s="100" t="s">
        <v>84</v>
      </c>
      <c r="B43" s="72" t="s">
        <v>70</v>
      </c>
      <c r="C43" s="82">
        <f xml:space="preserve"> B30+NPV(B32, C30:G30)</f>
        <v>51229.909397672105</v>
      </c>
    </row>
    <row r="46" spans="1:8" ht="15.75" thickBot="1" x14ac:dyDescent="0.3">
      <c r="A46" t="s">
        <v>75</v>
      </c>
    </row>
    <row r="47" spans="1:8" ht="16.5" thickBot="1" x14ac:dyDescent="0.3">
      <c r="B47" s="97" t="s">
        <v>82</v>
      </c>
      <c r="C47" s="91" t="s">
        <v>81</v>
      </c>
      <c r="D47" s="21" t="s">
        <v>83</v>
      </c>
      <c r="E47" s="98" t="s">
        <v>86</v>
      </c>
      <c r="F47" s="96">
        <f>EFFECT(14.48%, 2)</f>
        <v>0.15004176000000014</v>
      </c>
      <c r="G47" s="95"/>
    </row>
    <row r="48" spans="1:8" ht="18.75" x14ac:dyDescent="0.3">
      <c r="A48" s="86" t="s">
        <v>80</v>
      </c>
      <c r="B48" s="87"/>
      <c r="C48" s="88"/>
      <c r="D48" s="88"/>
    </row>
  </sheetData>
  <mergeCells count="11">
    <mergeCell ref="C37:G37"/>
    <mergeCell ref="J4:O4"/>
    <mergeCell ref="J5:O5"/>
    <mergeCell ref="J18:K18"/>
    <mergeCell ref="J19:K19"/>
    <mergeCell ref="J14:M14"/>
    <mergeCell ref="C32:F32"/>
    <mergeCell ref="J21:N21"/>
    <mergeCell ref="J15:P15"/>
    <mergeCell ref="J16:P16"/>
    <mergeCell ref="J20:N20"/>
  </mergeCells>
  <pageMargins left="1" right="1" top="1" bottom="1" header="0.5" footer="0.5"/>
  <pageSetup paperSize="5" orientation="landscape" horizontalDpi="0" verticalDpi="0" r:id="rId1"/>
  <ignoredErrors>
    <ignoredError sqref="D36:E36 F3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AB51-6C25-45C6-B82C-15FC618C929B}">
  <dimension ref="A1:H21"/>
  <sheetViews>
    <sheetView workbookViewId="0">
      <selection activeCell="H23" sqref="H23"/>
    </sheetView>
  </sheetViews>
  <sheetFormatPr defaultRowHeight="15.75" x14ac:dyDescent="0.25"/>
  <cols>
    <col min="1" max="1" width="52.85546875" customWidth="1"/>
    <col min="2" max="2" width="17.5703125" style="33" customWidth="1"/>
    <col min="3" max="3" width="31.85546875" customWidth="1"/>
    <col min="4" max="4" width="17.28515625" customWidth="1"/>
    <col min="5" max="5" width="15.5703125" customWidth="1"/>
    <col min="6" max="6" width="15.7109375" customWidth="1"/>
    <col min="7" max="7" width="17.85546875" customWidth="1"/>
    <col min="8" max="8" width="16.7109375" customWidth="1"/>
    <col min="13" max="18" width="9.140625" customWidth="1"/>
  </cols>
  <sheetData>
    <row r="1" spans="1:8" ht="24" customHeight="1" x14ac:dyDescent="0.3">
      <c r="B1" s="35"/>
      <c r="C1" s="116" t="s">
        <v>43</v>
      </c>
      <c r="D1" s="116"/>
      <c r="E1" s="116"/>
      <c r="F1" s="116"/>
      <c r="G1" s="116"/>
    </row>
    <row r="2" spans="1:8" ht="16.5" customHeight="1" x14ac:dyDescent="0.3">
      <c r="A2" s="34" t="s">
        <v>62</v>
      </c>
      <c r="B2" s="41">
        <v>50000</v>
      </c>
      <c r="C2" s="36"/>
      <c r="D2" s="36"/>
      <c r="E2" s="32"/>
      <c r="F2" s="32"/>
      <c r="G2" s="32"/>
    </row>
    <row r="3" spans="1:8" ht="15" x14ac:dyDescent="0.25">
      <c r="A3" s="37" t="s">
        <v>60</v>
      </c>
      <c r="B3" s="42" t="s">
        <v>49</v>
      </c>
      <c r="C3" s="117"/>
      <c r="D3" s="117"/>
    </row>
    <row r="4" spans="1:8" ht="15" x14ac:dyDescent="0.25">
      <c r="A4" s="34" t="s">
        <v>61</v>
      </c>
      <c r="B4" s="42"/>
      <c r="C4" s="34"/>
      <c r="D4" s="34"/>
    </row>
    <row r="5" spans="1:8" ht="15" x14ac:dyDescent="0.25">
      <c r="A5" s="34" t="s">
        <v>73</v>
      </c>
      <c r="B5" s="42"/>
      <c r="C5" s="34"/>
      <c r="D5" s="34"/>
    </row>
    <row r="6" spans="1:8" ht="15" x14ac:dyDescent="0.25">
      <c r="A6" s="34" t="s">
        <v>46</v>
      </c>
      <c r="B6" s="42"/>
      <c r="C6" s="34"/>
      <c r="D6" s="34"/>
    </row>
    <row r="7" spans="1:8" ht="17.25" customHeight="1" x14ac:dyDescent="0.25">
      <c r="A7" s="37" t="s">
        <v>48</v>
      </c>
      <c r="B7" s="42"/>
      <c r="C7" s="34"/>
      <c r="D7" s="34"/>
    </row>
    <row r="8" spans="1:8" ht="15" x14ac:dyDescent="0.25">
      <c r="A8" s="34" t="s">
        <v>45</v>
      </c>
      <c r="B8" s="43">
        <v>0.06</v>
      </c>
      <c r="C8" s="34"/>
      <c r="D8" s="34"/>
    </row>
    <row r="9" spans="1:8" ht="15" x14ac:dyDescent="0.25">
      <c r="A9" s="38" t="s">
        <v>44</v>
      </c>
      <c r="B9" s="44">
        <f>EFFECT(B8, 12)</f>
        <v>6.1677811864497611E-2</v>
      </c>
      <c r="C9" s="34" t="s">
        <v>74</v>
      </c>
      <c r="D9" s="34"/>
    </row>
    <row r="10" spans="1:8" ht="15" x14ac:dyDescent="0.25">
      <c r="A10" s="34" t="s">
        <v>66</v>
      </c>
      <c r="B10" s="42">
        <v>5</v>
      </c>
      <c r="C10" s="34"/>
      <c r="D10" s="34"/>
    </row>
    <row r="11" spans="1:8" ht="15" x14ac:dyDescent="0.25">
      <c r="A11" s="34"/>
      <c r="B11" s="42"/>
      <c r="C11" s="34"/>
      <c r="D11" s="34"/>
    </row>
    <row r="12" spans="1:8" ht="15" x14ac:dyDescent="0.25">
      <c r="A12" s="34" t="s">
        <v>47</v>
      </c>
      <c r="B12" s="41">
        <f>PMT(B9, B10, -B2)</f>
        <v>11924.048955457585</v>
      </c>
      <c r="C12" s="34"/>
      <c r="D12" s="34"/>
    </row>
    <row r="13" spans="1:8" ht="23.25" x14ac:dyDescent="0.35">
      <c r="A13" s="71" t="s">
        <v>64</v>
      </c>
    </row>
    <row r="14" spans="1:8" ht="21" thickBot="1" x14ac:dyDescent="0.35">
      <c r="A14" s="70" t="s">
        <v>65</v>
      </c>
    </row>
    <row r="15" spans="1:8" ht="20.25" x14ac:dyDescent="0.3">
      <c r="A15" s="70" t="s">
        <v>63</v>
      </c>
      <c r="B15" s="118" t="s">
        <v>43</v>
      </c>
      <c r="C15" s="119"/>
      <c r="D15" s="119"/>
      <c r="E15" s="119"/>
      <c r="F15" s="119"/>
      <c r="G15" s="120"/>
      <c r="H15" s="124"/>
    </row>
    <row r="16" spans="1:8" ht="24" thickBot="1" x14ac:dyDescent="0.4">
      <c r="A16" t="s">
        <v>67</v>
      </c>
      <c r="B16" s="121"/>
      <c r="C16" s="122"/>
      <c r="D16" s="122"/>
      <c r="E16" s="122"/>
      <c r="F16" s="122"/>
      <c r="G16" s="123"/>
      <c r="H16" s="124"/>
    </row>
    <row r="17" spans="2:7" ht="16.5" thickBot="1" x14ac:dyDescent="0.3">
      <c r="B17" s="40" t="s">
        <v>50</v>
      </c>
      <c r="C17" s="125">
        <v>1</v>
      </c>
      <c r="D17" s="126">
        <v>2</v>
      </c>
      <c r="E17" s="126">
        <v>3</v>
      </c>
      <c r="F17" s="127">
        <v>4</v>
      </c>
      <c r="G17" s="127">
        <v>5</v>
      </c>
    </row>
    <row r="18" spans="2:7" x14ac:dyDescent="0.25">
      <c r="B18" s="39" t="s">
        <v>51</v>
      </c>
      <c r="C18" s="45">
        <f>B2</f>
        <v>50000</v>
      </c>
      <c r="D18" s="46">
        <f>C21</f>
        <v>41159.841637767298</v>
      </c>
      <c r="E18" s="46">
        <f>D21</f>
        <v>31774.441651216439</v>
      </c>
      <c r="F18" s="47">
        <f>E21</f>
        <v>21810.170730022037</v>
      </c>
      <c r="G18" s="47">
        <f>F21</f>
        <v>11231.325381583323</v>
      </c>
    </row>
    <row r="19" spans="2:7" x14ac:dyDescent="0.25">
      <c r="B19" s="39" t="s">
        <v>52</v>
      </c>
      <c r="C19" s="45">
        <f>B9*C18</f>
        <v>3083.8905932248804</v>
      </c>
      <c r="D19" s="45">
        <f>D18*B9</f>
        <v>2538.6489689067266</v>
      </c>
      <c r="E19" s="46">
        <f>E18*B9</f>
        <v>1959.7780342631843</v>
      </c>
      <c r="F19" s="47">
        <f>F18*B9</f>
        <v>1345.2036070188717</v>
      </c>
      <c r="G19" s="47">
        <f>G18*B9</f>
        <v>692.72357387425302</v>
      </c>
    </row>
    <row r="20" spans="2:7" x14ac:dyDescent="0.25">
      <c r="B20" s="39" t="s">
        <v>53</v>
      </c>
      <c r="C20" s="45">
        <f>B12-C19</f>
        <v>8840.1583622327053</v>
      </c>
      <c r="D20" s="46">
        <f>B12-D19</f>
        <v>9385.3999865508595</v>
      </c>
      <c r="E20" s="46">
        <f>B12-E19</f>
        <v>9964.2709211944002</v>
      </c>
      <c r="F20" s="47">
        <f>B12-F19</f>
        <v>10578.845348438714</v>
      </c>
      <c r="G20" s="47">
        <f>B12-G19</f>
        <v>11231.325381583332</v>
      </c>
    </row>
    <row r="21" spans="2:7" ht="16.5" thickBot="1" x14ac:dyDescent="0.3">
      <c r="B21" s="40" t="s">
        <v>54</v>
      </c>
      <c r="C21" s="48">
        <f>C18-C20</f>
        <v>41159.841637767298</v>
      </c>
      <c r="D21" s="49">
        <f>C21-D20</f>
        <v>31774.441651216439</v>
      </c>
      <c r="E21" s="49">
        <f>D21-E20</f>
        <v>21810.170730022037</v>
      </c>
      <c r="F21" s="50">
        <f>E21-F20</f>
        <v>11231.325381583323</v>
      </c>
      <c r="G21" s="51">
        <f>F21-G20</f>
        <v>0</v>
      </c>
    </row>
  </sheetData>
  <mergeCells count="3">
    <mergeCell ref="C1:G1"/>
    <mergeCell ref="C3:D3"/>
    <mergeCell ref="B15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ENONCÉ</vt:lpstr>
      <vt:lpstr>Flux monétaire net</vt:lpstr>
      <vt:lpstr>Emprunt - Pret a Terme</vt:lpstr>
      <vt:lpstr>ENONCÉ!_Toc99460055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Rene Kakou</dc:creator>
  <cp:lastModifiedBy>Pascal-Emmanuel Lachance</cp:lastModifiedBy>
  <dcterms:created xsi:type="dcterms:W3CDTF">2017-01-22T17:50:22Z</dcterms:created>
  <dcterms:modified xsi:type="dcterms:W3CDTF">2024-02-27T04:20:35Z</dcterms:modified>
</cp:coreProperties>
</file>