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deS_S7_GEN700\Exercices\"/>
    </mc:Choice>
  </mc:AlternateContent>
  <xr:revisionPtr revIDLastSave="0" documentId="13_ncr:1_{89F6B3BF-8D4E-4374-8093-12D5EF0847E8}" xr6:coauthVersionLast="47" xr6:coauthVersionMax="47" xr10:uidLastSave="{00000000-0000-0000-0000-000000000000}"/>
  <bookViews>
    <workbookView xWindow="-25320" yWindow="5655" windowWidth="25440" windowHeight="15270" activeTab="6" xr2:uid="{AB671DA1-985C-4A0B-A8F8-1DD527E3401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" i="7" l="1"/>
  <c r="X12" i="7" s="1"/>
  <c r="W11" i="7"/>
  <c r="W12" i="7" s="1"/>
  <c r="V11" i="7"/>
  <c r="V12" i="7" s="1"/>
  <c r="U11" i="7"/>
  <c r="U12" i="7" s="1"/>
  <c r="Y12" i="7" s="1"/>
  <c r="X13" i="7"/>
  <c r="X14" i="7" s="1"/>
  <c r="W13" i="7"/>
  <c r="W14" i="7" s="1"/>
  <c r="V13" i="7"/>
  <c r="V14" i="7" s="1"/>
  <c r="U13" i="7"/>
  <c r="U14" i="7" s="1"/>
  <c r="Y14" i="7" s="1"/>
  <c r="X9" i="7"/>
  <c r="X10" i="7" s="1"/>
  <c r="W9" i="7"/>
  <c r="W10" i="7" s="1"/>
  <c r="V9" i="7"/>
  <c r="V10" i="7" s="1"/>
  <c r="U9" i="7"/>
  <c r="U10" i="7" s="1"/>
  <c r="X7" i="7"/>
  <c r="X8" i="7" s="1"/>
  <c r="W7" i="7"/>
  <c r="W8" i="7" s="1"/>
  <c r="V7" i="7"/>
  <c r="V8" i="7" s="1"/>
  <c r="U7" i="7"/>
  <c r="U8" i="7" s="1"/>
  <c r="Y8" i="7" s="1"/>
  <c r="X5" i="7"/>
  <c r="X6" i="7" s="1"/>
  <c r="W5" i="7"/>
  <c r="W6" i="7" s="1"/>
  <c r="V5" i="7"/>
  <c r="V6" i="7" s="1"/>
  <c r="U5" i="7"/>
  <c r="U6" i="7" s="1"/>
  <c r="Y6" i="7" s="1"/>
  <c r="O9" i="7"/>
  <c r="O10" i="7" s="1"/>
  <c r="N9" i="7"/>
  <c r="N10" i="7" s="1"/>
  <c r="M9" i="7"/>
  <c r="M10" i="7" s="1"/>
  <c r="P10" i="7" s="1"/>
  <c r="O7" i="7"/>
  <c r="O8" i="7" s="1"/>
  <c r="N7" i="7"/>
  <c r="N8" i="7" s="1"/>
  <c r="M7" i="7"/>
  <c r="M8" i="7" s="1"/>
  <c r="N5" i="7"/>
  <c r="O5" i="7"/>
  <c r="O6" i="7" s="1"/>
  <c r="M5" i="7"/>
  <c r="N6" i="7"/>
  <c r="M6" i="7"/>
  <c r="G9" i="7"/>
  <c r="G10" i="7" s="1"/>
  <c r="A11" i="7"/>
  <c r="G11" i="7" s="1"/>
  <c r="G12" i="7" s="1"/>
  <c r="C6" i="7"/>
  <c r="G13" i="7"/>
  <c r="G14" i="7" s="1"/>
  <c r="F13" i="7"/>
  <c r="F14" i="7" s="1"/>
  <c r="E13" i="7"/>
  <c r="E14" i="7" s="1"/>
  <c r="D13" i="7"/>
  <c r="D14" i="7" s="1"/>
  <c r="C13" i="7"/>
  <c r="C14" i="7" s="1"/>
  <c r="D5" i="7"/>
  <c r="D6" i="7" s="1"/>
  <c r="E5" i="7"/>
  <c r="E6" i="7" s="1"/>
  <c r="F5" i="7"/>
  <c r="F6" i="7" s="1"/>
  <c r="G5" i="7"/>
  <c r="G6" i="7" s="1"/>
  <c r="C5" i="7"/>
  <c r="N12" i="6"/>
  <c r="N13" i="6" s="1"/>
  <c r="M12" i="6"/>
  <c r="M13" i="6" s="1"/>
  <c r="L12" i="6"/>
  <c r="L13" i="6" s="1"/>
  <c r="K12" i="6"/>
  <c r="K13" i="6" s="1"/>
  <c r="O13" i="6" s="1"/>
  <c r="N9" i="6"/>
  <c r="O9" i="6" s="1"/>
  <c r="M9" i="6"/>
  <c r="J6" i="6"/>
  <c r="L6" i="6" s="1"/>
  <c r="I6" i="6"/>
  <c r="A12" i="6"/>
  <c r="E12" i="6" s="1"/>
  <c r="E13" i="6" s="1"/>
  <c r="D30" i="6"/>
  <c r="D31" i="6" s="1"/>
  <c r="E30" i="6"/>
  <c r="E31" i="6" s="1"/>
  <c r="F30" i="6"/>
  <c r="F31" i="6" s="1"/>
  <c r="C30" i="6"/>
  <c r="C31" i="6" s="1"/>
  <c r="D34" i="6"/>
  <c r="D35" i="6" s="1"/>
  <c r="E34" i="6"/>
  <c r="E35" i="6" s="1"/>
  <c r="F34" i="6"/>
  <c r="F35" i="6" s="1"/>
  <c r="C34" i="6"/>
  <c r="C35" i="6" s="1"/>
  <c r="D32" i="6"/>
  <c r="D33" i="6" s="1"/>
  <c r="E32" i="6"/>
  <c r="E33" i="6" s="1"/>
  <c r="F32" i="6"/>
  <c r="F33" i="6" s="1"/>
  <c r="C32" i="6"/>
  <c r="C33" i="6" s="1"/>
  <c r="D10" i="6"/>
  <c r="D11" i="6" s="1"/>
  <c r="E10" i="6"/>
  <c r="E11" i="6" s="1"/>
  <c r="F10" i="6"/>
  <c r="F11" i="6" s="1"/>
  <c r="C10" i="6"/>
  <c r="C11" i="6" s="1"/>
  <c r="D8" i="6"/>
  <c r="D9" i="6" s="1"/>
  <c r="E8" i="6"/>
  <c r="E9" i="6" s="1"/>
  <c r="F8" i="6"/>
  <c r="F9" i="6" s="1"/>
  <c r="C8" i="6"/>
  <c r="C9" i="6" s="1"/>
  <c r="D6" i="6"/>
  <c r="D7" i="6" s="1"/>
  <c r="E6" i="6"/>
  <c r="E7" i="6" s="1"/>
  <c r="F6" i="6"/>
  <c r="C6" i="6"/>
  <c r="C7" i="6" s="1"/>
  <c r="F7" i="6"/>
  <c r="Y10" i="7" l="1"/>
  <c r="P8" i="7"/>
  <c r="H6" i="7"/>
  <c r="P6" i="7"/>
  <c r="D9" i="7"/>
  <c r="D10" i="7" s="1"/>
  <c r="F9" i="7"/>
  <c r="F10" i="7" s="1"/>
  <c r="C9" i="7"/>
  <c r="C10" i="7" s="1"/>
  <c r="E9" i="7"/>
  <c r="E10" i="7" s="1"/>
  <c r="A7" i="7"/>
  <c r="D7" i="7" s="1"/>
  <c r="D8" i="7" s="1"/>
  <c r="D11" i="7"/>
  <c r="D12" i="7" s="1"/>
  <c r="C11" i="7"/>
  <c r="C12" i="7" s="1"/>
  <c r="E11" i="7"/>
  <c r="E12" i="7" s="1"/>
  <c r="F11" i="7"/>
  <c r="F12" i="7" s="1"/>
  <c r="H14" i="7"/>
  <c r="A14" i="6"/>
  <c r="F12" i="6"/>
  <c r="F13" i="6" s="1"/>
  <c r="D12" i="6"/>
  <c r="D13" i="6" s="1"/>
  <c r="G35" i="6"/>
  <c r="G31" i="6"/>
  <c r="J7" i="6" s="1"/>
  <c r="C12" i="6"/>
  <c r="C13" i="6" s="1"/>
  <c r="G13" i="6" s="1"/>
  <c r="G7" i="6"/>
  <c r="G33" i="6"/>
  <c r="G11" i="6"/>
  <c r="I7" i="6" s="1"/>
  <c r="G9" i="6"/>
  <c r="O3" i="5"/>
  <c r="P3" i="5" s="1"/>
  <c r="O4" i="5"/>
  <c r="O5" i="5"/>
  <c r="O2" i="5"/>
  <c r="O6" i="5"/>
  <c r="O7" i="5"/>
  <c r="L3" i="5"/>
  <c r="L4" i="5"/>
  <c r="L5" i="5"/>
  <c r="L6" i="5"/>
  <c r="L7" i="5"/>
  <c r="M7" i="5" s="1"/>
  <c r="L2" i="5"/>
  <c r="I3" i="5"/>
  <c r="J3" i="5" s="1"/>
  <c r="I4" i="5"/>
  <c r="I5" i="5"/>
  <c r="I6" i="5"/>
  <c r="I7" i="5"/>
  <c r="I2" i="5"/>
  <c r="P2" i="5"/>
  <c r="M3" i="5"/>
  <c r="M4" i="5"/>
  <c r="M5" i="5"/>
  <c r="M6" i="5"/>
  <c r="M2" i="5"/>
  <c r="J2" i="5"/>
  <c r="G3" i="5"/>
  <c r="G4" i="5"/>
  <c r="G5" i="5"/>
  <c r="G6" i="5"/>
  <c r="G7" i="5"/>
  <c r="G2" i="5"/>
  <c r="F3" i="5"/>
  <c r="F4" i="5"/>
  <c r="F5" i="5"/>
  <c r="F6" i="5"/>
  <c r="F7" i="5"/>
  <c r="F2" i="5"/>
  <c r="C2" i="5"/>
  <c r="D3" i="5" s="1"/>
  <c r="D4" i="5"/>
  <c r="D5" i="5"/>
  <c r="D6" i="5"/>
  <c r="D7" i="5"/>
  <c r="D2" i="5"/>
  <c r="C3" i="5"/>
  <c r="C4" i="5"/>
  <c r="C5" i="5"/>
  <c r="C6" i="5"/>
  <c r="C7" i="5"/>
  <c r="R3" i="5"/>
  <c r="R4" i="5"/>
  <c r="R5" i="5"/>
  <c r="R2" i="5"/>
  <c r="Q3" i="5"/>
  <c r="Q4" i="5"/>
  <c r="Q5" i="5"/>
  <c r="Q6" i="5"/>
  <c r="Q7" i="5"/>
  <c r="Q2" i="5"/>
  <c r="F16" i="4"/>
  <c r="F14" i="4"/>
  <c r="E11" i="4"/>
  <c r="F11" i="4"/>
  <c r="D11" i="4"/>
  <c r="C11" i="4"/>
  <c r="D10" i="4"/>
  <c r="E10" i="4"/>
  <c r="F10" i="4"/>
  <c r="C10" i="4"/>
  <c r="D9" i="4"/>
  <c r="E9" i="4"/>
  <c r="F9" i="4"/>
  <c r="C9" i="4"/>
  <c r="B8" i="4"/>
  <c r="E6" i="4"/>
  <c r="F6" i="4"/>
  <c r="D6" i="4"/>
  <c r="C6" i="4"/>
  <c r="D5" i="4"/>
  <c r="E5" i="4"/>
  <c r="F5" i="4"/>
  <c r="C5" i="4"/>
  <c r="D4" i="4"/>
  <c r="E4" i="4"/>
  <c r="F4" i="4"/>
  <c r="C4" i="4"/>
  <c r="F29" i="3"/>
  <c r="G29" i="3"/>
  <c r="H29" i="3"/>
  <c r="I29" i="3"/>
  <c r="J29" i="3"/>
  <c r="K29" i="3"/>
  <c r="L29" i="3"/>
  <c r="E29" i="3"/>
  <c r="D29" i="3"/>
  <c r="E28" i="3"/>
  <c r="F28" i="3"/>
  <c r="G28" i="3"/>
  <c r="H28" i="3"/>
  <c r="I28" i="3"/>
  <c r="J28" i="3"/>
  <c r="K28" i="3"/>
  <c r="L28" i="3"/>
  <c r="D28" i="3"/>
  <c r="E27" i="3"/>
  <c r="F27" i="3"/>
  <c r="G27" i="3"/>
  <c r="H27" i="3"/>
  <c r="I27" i="3"/>
  <c r="J27" i="3"/>
  <c r="K27" i="3"/>
  <c r="L27" i="3"/>
  <c r="D27" i="3"/>
  <c r="L17" i="3"/>
  <c r="E24" i="3"/>
  <c r="F24" i="3"/>
  <c r="G24" i="3"/>
  <c r="H24" i="3"/>
  <c r="I24" i="3"/>
  <c r="J24" i="3"/>
  <c r="K24" i="3"/>
  <c r="L24" i="3"/>
  <c r="D24" i="3"/>
  <c r="E22" i="3"/>
  <c r="F22" i="3"/>
  <c r="G22" i="3"/>
  <c r="H22" i="3"/>
  <c r="I22" i="3"/>
  <c r="J22" i="3"/>
  <c r="K22" i="3"/>
  <c r="L22" i="3"/>
  <c r="D22" i="3"/>
  <c r="E17" i="3"/>
  <c r="F17" i="3"/>
  <c r="G17" i="3"/>
  <c r="H17" i="3"/>
  <c r="I17" i="3"/>
  <c r="J17" i="3"/>
  <c r="K17" i="3"/>
  <c r="E15" i="3"/>
  <c r="F15" i="3"/>
  <c r="G15" i="3"/>
  <c r="H15" i="3"/>
  <c r="I15" i="3"/>
  <c r="J15" i="3"/>
  <c r="K15" i="3"/>
  <c r="L15" i="3"/>
  <c r="E11" i="3"/>
  <c r="F11" i="3"/>
  <c r="G11" i="3"/>
  <c r="H11" i="3"/>
  <c r="I11" i="3"/>
  <c r="J11" i="3"/>
  <c r="K11" i="3"/>
  <c r="L11" i="3"/>
  <c r="E7" i="3"/>
  <c r="F7" i="3"/>
  <c r="G7" i="3"/>
  <c r="H7" i="3"/>
  <c r="I7" i="3"/>
  <c r="J7" i="3"/>
  <c r="K7" i="3"/>
  <c r="L7" i="3"/>
  <c r="K4" i="2"/>
  <c r="K5" i="2"/>
  <c r="K6" i="2"/>
  <c r="K7" i="2"/>
  <c r="K8" i="2"/>
  <c r="K3" i="2"/>
  <c r="G2" i="2"/>
  <c r="F3" i="2"/>
  <c r="G4" i="2" s="1"/>
  <c r="F4" i="2"/>
  <c r="F5" i="2"/>
  <c r="F6" i="2"/>
  <c r="F7" i="2"/>
  <c r="F8" i="2"/>
  <c r="F2" i="2"/>
  <c r="D4" i="2"/>
  <c r="I4" i="2" s="1"/>
  <c r="D5" i="2"/>
  <c r="I5" i="2" s="1"/>
  <c r="D6" i="2"/>
  <c r="I6" i="2" s="1"/>
  <c r="D7" i="2"/>
  <c r="I7" i="2" s="1"/>
  <c r="D8" i="2"/>
  <c r="I8" i="2" s="1"/>
  <c r="D3" i="2"/>
  <c r="I3" i="2" s="1"/>
  <c r="D2" i="2"/>
  <c r="G7" i="7" l="1"/>
  <c r="G8" i="7" s="1"/>
  <c r="E7" i="7"/>
  <c r="E8" i="7" s="1"/>
  <c r="C7" i="7"/>
  <c r="C8" i="7" s="1"/>
  <c r="H10" i="7"/>
  <c r="F7" i="7"/>
  <c r="F8" i="7" s="1"/>
  <c r="H8" i="7" s="1"/>
  <c r="H12" i="7"/>
  <c r="L7" i="6"/>
  <c r="M6" i="6" s="1"/>
  <c r="N7" i="6" s="1"/>
  <c r="O7" i="6" s="1"/>
  <c r="E14" i="6"/>
  <c r="E15" i="6" s="1"/>
  <c r="A16" i="6"/>
  <c r="F14" i="6"/>
  <c r="F15" i="6" s="1"/>
  <c r="C14" i="6"/>
  <c r="C15" i="6" s="1"/>
  <c r="D14" i="6"/>
  <c r="D15" i="6" s="1"/>
  <c r="P5" i="5"/>
  <c r="P4" i="5"/>
  <c r="J6" i="5"/>
  <c r="J7" i="5"/>
  <c r="J5" i="5"/>
  <c r="J4" i="5"/>
  <c r="G3" i="2"/>
  <c r="G8" i="2"/>
  <c r="G7" i="2"/>
  <c r="G6" i="2"/>
  <c r="G5" i="2"/>
  <c r="G15" i="6" l="1"/>
  <c r="D16" i="6"/>
  <c r="D17" i="6" s="1"/>
  <c r="C16" i="6"/>
  <c r="C17" i="6" s="1"/>
  <c r="E16" i="6"/>
  <c r="E17" i="6" s="1"/>
  <c r="A18" i="6"/>
  <c r="A20" i="6" s="1"/>
  <c r="A22" i="6" s="1"/>
  <c r="F16" i="6"/>
  <c r="F17" i="6" s="1"/>
  <c r="E22" i="6" l="1"/>
  <c r="E23" i="6" s="1"/>
  <c r="A28" i="6"/>
  <c r="A26" i="6" s="1"/>
  <c r="A24" i="6" s="1"/>
  <c r="D22" i="6"/>
  <c r="D23" i="6" s="1"/>
  <c r="F22" i="6"/>
  <c r="F23" i="6" s="1"/>
  <c r="C22" i="6"/>
  <c r="C23" i="6" s="1"/>
  <c r="D20" i="6"/>
  <c r="D21" i="6" s="1"/>
  <c r="C20" i="6"/>
  <c r="C21" i="6" s="1"/>
  <c r="E20" i="6"/>
  <c r="E21" i="6" s="1"/>
  <c r="F20" i="6"/>
  <c r="F21" i="6" s="1"/>
  <c r="F18" i="6"/>
  <c r="F19" i="6" s="1"/>
  <c r="E18" i="6"/>
  <c r="E19" i="6" s="1"/>
  <c r="D18" i="6"/>
  <c r="D19" i="6" s="1"/>
  <c r="C18" i="6"/>
  <c r="C19" i="6" s="1"/>
  <c r="G17" i="6"/>
  <c r="F24" i="6" l="1"/>
  <c r="F25" i="6" s="1"/>
  <c r="E24" i="6"/>
  <c r="E25" i="6" s="1"/>
  <c r="C24" i="6"/>
  <c r="C25" i="6" s="1"/>
  <c r="D24" i="6"/>
  <c r="D25" i="6" s="1"/>
  <c r="G23" i="6"/>
  <c r="E26" i="6"/>
  <c r="E27" i="6" s="1"/>
  <c r="C26" i="6"/>
  <c r="C27" i="6" s="1"/>
  <c r="D26" i="6"/>
  <c r="D27" i="6" s="1"/>
  <c r="F26" i="6"/>
  <c r="F27" i="6" s="1"/>
  <c r="F28" i="6"/>
  <c r="F29" i="6" s="1"/>
  <c r="C28" i="6"/>
  <c r="C29" i="6" s="1"/>
  <c r="D28" i="6"/>
  <c r="D29" i="6" s="1"/>
  <c r="E28" i="6"/>
  <c r="E29" i="6" s="1"/>
  <c r="G19" i="6"/>
  <c r="G21" i="6"/>
  <c r="B11" i="1"/>
  <c r="C3" i="2"/>
  <c r="C4" i="2"/>
  <c r="C5" i="2"/>
  <c r="C6" i="2"/>
  <c r="C7" i="2"/>
  <c r="C8" i="2"/>
  <c r="C2" i="2"/>
  <c r="N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L1" i="1"/>
  <c r="C4" i="1"/>
  <c r="C5" i="1"/>
  <c r="C6" i="1"/>
  <c r="C7" i="1"/>
  <c r="C2" i="1"/>
  <c r="C3" i="1"/>
  <c r="C1" i="1"/>
  <c r="G25" i="6" l="1"/>
  <c r="G27" i="6"/>
  <c r="G29" i="6"/>
  <c r="E5" i="2"/>
  <c r="E4" i="2"/>
  <c r="E8" i="2"/>
  <c r="E7" i="2"/>
  <c r="E2" i="2"/>
  <c r="E3" i="2"/>
  <c r="E6" i="2"/>
  <c r="B11" i="2" s="1"/>
  <c r="C11" i="2" s="1"/>
  <c r="C11" i="1"/>
</calcChain>
</file>

<file path=xl/sharedStrings.xml><?xml version="1.0" encoding="utf-8"?>
<sst xmlns="http://schemas.openxmlformats.org/spreadsheetml/2006/main" count="60" uniqueCount="43">
  <si>
    <t>N</t>
  </si>
  <si>
    <t>Flux monétaire Net (Y)</t>
  </si>
  <si>
    <t>Yn (1 + i)^n</t>
  </si>
  <si>
    <t>PE (VAN)</t>
  </si>
  <si>
    <t>FE</t>
  </si>
  <si>
    <t>(A/P, 15%, N)</t>
  </si>
  <si>
    <t>(A/F, 15%, N)</t>
  </si>
  <si>
    <t>^ Pas sûr que ce soit good</t>
  </si>
  <si>
    <t>Année</t>
  </si>
  <si>
    <t>Entrées de fonds</t>
  </si>
  <si>
    <t>Augmentation du prix de vente</t>
  </si>
  <si>
    <t>Production annuelle</t>
  </si>
  <si>
    <t>Revenus additionnels</t>
  </si>
  <si>
    <t>Augmentation de la quantité produite</t>
  </si>
  <si>
    <t>Augmentation de production</t>
  </si>
  <si>
    <t>Prix de vente</t>
  </si>
  <si>
    <t>Économies de main d'œuvre</t>
  </si>
  <si>
    <t>Heures de production</t>
  </si>
  <si>
    <t>Économies par heure</t>
  </si>
  <si>
    <t>Entrées de fonds totales</t>
  </si>
  <si>
    <t>Sorties de fonds</t>
  </si>
  <si>
    <t>Coût du système</t>
  </si>
  <si>
    <t>Entretien annuel</t>
  </si>
  <si>
    <t>Sorties de fonds totales</t>
  </si>
  <si>
    <t>Flux monétaire net</t>
  </si>
  <si>
    <t>TRAM:</t>
  </si>
  <si>
    <t>(P/F, i, n)</t>
  </si>
  <si>
    <t>PE(i)</t>
  </si>
  <si>
    <t>Flux monétaire</t>
  </si>
  <si>
    <t>(F/P, i, N - n)</t>
  </si>
  <si>
    <t>FE(i)</t>
  </si>
  <si>
    <t>(A/P, i, N)</t>
  </si>
  <si>
    <t>(A/F, i, N)</t>
  </si>
  <si>
    <t>n</t>
  </si>
  <si>
    <t>A</t>
  </si>
  <si>
    <t>B</t>
  </si>
  <si>
    <t>C</t>
  </si>
  <si>
    <t>D</t>
  </si>
  <si>
    <t>E</t>
  </si>
  <si>
    <t>Flux Monétaire</t>
  </si>
  <si>
    <t>Interpolation linéaire</t>
  </si>
  <si>
    <t>Essai Erreur</t>
  </si>
  <si>
    <t>Période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</si>
</sst>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&quot;$&quot;_-;\-* #,##0.00&quot;$&quot;_-;_-* &quot;-&quot;??&quot;$&quot;_-;_-@_-"/>
    <numFmt numFmtId="171" formatCode="0.0000"/>
    <numFmt numFmtId="174" formatCode="_-* #,##0.0000&quot;$&quot;_-;\-* #,##0.0000&quot;$&quot;_-;_-* &quot;-&quot;????&quot;$&quot;_-;_-@_-"/>
    <numFmt numFmtId="177" formatCode="0.0000%"/>
    <numFmt numFmtId="182" formatCode="_-* #,##0.000000000&quot;$&quot;_-;\-* #,##0.000000000&quot;$&quot;_-;_-* &quot;-&quot;????&quot;$&quot;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0" borderId="15" xfId="0" applyFont="1" applyBorder="1"/>
    <xf numFmtId="0" fontId="1" fillId="0" borderId="16" xfId="0" applyFont="1" applyBorder="1"/>
    <xf numFmtId="44" fontId="0" fillId="0" borderId="13" xfId="0" applyNumberFormat="1" applyBorder="1"/>
    <xf numFmtId="44" fontId="0" fillId="0" borderId="16" xfId="0" applyNumberFormat="1" applyBorder="1"/>
    <xf numFmtId="44" fontId="1" fillId="0" borderId="16" xfId="0" applyNumberFormat="1" applyFont="1" applyBorder="1"/>
    <xf numFmtId="44" fontId="1" fillId="0" borderId="2" xfId="0" applyNumberFormat="1" applyFont="1" applyBorder="1"/>
    <xf numFmtId="44" fontId="1" fillId="0" borderId="0" xfId="0" applyNumberFormat="1" applyFont="1" applyBorder="1"/>
    <xf numFmtId="44" fontId="1" fillId="0" borderId="5" xfId="0" applyNumberFormat="1" applyFont="1" applyBorder="1"/>
    <xf numFmtId="44" fontId="1" fillId="0" borderId="7" xfId="0" applyNumberFormat="1" applyFont="1" applyBorder="1"/>
    <xf numFmtId="44" fontId="1" fillId="0" borderId="8" xfId="0" applyNumberFormat="1" applyFont="1" applyBorder="1"/>
    <xf numFmtId="44" fontId="0" fillId="0" borderId="14" xfId="0" applyNumberFormat="1" applyBorder="1"/>
    <xf numFmtId="44" fontId="0" fillId="0" borderId="17" xfId="0" applyNumberFormat="1" applyBorder="1"/>
    <xf numFmtId="44" fontId="1" fillId="0" borderId="17" xfId="0" applyNumberFormat="1" applyFont="1" applyBorder="1"/>
    <xf numFmtId="44" fontId="1" fillId="0" borderId="3" xfId="0" applyNumberFormat="1" applyFont="1" applyBorder="1"/>
    <xf numFmtId="0" fontId="1" fillId="0" borderId="0" xfId="0" applyFont="1" applyFill="1" applyBorder="1"/>
    <xf numFmtId="9" fontId="1" fillId="0" borderId="0" xfId="0" applyNumberFormat="1" applyFont="1"/>
    <xf numFmtId="9" fontId="0" fillId="0" borderId="9" xfId="0" applyNumberFormat="1" applyBorder="1"/>
    <xf numFmtId="0" fontId="0" fillId="0" borderId="10" xfId="0" applyBorder="1"/>
    <xf numFmtId="171" fontId="0" fillId="0" borderId="10" xfId="0" applyNumberFormat="1" applyBorder="1"/>
    <xf numFmtId="171" fontId="0" fillId="0" borderId="11" xfId="0" applyNumberFormat="1" applyBorder="1"/>
    <xf numFmtId="0" fontId="0" fillId="0" borderId="6" xfId="0" applyBorder="1"/>
    <xf numFmtId="0" fontId="0" fillId="0" borderId="7" xfId="0" applyBorder="1"/>
    <xf numFmtId="174" fontId="0" fillId="0" borderId="7" xfId="0" applyNumberFormat="1" applyBorder="1"/>
    <xf numFmtId="174" fontId="0" fillId="0" borderId="8" xfId="0" applyNumberFormat="1" applyBorder="1"/>
    <xf numFmtId="174" fontId="0" fillId="0" borderId="13" xfId="0" applyNumberFormat="1" applyBorder="1"/>
    <xf numFmtId="174" fontId="0" fillId="0" borderId="14" xfId="0" applyNumberFormat="1" applyBorder="1"/>
    <xf numFmtId="44" fontId="0" fillId="0" borderId="0" xfId="0" applyNumberFormat="1"/>
    <xf numFmtId="0" fontId="0" fillId="0" borderId="9" xfId="0" applyBorder="1"/>
    <xf numFmtId="0" fontId="0" fillId="0" borderId="11" xfId="0" applyBorder="1"/>
    <xf numFmtId="44" fontId="0" fillId="0" borderId="7" xfId="0" applyNumberFormat="1" applyBorder="1"/>
    <xf numFmtId="44" fontId="0" fillId="0" borderId="8" xfId="0" applyNumberFormat="1" applyBorder="1"/>
    <xf numFmtId="44" fontId="0" fillId="0" borderId="0" xfId="0" applyNumberFormat="1" applyBorder="1"/>
    <xf numFmtId="44" fontId="0" fillId="0" borderId="5" xfId="0" applyNumberFormat="1" applyBorder="1"/>
    <xf numFmtId="44" fontId="0" fillId="2" borderId="8" xfId="0" applyNumberForma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44" fontId="0" fillId="2" borderId="5" xfId="0" applyNumberFormat="1" applyFill="1" applyBorder="1"/>
    <xf numFmtId="44" fontId="0" fillId="2" borderId="14" xfId="0" applyNumberFormat="1" applyFill="1" applyBorder="1"/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7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171" fontId="0" fillId="0" borderId="5" xfId="0" applyNumberFormat="1" applyBorder="1" applyAlignment="1">
      <alignment horizontal="center"/>
    </xf>
    <xf numFmtId="171" fontId="0" fillId="0" borderId="8" xfId="0" applyNumberFormat="1" applyBorder="1" applyAlignment="1">
      <alignment horizontal="center"/>
    </xf>
    <xf numFmtId="0" fontId="1" fillId="0" borderId="18" xfId="0" applyFont="1" applyBorder="1" applyAlignment="1">
      <alignment horizontal="center"/>
    </xf>
    <xf numFmtId="9" fontId="1" fillId="0" borderId="8" xfId="0" applyNumberFormat="1" applyFont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171" fontId="0" fillId="0" borderId="7" xfId="0" applyNumberForma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44" fontId="0" fillId="0" borderId="22" xfId="0" applyNumberFormat="1" applyBorder="1" applyAlignment="1">
      <alignment horizontal="center"/>
    </xf>
    <xf numFmtId="44" fontId="0" fillId="0" borderId="23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44" fontId="0" fillId="0" borderId="26" xfId="0" applyNumberFormat="1" applyBorder="1" applyAlignment="1">
      <alignment horizontal="center"/>
    </xf>
    <xf numFmtId="44" fontId="0" fillId="2" borderId="27" xfId="0" applyNumberFormat="1" applyFill="1" applyBorder="1" applyAlignment="1">
      <alignment horizontal="center"/>
    </xf>
    <xf numFmtId="44" fontId="0" fillId="3" borderId="5" xfId="0" applyNumberFormat="1" applyFill="1" applyBorder="1"/>
    <xf numFmtId="177" fontId="0" fillId="0" borderId="9" xfId="0" applyNumberFormat="1" applyBorder="1"/>
    <xf numFmtId="177" fontId="0" fillId="0" borderId="4" xfId="0" applyNumberFormat="1" applyBorder="1"/>
    <xf numFmtId="177" fontId="0" fillId="2" borderId="4" xfId="0" applyNumberFormat="1" applyFill="1" applyBorder="1"/>
    <xf numFmtId="0" fontId="0" fillId="2" borderId="0" xfId="0" applyFill="1" applyBorder="1"/>
    <xf numFmtId="0" fontId="0" fillId="2" borderId="5" xfId="0" applyFill="1" applyBorder="1"/>
    <xf numFmtId="44" fontId="0" fillId="2" borderId="0" xfId="0" applyNumberFormat="1" applyFill="1" applyBorder="1"/>
    <xf numFmtId="177" fontId="0" fillId="0" borderId="12" xfId="0" applyNumberFormat="1" applyBorder="1"/>
    <xf numFmtId="177" fontId="0" fillId="0" borderId="28" xfId="0" applyNumberFormat="1" applyBorder="1"/>
    <xf numFmtId="0" fontId="0" fillId="0" borderId="29" xfId="0" applyBorder="1"/>
    <xf numFmtId="44" fontId="0" fillId="0" borderId="30" xfId="0" applyNumberFormat="1" applyBorder="1"/>
    <xf numFmtId="177" fontId="0" fillId="2" borderId="12" xfId="0" applyNumberFormat="1" applyFill="1" applyBorder="1"/>
    <xf numFmtId="0" fontId="0" fillId="2" borderId="13" xfId="0" applyFill="1" applyBorder="1"/>
    <xf numFmtId="44" fontId="0" fillId="2" borderId="13" xfId="0" applyNumberForma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44" fontId="0" fillId="0" borderId="6" xfId="0" applyNumberFormat="1" applyBorder="1"/>
    <xf numFmtId="177" fontId="0" fillId="2" borderId="8" xfId="0" applyNumberFormat="1" applyFill="1" applyBorder="1"/>
    <xf numFmtId="177" fontId="0" fillId="0" borderId="31" xfId="0" applyNumberFormat="1" applyBorder="1"/>
    <xf numFmtId="44" fontId="0" fillId="0" borderId="27" xfId="0" applyNumberFormat="1" applyBorder="1"/>
    <xf numFmtId="177" fontId="0" fillId="0" borderId="10" xfId="0" applyNumberFormat="1" applyBorder="1"/>
    <xf numFmtId="182" fontId="0" fillId="0" borderId="31" xfId="0" applyNumberFormat="1" applyBorder="1"/>
    <xf numFmtId="0" fontId="0" fillId="0" borderId="27" xfId="0" applyBorder="1"/>
    <xf numFmtId="177" fontId="0" fillId="2" borderId="32" xfId="0" applyNumberFormat="1" applyFill="1" applyBorder="1"/>
    <xf numFmtId="2" fontId="0" fillId="0" borderId="7" xfId="0" applyNumberFormat="1" applyBorder="1"/>
    <xf numFmtId="10" fontId="0" fillId="0" borderId="9" xfId="0" applyNumberFormat="1" applyBorder="1"/>
    <xf numFmtId="177" fontId="0" fillId="2" borderId="9" xfId="0" applyNumberFormat="1" applyFill="1" applyBorder="1"/>
    <xf numFmtId="0" fontId="0" fillId="0" borderId="6" xfId="0" applyFont="1" applyBorder="1"/>
    <xf numFmtId="0" fontId="0" fillId="0" borderId="7" xfId="0" applyFont="1" applyBorder="1"/>
    <xf numFmtId="44" fontId="0" fillId="0" borderId="7" xfId="0" applyNumberFormat="1" applyFont="1" applyBorder="1"/>
    <xf numFmtId="44" fontId="0" fillId="0" borderId="8" xfId="0" applyNumberFormat="1" applyFont="1" applyBorder="1"/>
    <xf numFmtId="10" fontId="0" fillId="0" borderId="4" xfId="0" applyNumberFormat="1" applyBorder="1"/>
    <xf numFmtId="10" fontId="0" fillId="0" borderId="6" xfId="0" applyNumberFormat="1" applyBorder="1"/>
    <xf numFmtId="10" fontId="0" fillId="2" borderId="4" xfId="0" applyNumberFormat="1" applyFill="1" applyBorder="1"/>
    <xf numFmtId="10" fontId="0" fillId="2" borderId="9" xfId="0" applyNumberFormat="1" applyFill="1" applyBorder="1"/>
    <xf numFmtId="0" fontId="0" fillId="2" borderId="10" xfId="0" applyFill="1" applyBorder="1"/>
    <xf numFmtId="0" fontId="0" fillId="2" borderId="11" xfId="0" applyFill="1" applyBorder="1"/>
    <xf numFmtId="10" fontId="0" fillId="2" borderId="6" xfId="0" applyNumberFormat="1" applyFill="1" applyBorder="1"/>
    <xf numFmtId="0" fontId="0" fillId="2" borderId="7" xfId="0" applyFill="1" applyBorder="1"/>
    <xf numFmtId="44" fontId="0" fillId="2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Sheet1!$C$1:$C$7</c:f>
              <c:numCache>
                <c:formatCode>General</c:formatCode>
                <c:ptCount val="7"/>
                <c:pt idx="0">
                  <c:v>-85</c:v>
                </c:pt>
                <c:pt idx="1">
                  <c:v>-70</c:v>
                </c:pt>
                <c:pt idx="2">
                  <c:v>-45</c:v>
                </c:pt>
                <c:pt idx="3">
                  <c:v>-10</c:v>
                </c:pt>
                <c:pt idx="4">
                  <c:v>35</c:v>
                </c:pt>
                <c:pt idx="5">
                  <c:v>80</c:v>
                </c:pt>
                <c:pt idx="6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D-46AC-AF7D-4F7E87017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04336"/>
        <c:axId val="786003616"/>
      </c:scatterChart>
      <c:valAx>
        <c:axId val="78600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3616"/>
        <c:crosses val="autoZero"/>
        <c:crossBetween val="midCat"/>
      </c:valAx>
      <c:valAx>
        <c:axId val="7860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0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Sheet2!$E$2:$E$8</c:f>
              <c:numCache>
                <c:formatCode>General</c:formatCode>
                <c:ptCount val="7"/>
                <c:pt idx="0">
                  <c:v>-85</c:v>
                </c:pt>
                <c:pt idx="1">
                  <c:v>-71.956521739130437</c:v>
                </c:pt>
                <c:pt idx="2">
                  <c:v>-53.052930056710778</c:v>
                </c:pt>
                <c:pt idx="3">
                  <c:v>-30.039861921591186</c:v>
                </c:pt>
                <c:pt idx="4">
                  <c:v>-4.3109658699046811</c:v>
                </c:pt>
                <c:pt idx="5">
                  <c:v>18.061987218518365</c:v>
                </c:pt>
                <c:pt idx="6">
                  <c:v>33.193453075422838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D-4A40-8FBB-F6ADF489B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904408"/>
        <c:axId val="794904768"/>
      </c:scatterChart>
      <c:valAx>
        <c:axId val="79490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04768"/>
        <c:crosses val="autoZero"/>
        <c:crossBetween val="midCat"/>
      </c:valAx>
      <c:valAx>
        <c:axId val="7949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0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</xdr:row>
      <xdr:rowOff>76199</xdr:rowOff>
    </xdr:from>
    <xdr:to>
      <xdr:col>8</xdr:col>
      <xdr:colOff>142875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9F3991-7442-3A59-CC1D-96BB6C71C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9525</xdr:colOff>
      <xdr:row>2</xdr:row>
      <xdr:rowOff>38100</xdr:rowOff>
    </xdr:from>
    <xdr:to>
      <xdr:col>7</xdr:col>
      <xdr:colOff>286044</xdr:colOff>
      <xdr:row>7</xdr:row>
      <xdr:rowOff>57286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8FD57B-773D-49F1-3558-4E92DA500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7925" y="419100"/>
          <a:ext cx="2105319" cy="9716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13</xdr:row>
      <xdr:rowOff>71437</xdr:rowOff>
    </xdr:from>
    <xdr:to>
      <xdr:col>6</xdr:col>
      <xdr:colOff>352425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5602B-874A-580B-4060-AD223B4EA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28576</xdr:colOff>
      <xdr:row>7</xdr:row>
      <xdr:rowOff>9525</xdr:rowOff>
    </xdr:from>
    <xdr:to>
      <xdr:col>10</xdr:col>
      <xdr:colOff>111485</xdr:colOff>
      <xdr:row>8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1C49CD-B887-246C-E928-DC32F142E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401" y="1381125"/>
          <a:ext cx="2130784" cy="361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571500</xdr:colOff>
      <xdr:row>11</xdr:row>
      <xdr:rowOff>19050</xdr:rowOff>
    </xdr:from>
    <xdr:to>
      <xdr:col>16</xdr:col>
      <xdr:colOff>352425</xdr:colOff>
      <xdr:row>16</xdr:row>
      <xdr:rowOff>28244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339290-4F07-F8AE-5F34-10B29B395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7925" y="2143125"/>
          <a:ext cx="4305300" cy="980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AF5D-D381-41AD-8602-502F3904AB80}">
  <dimension ref="A1:N16"/>
  <sheetViews>
    <sheetView workbookViewId="0">
      <selection activeCell="C11" sqref="C11"/>
    </sheetView>
  </sheetViews>
  <sheetFormatPr defaultRowHeight="15" x14ac:dyDescent="0.25"/>
  <sheetData>
    <row r="1" spans="1:14" x14ac:dyDescent="0.25">
      <c r="A1">
        <v>0</v>
      </c>
      <c r="B1">
        <v>-85</v>
      </c>
      <c r="C1">
        <f>B1</f>
        <v>-85</v>
      </c>
      <c r="J1">
        <v>0</v>
      </c>
      <c r="K1">
        <v>-232000</v>
      </c>
      <c r="L1">
        <f>K1</f>
        <v>-232000</v>
      </c>
      <c r="N1">
        <f>-K1 / K2</f>
        <v>5.9793814432989691</v>
      </c>
    </row>
    <row r="2" spans="1:14" x14ac:dyDescent="0.25">
      <c r="A2">
        <v>1</v>
      </c>
      <c r="B2">
        <v>15</v>
      </c>
      <c r="C2">
        <f>SUM($B$1:B2)</f>
        <v>-70</v>
      </c>
      <c r="J2">
        <v>1</v>
      </c>
      <c r="K2">
        <v>38800</v>
      </c>
      <c r="L2">
        <f>SUM(K$1:K2)</f>
        <v>-193200</v>
      </c>
    </row>
    <row r="3" spans="1:14" x14ac:dyDescent="0.25">
      <c r="A3">
        <v>2</v>
      </c>
      <c r="B3">
        <v>25</v>
      </c>
      <c r="C3">
        <f>SUM($B$1:B3)</f>
        <v>-45</v>
      </c>
      <c r="J3">
        <v>2</v>
      </c>
      <c r="K3">
        <v>38800</v>
      </c>
      <c r="L3">
        <f>SUM(K$1:K3)</f>
        <v>-154400</v>
      </c>
    </row>
    <row r="4" spans="1:14" x14ac:dyDescent="0.25">
      <c r="A4">
        <v>3</v>
      </c>
      <c r="B4">
        <v>35</v>
      </c>
      <c r="C4">
        <f>SUM($B$1:B4)</f>
        <v>-10</v>
      </c>
      <c r="J4">
        <v>3</v>
      </c>
      <c r="K4">
        <v>38800</v>
      </c>
      <c r="L4">
        <f>SUM(K$1:K4)</f>
        <v>-115600</v>
      </c>
    </row>
    <row r="5" spans="1:14" x14ac:dyDescent="0.25">
      <c r="A5">
        <v>4</v>
      </c>
      <c r="B5">
        <v>45</v>
      </c>
      <c r="C5">
        <f>SUM($B$1:B5)</f>
        <v>35</v>
      </c>
      <c r="J5">
        <v>4</v>
      </c>
      <c r="K5">
        <v>38800</v>
      </c>
      <c r="L5">
        <f>SUM(K$1:K5)</f>
        <v>-76800</v>
      </c>
    </row>
    <row r="6" spans="1:14" x14ac:dyDescent="0.25">
      <c r="A6">
        <v>5</v>
      </c>
      <c r="B6">
        <v>45</v>
      </c>
      <c r="C6">
        <f>SUM($B$1:B6)</f>
        <v>80</v>
      </c>
      <c r="J6">
        <v>5</v>
      </c>
      <c r="K6">
        <v>38800</v>
      </c>
      <c r="L6">
        <f>SUM(K$1:K6)</f>
        <v>-38000</v>
      </c>
    </row>
    <row r="7" spans="1:14" x14ac:dyDescent="0.25">
      <c r="A7">
        <v>6</v>
      </c>
      <c r="B7">
        <v>35</v>
      </c>
      <c r="C7">
        <f>SUM($B$1:B7)</f>
        <v>115</v>
      </c>
      <c r="J7">
        <v>6</v>
      </c>
      <c r="K7">
        <v>38800</v>
      </c>
      <c r="L7">
        <f>SUM(K$1:K7)</f>
        <v>800</v>
      </c>
    </row>
    <row r="8" spans="1:14" x14ac:dyDescent="0.25">
      <c r="J8">
        <v>7</v>
      </c>
      <c r="K8">
        <v>38800</v>
      </c>
      <c r="L8">
        <f>SUM(K$1:K8)</f>
        <v>39600</v>
      </c>
    </row>
    <row r="9" spans="1:14" x14ac:dyDescent="0.25">
      <c r="J9">
        <v>8</v>
      </c>
      <c r="K9">
        <v>38800</v>
      </c>
      <c r="L9">
        <f>SUM(K$1:K9)</f>
        <v>78400</v>
      </c>
    </row>
    <row r="10" spans="1:14" x14ac:dyDescent="0.25">
      <c r="J10">
        <v>9</v>
      </c>
      <c r="K10">
        <v>38800</v>
      </c>
      <c r="L10">
        <f>SUM(K$1:K10)</f>
        <v>117200</v>
      </c>
    </row>
    <row r="11" spans="1:14" x14ac:dyDescent="0.25">
      <c r="B11">
        <f>-C4 / C5</f>
        <v>0.2857142857142857</v>
      </c>
      <c r="C11">
        <f>A4 + B11</f>
        <v>3.2857142857142856</v>
      </c>
      <c r="J11">
        <v>10</v>
      </c>
      <c r="K11">
        <v>38800</v>
      </c>
      <c r="L11">
        <f>SUM(K$1:K11)</f>
        <v>156000</v>
      </c>
    </row>
    <row r="12" spans="1:14" x14ac:dyDescent="0.25">
      <c r="J12">
        <v>11</v>
      </c>
      <c r="K12">
        <v>38800</v>
      </c>
      <c r="L12">
        <f>SUM(K$1:K12)</f>
        <v>194800</v>
      </c>
    </row>
    <row r="13" spans="1:14" x14ac:dyDescent="0.25">
      <c r="J13">
        <v>12</v>
      </c>
      <c r="K13">
        <v>38800</v>
      </c>
      <c r="L13">
        <f>SUM(K$1:K13)</f>
        <v>233600</v>
      </c>
    </row>
    <row r="14" spans="1:14" x14ac:dyDescent="0.25">
      <c r="J14">
        <v>13</v>
      </c>
      <c r="K14">
        <v>38800</v>
      </c>
      <c r="L14">
        <f>SUM(K$1:K14)</f>
        <v>272400</v>
      </c>
    </row>
    <row r="15" spans="1:14" x14ac:dyDescent="0.25">
      <c r="J15">
        <v>14</v>
      </c>
      <c r="K15">
        <v>38800</v>
      </c>
      <c r="L15">
        <f>SUM(K$1:K15)</f>
        <v>311200</v>
      </c>
    </row>
    <row r="16" spans="1:14" x14ac:dyDescent="0.25">
      <c r="J16">
        <v>15</v>
      </c>
      <c r="K16">
        <v>38800</v>
      </c>
      <c r="L16">
        <f>SUM(K$1:K16)</f>
        <v>350000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6DEEC-C03C-4399-B292-BA3A0CA9C3FC}">
  <dimension ref="A1:M11"/>
  <sheetViews>
    <sheetView workbookViewId="0">
      <selection activeCell="J11" sqref="J11"/>
    </sheetView>
  </sheetViews>
  <sheetFormatPr defaultRowHeight="15" x14ac:dyDescent="0.25"/>
  <cols>
    <col min="2" max="2" width="21.42578125" bestFit="1" customWidth="1"/>
    <col min="3" max="3" width="12" bestFit="1" customWidth="1"/>
    <col min="8" max="8" width="12.7109375" bestFit="1" customWidth="1"/>
    <col min="9" max="9" width="12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5</v>
      </c>
      <c r="J1" t="s">
        <v>6</v>
      </c>
      <c r="M1" s="1">
        <v>0.15</v>
      </c>
    </row>
    <row r="2" spans="1:13" x14ac:dyDescent="0.25">
      <c r="A2">
        <v>0</v>
      </c>
      <c r="B2">
        <v>-85</v>
      </c>
      <c r="C2">
        <f>B2 * (1 + M$1)^-A2</f>
        <v>-85</v>
      </c>
      <c r="D2">
        <f>B2</f>
        <v>-85</v>
      </c>
      <c r="E2">
        <f>C2</f>
        <v>-85</v>
      </c>
      <c r="F2">
        <f>B2 * (1 + M$1)^(A$8 - A2)</f>
        <v>-196.61016507812491</v>
      </c>
      <c r="G2">
        <f>F2</f>
        <v>-196.61016507812491</v>
      </c>
    </row>
    <row r="3" spans="1:13" x14ac:dyDescent="0.25">
      <c r="A3">
        <v>1</v>
      </c>
      <c r="B3">
        <v>15</v>
      </c>
      <c r="C3">
        <f>B3 * (1 + M$1)^-A3</f>
        <v>13.043478260869566</v>
      </c>
      <c r="D3">
        <f>B3 / (1 + M$1)^A3</f>
        <v>13.043478260869566</v>
      </c>
      <c r="E3">
        <f>SUM(C$2:C3)</f>
        <v>-71.956521739130437</v>
      </c>
      <c r="F3">
        <f>B3 * (1 + M$1)^(A$8 - A3)</f>
        <v>30.17035781249999</v>
      </c>
      <c r="G3">
        <f>SUM(F$2:F3)</f>
        <v>-166.43980726562492</v>
      </c>
      <c r="H3">
        <v>1.1499999999999999</v>
      </c>
      <c r="I3">
        <f>H3 * D3</f>
        <v>15</v>
      </c>
      <c r="J3">
        <v>1</v>
      </c>
      <c r="K3">
        <f>J3 * F3</f>
        <v>30.17035781249999</v>
      </c>
    </row>
    <row r="4" spans="1:13" x14ac:dyDescent="0.25">
      <c r="A4">
        <v>2</v>
      </c>
      <c r="B4">
        <v>25</v>
      </c>
      <c r="C4">
        <f>B4 * (1 + M$1)^-A4</f>
        <v>18.903591682419663</v>
      </c>
      <c r="D4">
        <f>B4 / (1 + M$1)^A4</f>
        <v>18.903591682419663</v>
      </c>
      <c r="E4">
        <f>SUM(C$2:C4)</f>
        <v>-53.052930056710778</v>
      </c>
      <c r="F4">
        <f>B4 * (1 + M$1)^(A$8 - A4)</f>
        <v>43.725156249999984</v>
      </c>
      <c r="G4">
        <f>SUM(F$2:F4)</f>
        <v>-122.71465101562494</v>
      </c>
      <c r="H4">
        <v>0.61509999999999998</v>
      </c>
      <c r="I4">
        <f t="shared" ref="I4:I8" si="0">H4 * D4</f>
        <v>11.627599243856334</v>
      </c>
      <c r="J4">
        <v>0.46510000000000001</v>
      </c>
      <c r="K4">
        <f t="shared" ref="K4:K8" si="1">J4 * F4</f>
        <v>20.336570171874992</v>
      </c>
    </row>
    <row r="5" spans="1:13" x14ac:dyDescent="0.25">
      <c r="A5">
        <v>3</v>
      </c>
      <c r="B5">
        <v>35</v>
      </c>
      <c r="C5">
        <f>B5 * (1 + M$1)^-A5</f>
        <v>23.013068135119592</v>
      </c>
      <c r="D5">
        <f>B5 / (1 + M$1)^A5</f>
        <v>23.013068135119592</v>
      </c>
      <c r="E5">
        <f>SUM(C$2:C5)</f>
        <v>-30.039861921591186</v>
      </c>
      <c r="F5">
        <f>B5 * (1 + M$1)^(A$8 - A5)</f>
        <v>53.230624999999982</v>
      </c>
      <c r="G5">
        <f>SUM(F$2:F5)</f>
        <v>-69.484026015624949</v>
      </c>
      <c r="H5">
        <v>0.438</v>
      </c>
      <c r="I5">
        <f t="shared" si="0"/>
        <v>10.079723843182382</v>
      </c>
      <c r="J5">
        <v>0.28799999999999998</v>
      </c>
      <c r="K5">
        <f t="shared" si="1"/>
        <v>15.330419999999993</v>
      </c>
    </row>
    <row r="6" spans="1:13" x14ac:dyDescent="0.25">
      <c r="A6">
        <v>4</v>
      </c>
      <c r="B6">
        <v>45</v>
      </c>
      <c r="C6">
        <f>B6 * (1 + M$1)^-A6</f>
        <v>25.728896051686505</v>
      </c>
      <c r="D6">
        <f>B6 / (1 + M$1)^A6</f>
        <v>25.728896051686501</v>
      </c>
      <c r="E6">
        <f>SUM(C$2:C6)</f>
        <v>-4.3109658699046811</v>
      </c>
      <c r="F6">
        <f>B6 * (1 + M$1)^(A$8 - A6)</f>
        <v>59.512499999999989</v>
      </c>
      <c r="G6">
        <f>SUM(F$2:F6)</f>
        <v>-9.9715260156249599</v>
      </c>
      <c r="H6">
        <v>0.3503</v>
      </c>
      <c r="I6">
        <f t="shared" si="0"/>
        <v>9.0128322869057822</v>
      </c>
      <c r="J6">
        <v>0.20030000000000001</v>
      </c>
      <c r="K6">
        <f t="shared" si="1"/>
        <v>11.920353749999999</v>
      </c>
    </row>
    <row r="7" spans="1:13" x14ac:dyDescent="0.25">
      <c r="A7">
        <v>5</v>
      </c>
      <c r="B7">
        <v>45</v>
      </c>
      <c r="C7">
        <f>B7 * (1 + M$1)^-A7</f>
        <v>22.372953088423046</v>
      </c>
      <c r="D7">
        <f>B7 / (1 + M$1)^A7</f>
        <v>22.372953088423046</v>
      </c>
      <c r="E7">
        <f>SUM(C$2:C7)</f>
        <v>18.061987218518365</v>
      </c>
      <c r="F7">
        <f>B7 * (1 + M$1)^(A$8 - A7)</f>
        <v>51.749999999999993</v>
      </c>
      <c r="G7">
        <f>SUM(F$2:F7)</f>
        <v>41.778473984375033</v>
      </c>
      <c r="H7">
        <v>0.29830000000000001</v>
      </c>
      <c r="I7">
        <f t="shared" si="0"/>
        <v>6.6738519062765951</v>
      </c>
      <c r="J7">
        <v>0.14829999999999999</v>
      </c>
      <c r="K7">
        <f t="shared" si="1"/>
        <v>7.6745249999999983</v>
      </c>
    </row>
    <row r="8" spans="1:13" x14ac:dyDescent="0.25">
      <c r="A8">
        <v>6</v>
      </c>
      <c r="B8">
        <v>35</v>
      </c>
      <c r="C8">
        <f>B8 * (1 + M$1)^-A8</f>
        <v>15.131465856904477</v>
      </c>
      <c r="D8">
        <f>B8 / (1 + M$1)^A8</f>
        <v>15.131465856904477</v>
      </c>
      <c r="E8">
        <f>SUM(C$2:C8)</f>
        <v>33.193453075422838</v>
      </c>
      <c r="F8">
        <f>B8 * (1 + M$1)^(A$8 - A8)</f>
        <v>35</v>
      </c>
      <c r="G8">
        <f>SUM(F$2:F8)</f>
        <v>76.77847398437504</v>
      </c>
      <c r="H8">
        <v>0.26419999999999999</v>
      </c>
      <c r="I8">
        <f t="shared" si="0"/>
        <v>3.9977332793941627</v>
      </c>
      <c r="J8">
        <v>0.1142</v>
      </c>
      <c r="K8">
        <f t="shared" si="1"/>
        <v>3.9969999999999999</v>
      </c>
    </row>
    <row r="10" spans="1:13" x14ac:dyDescent="0.25">
      <c r="J10" t="s">
        <v>7</v>
      </c>
    </row>
    <row r="11" spans="1:13" x14ac:dyDescent="0.25">
      <c r="B11">
        <f>-E6 / E7</f>
        <v>0.23867616656736357</v>
      </c>
      <c r="C11">
        <f>B11 + A6</f>
        <v>4.2386761665673633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F413-5569-408E-B785-E26DA107A48C}">
  <dimension ref="A1:N29"/>
  <sheetViews>
    <sheetView workbookViewId="0">
      <selection activeCell="F25" sqref="F25"/>
    </sheetView>
  </sheetViews>
  <sheetFormatPr defaultRowHeight="15" x14ac:dyDescent="0.25"/>
  <cols>
    <col min="1" max="1" width="35.42578125" bestFit="1" customWidth="1"/>
    <col min="2" max="3" width="2.85546875" customWidth="1"/>
    <col min="4" max="9" width="14.5703125" bestFit="1" customWidth="1"/>
    <col min="10" max="12" width="13.5703125" bestFit="1" customWidth="1"/>
  </cols>
  <sheetData>
    <row r="1" spans="1:14" s="10" customFormat="1" ht="15.75" thickBot="1" x14ac:dyDescent="0.3">
      <c r="A1" s="3" t="s">
        <v>8</v>
      </c>
      <c r="B1" s="4"/>
      <c r="C1" s="4"/>
      <c r="D1" s="4">
        <v>0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5">
        <v>8</v>
      </c>
      <c r="N1" s="2" t="s">
        <v>25</v>
      </c>
    </row>
    <row r="2" spans="1:14" x14ac:dyDescent="0.25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8"/>
      <c r="N2" s="36">
        <v>0.15</v>
      </c>
    </row>
    <row r="3" spans="1:14" s="2" customFormat="1" x14ac:dyDescent="0.25">
      <c r="A3" s="9" t="s">
        <v>9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4" s="2" customFormat="1" x14ac:dyDescent="0.25">
      <c r="A4" s="9" t="s">
        <v>10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1:14" x14ac:dyDescent="0.25">
      <c r="A5" s="6" t="s">
        <v>11</v>
      </c>
      <c r="B5" s="7"/>
      <c r="C5" s="7"/>
      <c r="D5" s="7"/>
      <c r="E5" s="7">
        <v>30000</v>
      </c>
      <c r="F5" s="7">
        <v>30000</v>
      </c>
      <c r="G5" s="7">
        <v>30000</v>
      </c>
      <c r="H5" s="7">
        <v>30000</v>
      </c>
      <c r="I5" s="7">
        <v>30000</v>
      </c>
      <c r="J5" s="7">
        <v>30000</v>
      </c>
      <c r="K5" s="7">
        <v>30000</v>
      </c>
      <c r="L5" s="8">
        <v>30000</v>
      </c>
    </row>
    <row r="6" spans="1:14" x14ac:dyDescent="0.25">
      <c r="A6" s="17" t="s">
        <v>10</v>
      </c>
      <c r="B6" s="18"/>
      <c r="C6" s="18"/>
      <c r="D6" s="23"/>
      <c r="E6" s="23">
        <v>2</v>
      </c>
      <c r="F6" s="23">
        <v>2</v>
      </c>
      <c r="G6" s="23">
        <v>2</v>
      </c>
      <c r="H6" s="23">
        <v>2</v>
      </c>
      <c r="I6" s="23">
        <v>2</v>
      </c>
      <c r="J6" s="23">
        <v>2</v>
      </c>
      <c r="K6" s="23">
        <v>2</v>
      </c>
      <c r="L6" s="31">
        <v>2</v>
      </c>
    </row>
    <row r="7" spans="1:14" x14ac:dyDescent="0.25">
      <c r="A7" s="19" t="s">
        <v>12</v>
      </c>
      <c r="B7" s="20"/>
      <c r="C7" s="20"/>
      <c r="D7" s="24"/>
      <c r="E7" s="24">
        <f t="shared" ref="E7:L7" si="0">E6 * E5</f>
        <v>60000</v>
      </c>
      <c r="F7" s="24">
        <f t="shared" si="0"/>
        <v>60000</v>
      </c>
      <c r="G7" s="24">
        <f t="shared" si="0"/>
        <v>60000</v>
      </c>
      <c r="H7" s="24">
        <f t="shared" si="0"/>
        <v>60000</v>
      </c>
      <c r="I7" s="24">
        <f t="shared" si="0"/>
        <v>60000</v>
      </c>
      <c r="J7" s="24">
        <f t="shared" si="0"/>
        <v>60000</v>
      </c>
      <c r="K7" s="24">
        <f t="shared" si="0"/>
        <v>60000</v>
      </c>
      <c r="L7" s="32">
        <f t="shared" si="0"/>
        <v>60000</v>
      </c>
    </row>
    <row r="8" spans="1:14" s="2" customFormat="1" x14ac:dyDescent="0.25">
      <c r="A8" s="9" t="s">
        <v>13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1"/>
    </row>
    <row r="9" spans="1:14" x14ac:dyDescent="0.25">
      <c r="A9" s="6" t="s">
        <v>14</v>
      </c>
      <c r="B9" s="7"/>
      <c r="C9" s="7"/>
      <c r="D9" s="7"/>
      <c r="E9" s="7">
        <v>4000</v>
      </c>
      <c r="F9" s="7">
        <v>4000</v>
      </c>
      <c r="G9" s="7">
        <v>4000</v>
      </c>
      <c r="H9" s="7">
        <v>4000</v>
      </c>
      <c r="I9" s="7">
        <v>4000</v>
      </c>
      <c r="J9" s="7">
        <v>4000</v>
      </c>
      <c r="K9" s="7">
        <v>4000</v>
      </c>
      <c r="L9" s="8">
        <v>4000</v>
      </c>
    </row>
    <row r="10" spans="1:14" x14ac:dyDescent="0.25">
      <c r="A10" s="17" t="s">
        <v>15</v>
      </c>
      <c r="B10" s="18"/>
      <c r="C10" s="18"/>
      <c r="D10" s="23"/>
      <c r="E10" s="23">
        <v>17</v>
      </c>
      <c r="F10" s="23">
        <v>17</v>
      </c>
      <c r="G10" s="23">
        <v>17</v>
      </c>
      <c r="H10" s="23">
        <v>17</v>
      </c>
      <c r="I10" s="23">
        <v>17</v>
      </c>
      <c r="J10" s="23">
        <v>17</v>
      </c>
      <c r="K10" s="23">
        <v>17</v>
      </c>
      <c r="L10" s="31">
        <v>17</v>
      </c>
    </row>
    <row r="11" spans="1:14" x14ac:dyDescent="0.25">
      <c r="A11" s="17" t="s">
        <v>12</v>
      </c>
      <c r="B11" s="18"/>
      <c r="C11" s="18"/>
      <c r="D11" s="23"/>
      <c r="E11" s="23">
        <f t="shared" ref="E11:L11" si="1">E10 * E9</f>
        <v>68000</v>
      </c>
      <c r="F11" s="23">
        <f t="shared" si="1"/>
        <v>68000</v>
      </c>
      <c r="G11" s="23">
        <f t="shared" si="1"/>
        <v>68000</v>
      </c>
      <c r="H11" s="23">
        <f t="shared" si="1"/>
        <v>68000</v>
      </c>
      <c r="I11" s="23">
        <f t="shared" si="1"/>
        <v>68000</v>
      </c>
      <c r="J11" s="23">
        <f t="shared" si="1"/>
        <v>68000</v>
      </c>
      <c r="K11" s="23">
        <f t="shared" si="1"/>
        <v>68000</v>
      </c>
      <c r="L11" s="31">
        <f t="shared" si="1"/>
        <v>68000</v>
      </c>
    </row>
    <row r="12" spans="1:14" s="2" customFormat="1" x14ac:dyDescent="0.25">
      <c r="A12" s="9" t="s">
        <v>16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</row>
    <row r="13" spans="1:14" x14ac:dyDescent="0.25">
      <c r="A13" s="6" t="s">
        <v>17</v>
      </c>
      <c r="B13" s="7"/>
      <c r="C13" s="7"/>
      <c r="D13" s="7"/>
      <c r="E13" s="7">
        <v>3500</v>
      </c>
      <c r="F13" s="7">
        <v>3500</v>
      </c>
      <c r="G13" s="7">
        <v>3500</v>
      </c>
      <c r="H13" s="7">
        <v>3500</v>
      </c>
      <c r="I13" s="7">
        <v>3500</v>
      </c>
      <c r="J13" s="7">
        <v>3500</v>
      </c>
      <c r="K13" s="7">
        <v>3500</v>
      </c>
      <c r="L13" s="8">
        <v>3500</v>
      </c>
    </row>
    <row r="14" spans="1:14" x14ac:dyDescent="0.25">
      <c r="A14" s="17" t="s">
        <v>18</v>
      </c>
      <c r="B14" s="18"/>
      <c r="C14" s="18"/>
      <c r="D14" s="23"/>
      <c r="E14" s="23">
        <v>25</v>
      </c>
      <c r="F14" s="23">
        <v>25</v>
      </c>
      <c r="G14" s="23">
        <v>25</v>
      </c>
      <c r="H14" s="23">
        <v>25</v>
      </c>
      <c r="I14" s="23">
        <v>25</v>
      </c>
      <c r="J14" s="23">
        <v>25</v>
      </c>
      <c r="K14" s="23">
        <v>25</v>
      </c>
      <c r="L14" s="31">
        <v>25</v>
      </c>
    </row>
    <row r="15" spans="1:14" s="2" customFormat="1" x14ac:dyDescent="0.25">
      <c r="A15" s="21" t="s">
        <v>16</v>
      </c>
      <c r="B15" s="22"/>
      <c r="C15" s="22"/>
      <c r="D15" s="25"/>
      <c r="E15" s="25">
        <f t="shared" ref="E15:L15" si="2">E14 * E13</f>
        <v>87500</v>
      </c>
      <c r="F15" s="25">
        <f t="shared" si="2"/>
        <v>87500</v>
      </c>
      <c r="G15" s="25">
        <f t="shared" si="2"/>
        <v>87500</v>
      </c>
      <c r="H15" s="25">
        <f t="shared" si="2"/>
        <v>87500</v>
      </c>
      <c r="I15" s="25">
        <f t="shared" si="2"/>
        <v>87500</v>
      </c>
      <c r="J15" s="25">
        <f t="shared" si="2"/>
        <v>87500</v>
      </c>
      <c r="K15" s="25">
        <f t="shared" si="2"/>
        <v>87500</v>
      </c>
      <c r="L15" s="33">
        <f t="shared" si="2"/>
        <v>87500</v>
      </c>
    </row>
    <row r="16" spans="1:14" ht="15.75" thickBot="1" x14ac:dyDescent="0.3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8"/>
    </row>
    <row r="17" spans="1:12" s="2" customFormat="1" ht="15.75" thickBot="1" x14ac:dyDescent="0.3">
      <c r="A17" s="3" t="s">
        <v>19</v>
      </c>
      <c r="B17" s="4"/>
      <c r="C17" s="4"/>
      <c r="D17" s="26"/>
      <c r="E17" s="26">
        <f t="shared" ref="E17:L17" si="3">E7 + E11 + E15</f>
        <v>215500</v>
      </c>
      <c r="F17" s="26">
        <f t="shared" si="3"/>
        <v>215500</v>
      </c>
      <c r="G17" s="26">
        <f t="shared" si="3"/>
        <v>215500</v>
      </c>
      <c r="H17" s="26">
        <f t="shared" si="3"/>
        <v>215500</v>
      </c>
      <c r="I17" s="26">
        <f t="shared" si="3"/>
        <v>215500</v>
      </c>
      <c r="J17" s="26">
        <f t="shared" si="3"/>
        <v>215500</v>
      </c>
      <c r="K17" s="26">
        <f t="shared" si="3"/>
        <v>215500</v>
      </c>
      <c r="L17" s="34">
        <f t="shared" si="3"/>
        <v>215500</v>
      </c>
    </row>
    <row r="18" spans="1:12" ht="15.75" thickBo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8"/>
    </row>
    <row r="19" spans="1:12" s="2" customFormat="1" x14ac:dyDescent="0.25">
      <c r="A19" s="14" t="s">
        <v>20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6"/>
    </row>
    <row r="20" spans="1:12" s="2" customFormat="1" x14ac:dyDescent="0.25">
      <c r="A20" s="9" t="s">
        <v>21</v>
      </c>
      <c r="B20" s="10"/>
      <c r="C20" s="10"/>
      <c r="D20" s="27">
        <v>-650000</v>
      </c>
      <c r="E20" s="27"/>
      <c r="F20" s="27"/>
      <c r="G20" s="27"/>
      <c r="H20" s="27"/>
      <c r="I20" s="27"/>
      <c r="J20" s="27"/>
      <c r="K20" s="27"/>
      <c r="L20" s="28"/>
    </row>
    <row r="21" spans="1:12" s="2" customFormat="1" x14ac:dyDescent="0.25">
      <c r="A21" s="9" t="s">
        <v>22</v>
      </c>
      <c r="B21" s="10"/>
      <c r="C21" s="10"/>
      <c r="D21" s="27"/>
      <c r="E21" s="27">
        <v>-53000</v>
      </c>
      <c r="F21" s="27">
        <v>-53000</v>
      </c>
      <c r="G21" s="27">
        <v>-53000</v>
      </c>
      <c r="H21" s="27">
        <v>-53000</v>
      </c>
      <c r="I21" s="27">
        <v>-53000</v>
      </c>
      <c r="J21" s="27">
        <v>-53000</v>
      </c>
      <c r="K21" s="27">
        <v>-53000</v>
      </c>
      <c r="L21" s="28">
        <v>-53000</v>
      </c>
    </row>
    <row r="22" spans="1:12" s="2" customFormat="1" x14ac:dyDescent="0.25">
      <c r="A22" s="9" t="s">
        <v>23</v>
      </c>
      <c r="B22" s="10"/>
      <c r="C22" s="10"/>
      <c r="D22" s="27">
        <f>SUM(D20:D21)</f>
        <v>-650000</v>
      </c>
      <c r="E22" s="27">
        <f t="shared" ref="E22:L22" si="4">SUM(E20:E21)</f>
        <v>-53000</v>
      </c>
      <c r="F22" s="27">
        <f t="shared" si="4"/>
        <v>-53000</v>
      </c>
      <c r="G22" s="27">
        <f t="shared" si="4"/>
        <v>-53000</v>
      </c>
      <c r="H22" s="27">
        <f t="shared" si="4"/>
        <v>-53000</v>
      </c>
      <c r="I22" s="27">
        <f t="shared" si="4"/>
        <v>-53000</v>
      </c>
      <c r="J22" s="27">
        <f t="shared" si="4"/>
        <v>-53000</v>
      </c>
      <c r="K22" s="27">
        <f t="shared" si="4"/>
        <v>-53000</v>
      </c>
      <c r="L22" s="28">
        <f t="shared" si="4"/>
        <v>-53000</v>
      </c>
    </row>
    <row r="23" spans="1:12" s="2" customFormat="1" x14ac:dyDescent="0.25">
      <c r="A23" s="9"/>
      <c r="B23" s="10"/>
      <c r="C23" s="10"/>
      <c r="D23" s="27"/>
      <c r="E23" s="27"/>
      <c r="F23" s="27"/>
      <c r="G23" s="27"/>
      <c r="H23" s="27"/>
      <c r="I23" s="27"/>
      <c r="J23" s="27"/>
      <c r="K23" s="27"/>
      <c r="L23" s="28"/>
    </row>
    <row r="24" spans="1:12" s="2" customFormat="1" ht="15.75" thickBot="1" x14ac:dyDescent="0.3">
      <c r="A24" s="12" t="s">
        <v>24</v>
      </c>
      <c r="B24" s="13"/>
      <c r="C24" s="13"/>
      <c r="D24" s="29">
        <f>D17 + D22</f>
        <v>-650000</v>
      </c>
      <c r="E24" s="29">
        <f t="shared" ref="E24:L24" si="5">E17 + E22</f>
        <v>162500</v>
      </c>
      <c r="F24" s="29">
        <f t="shared" si="5"/>
        <v>162500</v>
      </c>
      <c r="G24" s="29">
        <f t="shared" si="5"/>
        <v>162500</v>
      </c>
      <c r="H24" s="29">
        <f t="shared" si="5"/>
        <v>162500</v>
      </c>
      <c r="I24" s="29">
        <f t="shared" si="5"/>
        <v>162500</v>
      </c>
      <c r="J24" s="29">
        <f t="shared" si="5"/>
        <v>162500</v>
      </c>
      <c r="K24" s="29">
        <f t="shared" si="5"/>
        <v>162500</v>
      </c>
      <c r="L24" s="30">
        <f t="shared" si="5"/>
        <v>162500</v>
      </c>
    </row>
    <row r="26" spans="1:12" ht="15.75" thickBot="1" x14ac:dyDescent="0.3">
      <c r="A26" s="35"/>
    </row>
    <row r="27" spans="1:12" x14ac:dyDescent="0.25">
      <c r="A27" s="37" t="s">
        <v>26</v>
      </c>
      <c r="B27" s="38"/>
      <c r="C27" s="38"/>
      <c r="D27" s="39">
        <f>(1 + $N$2)^-D1</f>
        <v>1</v>
      </c>
      <c r="E27" s="39">
        <f t="shared" ref="E27:L27" si="6">(1 + $N$2)^-E1</f>
        <v>0.86956521739130443</v>
      </c>
      <c r="F27" s="39">
        <f t="shared" si="6"/>
        <v>0.7561436672967865</v>
      </c>
      <c r="G27" s="39">
        <f t="shared" si="6"/>
        <v>0.65751623243198831</v>
      </c>
      <c r="H27" s="39">
        <f t="shared" si="6"/>
        <v>0.57175324559303342</v>
      </c>
      <c r="I27" s="39">
        <f t="shared" si="6"/>
        <v>0.49717673529828987</v>
      </c>
      <c r="J27" s="39">
        <f t="shared" si="6"/>
        <v>0.43232759591155645</v>
      </c>
      <c r="K27" s="39">
        <f t="shared" si="6"/>
        <v>0.37593703992309269</v>
      </c>
      <c r="L27" s="40">
        <f t="shared" si="6"/>
        <v>0.32690177384616753</v>
      </c>
    </row>
    <row r="28" spans="1:12" x14ac:dyDescent="0.25">
      <c r="A28" s="17"/>
      <c r="B28" s="18"/>
      <c r="C28" s="18"/>
      <c r="D28" s="45">
        <f>D24 * D27</f>
        <v>-650000</v>
      </c>
      <c r="E28" s="45">
        <f t="shared" ref="E28:L28" si="7">E24 * E27</f>
        <v>141304.34782608697</v>
      </c>
      <c r="F28" s="45">
        <f t="shared" si="7"/>
        <v>122873.3459357278</v>
      </c>
      <c r="G28" s="45">
        <f t="shared" si="7"/>
        <v>106846.3877701981</v>
      </c>
      <c r="H28" s="45">
        <f t="shared" si="7"/>
        <v>92909.902408867929</v>
      </c>
      <c r="I28" s="45">
        <f t="shared" si="7"/>
        <v>80791.219485972106</v>
      </c>
      <c r="J28" s="45">
        <f t="shared" si="7"/>
        <v>70253.234335627916</v>
      </c>
      <c r="K28" s="45">
        <f t="shared" si="7"/>
        <v>61089.768987502561</v>
      </c>
      <c r="L28" s="46">
        <f t="shared" si="7"/>
        <v>53121.538250002224</v>
      </c>
    </row>
    <row r="29" spans="1:12" ht="15.75" thickBot="1" x14ac:dyDescent="0.3">
      <c r="A29" s="41" t="s">
        <v>27</v>
      </c>
      <c r="B29" s="42"/>
      <c r="C29" s="42"/>
      <c r="D29" s="43">
        <f>D28</f>
        <v>-650000</v>
      </c>
      <c r="E29" s="43">
        <f>SUM($D28:E28)</f>
        <v>-508695.65217391303</v>
      </c>
      <c r="F29" s="43">
        <f>SUM($D28:F28)</f>
        <v>-385822.30623818521</v>
      </c>
      <c r="G29" s="43">
        <f>SUM($D28:G28)</f>
        <v>-278975.9184679871</v>
      </c>
      <c r="H29" s="43">
        <f>SUM($D28:H28)</f>
        <v>-186066.01605911917</v>
      </c>
      <c r="I29" s="43">
        <f>SUM($D28:I28)</f>
        <v>-105274.79657314706</v>
      </c>
      <c r="J29" s="43">
        <f>SUM($D28:J28)</f>
        <v>-35021.562237519145</v>
      </c>
      <c r="K29" s="43">
        <f>SUM($D28:K28)</f>
        <v>26068.206749983416</v>
      </c>
      <c r="L29" s="44">
        <f>SUM($D28:L28)</f>
        <v>79189.744999985647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D274-A6E9-4AD4-9C9E-B08984F156F9}">
  <dimension ref="A1:H16"/>
  <sheetViews>
    <sheetView workbookViewId="0">
      <selection activeCell="I13" sqref="I13"/>
    </sheetView>
  </sheetViews>
  <sheetFormatPr defaultRowHeight="15" x14ac:dyDescent="0.25"/>
  <cols>
    <col min="3" max="3" width="12.42578125" bestFit="1" customWidth="1"/>
    <col min="4" max="6" width="11.42578125" bestFit="1" customWidth="1"/>
  </cols>
  <sheetData>
    <row r="1" spans="1:8" ht="15.75" thickBot="1" x14ac:dyDescent="0.3">
      <c r="A1" s="3" t="s">
        <v>8</v>
      </c>
      <c r="B1" s="4"/>
      <c r="C1" s="4">
        <v>0</v>
      </c>
      <c r="D1" s="4">
        <v>1</v>
      </c>
      <c r="E1" s="4">
        <v>2</v>
      </c>
      <c r="F1" s="5">
        <v>3</v>
      </c>
      <c r="H1" s="2" t="s">
        <v>25</v>
      </c>
    </row>
    <row r="2" spans="1:8" ht="15.75" thickBot="1" x14ac:dyDescent="0.3">
      <c r="A2" s="41" t="s">
        <v>28</v>
      </c>
      <c r="B2" s="42"/>
      <c r="C2" s="50">
        <v>-75000</v>
      </c>
      <c r="D2" s="50">
        <v>24400</v>
      </c>
      <c r="E2" s="50">
        <v>27340</v>
      </c>
      <c r="F2" s="51">
        <v>55760</v>
      </c>
      <c r="H2" s="36">
        <v>0.15</v>
      </c>
    </row>
    <row r="3" spans="1:8" ht="15.75" thickBot="1" x14ac:dyDescent="0.3"/>
    <row r="4" spans="1:8" x14ac:dyDescent="0.25">
      <c r="A4" s="48" t="s">
        <v>26</v>
      </c>
      <c r="B4" s="38"/>
      <c r="C4" s="38">
        <f>(1 + $H$2)^-C1</f>
        <v>1</v>
      </c>
      <c r="D4" s="38">
        <f t="shared" ref="D4:F4" si="0">(1 + $H$2)^-D1</f>
        <v>0.86956521739130443</v>
      </c>
      <c r="E4" s="38">
        <f t="shared" si="0"/>
        <v>0.7561436672967865</v>
      </c>
      <c r="F4" s="49">
        <f t="shared" si="0"/>
        <v>0.65751623243198831</v>
      </c>
    </row>
    <row r="5" spans="1:8" x14ac:dyDescent="0.25">
      <c r="A5" s="17"/>
      <c r="B5" s="18"/>
      <c r="C5" s="23">
        <f>C2 * C4</f>
        <v>-75000</v>
      </c>
      <c r="D5" s="23">
        <f t="shared" ref="D5:F5" si="1">D2 * D4</f>
        <v>21217.391304347828</v>
      </c>
      <c r="E5" s="23">
        <f t="shared" si="1"/>
        <v>20672.967863894144</v>
      </c>
      <c r="F5" s="31">
        <f t="shared" si="1"/>
        <v>36663.105120407665</v>
      </c>
    </row>
    <row r="6" spans="1:8" ht="15.75" thickBot="1" x14ac:dyDescent="0.3">
      <c r="A6" s="41" t="s">
        <v>27</v>
      </c>
      <c r="B6" s="42"/>
      <c r="C6" s="50">
        <f>C5</f>
        <v>-75000</v>
      </c>
      <c r="D6" s="50">
        <f>SUM($C5:D5)</f>
        <v>-53782.608695652176</v>
      </c>
      <c r="E6" s="50">
        <f>SUM($C5:E5)</f>
        <v>-33109.640831758035</v>
      </c>
      <c r="F6" s="54">
        <f>SUM($C5:F5)</f>
        <v>3553.4642886496295</v>
      </c>
    </row>
    <row r="7" spans="1:8" ht="15.75" thickBot="1" x14ac:dyDescent="0.3"/>
    <row r="8" spans="1:8" x14ac:dyDescent="0.25">
      <c r="A8" s="55" t="s">
        <v>0</v>
      </c>
      <c r="B8" s="56">
        <f>F1</f>
        <v>3</v>
      </c>
      <c r="C8" s="56"/>
      <c r="D8" s="56"/>
      <c r="E8" s="56"/>
      <c r="F8" s="57"/>
    </row>
    <row r="9" spans="1:8" x14ac:dyDescent="0.25">
      <c r="A9" s="6" t="s">
        <v>29</v>
      </c>
      <c r="B9" s="7"/>
      <c r="C9" s="7">
        <f>(1 + $H$2)^($B8 - C1)</f>
        <v>1.5208749999999995</v>
      </c>
      <c r="D9" s="7">
        <f t="shared" ref="D9:F9" si="2">(1 + $H$2)^($B8 - D1)</f>
        <v>1.3224999999999998</v>
      </c>
      <c r="E9" s="7">
        <f t="shared" si="2"/>
        <v>1.1499999999999999</v>
      </c>
      <c r="F9" s="8">
        <f t="shared" si="2"/>
        <v>1</v>
      </c>
    </row>
    <row r="10" spans="1:8" x14ac:dyDescent="0.25">
      <c r="A10" s="17"/>
      <c r="B10" s="18"/>
      <c r="C10" s="23">
        <f>C9 * C2</f>
        <v>-114065.62499999997</v>
      </c>
      <c r="D10" s="23">
        <f t="shared" ref="D10:F10" si="3">D9 * D2</f>
        <v>32268.999999999996</v>
      </c>
      <c r="E10" s="23">
        <f t="shared" si="3"/>
        <v>31440.999999999996</v>
      </c>
      <c r="F10" s="31">
        <f t="shared" si="3"/>
        <v>55760</v>
      </c>
    </row>
    <row r="11" spans="1:8" ht="15.75" thickBot="1" x14ac:dyDescent="0.3">
      <c r="A11" s="41" t="s">
        <v>30</v>
      </c>
      <c r="B11" s="42"/>
      <c r="C11" s="50">
        <f>C10</f>
        <v>-114065.62499999997</v>
      </c>
      <c r="D11" s="50">
        <f>SUM($C10:D10)</f>
        <v>-81796.624999999971</v>
      </c>
      <c r="E11" s="50">
        <f>SUM($C10:E10)</f>
        <v>-50355.624999999971</v>
      </c>
      <c r="F11" s="54">
        <f>SUM($C10:F10)</f>
        <v>5404.3750000000291</v>
      </c>
    </row>
    <row r="12" spans="1:8" ht="15.75" thickBot="1" x14ac:dyDescent="0.3"/>
    <row r="13" spans="1:8" x14ac:dyDescent="0.25">
      <c r="A13" s="48" t="s">
        <v>31</v>
      </c>
      <c r="B13" s="38"/>
      <c r="C13" s="38"/>
      <c r="D13" s="38">
        <v>1.1499999999999999</v>
      </c>
      <c r="E13" s="38">
        <v>0.61509999999999998</v>
      </c>
      <c r="F13" s="49">
        <v>0.438</v>
      </c>
    </row>
    <row r="14" spans="1:8" x14ac:dyDescent="0.25">
      <c r="A14" s="17"/>
      <c r="B14" s="18"/>
      <c r="C14" s="18"/>
      <c r="D14" s="18"/>
      <c r="E14" s="18"/>
      <c r="F14" s="59">
        <f>F13 * F6</f>
        <v>1556.4173584285377</v>
      </c>
    </row>
    <row r="15" spans="1:8" x14ac:dyDescent="0.25">
      <c r="A15" s="6" t="s">
        <v>32</v>
      </c>
      <c r="B15" s="7"/>
      <c r="C15" s="7"/>
      <c r="D15" s="7">
        <v>1</v>
      </c>
      <c r="E15" s="7">
        <v>0.46510000000000001</v>
      </c>
      <c r="F15" s="8">
        <v>0.28799999999999998</v>
      </c>
    </row>
    <row r="16" spans="1:8" ht="15.75" thickBot="1" x14ac:dyDescent="0.3">
      <c r="A16" s="41"/>
      <c r="B16" s="42"/>
      <c r="C16" s="42"/>
      <c r="D16" s="42"/>
      <c r="E16" s="42"/>
      <c r="F16" s="54">
        <f>F15 * F11</f>
        <v>1556.4600000000082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4B767-810C-421B-97C1-274DDDFC7FF8}">
  <dimension ref="A1:S14"/>
  <sheetViews>
    <sheetView workbookViewId="0">
      <selection activeCell="H24" sqref="H24"/>
    </sheetView>
  </sheetViews>
  <sheetFormatPr defaultRowHeight="15" x14ac:dyDescent="0.25"/>
  <cols>
    <col min="2" max="2" width="10.42578125" bestFit="1" customWidth="1"/>
    <col min="3" max="4" width="10.42578125" customWidth="1"/>
    <col min="5" max="5" width="10.42578125" bestFit="1" customWidth="1"/>
    <col min="6" max="8" width="11.42578125" bestFit="1" customWidth="1"/>
    <col min="9" max="10" width="11.42578125" customWidth="1"/>
    <col min="11" max="11" width="10.42578125" bestFit="1" customWidth="1"/>
    <col min="12" max="14" width="10.42578125" customWidth="1"/>
    <col min="15" max="16" width="11.42578125" bestFit="1" customWidth="1"/>
    <col min="17" max="18" width="12.140625" bestFit="1" customWidth="1"/>
  </cols>
  <sheetData>
    <row r="1" spans="1:19" x14ac:dyDescent="0.25">
      <c r="A1" s="60" t="s">
        <v>33</v>
      </c>
      <c r="B1" s="78" t="s">
        <v>34</v>
      </c>
      <c r="C1" s="74"/>
      <c r="D1" s="79"/>
      <c r="E1" s="78" t="s">
        <v>35</v>
      </c>
      <c r="F1" s="74"/>
      <c r="G1" s="79"/>
      <c r="H1" s="78" t="s">
        <v>36</v>
      </c>
      <c r="I1" s="74"/>
      <c r="J1" s="79"/>
      <c r="K1" s="78" t="s">
        <v>37</v>
      </c>
      <c r="L1" s="74"/>
      <c r="M1" s="79"/>
      <c r="N1" s="74" t="s">
        <v>38</v>
      </c>
      <c r="O1" s="74"/>
      <c r="P1" s="75"/>
      <c r="Q1" s="71" t="s">
        <v>29</v>
      </c>
      <c r="R1" s="66" t="s">
        <v>29</v>
      </c>
      <c r="S1" s="69" t="s">
        <v>25</v>
      </c>
    </row>
    <row r="2" spans="1:19" ht="15.75" thickBot="1" x14ac:dyDescent="0.3">
      <c r="A2" s="61">
        <v>0</v>
      </c>
      <c r="B2" s="76">
        <v>-1000</v>
      </c>
      <c r="C2" s="63">
        <f>$Q2 * B2</f>
        <v>-2011.3571874999993</v>
      </c>
      <c r="D2" s="77">
        <f>SUM(C$2:C2)</f>
        <v>-2011.3571874999993</v>
      </c>
      <c r="E2" s="76">
        <v>-5000</v>
      </c>
      <c r="F2" s="63">
        <f>$Q2 * E2</f>
        <v>-10056.785937499997</v>
      </c>
      <c r="G2" s="77">
        <f>SUM(F$2:F2)</f>
        <v>-10056.785937499997</v>
      </c>
      <c r="H2" s="76">
        <v>-1000</v>
      </c>
      <c r="I2" s="63">
        <f>$Q2 * H2</f>
        <v>-2011.3571874999993</v>
      </c>
      <c r="J2" s="77">
        <f>SUM(I$2:I2)</f>
        <v>-2011.3571874999993</v>
      </c>
      <c r="K2" s="76">
        <v>-3000</v>
      </c>
      <c r="L2" s="63">
        <f>$Q2 * K2</f>
        <v>-6034.0715624999984</v>
      </c>
      <c r="M2" s="77">
        <f>SUM(L$2:L2)</f>
        <v>-6034.0715624999984</v>
      </c>
      <c r="N2" s="63">
        <v>-5000</v>
      </c>
      <c r="O2" s="63">
        <f>$R2 * N2</f>
        <v>-7604.3749999999973</v>
      </c>
      <c r="P2" s="53">
        <f>SUM(O$2:O2)</f>
        <v>-7604.3749999999973</v>
      </c>
      <c r="Q2" s="72">
        <f>(1 + $S$2)^(A$7-A2)</f>
        <v>2.0113571874999994</v>
      </c>
      <c r="R2" s="67">
        <f>(1 + $S$2)^(A$5-A2)</f>
        <v>1.5208749999999995</v>
      </c>
      <c r="S2" s="70">
        <v>0.15</v>
      </c>
    </row>
    <row r="3" spans="1:19" x14ac:dyDescent="0.25">
      <c r="A3" s="61">
        <v>1</v>
      </c>
      <c r="B3" s="76">
        <v>500</v>
      </c>
      <c r="C3" s="63">
        <f t="shared" ref="C3:C7" si="0">Q3 * B3</f>
        <v>874.50312499999973</v>
      </c>
      <c r="D3" s="77">
        <f>SUM(C$2:C3)</f>
        <v>-1136.8540624999996</v>
      </c>
      <c r="E3" s="76">
        <v>2000</v>
      </c>
      <c r="F3" s="63">
        <f t="shared" ref="F3:F7" si="1">$Q3 * E3</f>
        <v>3498.0124999999989</v>
      </c>
      <c r="G3" s="77">
        <f>SUM(F$2:F3)</f>
        <v>-6558.7734374999982</v>
      </c>
      <c r="H3" s="76">
        <v>0</v>
      </c>
      <c r="I3" s="63">
        <f t="shared" ref="I3:I7" si="2">$Q3 * H3</f>
        <v>0</v>
      </c>
      <c r="J3" s="77">
        <f>SUM(I$2:I3)</f>
        <v>-2011.3571874999993</v>
      </c>
      <c r="K3" s="76">
        <v>500</v>
      </c>
      <c r="L3" s="63">
        <f t="shared" ref="L3:L7" si="3">$Q3 * K3</f>
        <v>874.50312499999973</v>
      </c>
      <c r="M3" s="77">
        <f>SUM(L$2:L3)</f>
        <v>-5159.5684374999983</v>
      </c>
      <c r="N3" s="63">
        <v>1000</v>
      </c>
      <c r="O3" s="63">
        <f t="shared" ref="O3:O5" si="4">$R3 * N3</f>
        <v>1322.4999999999998</v>
      </c>
      <c r="P3" s="53">
        <f>SUM(O$2:O3)</f>
        <v>-6281.8749999999973</v>
      </c>
      <c r="Q3" s="72">
        <f>(1 + $S$2)^(A$7-A3)</f>
        <v>1.7490062499999994</v>
      </c>
      <c r="R3" s="67">
        <f>(1 + $S$2)^(A$5-A3)</f>
        <v>1.3224999999999998</v>
      </c>
    </row>
    <row r="4" spans="1:19" x14ac:dyDescent="0.25">
      <c r="A4" s="61">
        <v>2</v>
      </c>
      <c r="B4" s="76">
        <v>900</v>
      </c>
      <c r="C4" s="63">
        <f t="shared" si="0"/>
        <v>1368.7874999999997</v>
      </c>
      <c r="D4" s="77">
        <f>SUM(C$2:C4)</f>
        <v>231.93343750000008</v>
      </c>
      <c r="E4" s="76">
        <v>-3000</v>
      </c>
      <c r="F4" s="63">
        <f t="shared" si="1"/>
        <v>-4562.6249999999982</v>
      </c>
      <c r="G4" s="77">
        <f>SUM(F$2:F4)</f>
        <v>-11121.398437499996</v>
      </c>
      <c r="H4" s="76">
        <v>0</v>
      </c>
      <c r="I4" s="63">
        <f t="shared" si="2"/>
        <v>0</v>
      </c>
      <c r="J4" s="77">
        <f>SUM(I$2:I4)</f>
        <v>-2011.3571874999993</v>
      </c>
      <c r="K4" s="76">
        <v>2000</v>
      </c>
      <c r="L4" s="63">
        <f t="shared" si="3"/>
        <v>3041.7499999999991</v>
      </c>
      <c r="M4" s="77">
        <f>SUM(L$2:L4)</f>
        <v>-2117.8184374999992</v>
      </c>
      <c r="N4" s="63">
        <v>3000</v>
      </c>
      <c r="O4" s="63">
        <f t="shared" si="4"/>
        <v>3449.9999999999995</v>
      </c>
      <c r="P4" s="53">
        <f>SUM(O$2:O4)</f>
        <v>-2831.8749999999977</v>
      </c>
      <c r="Q4" s="72">
        <f>(1 + $S$2)^(A$7-A4)</f>
        <v>1.5208749999999995</v>
      </c>
      <c r="R4" s="67">
        <f>(1 + $S$2)^(A$5-A4)</f>
        <v>1.1499999999999999</v>
      </c>
    </row>
    <row r="5" spans="1:19" x14ac:dyDescent="0.25">
      <c r="A5" s="61">
        <v>3</v>
      </c>
      <c r="B5" s="76">
        <v>1000</v>
      </c>
      <c r="C5" s="63">
        <f t="shared" si="0"/>
        <v>1322.4999999999998</v>
      </c>
      <c r="D5" s="77">
        <f>SUM(C$2:C5)</f>
        <v>1554.4334374999999</v>
      </c>
      <c r="E5" s="76">
        <v>5000</v>
      </c>
      <c r="F5" s="63">
        <f t="shared" si="1"/>
        <v>6612.4999999999991</v>
      </c>
      <c r="G5" s="77">
        <f>SUM(F$2:F5)</f>
        <v>-4508.8984374999973</v>
      </c>
      <c r="H5" s="76">
        <v>3000</v>
      </c>
      <c r="I5" s="63">
        <f t="shared" si="2"/>
        <v>3967.4999999999995</v>
      </c>
      <c r="J5" s="77">
        <f>SUM(I$2:I5)</f>
        <v>1956.1428125000002</v>
      </c>
      <c r="K5" s="76">
        <v>3000</v>
      </c>
      <c r="L5" s="63">
        <f t="shared" si="3"/>
        <v>3967.4999999999995</v>
      </c>
      <c r="M5" s="77">
        <f>SUM(L$2:L5)</f>
        <v>1849.6815625000004</v>
      </c>
      <c r="N5" s="63">
        <v>2000</v>
      </c>
      <c r="O5" s="63">
        <f t="shared" si="4"/>
        <v>2000</v>
      </c>
      <c r="P5" s="82">
        <f>SUM(O$2:O5)</f>
        <v>-831.87499999999773</v>
      </c>
      <c r="Q5" s="72">
        <f>(1 + $S$2)^(A$7-A5)</f>
        <v>1.3224999999999998</v>
      </c>
      <c r="R5" s="67">
        <f>(1 + $S$2)^(A$5-A5)</f>
        <v>1</v>
      </c>
    </row>
    <row r="6" spans="1:19" x14ac:dyDescent="0.25">
      <c r="A6" s="61">
        <v>4</v>
      </c>
      <c r="B6" s="76">
        <v>2000</v>
      </c>
      <c r="C6" s="63">
        <f t="shared" si="0"/>
        <v>2300</v>
      </c>
      <c r="D6" s="77">
        <f>SUM(C$2:C6)</f>
        <v>3854.4334374999999</v>
      </c>
      <c r="E6" s="76">
        <v>5000</v>
      </c>
      <c r="F6" s="63">
        <f t="shared" si="1"/>
        <v>5750</v>
      </c>
      <c r="G6" s="77">
        <f>SUM(F$2:F6)</f>
        <v>1241.1015625000027</v>
      </c>
      <c r="H6" s="76">
        <v>7000</v>
      </c>
      <c r="I6" s="63">
        <f t="shared" si="2"/>
        <v>8049.9999999999991</v>
      </c>
      <c r="J6" s="77">
        <f>SUM(I$2:I6)</f>
        <v>10006.142812499998</v>
      </c>
      <c r="K6" s="76">
        <v>4000</v>
      </c>
      <c r="L6" s="63">
        <f t="shared" si="3"/>
        <v>4600</v>
      </c>
      <c r="M6" s="77">
        <f>SUM(L$2:L6)</f>
        <v>6449.6815624999999</v>
      </c>
      <c r="N6" s="63">
        <v>0</v>
      </c>
      <c r="O6" s="63">
        <f t="shared" ref="O3:O7" si="5">$Q6 * N6</f>
        <v>0</v>
      </c>
      <c r="P6" s="53">
        <v>0</v>
      </c>
      <c r="Q6" s="72">
        <f>(1 + $S$2)^(A$7-A6)</f>
        <v>1.1499999999999999</v>
      </c>
      <c r="R6" s="67"/>
    </row>
    <row r="7" spans="1:19" ht="15.75" thickBot="1" x14ac:dyDescent="0.3">
      <c r="A7" s="62">
        <v>5</v>
      </c>
      <c r="B7" s="80">
        <v>-500</v>
      </c>
      <c r="C7" s="64">
        <f t="shared" si="0"/>
        <v>-500</v>
      </c>
      <c r="D7" s="81">
        <f>SUM(C$2:C7)</f>
        <v>3354.4334374999999</v>
      </c>
      <c r="E7" s="80">
        <v>3500</v>
      </c>
      <c r="F7" s="64">
        <f t="shared" si="1"/>
        <v>3500</v>
      </c>
      <c r="G7" s="81">
        <f>SUM(F$2:F7)</f>
        <v>4741.1015625000027</v>
      </c>
      <c r="H7" s="80">
        <v>13000</v>
      </c>
      <c r="I7" s="64">
        <f t="shared" si="2"/>
        <v>13000</v>
      </c>
      <c r="J7" s="81">
        <f>SUM(I$2:I7)</f>
        <v>23006.142812499998</v>
      </c>
      <c r="K7" s="80">
        <v>1250</v>
      </c>
      <c r="L7" s="64">
        <f t="shared" si="3"/>
        <v>1250</v>
      </c>
      <c r="M7" s="81">
        <f>SUM(L$2:L7)</f>
        <v>7699.6815624999999</v>
      </c>
      <c r="N7" s="64">
        <v>0</v>
      </c>
      <c r="O7" s="64">
        <f t="shared" si="5"/>
        <v>0</v>
      </c>
      <c r="P7" s="51">
        <v>0</v>
      </c>
      <c r="Q7" s="73">
        <f>(1 + $S$2)^(A$7-A7)</f>
        <v>1</v>
      </c>
      <c r="R7" s="68"/>
    </row>
    <row r="10" spans="1:19" x14ac:dyDescent="0.25">
      <c r="A10" s="65"/>
    </row>
    <row r="11" spans="1:19" x14ac:dyDescent="0.25">
      <c r="A11" s="65"/>
    </row>
    <row r="12" spans="1:19" x14ac:dyDescent="0.25">
      <c r="A12" s="65"/>
    </row>
    <row r="13" spans="1:19" x14ac:dyDescent="0.25">
      <c r="A13" s="65"/>
    </row>
    <row r="14" spans="1:19" x14ac:dyDescent="0.25">
      <c r="A14" s="65"/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1CD0-E619-4BA1-A999-AEF7794D7212}">
  <dimension ref="A1:O35"/>
  <sheetViews>
    <sheetView workbookViewId="0">
      <selection activeCell="R18" sqref="R18"/>
    </sheetView>
  </sheetViews>
  <sheetFormatPr defaultRowHeight="15" x14ac:dyDescent="0.25"/>
  <cols>
    <col min="1" max="1" width="11.140625" customWidth="1"/>
    <col min="3" max="6" width="11.42578125" bestFit="1" customWidth="1"/>
    <col min="7" max="7" width="12.42578125" bestFit="1" customWidth="1"/>
    <col min="9" max="9" width="20.28515625" bestFit="1" customWidth="1"/>
    <col min="10" max="10" width="10.42578125" bestFit="1" customWidth="1"/>
    <col min="11" max="11" width="3.7109375" customWidth="1"/>
    <col min="12" max="12" width="10.42578125" bestFit="1" customWidth="1"/>
    <col min="13" max="13" width="14.140625" bestFit="1" customWidth="1"/>
    <col min="14" max="14" width="12.7109375" bestFit="1" customWidth="1"/>
  </cols>
  <sheetData>
    <row r="1" spans="1:15" x14ac:dyDescent="0.25">
      <c r="A1" s="14" t="s">
        <v>8</v>
      </c>
      <c r="B1" s="15"/>
      <c r="C1" s="15">
        <v>0</v>
      </c>
      <c r="D1" s="15">
        <v>1</v>
      </c>
      <c r="E1" s="15">
        <v>2</v>
      </c>
      <c r="F1" s="16">
        <v>3</v>
      </c>
    </row>
    <row r="2" spans="1:15" ht="15.75" thickBot="1" x14ac:dyDescent="0.3">
      <c r="A2" s="41" t="s">
        <v>39</v>
      </c>
      <c r="B2" s="42"/>
      <c r="C2" s="50">
        <v>-75000</v>
      </c>
      <c r="D2" s="50">
        <v>24400</v>
      </c>
      <c r="E2" s="50">
        <v>27340</v>
      </c>
      <c r="F2" s="51">
        <v>55760</v>
      </c>
    </row>
    <row r="4" spans="1:15" ht="15.75" thickBot="1" x14ac:dyDescent="0.3"/>
    <row r="5" spans="1:15" ht="15.75" thickBot="1" x14ac:dyDescent="0.3">
      <c r="A5" s="96" t="s">
        <v>41</v>
      </c>
      <c r="B5" s="97"/>
      <c r="C5" s="97"/>
      <c r="D5" s="97"/>
      <c r="E5" s="97"/>
      <c r="F5" s="97"/>
      <c r="G5" s="98"/>
      <c r="I5" s="96" t="s">
        <v>40</v>
      </c>
      <c r="J5" s="97"/>
      <c r="K5" s="97"/>
      <c r="L5" s="97"/>
      <c r="M5" s="97"/>
      <c r="N5" s="97"/>
      <c r="O5" s="98"/>
    </row>
    <row r="6" spans="1:15" x14ac:dyDescent="0.25">
      <c r="A6" s="83">
        <v>0.05</v>
      </c>
      <c r="B6" s="38"/>
      <c r="C6" s="38">
        <f>(1 + $A6)^-C$1</f>
        <v>1</v>
      </c>
      <c r="D6" s="38">
        <f>(1 + $A6)^-D$1</f>
        <v>0.95238095238095233</v>
      </c>
      <c r="E6" s="38">
        <f>(1 + $A6)^-E$1</f>
        <v>0.90702947845804982</v>
      </c>
      <c r="F6" s="38">
        <f>(1 + $A6)^-F$1</f>
        <v>0.86383759853147601</v>
      </c>
      <c r="G6" s="49"/>
      <c r="I6" s="83">
        <f>A10</f>
        <v>0.15</v>
      </c>
      <c r="J6" s="101">
        <f>A30</f>
        <v>0.17499999999999999</v>
      </c>
      <c r="K6" s="7"/>
      <c r="L6" s="103">
        <f>J6 - I6</f>
        <v>2.4999999999999994E-2</v>
      </c>
      <c r="M6" s="104">
        <f>L6 / L7</f>
        <v>-6.920346303116636E-6</v>
      </c>
      <c r="N6" s="7"/>
      <c r="O6" s="8"/>
    </row>
    <row r="7" spans="1:15" ht="15.75" thickBot="1" x14ac:dyDescent="0.3">
      <c r="A7" s="89"/>
      <c r="B7" s="18"/>
      <c r="C7" s="23">
        <f>C2 * C6</f>
        <v>-75000</v>
      </c>
      <c r="D7" s="23">
        <f>D2 * D6</f>
        <v>23238.095238095237</v>
      </c>
      <c r="E7" s="23">
        <f>E2 * E6</f>
        <v>24798.185941043081</v>
      </c>
      <c r="F7" s="23">
        <f>F2 * F6</f>
        <v>48167.584494115101</v>
      </c>
      <c r="G7" s="31">
        <f>SUM(C7:F7)</f>
        <v>21203.865673253418</v>
      </c>
      <c r="I7" s="99">
        <f>G11</f>
        <v>3553.4642886496295</v>
      </c>
      <c r="J7" s="102">
        <f>G31</f>
        <v>-59.07168931740307</v>
      </c>
      <c r="K7" s="42"/>
      <c r="L7" s="50">
        <f>J7 - I7</f>
        <v>-3612.5359779670325</v>
      </c>
      <c r="M7" s="105"/>
      <c r="N7" s="42">
        <f>M6 * I7</f>
        <v>-2.4591203453213448E-2</v>
      </c>
      <c r="O7" s="106">
        <f>I6 - N7</f>
        <v>0.17459120345321344</v>
      </c>
    </row>
    <row r="8" spans="1:15" x14ac:dyDescent="0.25">
      <c r="A8" s="90">
        <v>0.1</v>
      </c>
      <c r="B8" s="91"/>
      <c r="C8" s="91">
        <f>(1 + $A8)^-C$1</f>
        <v>1</v>
      </c>
      <c r="D8" s="91">
        <f>(1 + $A8)^-D$1</f>
        <v>0.90909090909090906</v>
      </c>
      <c r="E8" s="91">
        <f>(1 + $A8)^-E$1</f>
        <v>0.82644628099173545</v>
      </c>
      <c r="F8" s="91">
        <f>(1 + $A8)^-F$1</f>
        <v>0.75131480090157754</v>
      </c>
      <c r="G8" s="92"/>
      <c r="I8" s="48"/>
      <c r="J8" s="38"/>
      <c r="K8" s="38"/>
      <c r="L8" s="38"/>
      <c r="M8" s="38"/>
      <c r="N8" s="38"/>
      <c r="O8" s="49"/>
    </row>
    <row r="9" spans="1:15" ht="15.75" thickBot="1" x14ac:dyDescent="0.3">
      <c r="A9" s="89"/>
      <c r="B9" s="18"/>
      <c r="C9" s="23">
        <f>C8 * C2</f>
        <v>-75000</v>
      </c>
      <c r="D9" s="23">
        <f>D8 * D2</f>
        <v>22181.81818181818</v>
      </c>
      <c r="E9" s="23">
        <f>E8 * E2</f>
        <v>22595.041322314046</v>
      </c>
      <c r="F9" s="23">
        <f>F8 * F2</f>
        <v>41893.313298271962</v>
      </c>
      <c r="G9" s="31">
        <f t="shared" ref="G9:G17" si="0">SUM(C9:F9)</f>
        <v>11670.172802404184</v>
      </c>
      <c r="I9" s="41"/>
      <c r="J9" s="42"/>
      <c r="K9" s="42"/>
      <c r="L9" s="42"/>
      <c r="M9" s="107">
        <f>(I7 - 0) / (I7 - J7)</f>
        <v>0.98364813812853824</v>
      </c>
      <c r="N9" s="42">
        <f>L6 * M9</f>
        <v>2.4591203453213452E-2</v>
      </c>
      <c r="O9" s="100">
        <f>I6 + N9</f>
        <v>0.17459120345321344</v>
      </c>
    </row>
    <row r="10" spans="1:15" x14ac:dyDescent="0.25">
      <c r="A10" s="90">
        <v>0.15</v>
      </c>
      <c r="B10" s="91"/>
      <c r="C10" s="91">
        <f>(1 + $A10)^-C$1</f>
        <v>1</v>
      </c>
      <c r="D10" s="91">
        <f>(1 + $A10)^-D$1</f>
        <v>0.86956521739130443</v>
      </c>
      <c r="E10" s="91">
        <f>(1 + $A10)^-E$1</f>
        <v>0.7561436672967865</v>
      </c>
      <c r="F10" s="91">
        <f>(1 + $A10)^-F$1</f>
        <v>0.65751623243198831</v>
      </c>
      <c r="G10" s="92"/>
    </row>
    <row r="11" spans="1:15" ht="15.75" thickBot="1" x14ac:dyDescent="0.3">
      <c r="A11" s="89"/>
      <c r="B11" s="18"/>
      <c r="C11" s="23">
        <f>C10*C2</f>
        <v>-75000</v>
      </c>
      <c r="D11" s="23">
        <f>D10*D2</f>
        <v>21217.391304347828</v>
      </c>
      <c r="E11" s="23">
        <f>E10*E2</f>
        <v>20672.967863894144</v>
      </c>
      <c r="F11" s="23">
        <f>F10*F2</f>
        <v>36663.105120407665</v>
      </c>
      <c r="G11" s="31">
        <f t="shared" si="0"/>
        <v>3553.4642886496295</v>
      </c>
    </row>
    <row r="12" spans="1:15" x14ac:dyDescent="0.25">
      <c r="A12" s="84">
        <f>(A30 - A10) / 2 + A10</f>
        <v>0.16249999999999998</v>
      </c>
      <c r="B12" s="7"/>
      <c r="C12" s="7">
        <f>(1 + $A12)^-C$1</f>
        <v>1</v>
      </c>
      <c r="D12" s="7">
        <f>(1 + $A12)^-D$1</f>
        <v>0.86021505376344076</v>
      </c>
      <c r="E12" s="7">
        <f>(1 + $A12)^-E$1</f>
        <v>0.7399699387212394</v>
      </c>
      <c r="F12" s="7">
        <f>(1 + $A12)^-F$1</f>
        <v>0.63653328062042092</v>
      </c>
      <c r="G12" s="8"/>
      <c r="I12" s="109">
        <v>0.174591</v>
      </c>
      <c r="J12" s="38"/>
      <c r="K12" s="38">
        <f>(1 + $I12)^-C$1</f>
        <v>1</v>
      </c>
      <c r="L12" s="38">
        <f>(1 + $I12)^-D$1</f>
        <v>0.8513601755845227</v>
      </c>
      <c r="M12" s="38">
        <f>(1 + $I12)^-E$1</f>
        <v>0.72481414857130921</v>
      </c>
      <c r="N12" s="38">
        <f>(1 + $I12)^-F$1</f>
        <v>0.61707790079381608</v>
      </c>
      <c r="O12" s="49"/>
    </row>
    <row r="13" spans="1:15" ht="15.75" thickBot="1" x14ac:dyDescent="0.3">
      <c r="A13" s="89"/>
      <c r="B13" s="18"/>
      <c r="C13" s="23">
        <f>C12*C$2</f>
        <v>-75000</v>
      </c>
      <c r="D13" s="23">
        <f>D12*D$2</f>
        <v>20989.247311827956</v>
      </c>
      <c r="E13" s="23">
        <f>E12*E$2</f>
        <v>20230.778124638684</v>
      </c>
      <c r="F13" s="23">
        <f>F12*F$2</f>
        <v>35493.09572739467</v>
      </c>
      <c r="G13" s="31">
        <f t="shared" si="0"/>
        <v>1713.1211638613167</v>
      </c>
      <c r="I13" s="41"/>
      <c r="J13" s="42"/>
      <c r="K13" s="50">
        <f>K12*C$2</f>
        <v>-75000</v>
      </c>
      <c r="L13" s="50">
        <f>L12*D$2</f>
        <v>20773.188284262353</v>
      </c>
      <c r="M13" s="50">
        <f>M12*E$2</f>
        <v>19816.418821939595</v>
      </c>
      <c r="N13" s="50">
        <f>N12*F$2</f>
        <v>34408.263748263184</v>
      </c>
      <c r="O13" s="54">
        <f t="shared" ref="O13" si="1">SUM(K13:N13)</f>
        <v>-2.129145534869167</v>
      </c>
    </row>
    <row r="14" spans="1:15" x14ac:dyDescent="0.25">
      <c r="A14" s="84">
        <f>(A30 - A12) / 2 + A12</f>
        <v>0.16874999999999998</v>
      </c>
      <c r="B14" s="7"/>
      <c r="C14" s="7">
        <f>(1 + $A14)^-C$1</f>
        <v>1</v>
      </c>
      <c r="D14" s="7">
        <f>(1 + $A14)^-D$1</f>
        <v>0.85561497326203206</v>
      </c>
      <c r="E14" s="7">
        <f>(1 + $A14)^-E$1</f>
        <v>0.73207698247018793</v>
      </c>
      <c r="F14" s="7">
        <f>(1 + $A14)^-F$1</f>
        <v>0.62637602778197898</v>
      </c>
      <c r="G14" s="8"/>
    </row>
    <row r="15" spans="1:15" x14ac:dyDescent="0.25">
      <c r="A15" s="89"/>
      <c r="B15" s="18"/>
      <c r="C15" s="23">
        <f>C14*C$2</f>
        <v>-75000</v>
      </c>
      <c r="D15" s="23">
        <f>D14*D$2</f>
        <v>20877.005347593582</v>
      </c>
      <c r="E15" s="23">
        <f>E14*E$2</f>
        <v>20014.984700734938</v>
      </c>
      <c r="F15" s="23">
        <f>F14*F$2</f>
        <v>34926.727309123147</v>
      </c>
      <c r="G15" s="31">
        <f t="shared" si="0"/>
        <v>818.71735745167098</v>
      </c>
    </row>
    <row r="16" spans="1:15" x14ac:dyDescent="0.25">
      <c r="A16" s="84">
        <f>(A30 - A14) / 2 + A14</f>
        <v>0.171875</v>
      </c>
      <c r="B16" s="7"/>
      <c r="C16" s="7">
        <f>(1 + $A16)^-C$1</f>
        <v>1</v>
      </c>
      <c r="D16" s="7">
        <f>(1 + $A16)^-D$1</f>
        <v>0.85333333333333339</v>
      </c>
      <c r="E16" s="7">
        <f>(1 + $A16)^-E$1</f>
        <v>0.72817777777777781</v>
      </c>
      <c r="F16" s="7">
        <f>(1 + $A16)^-F$1</f>
        <v>0.62137837037037036</v>
      </c>
      <c r="G16" s="8"/>
    </row>
    <row r="17" spans="1:7" x14ac:dyDescent="0.25">
      <c r="A17" s="89"/>
      <c r="B17" s="18"/>
      <c r="C17" s="23">
        <f>C16*C$2</f>
        <v>-75000</v>
      </c>
      <c r="D17" s="23">
        <f>D16*D$2</f>
        <v>20821.333333333336</v>
      </c>
      <c r="E17" s="23">
        <f>E16*E$2</f>
        <v>19908.380444444447</v>
      </c>
      <c r="F17" s="23">
        <f>F16*F$2</f>
        <v>34648.05793185185</v>
      </c>
      <c r="G17" s="31">
        <f t="shared" si="0"/>
        <v>377.77170962963282</v>
      </c>
    </row>
    <row r="18" spans="1:7" x14ac:dyDescent="0.25">
      <c r="A18" s="84">
        <f>(A30 - A16) / 2 + A16</f>
        <v>0.17343749999999999</v>
      </c>
      <c r="B18" s="7"/>
      <c r="C18" s="7">
        <f>(1 + $A18)^-C$1</f>
        <v>1</v>
      </c>
      <c r="D18" s="7">
        <f>(1 + $A18)^-D$1</f>
        <v>0.85219707057256999</v>
      </c>
      <c r="E18" s="7">
        <f>(1 + $A18)^-E$1</f>
        <v>0.7262398470924698</v>
      </c>
      <c r="F18" s="7">
        <f>(1 + $A18)^-F$1</f>
        <v>0.61889947022527392</v>
      </c>
      <c r="G18" s="8"/>
    </row>
    <row r="19" spans="1:7" x14ac:dyDescent="0.25">
      <c r="A19" s="89"/>
      <c r="B19" s="18"/>
      <c r="C19" s="23">
        <f>C18*C$2</f>
        <v>-75000</v>
      </c>
      <c r="D19" s="23">
        <f>D18*D$2</f>
        <v>20793.608521970709</v>
      </c>
      <c r="E19" s="23">
        <f>E18*E$2</f>
        <v>19855.397419508125</v>
      </c>
      <c r="F19" s="23">
        <f>F18*F$2</f>
        <v>34509.834459761274</v>
      </c>
      <c r="G19" s="31">
        <f t="shared" ref="G19" si="2">SUM(C19:F19)</f>
        <v>158.84040124010789</v>
      </c>
    </row>
    <row r="20" spans="1:7" x14ac:dyDescent="0.25">
      <c r="A20" s="84">
        <f>(A30 - A18) / 2 + A18</f>
        <v>0.17421874999999998</v>
      </c>
      <c r="B20" s="7"/>
      <c r="C20" s="7">
        <f>(1 + $A20)^-C$1</f>
        <v>1</v>
      </c>
      <c r="D20" s="7">
        <f>(1 + $A20)^-D$1</f>
        <v>0.85163007318695938</v>
      </c>
      <c r="E20" s="7">
        <f>(1 + $A20)^-E$1</f>
        <v>0.72527378155642575</v>
      </c>
      <c r="F20" s="7">
        <f>(1 + $A20)^-F$1</f>
        <v>0.61766496366748158</v>
      </c>
      <c r="G20" s="8"/>
    </row>
    <row r="21" spans="1:7" x14ac:dyDescent="0.25">
      <c r="A21" s="89"/>
      <c r="B21" s="18"/>
      <c r="C21" s="23">
        <f>C20*C$2</f>
        <v>-75000</v>
      </c>
      <c r="D21" s="23">
        <f>D20*D$2</f>
        <v>20779.773785761809</v>
      </c>
      <c r="E21" s="23">
        <f>E20*E$2</f>
        <v>19828.985187752682</v>
      </c>
      <c r="F21" s="23">
        <f>F20*F$2</f>
        <v>34440.998374098774</v>
      </c>
      <c r="G21" s="31">
        <f t="shared" ref="G21" si="3">SUM(C21:F21)</f>
        <v>49.757347613260208</v>
      </c>
    </row>
    <row r="22" spans="1:7" x14ac:dyDescent="0.25">
      <c r="A22" s="85">
        <f>(A30 - A20) / 2 + A20</f>
        <v>0.17460937499999998</v>
      </c>
      <c r="B22" s="86"/>
      <c r="C22" s="86">
        <f>(1 + $A22)^-C$1</f>
        <v>1</v>
      </c>
      <c r="D22" s="86">
        <f>(1 + $A22)^-D$1</f>
        <v>0.85134685733288995</v>
      </c>
      <c r="E22" s="86">
        <f>(1 + $A22)^-E$1</f>
        <v>0.72479147149058809</v>
      </c>
      <c r="F22" s="86">
        <f>(1 + $A22)^-F$1</f>
        <v>0.61704894147519307</v>
      </c>
      <c r="G22" s="87"/>
    </row>
    <row r="23" spans="1:7" x14ac:dyDescent="0.25">
      <c r="A23" s="93"/>
      <c r="B23" s="94"/>
      <c r="C23" s="95">
        <f>C22*C$2</f>
        <v>-75000</v>
      </c>
      <c r="D23" s="95">
        <f>D22*D$2</f>
        <v>20772.863318922515</v>
      </c>
      <c r="E23" s="95">
        <f>E22*E$2</f>
        <v>19815.798830552678</v>
      </c>
      <c r="F23" s="95">
        <f>F22*F$2</f>
        <v>34406.648976656768</v>
      </c>
      <c r="G23" s="59">
        <f t="shared" ref="G23" si="4">SUM(C23:F23)</f>
        <v>-4.6888738680427196</v>
      </c>
    </row>
    <row r="24" spans="1:7" x14ac:dyDescent="0.25">
      <c r="A24" s="84">
        <f>(A26 - A22) / 2 + A22</f>
        <v>0.17465820312499997</v>
      </c>
      <c r="B24" s="7"/>
      <c r="C24" s="7">
        <f>(1 + $A24)^-C$1</f>
        <v>1</v>
      </c>
      <c r="D24" s="7">
        <f>(1 + $A24)^-D$1</f>
        <v>0.85131146859541929</v>
      </c>
      <c r="E24" s="7">
        <f>(1 + $A24)^-E$1</f>
        <v>0.7247312165620895</v>
      </c>
      <c r="F24" s="7">
        <f>(1 + $A24)^-F$1</f>
        <v>0.61697199630841726</v>
      </c>
      <c r="G24" s="8"/>
    </row>
    <row r="25" spans="1:7" x14ac:dyDescent="0.25">
      <c r="A25" s="89"/>
      <c r="B25" s="18"/>
      <c r="C25" s="23">
        <f>C24*C$2</f>
        <v>-75000</v>
      </c>
      <c r="D25" s="23">
        <f>D24*D$2</f>
        <v>20771.99983372823</v>
      </c>
      <c r="E25" s="23">
        <f>E24*E$2</f>
        <v>19814.151460807527</v>
      </c>
      <c r="F25" s="23">
        <f>F24*F$2</f>
        <v>34402.358514157349</v>
      </c>
      <c r="G25" s="31">
        <f t="shared" ref="G25" si="5">SUM(C25:F25)</f>
        <v>-11.490191306897032</v>
      </c>
    </row>
    <row r="26" spans="1:7" x14ac:dyDescent="0.25">
      <c r="A26" s="84">
        <f>(A28 - A22) / 2 + A22</f>
        <v>0.17470703124999998</v>
      </c>
      <c r="B26" s="7"/>
      <c r="C26" s="7">
        <f>(1 + $A26)^-C$1</f>
        <v>1</v>
      </c>
      <c r="D26" s="7">
        <f>(1 + $A26)^-D$1</f>
        <v>0.85127608279990019</v>
      </c>
      <c r="E26" s="7">
        <f>(1 + $A26)^-E$1</f>
        <v>0.72467096914714257</v>
      </c>
      <c r="F26" s="7">
        <f>(1 + $A26)^-F$1</f>
        <v>0.61689506393438676</v>
      </c>
      <c r="G26" s="8"/>
    </row>
    <row r="27" spans="1:7" x14ac:dyDescent="0.25">
      <c r="A27" s="89"/>
      <c r="B27" s="18"/>
      <c r="C27" s="23">
        <f>C26*C$2</f>
        <v>-75000</v>
      </c>
      <c r="D27" s="23">
        <f>D26*D$2</f>
        <v>20771.136420317565</v>
      </c>
      <c r="E27" s="23">
        <f>E26*E$2</f>
        <v>19812.504296482879</v>
      </c>
      <c r="F27" s="23">
        <f>F26*F$2</f>
        <v>34398.068764981406</v>
      </c>
      <c r="G27" s="31">
        <f t="shared" ref="G27" si="6">SUM(C27:F27)</f>
        <v>-18.290518218156649</v>
      </c>
    </row>
    <row r="28" spans="1:7" x14ac:dyDescent="0.25">
      <c r="A28" s="84">
        <f>(A30 - A22) / 2 + A22</f>
        <v>0.1748046875</v>
      </c>
      <c r="B28" s="7"/>
      <c r="C28" s="7">
        <f>(1 + $A28)^-C$1</f>
        <v>1</v>
      </c>
      <c r="D28" s="7">
        <f>(1 + $A28)^-D$1</f>
        <v>0.85120532003325022</v>
      </c>
      <c r="E28" s="7">
        <f>(1 + $A28)^-E$1</f>
        <v>0.72455049685290795</v>
      </c>
      <c r="F28" s="7">
        <f>(1 + $A28)^-F$1</f>
        <v>0.61674123755392996</v>
      </c>
      <c r="G28" s="8"/>
    </row>
    <row r="29" spans="1:7" x14ac:dyDescent="0.25">
      <c r="A29" s="89"/>
      <c r="B29" s="18"/>
      <c r="C29" s="23">
        <f>C28*C$2</f>
        <v>-75000</v>
      </c>
      <c r="D29" s="23">
        <f>D28*D$2</f>
        <v>20769.409808811306</v>
      </c>
      <c r="E29" s="23">
        <f>E28*E$2</f>
        <v>19809.210583958502</v>
      </c>
      <c r="F29" s="23">
        <f>F28*F$2</f>
        <v>34389.491406007131</v>
      </c>
      <c r="G29" s="31">
        <f t="shared" ref="G29" si="7">SUM(C29:F29)</f>
        <v>-31.888201223060605</v>
      </c>
    </row>
    <row r="30" spans="1:7" x14ac:dyDescent="0.25">
      <c r="A30" s="84">
        <v>0.17499999999999999</v>
      </c>
      <c r="B30" s="7"/>
      <c r="C30" s="7">
        <f>(1 + $A30)^-C$1</f>
        <v>1</v>
      </c>
      <c r="D30" s="7">
        <f>(1 + $A30)^-D$1</f>
        <v>0.85106382978723405</v>
      </c>
      <c r="E30" s="7">
        <f>(1 + $A30)^-E$1</f>
        <v>0.72430964237211393</v>
      </c>
      <c r="F30" s="7">
        <f>(1 + $A30)^-F$1</f>
        <v>0.61643373818903313</v>
      </c>
      <c r="G30" s="8"/>
    </row>
    <row r="31" spans="1:7" x14ac:dyDescent="0.25">
      <c r="A31" s="89"/>
      <c r="B31" s="18"/>
      <c r="C31" s="23">
        <f>C30*C$2</f>
        <v>-75000</v>
      </c>
      <c r="D31" s="23">
        <f>D30*D$2</f>
        <v>20765.957446808512</v>
      </c>
      <c r="E31" s="23">
        <f>E30*E$2</f>
        <v>19802.625622453594</v>
      </c>
      <c r="F31" s="23">
        <f>F30*F$2</f>
        <v>34372.345241420488</v>
      </c>
      <c r="G31" s="31">
        <f>SUM(C31:F31)</f>
        <v>-59.07168931740307</v>
      </c>
    </row>
    <row r="32" spans="1:7" x14ac:dyDescent="0.25">
      <c r="A32" s="84">
        <v>0.2</v>
      </c>
      <c r="B32" s="7"/>
      <c r="C32" s="7">
        <f>(1 + $A32)^-C$1</f>
        <v>1</v>
      </c>
      <c r="D32" s="7">
        <f>(1 + $A32)^-D$1</f>
        <v>0.83333333333333337</v>
      </c>
      <c r="E32" s="7">
        <f>(1 + $A32)^-E$1</f>
        <v>0.69444444444444442</v>
      </c>
      <c r="F32" s="7">
        <f>(1 + $A32)^-F$1</f>
        <v>0.57870370370370372</v>
      </c>
      <c r="G32" s="53"/>
    </row>
    <row r="33" spans="1:7" x14ac:dyDescent="0.25">
      <c r="A33" s="89"/>
      <c r="B33" s="18"/>
      <c r="C33" s="23">
        <f>C32 * C2</f>
        <v>-75000</v>
      </c>
      <c r="D33" s="23">
        <f>D32 * D2</f>
        <v>20333.333333333336</v>
      </c>
      <c r="E33" s="23">
        <f>E32 * E2</f>
        <v>18986.111111111109</v>
      </c>
      <c r="F33" s="23">
        <f>F32 * F2</f>
        <v>32268.518518518518</v>
      </c>
      <c r="G33" s="31">
        <f>SUM(C33:F33)</f>
        <v>-3412.0370370370365</v>
      </c>
    </row>
    <row r="34" spans="1:7" x14ac:dyDescent="0.25">
      <c r="A34" s="84">
        <v>0.25</v>
      </c>
      <c r="B34" s="7"/>
      <c r="C34" s="7">
        <f>(1 + $A34)^-C$1</f>
        <v>1</v>
      </c>
      <c r="D34" s="7">
        <f>(1 + $A34)^-D$1</f>
        <v>0.8</v>
      </c>
      <c r="E34" s="7">
        <f>(1 + $A34)^-E$1</f>
        <v>0.64</v>
      </c>
      <c r="F34" s="7">
        <f>(1 + $A34)^-F$1</f>
        <v>0.51200000000000001</v>
      </c>
      <c r="G34" s="53"/>
    </row>
    <row r="35" spans="1:7" ht="15.75" thickBot="1" x14ac:dyDescent="0.3">
      <c r="A35" s="41"/>
      <c r="B35" s="42"/>
      <c r="C35" s="50">
        <f>C34 * C2</f>
        <v>-75000</v>
      </c>
      <c r="D35" s="50">
        <f>D34 * D2</f>
        <v>19520</v>
      </c>
      <c r="E35" s="50">
        <f>E34 * E2</f>
        <v>17497.599999999999</v>
      </c>
      <c r="F35" s="50">
        <f>F34 * F2</f>
        <v>28549.119999999999</v>
      </c>
      <c r="G35" s="51">
        <f>SUM(C35:F35)</f>
        <v>-9433.2800000000025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9E06-C241-4E41-A4CC-410199833C48}">
  <dimension ref="A1:Y14"/>
  <sheetViews>
    <sheetView tabSelected="1" topLeftCell="B1" workbookViewId="0">
      <selection activeCell="S19" sqref="S19"/>
    </sheetView>
  </sheetViews>
  <sheetFormatPr defaultRowHeight="15" x14ac:dyDescent="0.25"/>
  <cols>
    <col min="3" max="3" width="10.42578125" bestFit="1" customWidth="1"/>
    <col min="4" max="6" width="9.28515625" bestFit="1" customWidth="1"/>
    <col min="7" max="7" width="10.42578125" bestFit="1" customWidth="1"/>
    <col min="13" max="15" width="10.42578125" bestFit="1" customWidth="1"/>
    <col min="21" max="21" width="10.42578125" bestFit="1" customWidth="1"/>
    <col min="22" max="24" width="9.28515625" bestFit="1" customWidth="1"/>
  </cols>
  <sheetData>
    <row r="1" spans="1:25" x14ac:dyDescent="0.25">
      <c r="A1" s="14" t="s">
        <v>42</v>
      </c>
      <c r="B1" s="15"/>
      <c r="C1" s="15">
        <v>0</v>
      </c>
      <c r="D1" s="15">
        <v>1</v>
      </c>
      <c r="E1" s="15">
        <v>2</v>
      </c>
      <c r="F1" s="15">
        <v>3</v>
      </c>
      <c r="G1" s="16">
        <v>4</v>
      </c>
      <c r="K1" s="14" t="s">
        <v>42</v>
      </c>
      <c r="L1" s="15"/>
      <c r="M1" s="15">
        <v>0</v>
      </c>
      <c r="N1" s="15">
        <v>1</v>
      </c>
      <c r="O1" s="16">
        <v>2</v>
      </c>
      <c r="S1" s="14" t="s">
        <v>42</v>
      </c>
      <c r="T1" s="15"/>
      <c r="U1" s="15">
        <v>0</v>
      </c>
      <c r="V1" s="15">
        <v>1</v>
      </c>
      <c r="W1" s="15">
        <v>2</v>
      </c>
      <c r="X1" s="16">
        <v>3</v>
      </c>
    </row>
    <row r="2" spans="1:25" ht="15.75" thickBot="1" x14ac:dyDescent="0.3">
      <c r="A2" s="41" t="s">
        <v>28</v>
      </c>
      <c r="B2" s="42"/>
      <c r="C2" s="50">
        <v>-1000</v>
      </c>
      <c r="D2" s="50">
        <v>0</v>
      </c>
      <c r="E2" s="50">
        <v>0</v>
      </c>
      <c r="F2" s="50">
        <v>0</v>
      </c>
      <c r="G2" s="51">
        <v>1500</v>
      </c>
      <c r="K2" s="110" t="s">
        <v>28</v>
      </c>
      <c r="L2" s="111"/>
      <c r="M2" s="112">
        <v>-2000</v>
      </c>
      <c r="N2" s="112">
        <v>1300</v>
      </c>
      <c r="O2" s="113">
        <v>1500</v>
      </c>
      <c r="S2" s="41" t="s">
        <v>28</v>
      </c>
      <c r="T2" s="42"/>
      <c r="U2" s="50">
        <v>-1000</v>
      </c>
      <c r="V2" s="50">
        <v>500</v>
      </c>
      <c r="W2" s="50">
        <v>300</v>
      </c>
      <c r="X2" s="51">
        <v>900</v>
      </c>
    </row>
    <row r="4" spans="1:25" ht="15.75" thickBot="1" x14ac:dyDescent="0.3"/>
    <row r="5" spans="1:25" x14ac:dyDescent="0.25">
      <c r="A5" s="108">
        <v>0.05</v>
      </c>
      <c r="B5" s="38"/>
      <c r="C5" s="38">
        <f>(1 + $A5)^-C$1</f>
        <v>1</v>
      </c>
      <c r="D5" s="38">
        <f t="shared" ref="D5:G5" si="0">(1 + $A5)^-D$1</f>
        <v>0.95238095238095233</v>
      </c>
      <c r="E5" s="38">
        <f t="shared" si="0"/>
        <v>0.90702947845804982</v>
      </c>
      <c r="F5" s="38">
        <f t="shared" si="0"/>
        <v>0.86383759853147601</v>
      </c>
      <c r="G5" s="38">
        <f t="shared" si="0"/>
        <v>0.82270247479188197</v>
      </c>
      <c r="H5" s="49"/>
      <c r="K5" s="108">
        <v>0.1</v>
      </c>
      <c r="L5" s="38"/>
      <c r="M5" s="38">
        <f>(1 + $K5)^-M$1</f>
        <v>1</v>
      </c>
      <c r="N5" s="38">
        <f t="shared" ref="N5:O9" si="1">(1 + $K5)^-N$1</f>
        <v>0.90909090909090906</v>
      </c>
      <c r="O5" s="38">
        <f t="shared" si="1"/>
        <v>0.82644628099173545</v>
      </c>
      <c r="P5" s="49"/>
      <c r="S5" s="108">
        <v>0.1</v>
      </c>
      <c r="T5" s="38"/>
      <c r="U5" s="38">
        <f>(1 + $S5)^-U$1</f>
        <v>1</v>
      </c>
      <c r="V5" s="38">
        <f>(1 + $S5)^-V$1</f>
        <v>0.90909090909090906</v>
      </c>
      <c r="W5" s="38">
        <f>(1 + $S5)^-W$1</f>
        <v>0.82644628099173545</v>
      </c>
      <c r="X5" s="38">
        <f>(1 + $S5)^-X$1</f>
        <v>0.75131480090157754</v>
      </c>
      <c r="Y5" s="49"/>
    </row>
    <row r="6" spans="1:25" ht="15.75" thickBot="1" x14ac:dyDescent="0.3">
      <c r="A6" s="114"/>
      <c r="B6" s="7"/>
      <c r="C6" s="52">
        <f>C5 * C$2</f>
        <v>-1000</v>
      </c>
      <c r="D6" s="52">
        <f t="shared" ref="D6:G6" si="2">D5 * D$2</f>
        <v>0</v>
      </c>
      <c r="E6" s="52">
        <f t="shared" si="2"/>
        <v>0</v>
      </c>
      <c r="F6" s="52">
        <f t="shared" si="2"/>
        <v>0</v>
      </c>
      <c r="G6" s="52">
        <f t="shared" si="2"/>
        <v>1234.0537121878228</v>
      </c>
      <c r="H6" s="53">
        <f>SUM(C6:G6)</f>
        <v>234.05371218782284</v>
      </c>
      <c r="K6" s="114"/>
      <c r="L6" s="7"/>
      <c r="M6" s="52">
        <f>M5 * M$2</f>
        <v>-2000</v>
      </c>
      <c r="N6" s="52">
        <f t="shared" ref="N6" si="3">N5 * N$2</f>
        <v>1181.8181818181818</v>
      </c>
      <c r="O6" s="52">
        <f t="shared" ref="O6" si="4">O5 * O$2</f>
        <v>1239.6694214876031</v>
      </c>
      <c r="P6" s="53">
        <f>SUM(M6:O6)</f>
        <v>421.48760330578489</v>
      </c>
      <c r="Q6" s="47"/>
      <c r="S6" s="115"/>
      <c r="T6" s="42"/>
      <c r="U6" s="50">
        <f>U5 * U$2</f>
        <v>-1000</v>
      </c>
      <c r="V6" s="50">
        <f>V5 * V$2</f>
        <v>454.5454545454545</v>
      </c>
      <c r="W6" s="50">
        <f>W5 * W$2</f>
        <v>247.93388429752065</v>
      </c>
      <c r="X6" s="50">
        <f>X5 * X$2</f>
        <v>676.18332081141978</v>
      </c>
      <c r="Y6" s="51">
        <f>SUM(U6:X6)</f>
        <v>378.66265965439493</v>
      </c>
    </row>
    <row r="7" spans="1:25" x14ac:dyDescent="0.25">
      <c r="A7" s="114">
        <f>(A11 - A5) / 2 + A5</f>
        <v>8.7499999999999994E-2</v>
      </c>
      <c r="B7" s="7"/>
      <c r="C7" s="7">
        <f>(1 + $A7)^-C$1</f>
        <v>1</v>
      </c>
      <c r="D7" s="7">
        <f>(1 + $A7)^-D$1</f>
        <v>0.91954022988505757</v>
      </c>
      <c r="E7" s="7">
        <f>(1 + $A7)^-E$1</f>
        <v>0.84555423437706456</v>
      </c>
      <c r="F7" s="7">
        <f>(1 + $A7)^-F$1</f>
        <v>0.77752113505936971</v>
      </c>
      <c r="G7" s="7">
        <f>(1 + $A7)^-G$1</f>
        <v>0.71496196327298378</v>
      </c>
      <c r="H7" s="8"/>
      <c r="K7" s="116">
        <v>0.25</v>
      </c>
      <c r="L7" s="86"/>
      <c r="M7" s="86">
        <f>(1 + $K7)^-M$1</f>
        <v>1</v>
      </c>
      <c r="N7" s="86">
        <f t="shared" si="1"/>
        <v>0.8</v>
      </c>
      <c r="O7" s="86">
        <f t="shared" si="1"/>
        <v>0.64</v>
      </c>
      <c r="P7" s="87"/>
      <c r="S7" s="108">
        <v>0.18</v>
      </c>
      <c r="T7" s="38"/>
      <c r="U7" s="38">
        <f>(1 + $S7)^-U$1</f>
        <v>1</v>
      </c>
      <c r="V7" s="38">
        <f>(1 + $S7)^-V$1</f>
        <v>0.84745762711864414</v>
      </c>
      <c r="W7" s="38">
        <f>(1 + $S7)^-W$1</f>
        <v>0.71818442976156283</v>
      </c>
      <c r="X7" s="38">
        <f>(1 + $S7)^-X$1</f>
        <v>0.6086308726792905</v>
      </c>
      <c r="Y7" s="49"/>
    </row>
    <row r="8" spans="1:25" ht="15.75" thickBot="1" x14ac:dyDescent="0.3">
      <c r="A8" s="114"/>
      <c r="B8" s="7"/>
      <c r="C8" s="52">
        <f>C7 * C$2</f>
        <v>-1000</v>
      </c>
      <c r="D8" s="52">
        <f>D7 * D$2</f>
        <v>0</v>
      </c>
      <c r="E8" s="52">
        <f>E7 * E$2</f>
        <v>0</v>
      </c>
      <c r="F8" s="52">
        <f>F7 * F$2</f>
        <v>0</v>
      </c>
      <c r="G8" s="52">
        <f>G7 * G$2</f>
        <v>1072.4429449094757</v>
      </c>
      <c r="H8" s="53">
        <f>SUM(C8:G8)</f>
        <v>72.442944909475727</v>
      </c>
      <c r="K8" s="116"/>
      <c r="L8" s="86"/>
      <c r="M8" s="88">
        <f>M7 * M$2</f>
        <v>-2000</v>
      </c>
      <c r="N8" s="88">
        <f t="shared" ref="N8" si="5">N7 * N$2</f>
        <v>1040</v>
      </c>
      <c r="O8" s="88">
        <f t="shared" ref="O8" si="6">O7 * O$2</f>
        <v>960</v>
      </c>
      <c r="P8" s="58">
        <f>SUM(M8:O8)</f>
        <v>0</v>
      </c>
      <c r="S8" s="115"/>
      <c r="T8" s="42"/>
      <c r="U8" s="50">
        <f>U7 * U$2</f>
        <v>-1000</v>
      </c>
      <c r="V8" s="50">
        <f>V7 * V$2</f>
        <v>423.72881355932208</v>
      </c>
      <c r="W8" s="50">
        <f>W7 * W$2</f>
        <v>215.45532892846884</v>
      </c>
      <c r="X8" s="50">
        <f>X7 * X$2</f>
        <v>547.7677854113615</v>
      </c>
      <c r="Y8" s="51">
        <f>SUM(U8:X8)</f>
        <v>186.95192789915245</v>
      </c>
    </row>
    <row r="9" spans="1:25" x14ac:dyDescent="0.25">
      <c r="A9" s="116">
        <v>0.1066</v>
      </c>
      <c r="B9" s="86"/>
      <c r="C9" s="86">
        <f>(1 + $A9)^-C$1</f>
        <v>1</v>
      </c>
      <c r="D9" s="86">
        <f>(1 + $A9)^-D$1</f>
        <v>0.90366889571660947</v>
      </c>
      <c r="E9" s="86">
        <f>(1 + $A9)^-E$1</f>
        <v>0.81661747308567634</v>
      </c>
      <c r="F9" s="86">
        <f>(1 + $A9)^-F$1</f>
        <v>0.73795181012622124</v>
      </c>
      <c r="G9" s="86">
        <f>(1 + $A9)^-G$1</f>
        <v>0.66686409734883534</v>
      </c>
      <c r="H9" s="87"/>
      <c r="K9" s="114">
        <v>0.3</v>
      </c>
      <c r="L9" s="7"/>
      <c r="M9" s="7">
        <f>(1 + $K9)^-M$1</f>
        <v>1</v>
      </c>
      <c r="N9" s="7">
        <f>(1 + $K9)^-N$1</f>
        <v>0.76923076923076916</v>
      </c>
      <c r="O9" s="7">
        <f>(1 + $K9)^-O$1</f>
        <v>0.59171597633136086</v>
      </c>
      <c r="P9" s="8"/>
      <c r="S9" s="108">
        <v>0.25</v>
      </c>
      <c r="T9" s="38"/>
      <c r="U9" s="38">
        <f>(1 + $S9)^-U$1</f>
        <v>1</v>
      </c>
      <c r="V9" s="38">
        <f>(1 + $S9)^-V$1</f>
        <v>0.8</v>
      </c>
      <c r="W9" s="38">
        <f>(1 + $S9)^-W$1</f>
        <v>0.64</v>
      </c>
      <c r="X9" s="38">
        <f>(1 + $S9)^-X$1</f>
        <v>0.51200000000000001</v>
      </c>
      <c r="Y9" s="49"/>
    </row>
    <row r="10" spans="1:25" ht="15.75" thickBot="1" x14ac:dyDescent="0.3">
      <c r="A10" s="116"/>
      <c r="B10" s="86"/>
      <c r="C10" s="88">
        <f>C9 * C$2</f>
        <v>-1000</v>
      </c>
      <c r="D10" s="88">
        <f>D9 * D$2</f>
        <v>0</v>
      </c>
      <c r="E10" s="88">
        <f>E9 * E$2</f>
        <v>0</v>
      </c>
      <c r="F10" s="88">
        <f>F9 * F$2</f>
        <v>0</v>
      </c>
      <c r="G10" s="88">
        <f>G9 * G$2</f>
        <v>1000.296146023253</v>
      </c>
      <c r="H10" s="58">
        <f>SUM(C10:G10)</f>
        <v>0.29614602325295891</v>
      </c>
      <c r="K10" s="115"/>
      <c r="L10" s="42"/>
      <c r="M10" s="50">
        <f>M9 * M$2</f>
        <v>-2000</v>
      </c>
      <c r="N10" s="50">
        <f>N9 * N$2</f>
        <v>999.99999999999989</v>
      </c>
      <c r="O10" s="50">
        <f>O9 * O$2</f>
        <v>887.57396449704129</v>
      </c>
      <c r="P10" s="51">
        <f>SUM(M10:O10)</f>
        <v>-112.42603550295883</v>
      </c>
      <c r="S10" s="115"/>
      <c r="T10" s="42"/>
      <c r="U10" s="50">
        <f>U9 * U$2</f>
        <v>-1000</v>
      </c>
      <c r="V10" s="50">
        <f>V9 * V$2</f>
        <v>400</v>
      </c>
      <c r="W10" s="50">
        <f>W9 * W$2</f>
        <v>192</v>
      </c>
      <c r="X10" s="50">
        <f>X9 * X$2</f>
        <v>460.8</v>
      </c>
      <c r="Y10" s="51">
        <f>SUM(U10:X10)</f>
        <v>52.800000000000011</v>
      </c>
    </row>
    <row r="11" spans="1:25" x14ac:dyDescent="0.25">
      <c r="A11" s="114">
        <f>(A13 - A5) / 2 + A5</f>
        <v>0.125</v>
      </c>
      <c r="B11" s="7"/>
      <c r="C11" s="7">
        <f>(1 + $A11)^-C$1</f>
        <v>1</v>
      </c>
      <c r="D11" s="7">
        <f>(1 + $A11)^-D$1</f>
        <v>0.88888888888888884</v>
      </c>
      <c r="E11" s="7">
        <f>(1 + $A11)^-E$1</f>
        <v>0.79012345679012341</v>
      </c>
      <c r="F11" s="7">
        <f>(1 + $A11)^-F$1</f>
        <v>0.7023319615912208</v>
      </c>
      <c r="G11" s="7">
        <f>(1 + $A11)^-G$1</f>
        <v>0.62429507696997411</v>
      </c>
      <c r="H11" s="8"/>
      <c r="S11" s="117">
        <v>0.28179999999999999</v>
      </c>
      <c r="T11" s="118"/>
      <c r="U11" s="118">
        <f>(1 + $S11)^-U$1</f>
        <v>1</v>
      </c>
      <c r="V11" s="118">
        <f>(1 + $S11)^-V$1</f>
        <v>0.78015290997035414</v>
      </c>
      <c r="W11" s="118">
        <f>(1 + $S11)^-W$1</f>
        <v>0.60863856293521157</v>
      </c>
      <c r="X11" s="118">
        <f>(1 + $S11)^-X$1</f>
        <v>0.47483114599407988</v>
      </c>
      <c r="Y11" s="119"/>
    </row>
    <row r="12" spans="1:25" ht="15.75" thickBot="1" x14ac:dyDescent="0.3">
      <c r="A12" s="114"/>
      <c r="B12" s="7"/>
      <c r="C12" s="52">
        <f>C11 * C$2</f>
        <v>-1000</v>
      </c>
      <c r="D12" s="52">
        <f>D11 * D$2</f>
        <v>0</v>
      </c>
      <c r="E12" s="52">
        <f>E11 * E$2</f>
        <v>0</v>
      </c>
      <c r="F12" s="52">
        <f>F11 * F$2</f>
        <v>0</v>
      </c>
      <c r="G12" s="52">
        <f>G11 * G$2</f>
        <v>936.44261545496113</v>
      </c>
      <c r="H12" s="53">
        <f>SUM(C12:G12)</f>
        <v>-63.557384545038872</v>
      </c>
      <c r="S12" s="120"/>
      <c r="T12" s="121"/>
      <c r="U12" s="122">
        <f>U11 * U$2</f>
        <v>-1000</v>
      </c>
      <c r="V12" s="122">
        <f>V11 * V$2</f>
        <v>390.07645498517707</v>
      </c>
      <c r="W12" s="122">
        <f>W11 * W$2</f>
        <v>182.59156888056347</v>
      </c>
      <c r="X12" s="122">
        <f>X11 * X$2</f>
        <v>427.34803139467192</v>
      </c>
      <c r="Y12" s="54">
        <f>SUM(U12:X12)</f>
        <v>1.605526041248595E-2</v>
      </c>
    </row>
    <row r="13" spans="1:25" x14ac:dyDescent="0.25">
      <c r="A13" s="114">
        <v>0.2</v>
      </c>
      <c r="B13" s="7"/>
      <c r="C13" s="7">
        <f>(1 + $A13)^-C$1</f>
        <v>1</v>
      </c>
      <c r="D13" s="7">
        <f>(1 + $A13)^-D$1</f>
        <v>0.83333333333333337</v>
      </c>
      <c r="E13" s="7">
        <f>(1 + $A13)^-E$1</f>
        <v>0.69444444444444442</v>
      </c>
      <c r="F13" s="7">
        <f>(1 + $A13)^-F$1</f>
        <v>0.57870370370370372</v>
      </c>
      <c r="G13" s="7">
        <f>(1 + $A13)^-G$1</f>
        <v>0.48225308641975312</v>
      </c>
      <c r="H13" s="8"/>
      <c r="S13" s="114">
        <v>0.3</v>
      </c>
      <c r="T13" s="7"/>
      <c r="U13" s="7">
        <f>(1 + $S13)^-U$1</f>
        <v>1</v>
      </c>
      <c r="V13" s="7">
        <f>(1 + $S13)^-V$1</f>
        <v>0.76923076923076916</v>
      </c>
      <c r="W13" s="7">
        <f>(1 + $S13)^-W$1</f>
        <v>0.59171597633136086</v>
      </c>
      <c r="X13" s="7">
        <f>(1 + $S13)^-X$1</f>
        <v>0.45516613563950831</v>
      </c>
      <c r="Y13" s="8"/>
    </row>
    <row r="14" spans="1:25" ht="15.75" thickBot="1" x14ac:dyDescent="0.3">
      <c r="A14" s="41"/>
      <c r="B14" s="42"/>
      <c r="C14" s="50">
        <f>C13 * C$2</f>
        <v>-1000</v>
      </c>
      <c r="D14" s="50">
        <f>D13 * D$2</f>
        <v>0</v>
      </c>
      <c r="E14" s="50">
        <f>E13 * E$2</f>
        <v>0</v>
      </c>
      <c r="F14" s="50">
        <f>F13 * F$2</f>
        <v>0</v>
      </c>
      <c r="G14" s="50">
        <f>G13 * G$2</f>
        <v>723.37962962962968</v>
      </c>
      <c r="H14" s="51">
        <f>SUM(C14:G14)</f>
        <v>-276.62037037037032</v>
      </c>
      <c r="S14" s="115"/>
      <c r="T14" s="42"/>
      <c r="U14" s="50">
        <f>U13 * U$2</f>
        <v>-1000</v>
      </c>
      <c r="V14" s="50">
        <f>V13 * V$2</f>
        <v>384.61538461538458</v>
      </c>
      <c r="W14" s="50">
        <f>W13 * W$2</f>
        <v>177.51479289940826</v>
      </c>
      <c r="X14" s="50">
        <f>X13 * X$2</f>
        <v>409.64952207555746</v>
      </c>
      <c r="Y14" s="51">
        <f>SUM(U14:X14)</f>
        <v>-28.220300409649781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Pascal-Emmanuel Lachance</dc:creator>
  <cp:lastModifiedBy>Pascal-Emmanuel Lachance</cp:lastModifiedBy>
  <dcterms:created xsi:type="dcterms:W3CDTF">2024-04-22T15:16:36Z</dcterms:created>
  <dcterms:modified xsi:type="dcterms:W3CDTF">2024-04-22T18:40:07Z</dcterms:modified>
</cp:coreProperties>
</file>