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Exercices\"/>
    </mc:Choice>
  </mc:AlternateContent>
  <xr:revisionPtr revIDLastSave="0" documentId="13_ncr:1_{5CB810BC-A1C0-4D00-B845-C51044DD4E57}" xr6:coauthVersionLast="47" xr6:coauthVersionMax="47" xr10:uidLastSave="{00000000-0000-0000-0000-000000000000}"/>
  <bookViews>
    <workbookView xWindow="-120" yWindow="-120" windowWidth="38640" windowHeight="21120" activeTab="1" xr2:uid="{7584EA70-1C63-4E6B-BE8B-F4A1359259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9" i="2" l="1"/>
  <c r="AS29" i="2"/>
  <c r="AJ29" i="2"/>
  <c r="AA29" i="2"/>
  <c r="M50" i="2"/>
  <c r="AX7" i="2"/>
  <c r="BB24" i="2"/>
  <c r="BB25" i="2" s="1"/>
  <c r="AW24" i="2"/>
  <c r="AW27" i="2" s="1"/>
  <c r="AW28" i="2" s="1"/>
  <c r="BB23" i="2"/>
  <c r="BB14" i="2"/>
  <c r="BA14" i="2"/>
  <c r="BA23" i="2" s="1"/>
  <c r="AZ14" i="2"/>
  <c r="AZ23" i="2" s="1"/>
  <c r="AY14" i="2"/>
  <c r="AY23" i="2" s="1"/>
  <c r="AX14" i="2"/>
  <c r="AX23" i="2" s="1"/>
  <c r="AX13" i="2"/>
  <c r="AY13" i="2" s="1"/>
  <c r="AZ13" i="2" s="1"/>
  <c r="BA13" i="2" s="1"/>
  <c r="BB13" i="2" s="1"/>
  <c r="AX11" i="2"/>
  <c r="AY11" i="2" s="1"/>
  <c r="AY7" i="2"/>
  <c r="AZ7" i="2" s="1"/>
  <c r="BA7" i="2" s="1"/>
  <c r="BB7" i="2" s="1"/>
  <c r="AX6" i="2"/>
  <c r="AX8" i="2" s="1"/>
  <c r="AO7" i="2"/>
  <c r="AS24" i="2"/>
  <c r="AS25" i="2" s="1"/>
  <c r="AN24" i="2"/>
  <c r="AN27" i="2" s="1"/>
  <c r="AN28" i="2" s="1"/>
  <c r="AS23" i="2"/>
  <c r="AS14" i="2"/>
  <c r="AR14" i="2"/>
  <c r="AR23" i="2" s="1"/>
  <c r="AQ14" i="2"/>
  <c r="AQ23" i="2" s="1"/>
  <c r="AP14" i="2"/>
  <c r="AP23" i="2" s="1"/>
  <c r="AO14" i="2"/>
  <c r="AO23" i="2" s="1"/>
  <c r="AO13" i="2"/>
  <c r="AP13" i="2" s="1"/>
  <c r="AQ13" i="2" s="1"/>
  <c r="AR13" i="2" s="1"/>
  <c r="AS13" i="2" s="1"/>
  <c r="AO11" i="2"/>
  <c r="AO12" i="2" s="1"/>
  <c r="AP7" i="2"/>
  <c r="AQ7" i="2" s="1"/>
  <c r="AR7" i="2" s="1"/>
  <c r="AS7" i="2" s="1"/>
  <c r="AO6" i="2"/>
  <c r="AO8" i="2" s="1"/>
  <c r="AO16" i="2" s="1"/>
  <c r="AF7" i="2"/>
  <c r="AJ24" i="2"/>
  <c r="AJ25" i="2" s="1"/>
  <c r="AE24" i="2"/>
  <c r="AE27" i="2" s="1"/>
  <c r="AE28" i="2" s="1"/>
  <c r="AJ23" i="2"/>
  <c r="AJ14" i="2"/>
  <c r="AI14" i="2"/>
  <c r="AI23" i="2" s="1"/>
  <c r="AH14" i="2"/>
  <c r="AH23" i="2" s="1"/>
  <c r="AG14" i="2"/>
  <c r="AG23" i="2" s="1"/>
  <c r="AF14" i="2"/>
  <c r="AF23" i="2" s="1"/>
  <c r="AF13" i="2"/>
  <c r="AG13" i="2" s="1"/>
  <c r="AH13" i="2" s="1"/>
  <c r="AI13" i="2" s="1"/>
  <c r="AJ13" i="2" s="1"/>
  <c r="AF11" i="2"/>
  <c r="AF12" i="2" s="1"/>
  <c r="AG7" i="2"/>
  <c r="AH7" i="2" s="1"/>
  <c r="AI7" i="2" s="1"/>
  <c r="AJ7" i="2" s="1"/>
  <c r="AF6" i="2"/>
  <c r="AF8" i="2" s="1"/>
  <c r="W7" i="2"/>
  <c r="AA24" i="2"/>
  <c r="W13" i="2"/>
  <c r="W11" i="2"/>
  <c r="W6" i="2"/>
  <c r="K7" i="2"/>
  <c r="W12" i="2"/>
  <c r="AA25" i="2"/>
  <c r="V24" i="2"/>
  <c r="V27" i="2" s="1"/>
  <c r="V28" i="2" s="1"/>
  <c r="AA23" i="2"/>
  <c r="AA14" i="2"/>
  <c r="Z14" i="2"/>
  <c r="Z23" i="2" s="1"/>
  <c r="Y14" i="2"/>
  <c r="Y23" i="2" s="1"/>
  <c r="X14" i="2"/>
  <c r="X23" i="2" s="1"/>
  <c r="W14" i="2"/>
  <c r="W23" i="2" s="1"/>
  <c r="X13" i="2"/>
  <c r="Y13" i="2" s="1"/>
  <c r="Z13" i="2" s="1"/>
  <c r="AA13" i="2" s="1"/>
  <c r="X7" i="2"/>
  <c r="Y7" i="2" s="1"/>
  <c r="Z7" i="2" s="1"/>
  <c r="AA7" i="2" s="1"/>
  <c r="W8" i="2"/>
  <c r="M49" i="2"/>
  <c r="L49" i="2"/>
  <c r="K49" i="2"/>
  <c r="J49" i="2"/>
  <c r="I49" i="2"/>
  <c r="H49" i="2"/>
  <c r="B15" i="2"/>
  <c r="B16" i="2"/>
  <c r="B17" i="2"/>
  <c r="B18" i="2"/>
  <c r="B19" i="2"/>
  <c r="B14" i="2"/>
  <c r="H48" i="2"/>
  <c r="I48" i="2"/>
  <c r="J48" i="2"/>
  <c r="K48" i="2"/>
  <c r="L48" i="2"/>
  <c r="M48" i="2"/>
  <c r="M46" i="2"/>
  <c r="H45" i="2"/>
  <c r="M45" i="2"/>
  <c r="J44" i="2"/>
  <c r="K44" i="2"/>
  <c r="L44" i="2"/>
  <c r="M44" i="2"/>
  <c r="I44" i="2"/>
  <c r="J39" i="2"/>
  <c r="K39" i="2"/>
  <c r="L39" i="2"/>
  <c r="M39" i="2"/>
  <c r="M43" i="2" s="1"/>
  <c r="I39" i="2"/>
  <c r="J38" i="2"/>
  <c r="K38" i="2"/>
  <c r="L38" i="2"/>
  <c r="M38" i="2"/>
  <c r="I38" i="2"/>
  <c r="J37" i="2"/>
  <c r="K37" i="2"/>
  <c r="L37" i="2"/>
  <c r="M37" i="2"/>
  <c r="I37" i="2"/>
  <c r="I43" i="2"/>
  <c r="J43" i="2"/>
  <c r="K43" i="2"/>
  <c r="L43" i="2"/>
  <c r="M35" i="2"/>
  <c r="L35" i="2"/>
  <c r="K35" i="2"/>
  <c r="J35" i="2"/>
  <c r="I35" i="2"/>
  <c r="K34" i="2"/>
  <c r="L34" i="2" s="1"/>
  <c r="M34" i="2" s="1"/>
  <c r="J34" i="2"/>
  <c r="I34" i="2"/>
  <c r="J33" i="2"/>
  <c r="K33" i="2"/>
  <c r="L33" i="2"/>
  <c r="M33" i="2"/>
  <c r="I33" i="2"/>
  <c r="M32" i="2"/>
  <c r="K32" i="2"/>
  <c r="L32" i="2" s="1"/>
  <c r="J32" i="2"/>
  <c r="I32" i="2"/>
  <c r="J29" i="2"/>
  <c r="K29" i="2"/>
  <c r="L29" i="2"/>
  <c r="M29" i="2"/>
  <c r="I29" i="2"/>
  <c r="K28" i="2"/>
  <c r="L28" i="2" s="1"/>
  <c r="M28" i="2" s="1"/>
  <c r="J28" i="2"/>
  <c r="I28" i="2"/>
  <c r="K27" i="2"/>
  <c r="L27" i="2" s="1"/>
  <c r="M27" i="2" s="1"/>
  <c r="J27" i="2"/>
  <c r="I27" i="2"/>
  <c r="J14" i="2"/>
  <c r="J15" i="2" s="1"/>
  <c r="J13" i="2"/>
  <c r="H15" i="2"/>
  <c r="G15" i="2"/>
  <c r="I14" i="2"/>
  <c r="I15" i="2"/>
  <c r="G16" i="2" s="1"/>
  <c r="H13" i="2"/>
  <c r="I13" i="2"/>
  <c r="G14" i="2" s="1"/>
  <c r="H14" i="2" s="1"/>
  <c r="G13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L4" i="2"/>
  <c r="M4" i="2"/>
  <c r="N4" i="2"/>
  <c r="O4" i="2"/>
  <c r="L5" i="2"/>
  <c r="M5" i="2"/>
  <c r="N5" i="2"/>
  <c r="O5" i="2"/>
  <c r="L6" i="2"/>
  <c r="M6" i="2"/>
  <c r="N6" i="2"/>
  <c r="O6" i="2"/>
  <c r="L7" i="2"/>
  <c r="M7" i="2"/>
  <c r="N7" i="2"/>
  <c r="O7" i="2"/>
  <c r="M3" i="2"/>
  <c r="N3" i="2"/>
  <c r="O3" i="2"/>
  <c r="L3" i="2"/>
  <c r="K3" i="2"/>
  <c r="K4" i="2"/>
  <c r="K5" i="2"/>
  <c r="K6" i="2"/>
  <c r="J8" i="1"/>
  <c r="I4" i="1"/>
  <c r="I3" i="1"/>
  <c r="H8" i="1"/>
  <c r="B9" i="1"/>
  <c r="J6" i="1" s="1"/>
  <c r="B5" i="1"/>
  <c r="B6" i="1" s="1"/>
  <c r="AZ11" i="2" l="1"/>
  <c r="AY12" i="2"/>
  <c r="AY6" i="2"/>
  <c r="AX12" i="2"/>
  <c r="AX16" i="2" s="1"/>
  <c r="AO17" i="2"/>
  <c r="AO18" i="2" s="1"/>
  <c r="AO22" i="2" s="1"/>
  <c r="AO27" i="2" s="1"/>
  <c r="AO28" i="2" s="1"/>
  <c r="AP6" i="2"/>
  <c r="AP11" i="2"/>
  <c r="AF16" i="2"/>
  <c r="AF17" i="2"/>
  <c r="AF18" i="2"/>
  <c r="AF22" i="2" s="1"/>
  <c r="AF27" i="2" s="1"/>
  <c r="AF28" i="2" s="1"/>
  <c r="AG11" i="2"/>
  <c r="AG6" i="2"/>
  <c r="W16" i="2"/>
  <c r="W17" i="2" s="1"/>
  <c r="W18" i="2" s="1"/>
  <c r="W22" i="2" s="1"/>
  <c r="W27" i="2" s="1"/>
  <c r="W28" i="2" s="1"/>
  <c r="X11" i="2"/>
  <c r="X6" i="2"/>
  <c r="H16" i="2"/>
  <c r="I16" i="2" s="1"/>
  <c r="G17" i="2" s="1"/>
  <c r="I6" i="1"/>
  <c r="I8" i="1" s="1"/>
  <c r="J3" i="1" s="1"/>
  <c r="J4" i="1" s="1"/>
  <c r="J5" i="1" s="1"/>
  <c r="M6" i="1"/>
  <c r="L6" i="1"/>
  <c r="K6" i="1"/>
  <c r="AX17" i="2" l="1"/>
  <c r="AX18" i="2" s="1"/>
  <c r="AX22" i="2" s="1"/>
  <c r="AX27" i="2" s="1"/>
  <c r="AX28" i="2" s="1"/>
  <c r="AZ6" i="2"/>
  <c r="AY8" i="2"/>
  <c r="AY16" i="2" s="1"/>
  <c r="AZ12" i="2"/>
  <c r="BA11" i="2"/>
  <c r="AQ11" i="2"/>
  <c r="AP12" i="2"/>
  <c r="AQ6" i="2"/>
  <c r="AP8" i="2"/>
  <c r="AP16" i="2" s="1"/>
  <c r="AG8" i="2"/>
  <c r="AH6" i="2"/>
  <c r="AH11" i="2"/>
  <c r="AG12" i="2"/>
  <c r="Y6" i="2"/>
  <c r="X8" i="2"/>
  <c r="Y11" i="2"/>
  <c r="X12" i="2"/>
  <c r="H17" i="2"/>
  <c r="I17" i="2" s="1"/>
  <c r="K3" i="1"/>
  <c r="I5" i="1"/>
  <c r="BA12" i="2" l="1"/>
  <c r="BB11" i="2"/>
  <c r="BB12" i="2" s="1"/>
  <c r="AY17" i="2"/>
  <c r="AY18" i="2" s="1"/>
  <c r="AY22" i="2" s="1"/>
  <c r="AY27" i="2" s="1"/>
  <c r="AY28" i="2" s="1"/>
  <c r="BA6" i="2"/>
  <c r="AZ8" i="2"/>
  <c r="AZ16" i="2" s="1"/>
  <c r="AP17" i="2"/>
  <c r="AP18" i="2"/>
  <c r="AP22" i="2" s="1"/>
  <c r="AP27" i="2" s="1"/>
  <c r="AP28" i="2" s="1"/>
  <c r="AR6" i="2"/>
  <c r="AQ8" i="2"/>
  <c r="AR11" i="2"/>
  <c r="AQ12" i="2"/>
  <c r="AH12" i="2"/>
  <c r="AI11" i="2"/>
  <c r="AH8" i="2"/>
  <c r="AH16" i="2" s="1"/>
  <c r="AI6" i="2"/>
  <c r="AG16" i="2"/>
  <c r="Z11" i="2"/>
  <c r="Y12" i="2"/>
  <c r="X16" i="2"/>
  <c r="Y8" i="2"/>
  <c r="Z6" i="2"/>
  <c r="K4" i="1"/>
  <c r="K5" i="1" s="1"/>
  <c r="K8" i="1"/>
  <c r="L3" i="1"/>
  <c r="AZ17" i="2" l="1"/>
  <c r="AZ18" i="2" s="1"/>
  <c r="AZ22" i="2" s="1"/>
  <c r="AZ27" i="2" s="1"/>
  <c r="AZ28" i="2" s="1"/>
  <c r="BB6" i="2"/>
  <c r="BB8" i="2" s="1"/>
  <c r="BB16" i="2" s="1"/>
  <c r="BA8" i="2"/>
  <c r="BA16" i="2" s="1"/>
  <c r="AS11" i="2"/>
  <c r="AS12" i="2" s="1"/>
  <c r="AR12" i="2"/>
  <c r="AQ16" i="2"/>
  <c r="AS6" i="2"/>
  <c r="AS8" i="2" s="1"/>
  <c r="AS16" i="2" s="1"/>
  <c r="AR8" i="2"/>
  <c r="AR16" i="2" s="1"/>
  <c r="AG17" i="2"/>
  <c r="AG18" i="2"/>
  <c r="AG22" i="2" s="1"/>
  <c r="AG27" i="2" s="1"/>
  <c r="AG28" i="2" s="1"/>
  <c r="AJ6" i="2"/>
  <c r="AJ8" i="2" s="1"/>
  <c r="AI8" i="2"/>
  <c r="AH17" i="2"/>
  <c r="AH18" i="2" s="1"/>
  <c r="AH22" i="2" s="1"/>
  <c r="AH27" i="2" s="1"/>
  <c r="AH28" i="2" s="1"/>
  <c r="AI12" i="2"/>
  <c r="AJ11" i="2"/>
  <c r="AJ12" i="2" s="1"/>
  <c r="Y16" i="2"/>
  <c r="Z8" i="2"/>
  <c r="AA6" i="2"/>
  <c r="AA8" i="2" s="1"/>
  <c r="Y17" i="2"/>
  <c r="Y18" i="2" s="1"/>
  <c r="Y22" i="2" s="1"/>
  <c r="Y27" i="2" s="1"/>
  <c r="Y28" i="2" s="1"/>
  <c r="X17" i="2"/>
  <c r="X18" i="2" s="1"/>
  <c r="X22" i="2" s="1"/>
  <c r="X27" i="2" s="1"/>
  <c r="X28" i="2" s="1"/>
  <c r="AA11" i="2"/>
  <c r="AA12" i="2" s="1"/>
  <c r="Z12" i="2"/>
  <c r="L4" i="1"/>
  <c r="L5" i="1" s="1"/>
  <c r="BA17" i="2" l="1"/>
  <c r="BA18" i="2" s="1"/>
  <c r="BA22" i="2" s="1"/>
  <c r="BA27" i="2" s="1"/>
  <c r="BA28" i="2" s="1"/>
  <c r="BB17" i="2"/>
  <c r="BB18" i="2"/>
  <c r="BB22" i="2" s="1"/>
  <c r="BB27" i="2" s="1"/>
  <c r="BB28" i="2" s="1"/>
  <c r="AR17" i="2"/>
  <c r="AR18" i="2" s="1"/>
  <c r="AR22" i="2" s="1"/>
  <c r="AR27" i="2" s="1"/>
  <c r="AR28" i="2" s="1"/>
  <c r="AS17" i="2"/>
  <c r="AS18" i="2" s="1"/>
  <c r="AS22" i="2" s="1"/>
  <c r="AS27" i="2" s="1"/>
  <c r="AS28" i="2" s="1"/>
  <c r="AQ17" i="2"/>
  <c r="AQ18" i="2" s="1"/>
  <c r="AQ22" i="2" s="1"/>
  <c r="AQ27" i="2" s="1"/>
  <c r="AQ28" i="2" s="1"/>
  <c r="AI16" i="2"/>
  <c r="AJ16" i="2"/>
  <c r="AA16" i="2"/>
  <c r="Z16" i="2"/>
  <c r="L8" i="1"/>
  <c r="M3" i="1" s="1"/>
  <c r="M4" i="1"/>
  <c r="M5" i="1" s="1"/>
  <c r="AJ17" i="2" l="1"/>
  <c r="AJ18" i="2" s="1"/>
  <c r="AJ22" i="2" s="1"/>
  <c r="AJ27" i="2" s="1"/>
  <c r="AJ28" i="2" s="1"/>
  <c r="AI17" i="2"/>
  <c r="AI18" i="2" s="1"/>
  <c r="AI22" i="2" s="1"/>
  <c r="AI27" i="2" s="1"/>
  <c r="AI28" i="2" s="1"/>
  <c r="Z17" i="2"/>
  <c r="Z18" i="2"/>
  <c r="Z22" i="2" s="1"/>
  <c r="Z27" i="2" s="1"/>
  <c r="Z28" i="2" s="1"/>
  <c r="AA17" i="2"/>
  <c r="AA18" i="2" s="1"/>
  <c r="AA22" i="2" s="1"/>
  <c r="AA27" i="2" s="1"/>
  <c r="AA28" i="2" s="1"/>
  <c r="M8" i="1"/>
</calcChain>
</file>

<file path=xl/sharedStrings.xml><?xml version="1.0" encoding="utf-8"?>
<sst xmlns="http://schemas.openxmlformats.org/spreadsheetml/2006/main" count="144" uniqueCount="52">
  <si>
    <t>P</t>
  </si>
  <si>
    <t>r</t>
  </si>
  <si>
    <t>K</t>
  </si>
  <si>
    <t>C</t>
  </si>
  <si>
    <t>M</t>
  </si>
  <si>
    <t>i</t>
  </si>
  <si>
    <t>(A/P, 10.95%, 5)</t>
  </si>
  <si>
    <t>A</t>
  </si>
  <si>
    <t>Années</t>
  </si>
  <si>
    <t>Capital au début</t>
  </si>
  <si>
    <t>Intérêt annuel</t>
  </si>
  <si>
    <t>Remboursement du capital</t>
  </si>
  <si>
    <t>Paiements Égaux Annuels (A)</t>
  </si>
  <si>
    <t>Capital à la fin</t>
  </si>
  <si>
    <t>N</t>
  </si>
  <si>
    <t>Q</t>
  </si>
  <si>
    <t>Px</t>
  </si>
  <si>
    <t>Cx</t>
  </si>
  <si>
    <t>Cf</t>
  </si>
  <si>
    <t>DPA</t>
  </si>
  <si>
    <t>Récupération</t>
  </si>
  <si>
    <t>TRAM</t>
  </si>
  <si>
    <t>impôts</t>
  </si>
  <si>
    <t>&lt;- règle 50%</t>
  </si>
  <si>
    <t>S</t>
  </si>
  <si>
    <t>Quantité</t>
  </si>
  <si>
    <t>Prix unitaire</t>
  </si>
  <si>
    <t>Coût unitaire</t>
  </si>
  <si>
    <t>Coût fixe</t>
  </si>
  <si>
    <t>a</t>
  </si>
  <si>
    <t>aaa</t>
  </si>
  <si>
    <t>Amortissment</t>
  </si>
  <si>
    <t>Année</t>
  </si>
  <si>
    <t>État des résultats</t>
  </si>
  <si>
    <t>Revenus</t>
  </si>
  <si>
    <t>Quantité vendue</t>
  </si>
  <si>
    <t>Total des ventes</t>
  </si>
  <si>
    <t>Charges</t>
  </si>
  <si>
    <t>Coûts variables unitaires</t>
  </si>
  <si>
    <t>Coûts variables</t>
  </si>
  <si>
    <t>Coûts fixes</t>
  </si>
  <si>
    <t>Amortissement</t>
  </si>
  <si>
    <t>Bénéfice imposable</t>
  </si>
  <si>
    <t>Impôt</t>
  </si>
  <si>
    <t>Bénéfice Net</t>
  </si>
  <si>
    <t>Bénéfice net</t>
  </si>
  <si>
    <t>État des flux de trésorerie</t>
  </si>
  <si>
    <t>Investissement</t>
  </si>
  <si>
    <t>Effect fiscal de la disposition</t>
  </si>
  <si>
    <t>Flux monétaire net</t>
  </si>
  <si>
    <t>(P/F, i, n)</t>
  </si>
  <si>
    <t>Valeur Actualisée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</si>
</sst>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&quot;$&quot;_-;\-* #,##0.00&quot;$&quot;_-;_-* &quot;-&quot;??&quot;$&quot;_-;_-@_-"/>
    <numFmt numFmtId="164" formatCode="0.0%"/>
    <numFmt numFmtId="166" formatCode="0.000%"/>
    <numFmt numFmtId="169" formatCode="0.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69" fontId="0" fillId="0" borderId="0" xfId="1" applyNumberFormat="1" applyFont="1"/>
    <xf numFmtId="0" fontId="2" fillId="0" borderId="2" xfId="0" applyFont="1" applyBorder="1"/>
    <xf numFmtId="0" fontId="2" fillId="0" borderId="4" xfId="0" applyFont="1" applyBorder="1"/>
    <xf numFmtId="0" fontId="0" fillId="0" borderId="0" xfId="0" applyBorder="1"/>
    <xf numFmtId="0" fontId="0" fillId="0" borderId="6" xfId="0" applyBorder="1"/>
    <xf numFmtId="0" fontId="2" fillId="0" borderId="5" xfId="0" applyFont="1" applyBorder="1"/>
    <xf numFmtId="44" fontId="0" fillId="0" borderId="0" xfId="0" applyNumberFormat="1" applyBorder="1"/>
    <xf numFmtId="44" fontId="0" fillId="0" borderId="6" xfId="0" applyNumberFormat="1" applyBorder="1"/>
    <xf numFmtId="0" fontId="2" fillId="0" borderId="7" xfId="0" applyFont="1" applyBorder="1"/>
    <xf numFmtId="0" fontId="0" fillId="0" borderId="8" xfId="0" applyBorder="1"/>
    <xf numFmtId="44" fontId="0" fillId="0" borderId="8" xfId="0" applyNumberFormat="1" applyBorder="1"/>
    <xf numFmtId="44" fontId="0" fillId="0" borderId="9" xfId="0" applyNumberForma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3" xfId="0" applyBorder="1"/>
    <xf numFmtId="44" fontId="0" fillId="0" borderId="13" xfId="0" applyNumberFormat="1" applyBorder="1"/>
    <xf numFmtId="44" fontId="0" fillId="0" borderId="14" xfId="0" applyNumberFormat="1" applyBorder="1"/>
    <xf numFmtId="0" fontId="0" fillId="0" borderId="15" xfId="0" applyBorder="1"/>
    <xf numFmtId="44" fontId="0" fillId="0" borderId="15" xfId="0" applyNumberFormat="1" applyBorder="1"/>
    <xf numFmtId="0" fontId="0" fillId="0" borderId="16" xfId="0" applyBorder="1"/>
    <xf numFmtId="44" fontId="0" fillId="0" borderId="16" xfId="0" applyNumberFormat="1" applyBorder="1"/>
    <xf numFmtId="0" fontId="2" fillId="0" borderId="17" xfId="0" applyFont="1" applyBorder="1"/>
    <xf numFmtId="0" fontId="0" fillId="0" borderId="18" xfId="0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44" fontId="0" fillId="0" borderId="21" xfId="0" applyNumberFormat="1" applyBorder="1"/>
    <xf numFmtId="0" fontId="2" fillId="0" borderId="22" xfId="0" applyFont="1" applyBorder="1"/>
    <xf numFmtId="44" fontId="0" fillId="0" borderId="23" xfId="0" applyNumberFormat="1" applyBorder="1"/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0" fillId="0" borderId="4" xfId="0" applyBorder="1"/>
    <xf numFmtId="0" fontId="0" fillId="0" borderId="9" xfId="0" applyBorder="1"/>
    <xf numFmtId="0" fontId="2" fillId="0" borderId="4" xfId="0" applyFont="1" applyBorder="1" applyAlignment="1">
      <alignment horizontal="center"/>
    </xf>
    <xf numFmtId="4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9" fontId="2" fillId="0" borderId="9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9" fontId="2" fillId="0" borderId="10" xfId="0" applyNumberFormat="1" applyFont="1" applyBorder="1"/>
    <xf numFmtId="9" fontId="2" fillId="0" borderId="11" xfId="0" applyNumberFormat="1" applyFont="1" applyBorder="1"/>
    <xf numFmtId="9" fontId="2" fillId="0" borderId="12" xfId="0" applyNumberFormat="1" applyFont="1" applyBorder="1"/>
    <xf numFmtId="0" fontId="0" fillId="0" borderId="3" xfId="0" applyBorder="1"/>
    <xf numFmtId="0" fontId="2" fillId="0" borderId="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3" xfId="0" applyNumberFormat="1" applyBorder="1"/>
    <xf numFmtId="44" fontId="0" fillId="0" borderId="4" xfId="0" applyNumberFormat="1" applyBorder="1"/>
    <xf numFmtId="0" fontId="4" fillId="0" borderId="2" xfId="0" applyFont="1" applyBorder="1"/>
    <xf numFmtId="0" fontId="3" fillId="0" borderId="5" xfId="0" applyFont="1" applyBorder="1"/>
    <xf numFmtId="0" fontId="4" fillId="0" borderId="7" xfId="0" applyFont="1" applyBorder="1"/>
    <xf numFmtId="164" fontId="2" fillId="0" borderId="8" xfId="1" applyNumberFormat="1" applyFont="1" applyBorder="1"/>
    <xf numFmtId="4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CD8E8-6E80-4008-B4EB-6B80540B8204}">
  <dimension ref="A1:M11"/>
  <sheetViews>
    <sheetView workbookViewId="0">
      <selection activeCell="I12" sqref="I12"/>
    </sheetView>
  </sheetViews>
  <sheetFormatPr defaultRowHeight="15" x14ac:dyDescent="0.25"/>
  <cols>
    <col min="1" max="1" width="15" bestFit="1" customWidth="1"/>
    <col min="2" max="2" width="12.42578125" bestFit="1" customWidth="1"/>
    <col min="6" max="6" width="27.42578125" bestFit="1" customWidth="1"/>
    <col min="7" max="7" width="4.28515625" customWidth="1"/>
    <col min="8" max="10" width="12.42578125" bestFit="1" customWidth="1"/>
    <col min="11" max="11" width="11.42578125" bestFit="1" customWidth="1"/>
    <col min="12" max="13" width="12.42578125" bestFit="1" customWidth="1"/>
  </cols>
  <sheetData>
    <row r="1" spans="1:13" ht="15.75" thickBot="1" x14ac:dyDescent="0.3">
      <c r="A1" s="32" t="s">
        <v>0</v>
      </c>
      <c r="B1" s="33">
        <v>120000</v>
      </c>
      <c r="F1" s="24" t="s">
        <v>8</v>
      </c>
      <c r="G1" s="15"/>
      <c r="H1" s="15">
        <v>0</v>
      </c>
      <c r="I1" s="15">
        <v>1</v>
      </c>
      <c r="J1" s="15">
        <v>2</v>
      </c>
      <c r="K1" s="15">
        <v>3</v>
      </c>
      <c r="L1" s="15">
        <v>4</v>
      </c>
      <c r="M1" s="16">
        <v>5</v>
      </c>
    </row>
    <row r="2" spans="1:13" x14ac:dyDescent="0.25">
      <c r="A2" s="34" t="s">
        <v>1</v>
      </c>
      <c r="B2" s="35">
        <v>0.1067</v>
      </c>
      <c r="F2" s="25"/>
      <c r="G2" s="5"/>
      <c r="H2" s="5"/>
      <c r="I2" s="5"/>
      <c r="J2" s="5"/>
      <c r="K2" s="5"/>
      <c r="L2" s="5"/>
      <c r="M2" s="6"/>
    </row>
    <row r="3" spans="1:13" x14ac:dyDescent="0.25">
      <c r="A3" s="34" t="s">
        <v>2</v>
      </c>
      <c r="B3" s="36">
        <v>1</v>
      </c>
      <c r="F3" s="28" t="s">
        <v>9</v>
      </c>
      <c r="G3" s="20"/>
      <c r="H3" s="21">
        <v>120000</v>
      </c>
      <c r="I3" s="21">
        <f>H3</f>
        <v>120000</v>
      </c>
      <c r="J3" s="21">
        <f>I8</f>
        <v>100714.16670000002</v>
      </c>
      <c r="K3" s="21">
        <f t="shared" ref="K3:M3" si="0">J8</f>
        <v>79315.643214220327</v>
      </c>
      <c r="L3" s="21">
        <f t="shared" si="0"/>
        <v>55572.992313495932</v>
      </c>
      <c r="M3" s="29">
        <f t="shared" si="0"/>
        <v>29229.423694460958</v>
      </c>
    </row>
    <row r="4" spans="1:13" x14ac:dyDescent="0.25">
      <c r="A4" s="34" t="s">
        <v>3</v>
      </c>
      <c r="B4" s="36">
        <v>2</v>
      </c>
      <c r="F4" s="26" t="s">
        <v>10</v>
      </c>
      <c r="G4" s="5"/>
      <c r="H4" s="8"/>
      <c r="I4" s="8">
        <f>I3 * $B6</f>
        <v>13145.546700000015</v>
      </c>
      <c r="J4" s="8">
        <f t="shared" ref="J4:M4" si="1">J3 * $B6</f>
        <v>11032.856514220304</v>
      </c>
      <c r="K4" s="8">
        <f t="shared" si="1"/>
        <v>8688.7290992756043</v>
      </c>
      <c r="L4" s="8">
        <f t="shared" si="1"/>
        <v>6087.8113809650222</v>
      </c>
      <c r="M4" s="9">
        <f t="shared" si="1"/>
        <v>3201.972951580196</v>
      </c>
    </row>
    <row r="5" spans="1:13" x14ac:dyDescent="0.25">
      <c r="A5" s="34" t="s">
        <v>4</v>
      </c>
      <c r="B5" s="36">
        <f>B3 * B4</f>
        <v>2</v>
      </c>
      <c r="F5" s="26" t="s">
        <v>11</v>
      </c>
      <c r="G5" s="5"/>
      <c r="H5" s="8"/>
      <c r="I5" s="8">
        <f>I6 - I4</f>
        <v>19285.833299999984</v>
      </c>
      <c r="J5" s="8">
        <f t="shared" ref="J5:M5" si="2">J6 - J4</f>
        <v>21398.523485779693</v>
      </c>
      <c r="K5" s="8">
        <f t="shared" si="2"/>
        <v>23742.650900724395</v>
      </c>
      <c r="L5" s="8">
        <f t="shared" si="2"/>
        <v>26343.568619034973</v>
      </c>
      <c r="M5" s="9">
        <f t="shared" si="2"/>
        <v>29229.407048419802</v>
      </c>
    </row>
    <row r="6" spans="1:13" x14ac:dyDescent="0.25">
      <c r="A6" s="34" t="s">
        <v>5</v>
      </c>
      <c r="B6" s="37">
        <f>(1 + B2/B5)^B4 - 1</f>
        <v>0.10954622250000012</v>
      </c>
      <c r="F6" s="30" t="s">
        <v>12</v>
      </c>
      <c r="G6" s="22"/>
      <c r="H6" s="23"/>
      <c r="I6" s="23">
        <f>$B9</f>
        <v>32431.379999999997</v>
      </c>
      <c r="J6" s="23">
        <f t="shared" ref="J6:M6" si="3">$B9</f>
        <v>32431.379999999997</v>
      </c>
      <c r="K6" s="23">
        <f t="shared" si="3"/>
        <v>32431.379999999997</v>
      </c>
      <c r="L6" s="23">
        <f t="shared" si="3"/>
        <v>32431.379999999997</v>
      </c>
      <c r="M6" s="31">
        <f t="shared" si="3"/>
        <v>32431.379999999997</v>
      </c>
    </row>
    <row r="7" spans="1:13" x14ac:dyDescent="0.25">
      <c r="A7" s="34"/>
      <c r="B7" s="36"/>
      <c r="F7" s="26"/>
      <c r="G7" s="5"/>
      <c r="H7" s="8"/>
      <c r="I7" s="8"/>
      <c r="J7" s="8"/>
      <c r="K7" s="8"/>
      <c r="L7" s="8"/>
      <c r="M7" s="9"/>
    </row>
    <row r="8" spans="1:13" ht="15.75" thickBot="1" x14ac:dyDescent="0.3">
      <c r="A8" s="34" t="s">
        <v>6</v>
      </c>
      <c r="B8" s="38">
        <v>0.27026149999999999</v>
      </c>
      <c r="F8" s="27" t="s">
        <v>13</v>
      </c>
      <c r="G8" s="17"/>
      <c r="H8" s="18">
        <f>H3 - H6</f>
        <v>120000</v>
      </c>
      <c r="I8" s="18">
        <f>I3 - I6 + I4</f>
        <v>100714.16670000002</v>
      </c>
      <c r="J8" s="18">
        <f t="shared" ref="J8:M8" si="4">J3 - J6 + J4</f>
        <v>79315.643214220327</v>
      </c>
      <c r="K8" s="18">
        <f t="shared" si="4"/>
        <v>55572.992313495932</v>
      </c>
      <c r="L8" s="18">
        <f t="shared" si="4"/>
        <v>29229.423694460958</v>
      </c>
      <c r="M8" s="19">
        <f t="shared" si="4"/>
        <v>1.6646041156946012E-2</v>
      </c>
    </row>
    <row r="9" spans="1:13" ht="15.75" thickBot="1" x14ac:dyDescent="0.3">
      <c r="A9" s="39" t="s">
        <v>7</v>
      </c>
      <c r="B9" s="40">
        <f>B8 * B1</f>
        <v>32431.379999999997</v>
      </c>
    </row>
    <row r="10" spans="1:13" x14ac:dyDescent="0.25">
      <c r="B10" s="1"/>
    </row>
    <row r="11" spans="1:13" x14ac:dyDescent="0.25">
      <c r="B1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B880-3597-4A6E-8C6A-064C3B8C3D51}">
  <dimension ref="A1:BB50"/>
  <sheetViews>
    <sheetView tabSelected="1" topLeftCell="Q6" workbookViewId="0">
      <selection activeCell="AL46" sqref="AL46"/>
    </sheetView>
  </sheetViews>
  <sheetFormatPr defaultRowHeight="15" x14ac:dyDescent="0.25"/>
  <cols>
    <col min="1" max="1" width="12.85546875" bestFit="1" customWidth="1"/>
    <col min="2" max="2" width="12.42578125" bestFit="1" customWidth="1"/>
    <col min="3" max="3" width="12.85546875" bestFit="1" customWidth="1"/>
    <col min="6" max="6" width="24.28515625" bestFit="1" customWidth="1"/>
    <col min="7" max="7" width="12.42578125" bestFit="1" customWidth="1"/>
    <col min="8" max="8" width="13.7109375" bestFit="1" customWidth="1"/>
    <col min="9" max="9" width="12.5703125" bestFit="1" customWidth="1"/>
    <col min="10" max="13" width="12.42578125" bestFit="1" customWidth="1"/>
    <col min="14" max="14" width="11.42578125" bestFit="1" customWidth="1"/>
    <col min="20" max="20" width="31.5703125" bestFit="1" customWidth="1"/>
    <col min="22" max="27" width="12.42578125" bestFit="1" customWidth="1"/>
    <col min="29" max="29" width="31.5703125" bestFit="1" customWidth="1"/>
    <col min="31" max="31" width="12.42578125" bestFit="1" customWidth="1"/>
    <col min="32" max="36" width="11.42578125" bestFit="1" customWidth="1"/>
    <col min="38" max="38" width="31.5703125" bestFit="1" customWidth="1"/>
    <col min="40" max="40" width="12.42578125" bestFit="1" customWidth="1"/>
    <col min="41" max="45" width="11.42578125" bestFit="1" customWidth="1"/>
    <col min="47" max="47" width="31.5703125" bestFit="1" customWidth="1"/>
    <col min="50" max="54" width="11.42578125" bestFit="1" customWidth="1"/>
  </cols>
  <sheetData>
    <row r="1" spans="1:54" ht="15.75" thickBot="1" x14ac:dyDescent="0.3">
      <c r="A1" s="32" t="s">
        <v>14</v>
      </c>
      <c r="B1" s="43">
        <v>5</v>
      </c>
    </row>
    <row r="2" spans="1:54" ht="15.75" thickBot="1" x14ac:dyDescent="0.3">
      <c r="A2" s="34"/>
      <c r="B2" s="44">
        <v>125000</v>
      </c>
      <c r="F2" s="49"/>
      <c r="G2" s="52">
        <v>-0.2</v>
      </c>
      <c r="H2" s="53">
        <v>-0.15</v>
      </c>
      <c r="I2" s="53">
        <v>-0.1</v>
      </c>
      <c r="J2" s="53">
        <v>-0.05</v>
      </c>
      <c r="K2" s="53">
        <v>0</v>
      </c>
      <c r="L2" s="53">
        <v>0.05</v>
      </c>
      <c r="M2" s="53">
        <v>0.1</v>
      </c>
      <c r="N2" s="53">
        <v>0.15</v>
      </c>
      <c r="O2" s="54">
        <v>0.2</v>
      </c>
      <c r="T2" s="14" t="s">
        <v>32</v>
      </c>
      <c r="U2" s="15"/>
      <c r="V2" s="15">
        <v>0</v>
      </c>
      <c r="W2" s="15">
        <v>1</v>
      </c>
      <c r="X2" s="15">
        <v>2</v>
      </c>
      <c r="Y2" s="15">
        <v>3</v>
      </c>
      <c r="Z2" s="15">
        <v>4</v>
      </c>
      <c r="AA2" s="16">
        <v>5</v>
      </c>
      <c r="AC2" s="14" t="s">
        <v>32</v>
      </c>
      <c r="AD2" s="15"/>
      <c r="AE2" s="15">
        <v>0</v>
      </c>
      <c r="AF2" s="15">
        <v>1</v>
      </c>
      <c r="AG2" s="15">
        <v>2</v>
      </c>
      <c r="AH2" s="15">
        <v>3</v>
      </c>
      <c r="AI2" s="15">
        <v>4</v>
      </c>
      <c r="AJ2" s="16">
        <v>5</v>
      </c>
      <c r="AL2" s="14" t="s">
        <v>32</v>
      </c>
      <c r="AM2" s="15"/>
      <c r="AN2" s="15">
        <v>0</v>
      </c>
      <c r="AO2" s="15">
        <v>1</v>
      </c>
      <c r="AP2" s="15">
        <v>2</v>
      </c>
      <c r="AQ2" s="15">
        <v>3</v>
      </c>
      <c r="AR2" s="15">
        <v>4</v>
      </c>
      <c r="AS2" s="16">
        <v>5</v>
      </c>
      <c r="AU2" s="14" t="s">
        <v>32</v>
      </c>
      <c r="AV2" s="15"/>
      <c r="AW2" s="15">
        <v>0</v>
      </c>
      <c r="AX2" s="15">
        <v>1</v>
      </c>
      <c r="AY2" s="15">
        <v>2</v>
      </c>
      <c r="AZ2" s="15">
        <v>3</v>
      </c>
      <c r="BA2" s="15">
        <v>4</v>
      </c>
      <c r="BB2" s="16">
        <v>5</v>
      </c>
    </row>
    <row r="3" spans="1:54" ht="15.75" thickBot="1" x14ac:dyDescent="0.3">
      <c r="A3" s="34" t="s">
        <v>15</v>
      </c>
      <c r="B3" s="45">
        <v>2000</v>
      </c>
      <c r="C3" t="s">
        <v>25</v>
      </c>
      <c r="F3" s="50" t="s">
        <v>15</v>
      </c>
      <c r="G3" s="5">
        <f>$K3 * G$2 + $K3</f>
        <v>1600</v>
      </c>
      <c r="H3" s="5">
        <f t="shared" ref="H3:J7" si="0">$K3 * H$2 + $K3</f>
        <v>1700</v>
      </c>
      <c r="I3" s="5">
        <f t="shared" si="0"/>
        <v>1800</v>
      </c>
      <c r="J3" s="5">
        <f t="shared" si="0"/>
        <v>1900</v>
      </c>
      <c r="K3" s="48">
        <f>B3</f>
        <v>2000</v>
      </c>
      <c r="L3" s="5">
        <f>$K3 * L$2 + $K3</f>
        <v>2100</v>
      </c>
      <c r="M3" s="5">
        <f t="shared" ref="M3:O7" si="1">$K3 * M$2 + $K3</f>
        <v>2200</v>
      </c>
      <c r="N3" s="5">
        <f t="shared" si="1"/>
        <v>2300</v>
      </c>
      <c r="O3" s="6">
        <f t="shared" si="1"/>
        <v>2400</v>
      </c>
      <c r="T3" s="7"/>
      <c r="U3" s="5"/>
      <c r="V3" s="5"/>
      <c r="W3" s="5"/>
      <c r="X3" s="5"/>
      <c r="Y3" s="5"/>
      <c r="Z3" s="5"/>
      <c r="AA3" s="6"/>
      <c r="AC3" s="7"/>
      <c r="AD3" s="5"/>
      <c r="AE3" s="5"/>
      <c r="AF3" s="5"/>
      <c r="AG3" s="5"/>
      <c r="AH3" s="5"/>
      <c r="AI3" s="5"/>
      <c r="AJ3" s="6"/>
      <c r="AL3" s="7"/>
      <c r="AM3" s="5"/>
      <c r="AN3" s="5"/>
      <c r="AO3" s="5"/>
      <c r="AP3" s="5"/>
      <c r="AQ3" s="5"/>
      <c r="AR3" s="5"/>
      <c r="AS3" s="6"/>
      <c r="AU3" s="7"/>
      <c r="AV3" s="5"/>
      <c r="AW3" s="5"/>
      <c r="AX3" s="5"/>
      <c r="AY3" s="5"/>
      <c r="AZ3" s="5"/>
      <c r="BA3" s="5"/>
      <c r="BB3" s="6"/>
    </row>
    <row r="4" spans="1:54" ht="18.75" x14ac:dyDescent="0.3">
      <c r="A4" s="34" t="s">
        <v>16</v>
      </c>
      <c r="B4" s="44">
        <v>50</v>
      </c>
      <c r="C4" t="s">
        <v>26</v>
      </c>
      <c r="F4" s="50" t="s">
        <v>16</v>
      </c>
      <c r="G4" s="5">
        <f t="shared" ref="G4:G7" si="2">$K4 * G$2 + $K4</f>
        <v>40</v>
      </c>
      <c r="H4" s="5">
        <f t="shared" si="0"/>
        <v>42.5</v>
      </c>
      <c r="I4" s="5">
        <f t="shared" si="0"/>
        <v>45</v>
      </c>
      <c r="J4" s="5">
        <f t="shared" si="0"/>
        <v>47.5</v>
      </c>
      <c r="K4" s="48">
        <f t="shared" ref="K4:K7" si="3">B4</f>
        <v>50</v>
      </c>
      <c r="L4" s="5">
        <f t="shared" ref="L4:L7" si="4">$K4 * L$2 + $K4</f>
        <v>52.5</v>
      </c>
      <c r="M4" s="5">
        <f t="shared" si="1"/>
        <v>55</v>
      </c>
      <c r="N4" s="5">
        <f t="shared" si="1"/>
        <v>57.5</v>
      </c>
      <c r="O4" s="6">
        <f t="shared" si="1"/>
        <v>60</v>
      </c>
      <c r="T4" s="60" t="s">
        <v>33</v>
      </c>
      <c r="U4" s="55"/>
      <c r="V4" s="55"/>
      <c r="W4" s="55"/>
      <c r="X4" s="55"/>
      <c r="Y4" s="55"/>
      <c r="Z4" s="55"/>
      <c r="AA4" s="41"/>
      <c r="AC4" s="60" t="s">
        <v>33</v>
      </c>
      <c r="AD4" s="55"/>
      <c r="AE4" s="55"/>
      <c r="AF4" s="55"/>
      <c r="AG4" s="55"/>
      <c r="AH4" s="55"/>
      <c r="AI4" s="55"/>
      <c r="AJ4" s="41"/>
      <c r="AL4" s="60" t="s">
        <v>33</v>
      </c>
      <c r="AM4" s="55"/>
      <c r="AN4" s="55"/>
      <c r="AO4" s="55"/>
      <c r="AP4" s="55"/>
      <c r="AQ4" s="55"/>
      <c r="AR4" s="55"/>
      <c r="AS4" s="41"/>
      <c r="AU4" s="60" t="s">
        <v>33</v>
      </c>
      <c r="AV4" s="55"/>
      <c r="AW4" s="55"/>
      <c r="AX4" s="55"/>
      <c r="AY4" s="55"/>
      <c r="AZ4" s="55"/>
      <c r="BA4" s="55"/>
      <c r="BB4" s="41"/>
    </row>
    <row r="5" spans="1:54" x14ac:dyDescent="0.25">
      <c r="A5" s="34" t="s">
        <v>17</v>
      </c>
      <c r="B5" s="44">
        <v>15</v>
      </c>
      <c r="C5" t="s">
        <v>27</v>
      </c>
      <c r="F5" s="50" t="s">
        <v>17</v>
      </c>
      <c r="G5" s="5">
        <f t="shared" si="2"/>
        <v>12</v>
      </c>
      <c r="H5" s="5">
        <f t="shared" si="0"/>
        <v>12.75</v>
      </c>
      <c r="I5" s="5">
        <f t="shared" si="0"/>
        <v>13.5</v>
      </c>
      <c r="J5" s="5">
        <f t="shared" si="0"/>
        <v>14.25</v>
      </c>
      <c r="K5" s="48">
        <f t="shared" si="3"/>
        <v>15</v>
      </c>
      <c r="L5" s="5">
        <f t="shared" si="4"/>
        <v>15.75</v>
      </c>
      <c r="M5" s="5">
        <f t="shared" si="1"/>
        <v>16.5</v>
      </c>
      <c r="N5" s="5">
        <f t="shared" si="1"/>
        <v>17.25</v>
      </c>
      <c r="O5" s="6">
        <f t="shared" si="1"/>
        <v>18</v>
      </c>
      <c r="T5" s="61" t="s">
        <v>34</v>
      </c>
      <c r="U5" s="5"/>
      <c r="V5" s="5"/>
      <c r="W5" s="5"/>
      <c r="X5" s="5"/>
      <c r="Y5" s="5"/>
      <c r="Z5" s="5"/>
      <c r="AA5" s="6"/>
      <c r="AC5" s="61" t="s">
        <v>34</v>
      </c>
      <c r="AD5" s="5"/>
      <c r="AE5" s="5"/>
      <c r="AF5" s="5"/>
      <c r="AG5" s="5"/>
      <c r="AH5" s="5"/>
      <c r="AI5" s="5"/>
      <c r="AJ5" s="6"/>
      <c r="AL5" s="61" t="s">
        <v>34</v>
      </c>
      <c r="AM5" s="5"/>
      <c r="AN5" s="5"/>
      <c r="AO5" s="5"/>
      <c r="AP5" s="5"/>
      <c r="AQ5" s="5"/>
      <c r="AR5" s="5"/>
      <c r="AS5" s="6"/>
      <c r="AU5" s="61" t="s">
        <v>34</v>
      </c>
      <c r="AV5" s="5"/>
      <c r="AW5" s="5"/>
      <c r="AX5" s="5"/>
      <c r="AY5" s="5"/>
      <c r="AZ5" s="5"/>
      <c r="BA5" s="5"/>
      <c r="BB5" s="6"/>
    </row>
    <row r="6" spans="1:54" x14ac:dyDescent="0.25">
      <c r="A6" s="34" t="s">
        <v>18</v>
      </c>
      <c r="B6" s="44">
        <v>10000</v>
      </c>
      <c r="C6" t="s">
        <v>28</v>
      </c>
      <c r="F6" s="50" t="s">
        <v>18</v>
      </c>
      <c r="G6" s="5">
        <f t="shared" si="2"/>
        <v>8000</v>
      </c>
      <c r="H6" s="5">
        <f t="shared" si="0"/>
        <v>8500</v>
      </c>
      <c r="I6" s="5">
        <f t="shared" si="0"/>
        <v>9000</v>
      </c>
      <c r="J6" s="5">
        <f t="shared" si="0"/>
        <v>9500</v>
      </c>
      <c r="K6" s="48">
        <f t="shared" si="3"/>
        <v>10000</v>
      </c>
      <c r="L6" s="5">
        <f t="shared" si="4"/>
        <v>10500</v>
      </c>
      <c r="M6" s="5">
        <f t="shared" si="1"/>
        <v>11000</v>
      </c>
      <c r="N6" s="5">
        <f t="shared" si="1"/>
        <v>11500</v>
      </c>
      <c r="O6" s="6">
        <f t="shared" si="1"/>
        <v>12000</v>
      </c>
      <c r="T6" s="7" t="s">
        <v>26</v>
      </c>
      <c r="U6" s="5"/>
      <c r="V6" s="5"/>
      <c r="W6" s="8">
        <f>$K$4</f>
        <v>50</v>
      </c>
      <c r="X6" s="8">
        <f>W6</f>
        <v>50</v>
      </c>
      <c r="Y6" s="8">
        <f t="shared" ref="Y6:AA6" si="5">X6</f>
        <v>50</v>
      </c>
      <c r="Z6" s="8">
        <f t="shared" si="5"/>
        <v>50</v>
      </c>
      <c r="AA6" s="9">
        <f t="shared" si="5"/>
        <v>50</v>
      </c>
      <c r="AC6" s="7" t="s">
        <v>26</v>
      </c>
      <c r="AD6" s="5"/>
      <c r="AE6" s="5"/>
      <c r="AF6" s="8">
        <f>$K$4</f>
        <v>50</v>
      </c>
      <c r="AG6" s="8">
        <f>AF6</f>
        <v>50</v>
      </c>
      <c r="AH6" s="8">
        <f t="shared" ref="AH6:AJ6" si="6">AG6</f>
        <v>50</v>
      </c>
      <c r="AI6" s="8">
        <f t="shared" si="6"/>
        <v>50</v>
      </c>
      <c r="AJ6" s="9">
        <f t="shared" si="6"/>
        <v>50</v>
      </c>
      <c r="AL6" s="7" t="s">
        <v>26</v>
      </c>
      <c r="AM6" s="5"/>
      <c r="AN6" s="5"/>
      <c r="AO6" s="8">
        <f>$K$4</f>
        <v>50</v>
      </c>
      <c r="AP6" s="8">
        <f>AO6</f>
        <v>50</v>
      </c>
      <c r="AQ6" s="8">
        <f t="shared" ref="AQ6:AS6" si="7">AP6</f>
        <v>50</v>
      </c>
      <c r="AR6" s="8">
        <f t="shared" si="7"/>
        <v>50</v>
      </c>
      <c r="AS6" s="9">
        <f t="shared" si="7"/>
        <v>50</v>
      </c>
      <c r="AU6" s="7" t="s">
        <v>26</v>
      </c>
      <c r="AV6" s="5"/>
      <c r="AW6" s="5"/>
      <c r="AX6" s="8">
        <f>$K$4</f>
        <v>50</v>
      </c>
      <c r="AY6" s="8">
        <f>AX6</f>
        <v>50</v>
      </c>
      <c r="AZ6" s="8">
        <f t="shared" ref="AZ6:BB6" si="8">AY6</f>
        <v>50</v>
      </c>
      <c r="BA6" s="8">
        <f t="shared" si="8"/>
        <v>50</v>
      </c>
      <c r="BB6" s="9">
        <f t="shared" si="8"/>
        <v>50</v>
      </c>
    </row>
    <row r="7" spans="1:54" ht="15.75" thickBot="1" x14ac:dyDescent="0.3">
      <c r="A7" s="34" t="s">
        <v>19</v>
      </c>
      <c r="B7" s="46">
        <v>0.3</v>
      </c>
      <c r="C7" t="s">
        <v>23</v>
      </c>
      <c r="F7" s="51" t="s">
        <v>24</v>
      </c>
      <c r="G7" s="11">
        <f t="shared" si="2"/>
        <v>0.25600000000000001</v>
      </c>
      <c r="H7" s="11">
        <f t="shared" si="0"/>
        <v>0.27200000000000002</v>
      </c>
      <c r="I7" s="11">
        <f t="shared" si="0"/>
        <v>0.28800000000000003</v>
      </c>
      <c r="J7" s="11">
        <f t="shared" si="0"/>
        <v>0.30399999999999999</v>
      </c>
      <c r="K7" s="63">
        <f>B8</f>
        <v>0.32</v>
      </c>
      <c r="L7" s="11">
        <f t="shared" si="4"/>
        <v>0.33600000000000002</v>
      </c>
      <c r="M7" s="11">
        <f t="shared" si="1"/>
        <v>0.35199999999999998</v>
      </c>
      <c r="N7" s="11">
        <f t="shared" si="1"/>
        <v>0.36799999999999999</v>
      </c>
      <c r="O7" s="42">
        <f t="shared" si="1"/>
        <v>0.38400000000000001</v>
      </c>
      <c r="T7" s="7" t="s">
        <v>35</v>
      </c>
      <c r="U7" s="5"/>
      <c r="V7" s="5"/>
      <c r="W7" s="5">
        <f>G3</f>
        <v>1600</v>
      </c>
      <c r="X7" s="5">
        <f>W7</f>
        <v>1600</v>
      </c>
      <c r="Y7" s="5">
        <f t="shared" ref="Y7:AA7" si="9">X7</f>
        <v>1600</v>
      </c>
      <c r="Z7" s="5">
        <f t="shared" si="9"/>
        <v>1600</v>
      </c>
      <c r="AA7" s="6">
        <f t="shared" si="9"/>
        <v>1600</v>
      </c>
      <c r="AC7" s="7" t="s">
        <v>35</v>
      </c>
      <c r="AD7" s="5"/>
      <c r="AE7" s="5"/>
      <c r="AF7" s="5">
        <f>H3</f>
        <v>1700</v>
      </c>
      <c r="AG7" s="5">
        <f>AF7</f>
        <v>1700</v>
      </c>
      <c r="AH7" s="5">
        <f t="shared" ref="AH7:AJ7" si="10">AG7</f>
        <v>1700</v>
      </c>
      <c r="AI7" s="5">
        <f t="shared" si="10"/>
        <v>1700</v>
      </c>
      <c r="AJ7" s="6">
        <f t="shared" si="10"/>
        <v>1700</v>
      </c>
      <c r="AL7" s="7" t="s">
        <v>35</v>
      </c>
      <c r="AM7" s="5"/>
      <c r="AN7" s="5"/>
      <c r="AO7" s="5">
        <f>I3</f>
        <v>1800</v>
      </c>
      <c r="AP7" s="5">
        <f>AO7</f>
        <v>1800</v>
      </c>
      <c r="AQ7" s="5">
        <f t="shared" ref="AQ7:AS7" si="11">AP7</f>
        <v>1800</v>
      </c>
      <c r="AR7" s="5">
        <f t="shared" si="11"/>
        <v>1800</v>
      </c>
      <c r="AS7" s="6">
        <f t="shared" si="11"/>
        <v>1800</v>
      </c>
      <c r="AU7" s="7" t="s">
        <v>35</v>
      </c>
      <c r="AV7" s="5"/>
      <c r="AW7" s="5"/>
      <c r="AX7" s="5">
        <f>J3</f>
        <v>1900</v>
      </c>
      <c r="AY7" s="5">
        <f>AX7</f>
        <v>1900</v>
      </c>
      <c r="AZ7" s="5">
        <f t="shared" ref="AZ7:BB7" si="12">AY7</f>
        <v>1900</v>
      </c>
      <c r="BA7" s="5">
        <f t="shared" si="12"/>
        <v>1900</v>
      </c>
      <c r="BB7" s="6">
        <f t="shared" si="12"/>
        <v>1900</v>
      </c>
    </row>
    <row r="8" spans="1:54" x14ac:dyDescent="0.25">
      <c r="A8" s="34" t="s">
        <v>24</v>
      </c>
      <c r="B8" s="46">
        <v>0.32</v>
      </c>
      <c r="C8" t="s">
        <v>20</v>
      </c>
      <c r="T8" s="7" t="s">
        <v>36</v>
      </c>
      <c r="U8" s="5"/>
      <c r="V8" s="5"/>
      <c r="W8" s="8">
        <f>W6 * W7</f>
        <v>80000</v>
      </c>
      <c r="X8" s="8">
        <f t="shared" ref="X8" si="13">X6 * X7</f>
        <v>80000</v>
      </c>
      <c r="Y8" s="8">
        <f t="shared" ref="Y8" si="14">Y6 * Y7</f>
        <v>80000</v>
      </c>
      <c r="Z8" s="8">
        <f t="shared" ref="Z8" si="15">Z6 * Z7</f>
        <v>80000</v>
      </c>
      <c r="AA8" s="9">
        <f t="shared" ref="AA8" si="16">AA6 * AA7</f>
        <v>80000</v>
      </c>
      <c r="AC8" s="7" t="s">
        <v>36</v>
      </c>
      <c r="AD8" s="5"/>
      <c r="AE8" s="5"/>
      <c r="AF8" s="8">
        <f>AF6 * AF7</f>
        <v>85000</v>
      </c>
      <c r="AG8" s="8">
        <f t="shared" ref="AG8" si="17">AG6 * AG7</f>
        <v>85000</v>
      </c>
      <c r="AH8" s="8">
        <f t="shared" ref="AH8" si="18">AH6 * AH7</f>
        <v>85000</v>
      </c>
      <c r="AI8" s="8">
        <f t="shared" ref="AI8" si="19">AI6 * AI7</f>
        <v>85000</v>
      </c>
      <c r="AJ8" s="9">
        <f t="shared" ref="AJ8" si="20">AJ6 * AJ7</f>
        <v>85000</v>
      </c>
      <c r="AL8" s="7" t="s">
        <v>36</v>
      </c>
      <c r="AM8" s="5"/>
      <c r="AN8" s="5"/>
      <c r="AO8" s="8">
        <f>AO6 * AO7</f>
        <v>90000</v>
      </c>
      <c r="AP8" s="8">
        <f t="shared" ref="AP8" si="21">AP6 * AP7</f>
        <v>90000</v>
      </c>
      <c r="AQ8" s="8">
        <f t="shared" ref="AQ8" si="22">AQ6 * AQ7</f>
        <v>90000</v>
      </c>
      <c r="AR8" s="8">
        <f t="shared" ref="AR8" si="23">AR6 * AR7</f>
        <v>90000</v>
      </c>
      <c r="AS8" s="9">
        <f t="shared" ref="AS8" si="24">AS6 * AS7</f>
        <v>90000</v>
      </c>
      <c r="AU8" s="7" t="s">
        <v>36</v>
      </c>
      <c r="AV8" s="5"/>
      <c r="AW8" s="5"/>
      <c r="AX8" s="8">
        <f>AX6 * AX7</f>
        <v>95000</v>
      </c>
      <c r="AY8" s="8">
        <f t="shared" ref="AY8" si="25">AY6 * AY7</f>
        <v>95000</v>
      </c>
      <c r="AZ8" s="8">
        <f t="shared" ref="AZ8" si="26">AZ6 * AZ7</f>
        <v>95000</v>
      </c>
      <c r="BA8" s="8">
        <f t="shared" ref="BA8" si="27">BA6 * BA7</f>
        <v>95000</v>
      </c>
      <c r="BB8" s="9">
        <f t="shared" ref="BB8" si="28">BB6 * BB7</f>
        <v>95000</v>
      </c>
    </row>
    <row r="9" spans="1:54" x14ac:dyDescent="0.25">
      <c r="A9" s="34" t="s">
        <v>21</v>
      </c>
      <c r="B9" s="46">
        <v>0.15</v>
      </c>
      <c r="T9" s="7"/>
      <c r="U9" s="5"/>
      <c r="V9" s="5"/>
      <c r="W9" s="5"/>
      <c r="X9" s="5"/>
      <c r="Y9" s="5"/>
      <c r="Z9" s="5"/>
      <c r="AA9" s="6"/>
      <c r="AC9" s="7"/>
      <c r="AD9" s="5"/>
      <c r="AE9" s="5"/>
      <c r="AF9" s="5"/>
      <c r="AG9" s="5"/>
      <c r="AH9" s="5"/>
      <c r="AI9" s="5"/>
      <c r="AJ9" s="6"/>
      <c r="AL9" s="7"/>
      <c r="AM9" s="5"/>
      <c r="AN9" s="5"/>
      <c r="AO9" s="5"/>
      <c r="AP9" s="5"/>
      <c r="AQ9" s="5"/>
      <c r="AR9" s="5"/>
      <c r="AS9" s="6"/>
      <c r="AU9" s="7"/>
      <c r="AV9" s="5"/>
      <c r="AW9" s="5"/>
      <c r="AX9" s="5"/>
      <c r="AY9" s="5"/>
      <c r="AZ9" s="5"/>
      <c r="BA9" s="5"/>
      <c r="BB9" s="6"/>
    </row>
    <row r="10" spans="1:54" ht="15.75" thickBot="1" x14ac:dyDescent="0.3">
      <c r="A10" s="39" t="s">
        <v>22</v>
      </c>
      <c r="B10" s="47">
        <v>0.4</v>
      </c>
      <c r="T10" s="61" t="s">
        <v>37</v>
      </c>
      <c r="U10" s="5"/>
      <c r="V10" s="5"/>
      <c r="W10" s="5"/>
      <c r="X10" s="5"/>
      <c r="Y10" s="5"/>
      <c r="Z10" s="5"/>
      <c r="AA10" s="6"/>
      <c r="AC10" s="61" t="s">
        <v>37</v>
      </c>
      <c r="AD10" s="5"/>
      <c r="AE10" s="5"/>
      <c r="AF10" s="5"/>
      <c r="AG10" s="5"/>
      <c r="AH10" s="5"/>
      <c r="AI10" s="5"/>
      <c r="AJ10" s="6"/>
      <c r="AL10" s="61" t="s">
        <v>37</v>
      </c>
      <c r="AM10" s="5"/>
      <c r="AN10" s="5"/>
      <c r="AO10" s="5"/>
      <c r="AP10" s="5"/>
      <c r="AQ10" s="5"/>
      <c r="AR10" s="5"/>
      <c r="AS10" s="6"/>
      <c r="AU10" s="61" t="s">
        <v>37</v>
      </c>
      <c r="AV10" s="5"/>
      <c r="AW10" s="5"/>
      <c r="AX10" s="5"/>
      <c r="AY10" s="5"/>
      <c r="AZ10" s="5"/>
      <c r="BA10" s="5"/>
      <c r="BB10" s="6"/>
    </row>
    <row r="11" spans="1:54" ht="15.75" thickBot="1" x14ac:dyDescent="0.3">
      <c r="K11" s="5"/>
      <c r="L11" s="5"/>
      <c r="M11" s="5"/>
      <c r="N11" s="5"/>
      <c r="T11" s="7" t="s">
        <v>38</v>
      </c>
      <c r="U11" s="5"/>
      <c r="V11" s="5"/>
      <c r="W11" s="8">
        <f>$K$5</f>
        <v>15</v>
      </c>
      <c r="X11" s="8">
        <f>W11</f>
        <v>15</v>
      </c>
      <c r="Y11" s="8">
        <f t="shared" ref="Y11:Z11" si="29">X11</f>
        <v>15</v>
      </c>
      <c r="Z11" s="8">
        <f t="shared" si="29"/>
        <v>15</v>
      </c>
      <c r="AA11" s="9">
        <f>Z11</f>
        <v>15</v>
      </c>
      <c r="AC11" s="7" t="s">
        <v>38</v>
      </c>
      <c r="AD11" s="5"/>
      <c r="AE11" s="5"/>
      <c r="AF11" s="8">
        <f>$K$5</f>
        <v>15</v>
      </c>
      <c r="AG11" s="8">
        <f>AF11</f>
        <v>15</v>
      </c>
      <c r="AH11" s="8">
        <f t="shared" ref="AH11:AI11" si="30">AG11</f>
        <v>15</v>
      </c>
      <c r="AI11" s="8">
        <f t="shared" si="30"/>
        <v>15</v>
      </c>
      <c r="AJ11" s="9">
        <f>AI11</f>
        <v>15</v>
      </c>
      <c r="AL11" s="7" t="s">
        <v>38</v>
      </c>
      <c r="AM11" s="5"/>
      <c r="AN11" s="5"/>
      <c r="AO11" s="8">
        <f>$K$5</f>
        <v>15</v>
      </c>
      <c r="AP11" s="8">
        <f>AO11</f>
        <v>15</v>
      </c>
      <c r="AQ11" s="8">
        <f t="shared" ref="AQ11:AR11" si="31">AP11</f>
        <v>15</v>
      </c>
      <c r="AR11" s="8">
        <f t="shared" si="31"/>
        <v>15</v>
      </c>
      <c r="AS11" s="9">
        <f>AR11</f>
        <v>15</v>
      </c>
      <c r="AU11" s="7" t="s">
        <v>38</v>
      </c>
      <c r="AV11" s="5"/>
      <c r="AW11" s="5"/>
      <c r="AX11" s="8">
        <f>$K$5</f>
        <v>15</v>
      </c>
      <c r="AY11" s="8">
        <f>AX11</f>
        <v>15</v>
      </c>
      <c r="AZ11" s="8">
        <f t="shared" ref="AZ11:BA11" si="32">AY11</f>
        <v>15</v>
      </c>
      <c r="BA11" s="8">
        <f t="shared" si="32"/>
        <v>15</v>
      </c>
      <c r="BB11" s="9">
        <f>BA11</f>
        <v>15</v>
      </c>
    </row>
    <row r="12" spans="1:54" ht="15.75" thickBot="1" x14ac:dyDescent="0.3">
      <c r="F12" s="3"/>
      <c r="G12" s="55" t="s">
        <v>29</v>
      </c>
      <c r="H12" s="55" t="s">
        <v>31</v>
      </c>
      <c r="I12" s="41" t="s">
        <v>30</v>
      </c>
      <c r="J12" s="41"/>
      <c r="K12" s="5"/>
      <c r="L12" s="5"/>
      <c r="M12" s="5"/>
      <c r="N12" s="5"/>
      <c r="T12" s="7" t="s">
        <v>39</v>
      </c>
      <c r="U12" s="5"/>
      <c r="V12" s="5"/>
      <c r="W12" s="8">
        <f>W11 * W7</f>
        <v>24000</v>
      </c>
      <c r="X12" s="8">
        <f t="shared" ref="X12" si="33">X11 * X7</f>
        <v>24000</v>
      </c>
      <c r="Y12" s="8">
        <f t="shared" ref="Y12" si="34">Y11 * Y7</f>
        <v>24000</v>
      </c>
      <c r="Z12" s="8">
        <f t="shared" ref="Z12" si="35">Z11 * Z7</f>
        <v>24000</v>
      </c>
      <c r="AA12" s="9">
        <f t="shared" ref="AA12" si="36">AA11 * AA7</f>
        <v>24000</v>
      </c>
      <c r="AC12" s="7" t="s">
        <v>39</v>
      </c>
      <c r="AD12" s="5"/>
      <c r="AE12" s="5"/>
      <c r="AF12" s="8">
        <f>AF11 * AF7</f>
        <v>25500</v>
      </c>
      <c r="AG12" s="8">
        <f t="shared" ref="AG12" si="37">AG11 * AG7</f>
        <v>25500</v>
      </c>
      <c r="AH12" s="8">
        <f t="shared" ref="AH12" si="38">AH11 * AH7</f>
        <v>25500</v>
      </c>
      <c r="AI12" s="8">
        <f t="shared" ref="AI12" si="39">AI11 * AI7</f>
        <v>25500</v>
      </c>
      <c r="AJ12" s="9">
        <f t="shared" ref="AJ12" si="40">AJ11 * AJ7</f>
        <v>25500</v>
      </c>
      <c r="AL12" s="7" t="s">
        <v>39</v>
      </c>
      <c r="AM12" s="5"/>
      <c r="AN12" s="5"/>
      <c r="AO12" s="8">
        <f>AO11 * AO7</f>
        <v>27000</v>
      </c>
      <c r="AP12" s="8">
        <f t="shared" ref="AP12" si="41">AP11 * AP7</f>
        <v>27000</v>
      </c>
      <c r="AQ12" s="8">
        <f t="shared" ref="AQ12" si="42">AQ11 * AQ7</f>
        <v>27000</v>
      </c>
      <c r="AR12" s="8">
        <f t="shared" ref="AR12" si="43">AR11 * AR7</f>
        <v>27000</v>
      </c>
      <c r="AS12" s="9">
        <f t="shared" ref="AS12" si="44">AS11 * AS7</f>
        <v>27000</v>
      </c>
      <c r="AU12" s="7" t="s">
        <v>39</v>
      </c>
      <c r="AV12" s="5"/>
      <c r="AW12" s="5"/>
      <c r="AX12" s="8">
        <f>AX11 * AX7</f>
        <v>28500</v>
      </c>
      <c r="AY12" s="8">
        <f t="shared" ref="AY12" si="45">AY11 * AY7</f>
        <v>28500</v>
      </c>
      <c r="AZ12" s="8">
        <f t="shared" ref="AZ12" si="46">AZ11 * AZ7</f>
        <v>28500</v>
      </c>
      <c r="BA12" s="8">
        <f t="shared" ref="BA12" si="47">BA11 * BA7</f>
        <v>28500</v>
      </c>
      <c r="BB12" s="9">
        <f t="shared" ref="BB12" si="48">BB11 * BB7</f>
        <v>28500</v>
      </c>
    </row>
    <row r="13" spans="1:54" x14ac:dyDescent="0.25">
      <c r="A13" s="56" t="s">
        <v>32</v>
      </c>
      <c r="B13" s="4" t="s">
        <v>50</v>
      </c>
      <c r="F13" s="7">
        <v>1</v>
      </c>
      <c r="G13" s="8">
        <f>B2</f>
        <v>125000</v>
      </c>
      <c r="H13" s="8">
        <f>G13 * $B$7 * 50%</f>
        <v>18750</v>
      </c>
      <c r="I13" s="9">
        <f>G13 - H13</f>
        <v>106250</v>
      </c>
      <c r="J13" s="9">
        <f>B2 * $B$8</f>
        <v>40000</v>
      </c>
      <c r="K13" s="5"/>
      <c r="L13" s="5"/>
      <c r="M13" s="5"/>
      <c r="N13" s="5"/>
      <c r="T13" s="7" t="s">
        <v>40</v>
      </c>
      <c r="U13" s="5"/>
      <c r="V13" s="5"/>
      <c r="W13" s="5">
        <f>$K$6</f>
        <v>10000</v>
      </c>
      <c r="X13" s="5">
        <f>W13</f>
        <v>10000</v>
      </c>
      <c r="Y13" s="5">
        <f t="shared" ref="Y13:AA13" si="49">X13</f>
        <v>10000</v>
      </c>
      <c r="Z13" s="5">
        <f t="shared" si="49"/>
        <v>10000</v>
      </c>
      <c r="AA13" s="6">
        <f t="shared" si="49"/>
        <v>10000</v>
      </c>
      <c r="AC13" s="7" t="s">
        <v>40</v>
      </c>
      <c r="AD13" s="5"/>
      <c r="AE13" s="5"/>
      <c r="AF13" s="5">
        <f>$K$6</f>
        <v>10000</v>
      </c>
      <c r="AG13" s="5">
        <f>AF13</f>
        <v>10000</v>
      </c>
      <c r="AH13" s="5">
        <f t="shared" ref="AH13:AJ13" si="50">AG13</f>
        <v>10000</v>
      </c>
      <c r="AI13" s="5">
        <f t="shared" si="50"/>
        <v>10000</v>
      </c>
      <c r="AJ13" s="6">
        <f t="shared" si="50"/>
        <v>10000</v>
      </c>
      <c r="AL13" s="7" t="s">
        <v>40</v>
      </c>
      <c r="AM13" s="5"/>
      <c r="AN13" s="5"/>
      <c r="AO13" s="5">
        <f>$K$6</f>
        <v>10000</v>
      </c>
      <c r="AP13" s="5">
        <f>AO13</f>
        <v>10000</v>
      </c>
      <c r="AQ13" s="5">
        <f t="shared" ref="AQ13:AS13" si="51">AP13</f>
        <v>10000</v>
      </c>
      <c r="AR13" s="5">
        <f t="shared" si="51"/>
        <v>10000</v>
      </c>
      <c r="AS13" s="6">
        <f t="shared" si="51"/>
        <v>10000</v>
      </c>
      <c r="AU13" s="7" t="s">
        <v>40</v>
      </c>
      <c r="AV13" s="5"/>
      <c r="AW13" s="5"/>
      <c r="AX13" s="5">
        <f>$K$6</f>
        <v>10000</v>
      </c>
      <c r="AY13" s="5">
        <f>AX13</f>
        <v>10000</v>
      </c>
      <c r="AZ13" s="5">
        <f t="shared" ref="AZ13:BB13" si="52">AY13</f>
        <v>10000</v>
      </c>
      <c r="BA13" s="5">
        <f t="shared" si="52"/>
        <v>10000</v>
      </c>
      <c r="BB13" s="6">
        <f t="shared" si="52"/>
        <v>10000</v>
      </c>
    </row>
    <row r="14" spans="1:54" x14ac:dyDescent="0.25">
      <c r="A14" s="34">
        <v>0</v>
      </c>
      <c r="B14" s="36">
        <f>(1 + B$9)^-A14</f>
        <v>1</v>
      </c>
      <c r="F14" s="7">
        <v>2</v>
      </c>
      <c r="G14" s="8">
        <f>I13</f>
        <v>106250</v>
      </c>
      <c r="H14" s="8">
        <f>G14 * $B$7</f>
        <v>31875</v>
      </c>
      <c r="I14" s="9">
        <f t="shared" ref="I14:I18" si="53">G14 - H14</f>
        <v>74375</v>
      </c>
      <c r="J14" s="9">
        <f>J13 - I17</f>
        <v>14489.375</v>
      </c>
      <c r="K14" s="5"/>
      <c r="L14" s="5"/>
      <c r="M14" s="5"/>
      <c r="N14" s="5"/>
      <c r="T14" s="7" t="s">
        <v>41</v>
      </c>
      <c r="U14" s="5"/>
      <c r="V14" s="5"/>
      <c r="W14" s="8">
        <f>$H$13</f>
        <v>18750</v>
      </c>
      <c r="X14" s="8">
        <f>$H$14</f>
        <v>31875</v>
      </c>
      <c r="Y14" s="8">
        <f>$H$15</f>
        <v>22312.5</v>
      </c>
      <c r="Z14" s="8">
        <f>$H$16</f>
        <v>15618.75</v>
      </c>
      <c r="AA14" s="9">
        <f>$H$17</f>
        <v>10933.125</v>
      </c>
      <c r="AC14" s="7" t="s">
        <v>41</v>
      </c>
      <c r="AD14" s="5"/>
      <c r="AE14" s="5"/>
      <c r="AF14" s="8">
        <f>$H$13</f>
        <v>18750</v>
      </c>
      <c r="AG14" s="8">
        <f>$H$14</f>
        <v>31875</v>
      </c>
      <c r="AH14" s="8">
        <f>$H$15</f>
        <v>22312.5</v>
      </c>
      <c r="AI14" s="8">
        <f>$H$16</f>
        <v>15618.75</v>
      </c>
      <c r="AJ14" s="9">
        <f>$H$17</f>
        <v>10933.125</v>
      </c>
      <c r="AL14" s="7" t="s">
        <v>41</v>
      </c>
      <c r="AM14" s="5"/>
      <c r="AN14" s="5"/>
      <c r="AO14" s="8">
        <f>$H$13</f>
        <v>18750</v>
      </c>
      <c r="AP14" s="8">
        <f>$H$14</f>
        <v>31875</v>
      </c>
      <c r="AQ14" s="8">
        <f>$H$15</f>
        <v>22312.5</v>
      </c>
      <c r="AR14" s="8">
        <f>$H$16</f>
        <v>15618.75</v>
      </c>
      <c r="AS14" s="9">
        <f>$H$17</f>
        <v>10933.125</v>
      </c>
      <c r="AU14" s="7" t="s">
        <v>41</v>
      </c>
      <c r="AV14" s="5"/>
      <c r="AW14" s="5"/>
      <c r="AX14" s="8">
        <f>$H$13</f>
        <v>18750</v>
      </c>
      <c r="AY14" s="8">
        <f>$H$14</f>
        <v>31875</v>
      </c>
      <c r="AZ14" s="8">
        <f>$H$15</f>
        <v>22312.5</v>
      </c>
      <c r="BA14" s="8">
        <f>$H$16</f>
        <v>15618.75</v>
      </c>
      <c r="BB14" s="9">
        <f>$H$17</f>
        <v>10933.125</v>
      </c>
    </row>
    <row r="15" spans="1:54" x14ac:dyDescent="0.25">
      <c r="A15" s="34">
        <v>1</v>
      </c>
      <c r="B15" s="36">
        <f t="shared" ref="B15:B19" si="54">(1 + B$9)^-A15</f>
        <v>0.86956521739130443</v>
      </c>
      <c r="F15" s="7">
        <v>3</v>
      </c>
      <c r="G15" s="8">
        <f t="shared" ref="G15:G18" si="55">I14</f>
        <v>74375</v>
      </c>
      <c r="H15" s="8">
        <f t="shared" ref="H15:H18" si="56">G15 * $B$7</f>
        <v>22312.5</v>
      </c>
      <c r="I15" s="9">
        <f t="shared" si="53"/>
        <v>52062.5</v>
      </c>
      <c r="J15" s="9">
        <f>J14 * $B$10</f>
        <v>5795.75</v>
      </c>
      <c r="K15" s="5"/>
      <c r="L15" s="5"/>
      <c r="M15" s="5"/>
      <c r="N15" s="5"/>
      <c r="T15" s="7"/>
      <c r="U15" s="5"/>
      <c r="V15" s="5"/>
      <c r="W15" s="5"/>
      <c r="X15" s="5"/>
      <c r="Y15" s="5"/>
      <c r="Z15" s="5"/>
      <c r="AA15" s="6"/>
      <c r="AC15" s="7"/>
      <c r="AD15" s="5"/>
      <c r="AE15" s="5"/>
      <c r="AF15" s="5"/>
      <c r="AG15" s="5"/>
      <c r="AH15" s="5"/>
      <c r="AI15" s="5"/>
      <c r="AJ15" s="6"/>
      <c r="AL15" s="7"/>
      <c r="AM15" s="5"/>
      <c r="AN15" s="5"/>
      <c r="AO15" s="5"/>
      <c r="AP15" s="5"/>
      <c r="AQ15" s="5"/>
      <c r="AR15" s="5"/>
      <c r="AS15" s="6"/>
      <c r="AU15" s="7"/>
      <c r="AV15" s="5"/>
      <c r="AW15" s="5"/>
      <c r="AX15" s="5"/>
      <c r="AY15" s="5"/>
      <c r="AZ15" s="5"/>
      <c r="BA15" s="5"/>
      <c r="BB15" s="6"/>
    </row>
    <row r="16" spans="1:54" x14ac:dyDescent="0.25">
      <c r="A16" s="34">
        <v>2</v>
      </c>
      <c r="B16" s="36">
        <f t="shared" si="54"/>
        <v>0.7561436672967865</v>
      </c>
      <c r="F16" s="7">
        <v>4</v>
      </c>
      <c r="G16" s="8">
        <f t="shared" si="55"/>
        <v>52062.5</v>
      </c>
      <c r="H16" s="8">
        <f t="shared" si="56"/>
        <v>15618.75</v>
      </c>
      <c r="I16" s="9">
        <f t="shared" si="53"/>
        <v>36443.75</v>
      </c>
      <c r="J16" s="6"/>
      <c r="K16" s="5"/>
      <c r="L16" s="5"/>
      <c r="M16" s="5"/>
      <c r="N16" s="5"/>
      <c r="T16" s="7" t="s">
        <v>42</v>
      </c>
      <c r="U16" s="5"/>
      <c r="V16" s="5"/>
      <c r="W16" s="8">
        <f>W8 - W12 - W13 - W14</f>
        <v>27250</v>
      </c>
      <c r="X16" s="8">
        <f t="shared" ref="X16:AA16" si="57">X8 - X12 - X13 - X14</f>
        <v>14125</v>
      </c>
      <c r="Y16" s="8">
        <f t="shared" si="57"/>
        <v>23687.5</v>
      </c>
      <c r="Z16" s="8">
        <f t="shared" si="57"/>
        <v>30381.25</v>
      </c>
      <c r="AA16" s="9">
        <f t="shared" si="57"/>
        <v>35066.875</v>
      </c>
      <c r="AC16" s="7" t="s">
        <v>42</v>
      </c>
      <c r="AD16" s="5"/>
      <c r="AE16" s="5"/>
      <c r="AF16" s="8">
        <f>AF8 - AF12 - AF13 - AF14</f>
        <v>30750</v>
      </c>
      <c r="AG16" s="8">
        <f t="shared" ref="AG16:AJ16" si="58">AG8 - AG12 - AG13 - AG14</f>
        <v>17625</v>
      </c>
      <c r="AH16" s="8">
        <f t="shared" si="58"/>
        <v>27187.5</v>
      </c>
      <c r="AI16" s="8">
        <f t="shared" si="58"/>
        <v>33881.25</v>
      </c>
      <c r="AJ16" s="9">
        <f t="shared" si="58"/>
        <v>38566.875</v>
      </c>
      <c r="AL16" s="7" t="s">
        <v>42</v>
      </c>
      <c r="AM16" s="5"/>
      <c r="AN16" s="5"/>
      <c r="AO16" s="8">
        <f>AO8 - AO12 - AO13 - AO14</f>
        <v>34250</v>
      </c>
      <c r="AP16" s="8">
        <f t="shared" ref="AP16:AS16" si="59">AP8 - AP12 - AP13 - AP14</f>
        <v>21125</v>
      </c>
      <c r="AQ16" s="8">
        <f t="shared" si="59"/>
        <v>30687.5</v>
      </c>
      <c r="AR16" s="8">
        <f t="shared" si="59"/>
        <v>37381.25</v>
      </c>
      <c r="AS16" s="9">
        <f t="shared" si="59"/>
        <v>42066.875</v>
      </c>
      <c r="AU16" s="7" t="s">
        <v>42</v>
      </c>
      <c r="AV16" s="5"/>
      <c r="AW16" s="5"/>
      <c r="AX16" s="8">
        <f>AX8 - AX12 - AX13 - AX14</f>
        <v>37750</v>
      </c>
      <c r="AY16" s="8">
        <f t="shared" ref="AY16:BB16" si="60">AY8 - AY12 - AY13 - AY14</f>
        <v>24625</v>
      </c>
      <c r="AZ16" s="8">
        <f t="shared" si="60"/>
        <v>34187.5</v>
      </c>
      <c r="BA16" s="8">
        <f t="shared" si="60"/>
        <v>40881.25</v>
      </c>
      <c r="BB16" s="9">
        <f t="shared" si="60"/>
        <v>45566.875</v>
      </c>
    </row>
    <row r="17" spans="1:54" ht="15.75" thickBot="1" x14ac:dyDescent="0.3">
      <c r="A17" s="34">
        <v>3</v>
      </c>
      <c r="B17" s="36">
        <f t="shared" si="54"/>
        <v>0.65751623243198831</v>
      </c>
      <c r="F17" s="10">
        <v>5</v>
      </c>
      <c r="G17" s="12">
        <f t="shared" si="55"/>
        <v>36443.75</v>
      </c>
      <c r="H17" s="12">
        <f t="shared" si="56"/>
        <v>10933.125</v>
      </c>
      <c r="I17" s="13">
        <f t="shared" si="53"/>
        <v>25510.625</v>
      </c>
      <c r="J17" s="42"/>
      <c r="K17" s="5"/>
      <c r="L17" s="5"/>
      <c r="M17" s="5"/>
      <c r="N17" s="5"/>
      <c r="T17" s="7" t="s">
        <v>43</v>
      </c>
      <c r="U17" s="5"/>
      <c r="V17" s="5"/>
      <c r="W17" s="8">
        <f>W16 * $B$10</f>
        <v>10900</v>
      </c>
      <c r="X17" s="8">
        <f t="shared" ref="X17" si="61">X16 * $B$10</f>
        <v>5650</v>
      </c>
      <c r="Y17" s="8">
        <f t="shared" ref="Y17" si="62">Y16 * $B$10</f>
        <v>9475</v>
      </c>
      <c r="Z17" s="8">
        <f t="shared" ref="Z17" si="63">Z16 * $B$10</f>
        <v>12152.5</v>
      </c>
      <c r="AA17" s="9">
        <f t="shared" ref="AA17" si="64">AA16 * $B$10</f>
        <v>14026.75</v>
      </c>
      <c r="AC17" s="7" t="s">
        <v>43</v>
      </c>
      <c r="AD17" s="5"/>
      <c r="AE17" s="5"/>
      <c r="AF17" s="8">
        <f>AF16 * $B$10</f>
        <v>12300</v>
      </c>
      <c r="AG17" s="8">
        <f t="shared" ref="AG17" si="65">AG16 * $B$10</f>
        <v>7050</v>
      </c>
      <c r="AH17" s="8">
        <f t="shared" ref="AH17" si="66">AH16 * $B$10</f>
        <v>10875</v>
      </c>
      <c r="AI17" s="8">
        <f t="shared" ref="AI17" si="67">AI16 * $B$10</f>
        <v>13552.5</v>
      </c>
      <c r="AJ17" s="9">
        <f t="shared" ref="AJ17" si="68">AJ16 * $B$10</f>
        <v>15426.75</v>
      </c>
      <c r="AL17" s="7" t="s">
        <v>43</v>
      </c>
      <c r="AM17" s="5"/>
      <c r="AN17" s="5"/>
      <c r="AO17" s="8">
        <f>AO16 * $B$10</f>
        <v>13700</v>
      </c>
      <c r="AP17" s="8">
        <f t="shared" ref="AP17" si="69">AP16 * $B$10</f>
        <v>8450</v>
      </c>
      <c r="AQ17" s="8">
        <f t="shared" ref="AQ17" si="70">AQ16 * $B$10</f>
        <v>12275</v>
      </c>
      <c r="AR17" s="8">
        <f t="shared" ref="AR17" si="71">AR16 * $B$10</f>
        <v>14952.5</v>
      </c>
      <c r="AS17" s="9">
        <f t="shared" ref="AS17" si="72">AS16 * $B$10</f>
        <v>16826.75</v>
      </c>
      <c r="AU17" s="7" t="s">
        <v>43</v>
      </c>
      <c r="AV17" s="5"/>
      <c r="AW17" s="5"/>
      <c r="AX17" s="8">
        <f>AX16 * $B$10</f>
        <v>15100</v>
      </c>
      <c r="AY17" s="8">
        <f t="shared" ref="AY17" si="73">AY16 * $B$10</f>
        <v>9850</v>
      </c>
      <c r="AZ17" s="8">
        <f t="shared" ref="AZ17" si="74">AZ16 * $B$10</f>
        <v>13675</v>
      </c>
      <c r="BA17" s="8">
        <f t="shared" ref="BA17" si="75">BA16 * $B$10</f>
        <v>16352.5</v>
      </c>
      <c r="BB17" s="9">
        <f t="shared" ref="BB17" si="76">BB16 * $B$10</f>
        <v>18226.75</v>
      </c>
    </row>
    <row r="18" spans="1:54" ht="15.75" thickBot="1" x14ac:dyDescent="0.3">
      <c r="A18" s="34">
        <v>4</v>
      </c>
      <c r="B18" s="36">
        <f t="shared" si="54"/>
        <v>0.57175324559303342</v>
      </c>
      <c r="G18" s="1"/>
      <c r="H18" s="1"/>
      <c r="I18" s="1"/>
      <c r="K18" s="5"/>
      <c r="L18" s="5"/>
      <c r="M18" s="5"/>
      <c r="N18" s="5"/>
      <c r="T18" s="10" t="s">
        <v>45</v>
      </c>
      <c r="U18" s="11"/>
      <c r="V18" s="11"/>
      <c r="W18" s="12">
        <f>W16 - W17</f>
        <v>16350</v>
      </c>
      <c r="X18" s="12">
        <f t="shared" ref="X18" si="77">X16 - X17</f>
        <v>8475</v>
      </c>
      <c r="Y18" s="12">
        <f t="shared" ref="Y18" si="78">Y16 - Y17</f>
        <v>14212.5</v>
      </c>
      <c r="Z18" s="12">
        <f t="shared" ref="Z18" si="79">Z16 - Z17</f>
        <v>18228.75</v>
      </c>
      <c r="AA18" s="13">
        <f t="shared" ref="AA18" si="80">AA16 - AA17</f>
        <v>21040.125</v>
      </c>
      <c r="AC18" s="10" t="s">
        <v>45</v>
      </c>
      <c r="AD18" s="11"/>
      <c r="AE18" s="11"/>
      <c r="AF18" s="12">
        <f>AF16 - AF17</f>
        <v>18450</v>
      </c>
      <c r="AG18" s="12">
        <f t="shared" ref="AG18" si="81">AG16 - AG17</f>
        <v>10575</v>
      </c>
      <c r="AH18" s="12">
        <f t="shared" ref="AH18" si="82">AH16 - AH17</f>
        <v>16312.5</v>
      </c>
      <c r="AI18" s="12">
        <f t="shared" ref="AI18" si="83">AI16 - AI17</f>
        <v>20328.75</v>
      </c>
      <c r="AJ18" s="13">
        <f t="shared" ref="AJ18" si="84">AJ16 - AJ17</f>
        <v>23140.125</v>
      </c>
      <c r="AL18" s="10" t="s">
        <v>45</v>
      </c>
      <c r="AM18" s="11"/>
      <c r="AN18" s="11"/>
      <c r="AO18" s="12">
        <f>AO16 - AO17</f>
        <v>20550</v>
      </c>
      <c r="AP18" s="12">
        <f t="shared" ref="AP18" si="85">AP16 - AP17</f>
        <v>12675</v>
      </c>
      <c r="AQ18" s="12">
        <f t="shared" ref="AQ18" si="86">AQ16 - AQ17</f>
        <v>18412.5</v>
      </c>
      <c r="AR18" s="12">
        <f t="shared" ref="AR18" si="87">AR16 - AR17</f>
        <v>22428.75</v>
      </c>
      <c r="AS18" s="13">
        <f t="shared" ref="AS18" si="88">AS16 - AS17</f>
        <v>25240.125</v>
      </c>
      <c r="AU18" s="10" t="s">
        <v>45</v>
      </c>
      <c r="AV18" s="11"/>
      <c r="AW18" s="11"/>
      <c r="AX18" s="12">
        <f>AX16 - AX17</f>
        <v>22650</v>
      </c>
      <c r="AY18" s="12">
        <f t="shared" ref="AY18" si="89">AY16 - AY17</f>
        <v>14775</v>
      </c>
      <c r="AZ18" s="12">
        <f t="shared" ref="AZ18" si="90">AZ16 - AZ17</f>
        <v>20512.5</v>
      </c>
      <c r="BA18" s="12">
        <f t="shared" ref="BA18" si="91">BA16 - BA17</f>
        <v>24528.75</v>
      </c>
      <c r="BB18" s="13">
        <f t="shared" ref="BB18" si="92">BB16 - BB17</f>
        <v>27340.125</v>
      </c>
    </row>
    <row r="19" spans="1:54" ht="15.75" thickBot="1" x14ac:dyDescent="0.3">
      <c r="A19" s="39">
        <v>5</v>
      </c>
      <c r="B19" s="57">
        <f t="shared" si="54"/>
        <v>0.49717673529828987</v>
      </c>
      <c r="K19" s="5"/>
      <c r="L19" s="5"/>
      <c r="M19" s="5"/>
      <c r="N19" s="5"/>
      <c r="T19" s="7"/>
      <c r="U19" s="5"/>
      <c r="V19" s="5"/>
      <c r="W19" s="5"/>
      <c r="X19" s="5"/>
      <c r="Y19" s="5"/>
      <c r="Z19" s="5"/>
      <c r="AA19" s="6"/>
      <c r="AC19" s="7"/>
      <c r="AD19" s="5"/>
      <c r="AE19" s="5"/>
      <c r="AF19" s="5"/>
      <c r="AG19" s="5"/>
      <c r="AH19" s="5"/>
      <c r="AI19" s="5"/>
      <c r="AJ19" s="6"/>
      <c r="AL19" s="7"/>
      <c r="AM19" s="5"/>
      <c r="AN19" s="5"/>
      <c r="AO19" s="5"/>
      <c r="AP19" s="5"/>
      <c r="AQ19" s="5"/>
      <c r="AR19" s="5"/>
      <c r="AS19" s="6"/>
      <c r="AU19" s="7"/>
      <c r="AV19" s="5"/>
      <c r="AW19" s="5"/>
      <c r="AX19" s="5"/>
      <c r="AY19" s="5"/>
      <c r="AZ19" s="5"/>
      <c r="BA19" s="5"/>
      <c r="BB19" s="6"/>
    </row>
    <row r="20" spans="1:54" ht="15.75" thickBot="1" x14ac:dyDescent="0.3">
      <c r="K20" s="5"/>
      <c r="L20" s="5"/>
      <c r="M20" s="5"/>
      <c r="N20" s="5"/>
      <c r="T20" s="7"/>
      <c r="U20" s="5"/>
      <c r="V20" s="5"/>
      <c r="W20" s="5"/>
      <c r="X20" s="5"/>
      <c r="Y20" s="5"/>
      <c r="Z20" s="5"/>
      <c r="AA20" s="6"/>
      <c r="AC20" s="7"/>
      <c r="AD20" s="5"/>
      <c r="AE20" s="5"/>
      <c r="AF20" s="5"/>
      <c r="AG20" s="5"/>
      <c r="AH20" s="5"/>
      <c r="AI20" s="5"/>
      <c r="AJ20" s="6"/>
      <c r="AL20" s="7"/>
      <c r="AM20" s="5"/>
      <c r="AN20" s="5"/>
      <c r="AO20" s="5"/>
      <c r="AP20" s="5"/>
      <c r="AQ20" s="5"/>
      <c r="AR20" s="5"/>
      <c r="AS20" s="6"/>
      <c r="AU20" s="7"/>
      <c r="AV20" s="5"/>
      <c r="AW20" s="5"/>
      <c r="AX20" s="5"/>
      <c r="AY20" s="5"/>
      <c r="AZ20" s="5"/>
      <c r="BA20" s="5"/>
      <c r="BB20" s="6"/>
    </row>
    <row r="21" spans="1:54" ht="18.75" x14ac:dyDescent="0.3">
      <c r="K21" s="5"/>
      <c r="L21" s="5"/>
      <c r="M21" s="5"/>
      <c r="N21" s="5"/>
      <c r="T21" s="60" t="s">
        <v>46</v>
      </c>
      <c r="U21" s="55"/>
      <c r="V21" s="55"/>
      <c r="W21" s="55"/>
      <c r="X21" s="55"/>
      <c r="Y21" s="55"/>
      <c r="Z21" s="55"/>
      <c r="AA21" s="41"/>
      <c r="AC21" s="60" t="s">
        <v>46</v>
      </c>
      <c r="AD21" s="55"/>
      <c r="AE21" s="55"/>
      <c r="AF21" s="55"/>
      <c r="AG21" s="55"/>
      <c r="AH21" s="55"/>
      <c r="AI21" s="55"/>
      <c r="AJ21" s="41"/>
      <c r="AL21" s="60" t="s">
        <v>46</v>
      </c>
      <c r="AM21" s="55"/>
      <c r="AN21" s="55"/>
      <c r="AO21" s="55"/>
      <c r="AP21" s="55"/>
      <c r="AQ21" s="55"/>
      <c r="AR21" s="55"/>
      <c r="AS21" s="41"/>
      <c r="AU21" s="60" t="s">
        <v>46</v>
      </c>
      <c r="AV21" s="55"/>
      <c r="AW21" s="55"/>
      <c r="AX21" s="55"/>
      <c r="AY21" s="55"/>
      <c r="AZ21" s="55"/>
      <c r="BA21" s="55"/>
      <c r="BB21" s="41"/>
    </row>
    <row r="22" spans="1:54" ht="15.75" thickBot="1" x14ac:dyDescent="0.3">
      <c r="T22" s="7" t="s">
        <v>44</v>
      </c>
      <c r="U22" s="5"/>
      <c r="V22" s="5"/>
      <c r="W22" s="5">
        <f t="shared" ref="W22:AA22" si="93">W18</f>
        <v>16350</v>
      </c>
      <c r="X22" s="5">
        <f t="shared" si="93"/>
        <v>8475</v>
      </c>
      <c r="Y22" s="5">
        <f t="shared" si="93"/>
        <v>14212.5</v>
      </c>
      <c r="Z22" s="5">
        <f t="shared" si="93"/>
        <v>18228.75</v>
      </c>
      <c r="AA22" s="6">
        <f t="shared" si="93"/>
        <v>21040.125</v>
      </c>
      <c r="AC22" s="7" t="s">
        <v>44</v>
      </c>
      <c r="AD22" s="5"/>
      <c r="AE22" s="5"/>
      <c r="AF22" s="5">
        <f t="shared" ref="AF22:AJ22" si="94">AF18</f>
        <v>18450</v>
      </c>
      <c r="AG22" s="5">
        <f t="shared" si="94"/>
        <v>10575</v>
      </c>
      <c r="AH22" s="5">
        <f t="shared" si="94"/>
        <v>16312.5</v>
      </c>
      <c r="AI22" s="5">
        <f t="shared" si="94"/>
        <v>20328.75</v>
      </c>
      <c r="AJ22" s="6">
        <f t="shared" si="94"/>
        <v>23140.125</v>
      </c>
      <c r="AL22" s="7" t="s">
        <v>44</v>
      </c>
      <c r="AM22" s="5"/>
      <c r="AN22" s="5"/>
      <c r="AO22" s="5">
        <f t="shared" ref="AO22:AS22" si="95">AO18</f>
        <v>20550</v>
      </c>
      <c r="AP22" s="5">
        <f t="shared" si="95"/>
        <v>12675</v>
      </c>
      <c r="AQ22" s="5">
        <f t="shared" si="95"/>
        <v>18412.5</v>
      </c>
      <c r="AR22" s="5">
        <f t="shared" si="95"/>
        <v>22428.75</v>
      </c>
      <c r="AS22" s="6">
        <f t="shared" si="95"/>
        <v>25240.125</v>
      </c>
      <c r="AU22" s="7" t="s">
        <v>44</v>
      </c>
      <c r="AV22" s="5"/>
      <c r="AW22" s="5"/>
      <c r="AX22" s="5">
        <f t="shared" ref="AX22:BB22" si="96">AX18</f>
        <v>22650</v>
      </c>
      <c r="AY22" s="5">
        <f t="shared" si="96"/>
        <v>14775</v>
      </c>
      <c r="AZ22" s="5">
        <f t="shared" si="96"/>
        <v>20512.5</v>
      </c>
      <c r="BA22" s="5">
        <f t="shared" si="96"/>
        <v>24528.75</v>
      </c>
      <c r="BB22" s="6">
        <f t="shared" si="96"/>
        <v>27340.125</v>
      </c>
    </row>
    <row r="23" spans="1:54" ht="15.75" thickBot="1" x14ac:dyDescent="0.3">
      <c r="F23" s="14" t="s">
        <v>32</v>
      </c>
      <c r="G23" s="15"/>
      <c r="H23" s="15">
        <v>0</v>
      </c>
      <c r="I23" s="15">
        <v>1</v>
      </c>
      <c r="J23" s="15">
        <v>2</v>
      </c>
      <c r="K23" s="15">
        <v>3</v>
      </c>
      <c r="L23" s="15">
        <v>4</v>
      </c>
      <c r="M23" s="16">
        <v>5</v>
      </c>
      <c r="T23" s="7" t="s">
        <v>41</v>
      </c>
      <c r="U23" s="5"/>
      <c r="V23" s="5"/>
      <c r="W23" s="8">
        <f>W14</f>
        <v>18750</v>
      </c>
      <c r="X23" s="8">
        <f t="shared" ref="X23:AA23" si="97">X14</f>
        <v>31875</v>
      </c>
      <c r="Y23" s="8">
        <f t="shared" si="97"/>
        <v>22312.5</v>
      </c>
      <c r="Z23" s="8">
        <f t="shared" si="97"/>
        <v>15618.75</v>
      </c>
      <c r="AA23" s="9">
        <f t="shared" si="97"/>
        <v>10933.125</v>
      </c>
      <c r="AC23" s="7" t="s">
        <v>41</v>
      </c>
      <c r="AD23" s="5"/>
      <c r="AE23" s="5"/>
      <c r="AF23" s="8">
        <f>AF14</f>
        <v>18750</v>
      </c>
      <c r="AG23" s="8">
        <f t="shared" ref="AG23:AJ23" si="98">AG14</f>
        <v>31875</v>
      </c>
      <c r="AH23" s="8">
        <f t="shared" si="98"/>
        <v>22312.5</v>
      </c>
      <c r="AI23" s="8">
        <f t="shared" si="98"/>
        <v>15618.75</v>
      </c>
      <c r="AJ23" s="9">
        <f t="shared" si="98"/>
        <v>10933.125</v>
      </c>
      <c r="AL23" s="7" t="s">
        <v>41</v>
      </c>
      <c r="AM23" s="5"/>
      <c r="AN23" s="5"/>
      <c r="AO23" s="8">
        <f>AO14</f>
        <v>18750</v>
      </c>
      <c r="AP23" s="8">
        <f t="shared" ref="AP23:AS23" si="99">AP14</f>
        <v>31875</v>
      </c>
      <c r="AQ23" s="8">
        <f t="shared" si="99"/>
        <v>22312.5</v>
      </c>
      <c r="AR23" s="8">
        <f t="shared" si="99"/>
        <v>15618.75</v>
      </c>
      <c r="AS23" s="9">
        <f t="shared" si="99"/>
        <v>10933.125</v>
      </c>
      <c r="AU23" s="7" t="s">
        <v>41</v>
      </c>
      <c r="AV23" s="5"/>
      <c r="AW23" s="5"/>
      <c r="AX23" s="8">
        <f>AX14</f>
        <v>18750</v>
      </c>
      <c r="AY23" s="8">
        <f t="shared" ref="AY23:BB23" si="100">AY14</f>
        <v>31875</v>
      </c>
      <c r="AZ23" s="8">
        <f t="shared" si="100"/>
        <v>22312.5</v>
      </c>
      <c r="BA23" s="8">
        <f t="shared" si="100"/>
        <v>15618.75</v>
      </c>
      <c r="BB23" s="9">
        <f t="shared" si="100"/>
        <v>10933.125</v>
      </c>
    </row>
    <row r="24" spans="1:54" ht="15.75" thickBot="1" x14ac:dyDescent="0.3">
      <c r="F24" s="7"/>
      <c r="G24" s="5"/>
      <c r="H24" s="5"/>
      <c r="I24" s="5"/>
      <c r="J24" s="5"/>
      <c r="K24" s="5"/>
      <c r="L24" s="5"/>
      <c r="M24" s="6"/>
      <c r="T24" s="7" t="s">
        <v>47</v>
      </c>
      <c r="U24" s="5"/>
      <c r="V24" s="8">
        <f>-$B$2</f>
        <v>-125000</v>
      </c>
      <c r="W24" s="5"/>
      <c r="X24" s="5"/>
      <c r="Y24" s="5"/>
      <c r="Z24" s="5"/>
      <c r="AA24" s="9">
        <f>$B$2 * $K$7</f>
        <v>40000</v>
      </c>
      <c r="AC24" s="7" t="s">
        <v>47</v>
      </c>
      <c r="AD24" s="5"/>
      <c r="AE24" s="8">
        <f>-$B$2</f>
        <v>-125000</v>
      </c>
      <c r="AF24" s="5"/>
      <c r="AG24" s="5"/>
      <c r="AH24" s="5"/>
      <c r="AI24" s="5"/>
      <c r="AJ24" s="9">
        <f>$B$2 * $K$7</f>
        <v>40000</v>
      </c>
      <c r="AL24" s="7" t="s">
        <v>47</v>
      </c>
      <c r="AM24" s="5"/>
      <c r="AN24" s="8">
        <f>-$B$2</f>
        <v>-125000</v>
      </c>
      <c r="AO24" s="5"/>
      <c r="AP24" s="5"/>
      <c r="AQ24" s="5"/>
      <c r="AR24" s="5"/>
      <c r="AS24" s="9">
        <f>$B$2 * $K$7</f>
        <v>40000</v>
      </c>
      <c r="AU24" s="7" t="s">
        <v>47</v>
      </c>
      <c r="AV24" s="5"/>
      <c r="AW24" s="8">
        <f>-$B$2</f>
        <v>-125000</v>
      </c>
      <c r="AX24" s="5"/>
      <c r="AY24" s="5"/>
      <c r="AZ24" s="5"/>
      <c r="BA24" s="5"/>
      <c r="BB24" s="9">
        <f>$B$2 * $K$7</f>
        <v>40000</v>
      </c>
    </row>
    <row r="25" spans="1:54" ht="19.5" thickBot="1" x14ac:dyDescent="0.35">
      <c r="F25" s="60" t="s">
        <v>33</v>
      </c>
      <c r="G25" s="55"/>
      <c r="H25" s="55"/>
      <c r="I25" s="55"/>
      <c r="J25" s="55"/>
      <c r="K25" s="55"/>
      <c r="L25" s="55"/>
      <c r="M25" s="41"/>
      <c r="T25" s="10" t="s">
        <v>48</v>
      </c>
      <c r="U25" s="11"/>
      <c r="V25" s="11"/>
      <c r="W25" s="11"/>
      <c r="X25" s="11"/>
      <c r="Y25" s="11"/>
      <c r="Z25" s="11"/>
      <c r="AA25" s="13">
        <f>(AA24 - $I$17) * -$B$10</f>
        <v>-5795.75</v>
      </c>
      <c r="AC25" s="10" t="s">
        <v>48</v>
      </c>
      <c r="AD25" s="11"/>
      <c r="AE25" s="11"/>
      <c r="AF25" s="11"/>
      <c r="AG25" s="11"/>
      <c r="AH25" s="11"/>
      <c r="AI25" s="11"/>
      <c r="AJ25" s="13">
        <f>(AJ24 - $I$17) * -$B$10</f>
        <v>-5795.75</v>
      </c>
      <c r="AL25" s="10" t="s">
        <v>48</v>
      </c>
      <c r="AM25" s="11"/>
      <c r="AN25" s="11"/>
      <c r="AO25" s="11"/>
      <c r="AP25" s="11"/>
      <c r="AQ25" s="11"/>
      <c r="AR25" s="11"/>
      <c r="AS25" s="13">
        <f>(AS24 - $I$17) * -$B$10</f>
        <v>-5795.75</v>
      </c>
      <c r="AU25" s="10" t="s">
        <v>48</v>
      </c>
      <c r="AV25" s="11"/>
      <c r="AW25" s="11"/>
      <c r="AX25" s="11"/>
      <c r="AY25" s="11"/>
      <c r="AZ25" s="11"/>
      <c r="BA25" s="11"/>
      <c r="BB25" s="13">
        <f>(BB24 - $I$17) * -$B$10</f>
        <v>-5795.75</v>
      </c>
    </row>
    <row r="26" spans="1:54" ht="15.75" thickBot="1" x14ac:dyDescent="0.3">
      <c r="F26" s="61" t="s">
        <v>34</v>
      </c>
      <c r="G26" s="5"/>
      <c r="H26" s="5"/>
      <c r="I26" s="5"/>
      <c r="J26" s="5"/>
      <c r="K26" s="5"/>
      <c r="L26" s="5"/>
      <c r="M26" s="6"/>
      <c r="T26" s="7"/>
      <c r="U26" s="5"/>
      <c r="V26" s="5"/>
      <c r="W26" s="5"/>
      <c r="X26" s="5"/>
      <c r="Y26" s="5"/>
      <c r="Z26" s="5"/>
      <c r="AA26" s="6"/>
      <c r="AC26" s="7"/>
      <c r="AD26" s="5"/>
      <c r="AE26" s="5"/>
      <c r="AF26" s="5"/>
      <c r="AG26" s="5"/>
      <c r="AH26" s="5"/>
      <c r="AI26" s="5"/>
      <c r="AJ26" s="6"/>
      <c r="AL26" s="7"/>
      <c r="AM26" s="5"/>
      <c r="AN26" s="5"/>
      <c r="AO26" s="5"/>
      <c r="AP26" s="5"/>
      <c r="AQ26" s="5"/>
      <c r="AR26" s="5"/>
      <c r="AS26" s="6"/>
      <c r="AU26" s="7"/>
      <c r="AV26" s="5"/>
      <c r="AW26" s="5"/>
      <c r="AX26" s="5"/>
      <c r="AY26" s="5"/>
      <c r="AZ26" s="5"/>
      <c r="BA26" s="5"/>
      <c r="BB26" s="6"/>
    </row>
    <row r="27" spans="1:54" ht="18.75" x14ac:dyDescent="0.3">
      <c r="F27" s="7" t="s">
        <v>26</v>
      </c>
      <c r="G27" s="5"/>
      <c r="H27" s="5"/>
      <c r="I27" s="8">
        <f>K4</f>
        <v>50</v>
      </c>
      <c r="J27" s="8">
        <f>I27</f>
        <v>50</v>
      </c>
      <c r="K27" s="8">
        <f t="shared" ref="K27:M27" si="101">J27</f>
        <v>50</v>
      </c>
      <c r="L27" s="8">
        <f t="shared" si="101"/>
        <v>50</v>
      </c>
      <c r="M27" s="9">
        <f t="shared" si="101"/>
        <v>50</v>
      </c>
      <c r="T27" s="60" t="s">
        <v>49</v>
      </c>
      <c r="U27" s="55"/>
      <c r="V27" s="58">
        <f t="shared" ref="V27:Z27" si="102">SUM(V22:V25)</f>
        <v>-125000</v>
      </c>
      <c r="W27" s="58">
        <f t="shared" si="102"/>
        <v>35100</v>
      </c>
      <c r="X27" s="58">
        <f t="shared" si="102"/>
        <v>40350</v>
      </c>
      <c r="Y27" s="58">
        <f t="shared" si="102"/>
        <v>36525</v>
      </c>
      <c r="Z27" s="58">
        <f t="shared" si="102"/>
        <v>33847.5</v>
      </c>
      <c r="AA27" s="59">
        <f>SUM(AA22:AA25)</f>
        <v>66177.5</v>
      </c>
      <c r="AC27" s="60" t="s">
        <v>49</v>
      </c>
      <c r="AD27" s="55"/>
      <c r="AE27" s="58">
        <f t="shared" ref="AE27:AI27" si="103">SUM(AE22:AE25)</f>
        <v>-125000</v>
      </c>
      <c r="AF27" s="58">
        <f t="shared" si="103"/>
        <v>37200</v>
      </c>
      <c r="AG27" s="58">
        <f t="shared" si="103"/>
        <v>42450</v>
      </c>
      <c r="AH27" s="58">
        <f t="shared" si="103"/>
        <v>38625</v>
      </c>
      <c r="AI27" s="58">
        <f t="shared" si="103"/>
        <v>35947.5</v>
      </c>
      <c r="AJ27" s="59">
        <f>SUM(AJ22:AJ25)</f>
        <v>68277.5</v>
      </c>
      <c r="AL27" s="60" t="s">
        <v>49</v>
      </c>
      <c r="AM27" s="55"/>
      <c r="AN27" s="58">
        <f t="shared" ref="AN27:AR27" si="104">SUM(AN22:AN25)</f>
        <v>-125000</v>
      </c>
      <c r="AO27" s="58">
        <f t="shared" si="104"/>
        <v>39300</v>
      </c>
      <c r="AP27" s="58">
        <f t="shared" si="104"/>
        <v>44550</v>
      </c>
      <c r="AQ27" s="58">
        <f t="shared" si="104"/>
        <v>40725</v>
      </c>
      <c r="AR27" s="58">
        <f t="shared" si="104"/>
        <v>38047.5</v>
      </c>
      <c r="AS27" s="59">
        <f>SUM(AS22:AS25)</f>
        <v>70377.5</v>
      </c>
      <c r="AU27" s="60" t="s">
        <v>49</v>
      </c>
      <c r="AV27" s="55"/>
      <c r="AW27" s="58">
        <f t="shared" ref="AW27:BA27" si="105">SUM(AW22:AW25)</f>
        <v>-125000</v>
      </c>
      <c r="AX27" s="58">
        <f t="shared" si="105"/>
        <v>41400</v>
      </c>
      <c r="AY27" s="58">
        <f t="shared" si="105"/>
        <v>46650</v>
      </c>
      <c r="AZ27" s="58">
        <f t="shared" si="105"/>
        <v>42825</v>
      </c>
      <c r="BA27" s="58">
        <f t="shared" si="105"/>
        <v>40147.5</v>
      </c>
      <c r="BB27" s="59">
        <f>SUM(BB22:BB25)</f>
        <v>72477.5</v>
      </c>
    </row>
    <row r="28" spans="1:54" ht="19.5" thickBot="1" x14ac:dyDescent="0.35">
      <c r="F28" s="7" t="s">
        <v>35</v>
      </c>
      <c r="G28" s="5"/>
      <c r="H28" s="5"/>
      <c r="I28" s="5">
        <f>K3</f>
        <v>2000</v>
      </c>
      <c r="J28" s="5">
        <f>I28</f>
        <v>2000</v>
      </c>
      <c r="K28" s="5">
        <f t="shared" ref="K28:M28" si="106">J28</f>
        <v>2000</v>
      </c>
      <c r="L28" s="5">
        <f t="shared" si="106"/>
        <v>2000</v>
      </c>
      <c r="M28" s="6">
        <f t="shared" si="106"/>
        <v>2000</v>
      </c>
      <c r="T28" s="62" t="s">
        <v>51</v>
      </c>
      <c r="U28" s="11"/>
      <c r="V28" s="12">
        <f>V27 * $B$14</f>
        <v>-125000</v>
      </c>
      <c r="W28" s="12">
        <f>W27 * $B$15</f>
        <v>30521.739130434784</v>
      </c>
      <c r="X28" s="12">
        <f>X27 * $B$16</f>
        <v>30510.396975425334</v>
      </c>
      <c r="Y28" s="12">
        <f>Y27 * $B$17</f>
        <v>24015.780389578373</v>
      </c>
      <c r="Z28" s="12">
        <f>Z27 * $B$18</f>
        <v>19352.417980210197</v>
      </c>
      <c r="AA28" s="13">
        <f>AA27 * $B$19</f>
        <v>32901.913400202575</v>
      </c>
      <c r="AC28" s="62" t="s">
        <v>51</v>
      </c>
      <c r="AD28" s="11"/>
      <c r="AE28" s="12">
        <f>AE27 * $B$14</f>
        <v>-125000</v>
      </c>
      <c r="AF28" s="12">
        <f>AF27 * $B$15</f>
        <v>32347.826086956524</v>
      </c>
      <c r="AG28" s="12">
        <f>AG27 * $B$16</f>
        <v>32098.298676748585</v>
      </c>
      <c r="AH28" s="12">
        <f>AH27 * $B$17</f>
        <v>25396.564477685548</v>
      </c>
      <c r="AI28" s="12">
        <f>AI27 * $B$18</f>
        <v>20553.099795955568</v>
      </c>
      <c r="AJ28" s="13">
        <f>AJ27 * $B$19</f>
        <v>33945.984544328989</v>
      </c>
      <c r="AL28" s="62" t="s">
        <v>51</v>
      </c>
      <c r="AM28" s="11"/>
      <c r="AN28" s="12">
        <f>AN27 * $B$14</f>
        <v>-125000</v>
      </c>
      <c r="AO28" s="12">
        <f>AO27 * $B$15</f>
        <v>34173.913043478264</v>
      </c>
      <c r="AP28" s="12">
        <f>AP27 * $B$16</f>
        <v>33686.200378071837</v>
      </c>
      <c r="AQ28" s="12">
        <f>AQ27 * $B$17</f>
        <v>26777.348565792723</v>
      </c>
      <c r="AR28" s="12">
        <f>AR27 * $B$18</f>
        <v>21753.781611700939</v>
      </c>
      <c r="AS28" s="13">
        <f>AS27 * $B$19</f>
        <v>34990.055688455395</v>
      </c>
      <c r="AU28" s="62" t="s">
        <v>51</v>
      </c>
      <c r="AV28" s="11"/>
      <c r="AW28" s="12">
        <f>AW27 * $B$14</f>
        <v>-125000</v>
      </c>
      <c r="AX28" s="12">
        <f>AX27 * $B$15</f>
        <v>36000</v>
      </c>
      <c r="AY28" s="12">
        <f>AY27 * $B$16</f>
        <v>35274.102079395088</v>
      </c>
      <c r="AZ28" s="12">
        <f>AZ27 * $B$17</f>
        <v>28158.132653899898</v>
      </c>
      <c r="BA28" s="12">
        <f>BA27 * $B$18</f>
        <v>22954.46342744631</v>
      </c>
      <c r="BB28" s="13">
        <f>BB27 * $B$19</f>
        <v>36034.126832581802</v>
      </c>
    </row>
    <row r="29" spans="1:54" ht="15.75" thickBot="1" x14ac:dyDescent="0.3">
      <c r="F29" s="7" t="s">
        <v>36</v>
      </c>
      <c r="G29" s="5"/>
      <c r="H29" s="5"/>
      <c r="I29" s="8">
        <f>I27 * I28</f>
        <v>100000</v>
      </c>
      <c r="J29" s="8">
        <f t="shared" ref="J29:M29" si="107">J27 * J28</f>
        <v>100000</v>
      </c>
      <c r="K29" s="8">
        <f t="shared" si="107"/>
        <v>100000</v>
      </c>
      <c r="L29" s="8">
        <f t="shared" si="107"/>
        <v>100000</v>
      </c>
      <c r="M29" s="9">
        <f t="shared" si="107"/>
        <v>100000</v>
      </c>
      <c r="AA29" s="64">
        <f>SUM(V28:AA28)</f>
        <v>12302.247875851263</v>
      </c>
      <c r="AJ29" s="64">
        <f>SUM(AE28:AJ28)</f>
        <v>19341.773581675217</v>
      </c>
      <c r="AS29" s="64">
        <f>SUM(AN28:AS28)</f>
        <v>26381.299287499165</v>
      </c>
      <c r="BB29" s="64">
        <f>SUM(AW28:BB28)</f>
        <v>33420.824993323098</v>
      </c>
    </row>
    <row r="30" spans="1:54" x14ac:dyDescent="0.25">
      <c r="F30" s="7"/>
      <c r="G30" s="5"/>
      <c r="H30" s="5"/>
      <c r="I30" s="5"/>
      <c r="J30" s="5"/>
      <c r="K30" s="5"/>
      <c r="L30" s="5"/>
      <c r="M30" s="6"/>
    </row>
    <row r="31" spans="1:54" x14ac:dyDescent="0.25">
      <c r="F31" s="61" t="s">
        <v>37</v>
      </c>
      <c r="G31" s="5"/>
      <c r="H31" s="5"/>
      <c r="I31" s="5"/>
      <c r="J31" s="5"/>
      <c r="K31" s="5"/>
      <c r="L31" s="5"/>
      <c r="M31" s="6"/>
    </row>
    <row r="32" spans="1:54" x14ac:dyDescent="0.25">
      <c r="F32" s="7" t="s">
        <v>38</v>
      </c>
      <c r="G32" s="5"/>
      <c r="H32" s="5"/>
      <c r="I32" s="8">
        <f>K5</f>
        <v>15</v>
      </c>
      <c r="J32" s="8">
        <f>I32</f>
        <v>15</v>
      </c>
      <c r="K32" s="8">
        <f t="shared" ref="K32:L32" si="108">J32</f>
        <v>15</v>
      </c>
      <c r="L32" s="8">
        <f t="shared" si="108"/>
        <v>15</v>
      </c>
      <c r="M32" s="9">
        <f>L32</f>
        <v>15</v>
      </c>
    </row>
    <row r="33" spans="6:13" x14ac:dyDescent="0.25">
      <c r="F33" s="7" t="s">
        <v>39</v>
      </c>
      <c r="G33" s="5"/>
      <c r="H33" s="5"/>
      <c r="I33" s="8">
        <f>I32 * I28</f>
        <v>30000</v>
      </c>
      <c r="J33" s="8">
        <f t="shared" ref="J33:M33" si="109">J32 * J28</f>
        <v>30000</v>
      </c>
      <c r="K33" s="8">
        <f t="shared" si="109"/>
        <v>30000</v>
      </c>
      <c r="L33" s="8">
        <f t="shared" si="109"/>
        <v>30000</v>
      </c>
      <c r="M33" s="9">
        <f t="shared" si="109"/>
        <v>30000</v>
      </c>
    </row>
    <row r="34" spans="6:13" x14ac:dyDescent="0.25">
      <c r="F34" s="7" t="s">
        <v>40</v>
      </c>
      <c r="G34" s="5"/>
      <c r="H34" s="5"/>
      <c r="I34" s="5">
        <f>K6</f>
        <v>10000</v>
      </c>
      <c r="J34" s="5">
        <f>I34</f>
        <v>10000</v>
      </c>
      <c r="K34" s="5">
        <f t="shared" ref="K34:M34" si="110">J34</f>
        <v>10000</v>
      </c>
      <c r="L34" s="5">
        <f t="shared" si="110"/>
        <v>10000</v>
      </c>
      <c r="M34" s="6">
        <f t="shared" si="110"/>
        <v>10000</v>
      </c>
    </row>
    <row r="35" spans="6:13" x14ac:dyDescent="0.25">
      <c r="F35" s="7" t="s">
        <v>41</v>
      </c>
      <c r="G35" s="5"/>
      <c r="H35" s="5"/>
      <c r="I35" s="8">
        <f>$H$13</f>
        <v>18750</v>
      </c>
      <c r="J35" s="8">
        <f>$H$14</f>
        <v>31875</v>
      </c>
      <c r="K35" s="8">
        <f>$H$15</f>
        <v>22312.5</v>
      </c>
      <c r="L35" s="8">
        <f>$H$16</f>
        <v>15618.75</v>
      </c>
      <c r="M35" s="9">
        <f>$H$17</f>
        <v>10933.125</v>
      </c>
    </row>
    <row r="36" spans="6:13" x14ac:dyDescent="0.25">
      <c r="F36" s="7"/>
      <c r="G36" s="5"/>
      <c r="H36" s="5"/>
      <c r="I36" s="5"/>
      <c r="J36" s="5"/>
      <c r="K36" s="5"/>
      <c r="L36" s="5"/>
      <c r="M36" s="6"/>
    </row>
    <row r="37" spans="6:13" x14ac:dyDescent="0.25">
      <c r="F37" s="7" t="s">
        <v>42</v>
      </c>
      <c r="G37" s="5"/>
      <c r="H37" s="5"/>
      <c r="I37" s="8">
        <f>I29 - I33 - I34 - I35</f>
        <v>41250</v>
      </c>
      <c r="J37" s="8">
        <f t="shared" ref="J37:M37" si="111">J29 - J33 - J34 - J35</f>
        <v>28125</v>
      </c>
      <c r="K37" s="8">
        <f t="shared" si="111"/>
        <v>37687.5</v>
      </c>
      <c r="L37" s="8">
        <f t="shared" si="111"/>
        <v>44381.25</v>
      </c>
      <c r="M37" s="9">
        <f t="shared" si="111"/>
        <v>49066.875</v>
      </c>
    </row>
    <row r="38" spans="6:13" x14ac:dyDescent="0.25">
      <c r="F38" s="7" t="s">
        <v>43</v>
      </c>
      <c r="G38" s="5"/>
      <c r="H38" s="5"/>
      <c r="I38" s="8">
        <f>I37 * $B$10</f>
        <v>16500</v>
      </c>
      <c r="J38" s="8">
        <f t="shared" ref="J38:M38" si="112">J37 * $B$10</f>
        <v>11250</v>
      </c>
      <c r="K38" s="8">
        <f t="shared" si="112"/>
        <v>15075</v>
      </c>
      <c r="L38" s="8">
        <f t="shared" si="112"/>
        <v>17752.5</v>
      </c>
      <c r="M38" s="9">
        <f t="shared" si="112"/>
        <v>19626.75</v>
      </c>
    </row>
    <row r="39" spans="6:13" ht="15.75" thickBot="1" x14ac:dyDescent="0.3">
      <c r="F39" s="10" t="s">
        <v>45</v>
      </c>
      <c r="G39" s="11"/>
      <c r="H39" s="11"/>
      <c r="I39" s="12">
        <f>I37 - I38</f>
        <v>24750</v>
      </c>
      <c r="J39" s="12">
        <f t="shared" ref="J39:M39" si="113">J37 - J38</f>
        <v>16875</v>
      </c>
      <c r="K39" s="12">
        <f t="shared" si="113"/>
        <v>22612.5</v>
      </c>
      <c r="L39" s="12">
        <f t="shared" si="113"/>
        <v>26628.75</v>
      </c>
      <c r="M39" s="13">
        <f t="shared" si="113"/>
        <v>29440.125</v>
      </c>
    </row>
    <row r="40" spans="6:13" x14ac:dyDescent="0.25">
      <c r="F40" s="7"/>
      <c r="G40" s="5"/>
      <c r="H40" s="5"/>
      <c r="I40" s="5"/>
      <c r="J40" s="5"/>
      <c r="K40" s="5"/>
      <c r="L40" s="5"/>
      <c r="M40" s="6"/>
    </row>
    <row r="41" spans="6:13" ht="15.75" thickBot="1" x14ac:dyDescent="0.3">
      <c r="F41" s="7"/>
      <c r="G41" s="5"/>
      <c r="H41" s="5"/>
      <c r="I41" s="5"/>
      <c r="J41" s="5"/>
      <c r="K41" s="5"/>
      <c r="L41" s="5"/>
      <c r="M41" s="6"/>
    </row>
    <row r="42" spans="6:13" ht="18.75" x14ac:dyDescent="0.3">
      <c r="F42" s="60" t="s">
        <v>46</v>
      </c>
      <c r="G42" s="55"/>
      <c r="H42" s="55"/>
      <c r="I42" s="55"/>
      <c r="J42" s="55"/>
      <c r="K42" s="55"/>
      <c r="L42" s="55"/>
      <c r="M42" s="41"/>
    </row>
    <row r="43" spans="6:13" x14ac:dyDescent="0.25">
      <c r="F43" s="7" t="s">
        <v>44</v>
      </c>
      <c r="G43" s="5"/>
      <c r="H43" s="5"/>
      <c r="I43" s="5">
        <f t="shared" ref="I43:M43" si="114">I39</f>
        <v>24750</v>
      </c>
      <c r="J43" s="5">
        <f t="shared" si="114"/>
        <v>16875</v>
      </c>
      <c r="K43" s="5">
        <f t="shared" si="114"/>
        <v>22612.5</v>
      </c>
      <c r="L43" s="5">
        <f t="shared" si="114"/>
        <v>26628.75</v>
      </c>
      <c r="M43" s="6">
        <f t="shared" si="114"/>
        <v>29440.125</v>
      </c>
    </row>
    <row r="44" spans="6:13" x14ac:dyDescent="0.25">
      <c r="F44" s="7" t="s">
        <v>41</v>
      </c>
      <c r="G44" s="5"/>
      <c r="H44" s="5"/>
      <c r="I44" s="8">
        <f>I35</f>
        <v>18750</v>
      </c>
      <c r="J44" s="8">
        <f t="shared" ref="J44:M44" si="115">J35</f>
        <v>31875</v>
      </c>
      <c r="K44" s="8">
        <f t="shared" si="115"/>
        <v>22312.5</v>
      </c>
      <c r="L44" s="8">
        <f t="shared" si="115"/>
        <v>15618.75</v>
      </c>
      <c r="M44" s="9">
        <f t="shared" si="115"/>
        <v>10933.125</v>
      </c>
    </row>
    <row r="45" spans="6:13" x14ac:dyDescent="0.25">
      <c r="F45" s="7" t="s">
        <v>47</v>
      </c>
      <c r="G45" s="5"/>
      <c r="H45" s="8">
        <f>-$B$2</f>
        <v>-125000</v>
      </c>
      <c r="I45" s="5"/>
      <c r="J45" s="5"/>
      <c r="K45" s="5"/>
      <c r="L45" s="5"/>
      <c r="M45" s="9">
        <f>J13</f>
        <v>40000</v>
      </c>
    </row>
    <row r="46" spans="6:13" ht="15.75" thickBot="1" x14ac:dyDescent="0.3">
      <c r="F46" s="10" t="s">
        <v>48</v>
      </c>
      <c r="G46" s="11"/>
      <c r="H46" s="11"/>
      <c r="I46" s="11"/>
      <c r="J46" s="11"/>
      <c r="K46" s="11"/>
      <c r="L46" s="11"/>
      <c r="M46" s="13">
        <f>(M45 - $I$17) * -$B$10</f>
        <v>-5795.75</v>
      </c>
    </row>
    <row r="47" spans="6:13" ht="15.75" thickBot="1" x14ac:dyDescent="0.3">
      <c r="F47" s="7"/>
      <c r="G47" s="5"/>
      <c r="H47" s="5"/>
      <c r="I47" s="5"/>
      <c r="J47" s="5"/>
      <c r="K47" s="5"/>
      <c r="L47" s="5"/>
      <c r="M47" s="6"/>
    </row>
    <row r="48" spans="6:13" ht="18.75" x14ac:dyDescent="0.3">
      <c r="F48" s="60" t="s">
        <v>49</v>
      </c>
      <c r="G48" s="55"/>
      <c r="H48" s="58">
        <f t="shared" ref="H48:L48" si="116">SUM(H43:H46)</f>
        <v>-125000</v>
      </c>
      <c r="I48" s="58">
        <f t="shared" si="116"/>
        <v>43500</v>
      </c>
      <c r="J48" s="58">
        <f t="shared" si="116"/>
        <v>48750</v>
      </c>
      <c r="K48" s="58">
        <f t="shared" si="116"/>
        <v>44925</v>
      </c>
      <c r="L48" s="58">
        <f t="shared" si="116"/>
        <v>42247.5</v>
      </c>
      <c r="M48" s="59">
        <f>SUM(M43:M46)</f>
        <v>74577.5</v>
      </c>
    </row>
    <row r="49" spans="6:14" ht="19.5" thickBot="1" x14ac:dyDescent="0.35">
      <c r="F49" s="62" t="s">
        <v>51</v>
      </c>
      <c r="G49" s="11"/>
      <c r="H49" s="12">
        <f>H48 * $B$14</f>
        <v>-125000</v>
      </c>
      <c r="I49" s="12">
        <f>I48 * $B$15</f>
        <v>37826.086956521744</v>
      </c>
      <c r="J49" s="12">
        <f>J48 * $B$16</f>
        <v>36862.00378071834</v>
      </c>
      <c r="K49" s="12">
        <f>K48 * $B$17</f>
        <v>29538.916742007073</v>
      </c>
      <c r="L49" s="12">
        <f>L48 * $B$18</f>
        <v>24155.14524319168</v>
      </c>
      <c r="M49" s="13">
        <f>M48 * $B$19</f>
        <v>37078.197976708216</v>
      </c>
      <c r="N49" s="1"/>
    </row>
    <row r="50" spans="6:14" ht="15.75" thickBot="1" x14ac:dyDescent="0.3">
      <c r="M50" s="64">
        <f>SUM(H49:M49)</f>
        <v>40460.350699147049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2024-04-22T21:10:20Z</dcterms:created>
  <dcterms:modified xsi:type="dcterms:W3CDTF">2024-04-22T22:32:20Z</dcterms:modified>
</cp:coreProperties>
</file>