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Formatif\"/>
    </mc:Choice>
  </mc:AlternateContent>
  <xr:revisionPtr revIDLastSave="0" documentId="13_ncr:1_{783516C8-2F8F-4059-B0A5-5A08D1C9B4F1}" xr6:coauthVersionLast="47" xr6:coauthVersionMax="47" xr10:uidLastSave="{00000000-0000-0000-0000-000000000000}"/>
  <bookViews>
    <workbookView xWindow="-120" yWindow="-120" windowWidth="38640" windowHeight="21120" activeTab="2" xr2:uid="{A3687C85-AED5-4643-91EB-E50A65F7605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3" l="1"/>
  <c r="I24" i="3"/>
  <c r="H24" i="3"/>
  <c r="G24" i="3"/>
  <c r="F24" i="3"/>
  <c r="J32" i="3"/>
  <c r="C10" i="3"/>
  <c r="E34" i="3" l="1"/>
  <c r="J31" i="3"/>
  <c r="E31" i="3"/>
  <c r="G30" i="3"/>
  <c r="H30" i="3"/>
  <c r="I30" i="3"/>
  <c r="J30" i="3"/>
  <c r="F30" i="3"/>
  <c r="F26" i="3" l="1"/>
  <c r="G26" i="3"/>
  <c r="H26" i="3"/>
  <c r="I26" i="3"/>
  <c r="I27" i="3" s="1"/>
  <c r="I28" i="3" s="1"/>
  <c r="I34" i="3" s="1"/>
  <c r="J26" i="3"/>
  <c r="J20" i="3"/>
  <c r="E19" i="3"/>
  <c r="C11" i="3"/>
  <c r="D3" i="3"/>
  <c r="E3" i="3" s="1"/>
  <c r="C4" i="3" s="1"/>
  <c r="E13" i="2"/>
  <c r="E10" i="2"/>
  <c r="E7" i="2"/>
  <c r="D10" i="2"/>
  <c r="E12" i="2"/>
  <c r="E11" i="2"/>
  <c r="D7" i="2"/>
  <c r="E9" i="2"/>
  <c r="E8" i="2"/>
  <c r="D9" i="2"/>
  <c r="D8" i="2"/>
  <c r="J27" i="3" l="1"/>
  <c r="J28" i="3" s="1"/>
  <c r="J34" i="3" s="1"/>
  <c r="G27" i="3"/>
  <c r="G28" i="3" s="1"/>
  <c r="G34" i="3" s="1"/>
  <c r="H27" i="3"/>
  <c r="H28" i="3" s="1"/>
  <c r="H34" i="3" s="1"/>
  <c r="F27" i="3"/>
  <c r="F28" i="3" s="1"/>
  <c r="F34" i="3" s="1"/>
  <c r="D4" i="3"/>
  <c r="E4" i="3"/>
  <c r="C5" i="3" s="1"/>
  <c r="B16" i="1"/>
  <c r="B15" i="1"/>
  <c r="C13" i="1"/>
  <c r="C12" i="1"/>
  <c r="A15" i="1"/>
  <c r="B10" i="1"/>
  <c r="C8" i="1"/>
  <c r="B8" i="1"/>
  <c r="C4" i="1"/>
  <c r="C5" i="1"/>
  <c r="C6" i="1"/>
  <c r="C3" i="1"/>
  <c r="D5" i="3" l="1"/>
  <c r="E5" i="3" s="1"/>
  <c r="C6" i="3" s="1"/>
  <c r="D6" i="3" l="1"/>
  <c r="E6" i="3"/>
  <c r="C7" i="3" s="1"/>
  <c r="D7" i="3" s="1"/>
  <c r="E7" i="3" s="1"/>
</calcChain>
</file>

<file path=xl/sharedStrings.xml><?xml version="1.0" encoding="utf-8"?>
<sst xmlns="http://schemas.openxmlformats.org/spreadsheetml/2006/main" count="37" uniqueCount="35">
  <si>
    <t>A</t>
  </si>
  <si>
    <t>Années</t>
  </si>
  <si>
    <t>B</t>
  </si>
  <si>
    <t>r</t>
  </si>
  <si>
    <t xml:space="preserve">FORMATIF_6: PROBLÈME #2 </t>
  </si>
  <si>
    <t>ÉNONCÉ DU FORMATIF</t>
  </si>
  <si>
    <t>Taux d'imposition</t>
  </si>
  <si>
    <t xml:space="preserve">Sources de Financement </t>
  </si>
  <si>
    <t>Pourcentage du total des fonds</t>
  </si>
  <si>
    <t>Coût avant Impôt</t>
  </si>
  <si>
    <t>Coût après Impôt</t>
  </si>
  <si>
    <t>Pondéré</t>
  </si>
  <si>
    <t xml:space="preserve">Financement par Emprunt </t>
  </si>
  <si>
    <t>Court Terme (Prêt à Terme)</t>
  </si>
  <si>
    <t>Long Terme (Obligations)</t>
  </si>
  <si>
    <t>Financement par Capitaux propres</t>
  </si>
  <si>
    <t>Actions ordinaires</t>
  </si>
  <si>
    <t>Actions Privilégiées</t>
  </si>
  <si>
    <t xml:space="preserve">Total du Financement </t>
  </si>
  <si>
    <t>Question : Compléter ce tableau</t>
  </si>
  <si>
    <t>d</t>
  </si>
  <si>
    <t>S</t>
  </si>
  <si>
    <t>Récupération</t>
  </si>
  <si>
    <t>t</t>
  </si>
  <si>
    <t>Coût du matériel</t>
  </si>
  <si>
    <t>Investissement</t>
  </si>
  <si>
    <t>Année</t>
  </si>
  <si>
    <t>Économies</t>
  </si>
  <si>
    <t>Dépenses</t>
  </si>
  <si>
    <t>Bénéfices avant impôts</t>
  </si>
  <si>
    <t>Amortissement</t>
  </si>
  <si>
    <t>Impôts</t>
  </si>
  <si>
    <t>Bénéfices Nets</t>
  </si>
  <si>
    <t>Effet fiscal de la disposition</t>
  </si>
  <si>
    <t>Flux monétaire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</si>
</sst>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&quot;$&quot;_-;\-* #,##0.00&quot;$&quot;_-;_-* &quot;-&quot;??&quot;$&quot;_-;_-@_-"/>
    <numFmt numFmtId="166" formatCode="0.0000"/>
    <numFmt numFmtId="172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i/>
      <sz val="16"/>
      <color theme="9"/>
      <name val="Times New Roman"/>
      <family val="1"/>
    </font>
    <font>
      <b/>
      <sz val="20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8EDE8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9" fontId="0" fillId="0" borderId="0" xfId="1" applyFont="1"/>
    <xf numFmtId="166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9" fontId="3" fillId="0" borderId="0" xfId="1" applyFont="1" applyAlignment="1">
      <alignment horizontal="center"/>
    </xf>
    <xf numFmtId="0" fontId="2" fillId="0" borderId="0" xfId="0" applyFont="1"/>
    <xf numFmtId="9" fontId="6" fillId="0" borderId="10" xfId="0" applyNumberFormat="1" applyFont="1" applyBorder="1" applyAlignment="1">
      <alignment horizontal="center" vertical="center" wrapText="1" readingOrder="1"/>
    </xf>
    <xf numFmtId="9" fontId="6" fillId="2" borderId="9" xfId="0" applyNumberFormat="1" applyFont="1" applyFill="1" applyBorder="1" applyAlignment="1">
      <alignment horizontal="center" vertical="center" wrapText="1" readingOrder="1"/>
    </xf>
    <xf numFmtId="10" fontId="6" fillId="2" borderId="9" xfId="1" applyNumberFormat="1" applyFont="1" applyFill="1" applyBorder="1" applyAlignment="1">
      <alignment horizontal="center" vertical="center" wrapText="1" readingOrder="1"/>
    </xf>
    <xf numFmtId="0" fontId="5" fillId="2" borderId="11" xfId="0" applyFont="1" applyFill="1" applyBorder="1" applyAlignment="1">
      <alignment horizontal="left" vertical="center" wrapText="1" readingOrder="1"/>
    </xf>
    <xf numFmtId="0" fontId="6" fillId="2" borderId="15" xfId="0" applyFont="1" applyFill="1" applyBorder="1" applyAlignment="1">
      <alignment horizontal="left" vertical="center" wrapText="1" readingOrder="1"/>
    </xf>
    <xf numFmtId="10" fontId="6" fillId="2" borderId="16" xfId="1" applyNumberFormat="1" applyFont="1" applyFill="1" applyBorder="1" applyAlignment="1">
      <alignment horizontal="center" vertical="center" wrapText="1" readingOrder="1"/>
    </xf>
    <xf numFmtId="0" fontId="5" fillId="2" borderId="6" xfId="0" applyFont="1" applyFill="1" applyBorder="1" applyAlignment="1">
      <alignment horizontal="left" vertical="center" wrapText="1" readingOrder="1"/>
    </xf>
    <xf numFmtId="9" fontId="6" fillId="2" borderId="17" xfId="0" applyNumberFormat="1" applyFont="1" applyFill="1" applyBorder="1" applyAlignment="1">
      <alignment horizontal="center" vertical="center" wrapText="1" readingOrder="1"/>
    </xf>
    <xf numFmtId="10" fontId="6" fillId="2" borderId="17" xfId="1" applyNumberFormat="1" applyFont="1" applyFill="1" applyBorder="1" applyAlignment="1">
      <alignment horizontal="center" vertical="center" wrapText="1" readingOrder="1"/>
    </xf>
    <xf numFmtId="10" fontId="6" fillId="2" borderId="8" xfId="1" applyNumberFormat="1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left" vertical="center" wrapText="1" readingOrder="1"/>
    </xf>
    <xf numFmtId="0" fontId="6" fillId="0" borderId="18" xfId="0" applyFont="1" applyBorder="1" applyAlignment="1">
      <alignment horizontal="left" vertical="center" wrapText="1" readingOrder="1"/>
    </xf>
    <xf numFmtId="172" fontId="6" fillId="0" borderId="19" xfId="1" applyNumberFormat="1" applyFont="1" applyBorder="1" applyAlignment="1">
      <alignment horizontal="center" vertical="center" wrapText="1" readingOrder="1"/>
    </xf>
    <xf numFmtId="9" fontId="7" fillId="0" borderId="10" xfId="0" applyNumberFormat="1" applyFont="1" applyBorder="1" applyAlignment="1">
      <alignment horizontal="center" vertical="center" wrapText="1" readingOrder="1"/>
    </xf>
    <xf numFmtId="9" fontId="7" fillId="2" borderId="17" xfId="0" applyNumberFormat="1" applyFont="1" applyFill="1" applyBorder="1" applyAlignment="1">
      <alignment horizontal="center" vertical="center" wrapText="1" readingOrder="1"/>
    </xf>
    <xf numFmtId="9" fontId="3" fillId="0" borderId="9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9" fontId="6" fillId="2" borderId="16" xfId="1" applyFont="1" applyFill="1" applyBorder="1" applyAlignment="1">
      <alignment horizontal="center" vertical="center" wrapText="1" readingOrder="1"/>
    </xf>
    <xf numFmtId="10" fontId="6" fillId="0" borderId="5" xfId="1" applyNumberFormat="1" applyFont="1" applyBorder="1" applyAlignment="1">
      <alignment horizontal="center" vertical="center" wrapText="1" readingOrder="1"/>
    </xf>
    <xf numFmtId="10" fontId="0" fillId="0" borderId="0" xfId="0" applyNumberFormat="1"/>
    <xf numFmtId="9" fontId="6" fillId="2" borderId="9" xfId="1" applyFont="1" applyFill="1" applyBorder="1" applyAlignment="1">
      <alignment horizontal="center" vertical="center" wrapText="1" readingOrder="1"/>
    </xf>
    <xf numFmtId="0" fontId="8" fillId="0" borderId="0" xfId="0" applyFont="1" applyAlignment="1">
      <alignment horizontal="center"/>
    </xf>
    <xf numFmtId="0" fontId="9" fillId="0" borderId="0" xfId="0" applyFont="1"/>
    <xf numFmtId="0" fontId="5" fillId="2" borderId="12" xfId="0" applyFont="1" applyFill="1" applyBorder="1" applyAlignment="1">
      <alignment horizontal="center" vertical="center" readingOrder="1"/>
    </xf>
    <xf numFmtId="0" fontId="5" fillId="2" borderId="13" xfId="0" applyFont="1" applyFill="1" applyBorder="1" applyAlignment="1">
      <alignment horizontal="center" vertical="center" readingOrder="1"/>
    </xf>
    <xf numFmtId="0" fontId="5" fillId="2" borderId="14" xfId="0" applyFont="1" applyFill="1" applyBorder="1" applyAlignment="1">
      <alignment horizontal="center" vertical="center" readingOrder="1"/>
    </xf>
    <xf numFmtId="172" fontId="0" fillId="0" borderId="0" xfId="0" applyNumberForma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44" fontId="0" fillId="0" borderId="7" xfId="0" applyNumberFormat="1" applyBorder="1"/>
    <xf numFmtId="0" fontId="0" fillId="0" borderId="7" xfId="0" applyBorder="1"/>
    <xf numFmtId="0" fontId="0" fillId="0" borderId="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C338-0E7A-4831-9D48-8ED1D4CE9DFE}">
  <dimension ref="A1:C16"/>
  <sheetViews>
    <sheetView workbookViewId="0">
      <selection activeCell="G21" sqref="G21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-513.6</v>
      </c>
      <c r="C2">
        <v>-1000</v>
      </c>
    </row>
    <row r="3" spans="1:3" x14ac:dyDescent="0.25">
      <c r="A3">
        <v>1</v>
      </c>
      <c r="B3">
        <v>0</v>
      </c>
      <c r="C3">
        <f>113 * 2</f>
        <v>226</v>
      </c>
    </row>
    <row r="4" spans="1:3" x14ac:dyDescent="0.25">
      <c r="A4">
        <v>2</v>
      </c>
      <c r="B4">
        <v>0</v>
      </c>
      <c r="C4">
        <f t="shared" ref="C4:C6" si="0">113 * 2</f>
        <v>226</v>
      </c>
    </row>
    <row r="5" spans="1:3" x14ac:dyDescent="0.25">
      <c r="A5">
        <v>3</v>
      </c>
      <c r="B5">
        <v>0</v>
      </c>
      <c r="C5">
        <f t="shared" si="0"/>
        <v>226</v>
      </c>
    </row>
    <row r="6" spans="1:3" x14ac:dyDescent="0.25">
      <c r="A6">
        <v>4</v>
      </c>
      <c r="B6">
        <v>0</v>
      </c>
      <c r="C6">
        <f t="shared" si="0"/>
        <v>226</v>
      </c>
    </row>
    <row r="7" spans="1:3" x14ac:dyDescent="0.25">
      <c r="A7">
        <v>5</v>
      </c>
      <c r="B7">
        <v>1000</v>
      </c>
      <c r="C7">
        <v>1000</v>
      </c>
    </row>
    <row r="8" spans="1:3" x14ac:dyDescent="0.25">
      <c r="B8">
        <f>SUM(B2:B7)</f>
        <v>486.4</v>
      </c>
      <c r="C8">
        <f>SUM(C2:C7)</f>
        <v>904</v>
      </c>
    </row>
    <row r="10" spans="1:3" x14ac:dyDescent="0.25">
      <c r="B10" s="2">
        <f>B7 / -B2</f>
        <v>1.9470404984423675</v>
      </c>
    </row>
    <row r="12" spans="1:3" x14ac:dyDescent="0.25">
      <c r="A12" s="3">
        <v>0.05</v>
      </c>
      <c r="B12">
        <v>0.6139</v>
      </c>
      <c r="C12">
        <f>B12 * B7</f>
        <v>613.9</v>
      </c>
    </row>
    <row r="13" spans="1:3" x14ac:dyDescent="0.25">
      <c r="A13" s="3">
        <v>7.0000000000000007E-2</v>
      </c>
      <c r="B13">
        <v>0.50829999999999997</v>
      </c>
      <c r="C13">
        <f>B13 * B7</f>
        <v>508.29999999999995</v>
      </c>
    </row>
    <row r="15" spans="1:3" x14ac:dyDescent="0.25">
      <c r="A15" s="4">
        <f>A13- A12 / (B13 - B12)</f>
        <v>0.54348484848484846</v>
      </c>
      <c r="B15" s="5">
        <f>A12 + (A13 - A12) * (C12 + B2)/(C12-C13)</f>
        <v>6.8996212121212111E-2</v>
      </c>
    </row>
    <row r="16" spans="1:3" x14ac:dyDescent="0.25">
      <c r="A16" s="5" t="s">
        <v>3</v>
      </c>
      <c r="B16" s="1">
        <f>B15 * 2</f>
        <v>0.13799242424242422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F53C-9C7F-4250-8F98-74F0628DC7E8}">
  <dimension ref="A1:E16"/>
  <sheetViews>
    <sheetView workbookViewId="0">
      <selection activeCell="B20" sqref="B20"/>
    </sheetView>
  </sheetViews>
  <sheetFormatPr defaultRowHeight="15" x14ac:dyDescent="0.25"/>
  <cols>
    <col min="1" max="1" width="48.28515625" bestFit="1" customWidth="1"/>
    <col min="2" max="2" width="38" bestFit="1" customWidth="1"/>
    <col min="3" max="4" width="22.140625" bestFit="1" customWidth="1"/>
    <col min="5" max="5" width="11" bestFit="1" customWidth="1"/>
  </cols>
  <sheetData>
    <row r="1" spans="1:5" ht="20.25" x14ac:dyDescent="0.3">
      <c r="A1" s="11"/>
      <c r="B1" s="7" t="s">
        <v>4</v>
      </c>
      <c r="C1" s="7"/>
      <c r="D1" s="7"/>
      <c r="E1" s="11"/>
    </row>
    <row r="2" spans="1:5" ht="25.5" x14ac:dyDescent="0.35">
      <c r="A2" s="34" t="s">
        <v>5</v>
      </c>
      <c r="B2" s="33"/>
      <c r="C2" s="33"/>
      <c r="D2" s="33"/>
      <c r="E2" s="11"/>
    </row>
    <row r="3" spans="1:5" ht="25.5" x14ac:dyDescent="0.35">
      <c r="A3" s="34"/>
      <c r="B3" s="33"/>
      <c r="C3" s="33"/>
      <c r="D3" s="33"/>
      <c r="E3" s="11"/>
    </row>
    <row r="4" spans="1:5" ht="15.75" x14ac:dyDescent="0.25">
      <c r="A4" s="9" t="s">
        <v>6</v>
      </c>
      <c r="B4" s="10">
        <v>0.4</v>
      </c>
      <c r="C4" s="11"/>
      <c r="D4" s="11"/>
      <c r="E4" s="11"/>
    </row>
    <row r="5" spans="1:5" ht="16.5" thickBot="1" x14ac:dyDescent="0.3">
      <c r="A5" s="11"/>
      <c r="B5" s="6"/>
      <c r="C5" s="6"/>
      <c r="D5" s="6"/>
      <c r="E5" s="11"/>
    </row>
    <row r="6" spans="1:5" ht="18.75" x14ac:dyDescent="0.25">
      <c r="A6" s="15" t="s">
        <v>7</v>
      </c>
      <c r="B6" s="35" t="s">
        <v>8</v>
      </c>
      <c r="C6" s="36" t="s">
        <v>9</v>
      </c>
      <c r="D6" s="36" t="s">
        <v>10</v>
      </c>
      <c r="E6" s="37" t="s">
        <v>11</v>
      </c>
    </row>
    <row r="7" spans="1:5" ht="18.75" x14ac:dyDescent="0.25">
      <c r="A7" s="22" t="s">
        <v>12</v>
      </c>
      <c r="B7" s="25">
        <v>0.3</v>
      </c>
      <c r="C7" s="12"/>
      <c r="D7" s="30">
        <f>E8 + E9</f>
        <v>7.6000000000000012E-2</v>
      </c>
      <c r="E7" s="31">
        <f>D7 * B7</f>
        <v>2.2800000000000004E-2</v>
      </c>
    </row>
    <row r="8" spans="1:5" ht="15.75" x14ac:dyDescent="0.25">
      <c r="A8" s="16" t="s">
        <v>13</v>
      </c>
      <c r="B8" s="13">
        <v>0.1</v>
      </c>
      <c r="C8" s="13">
        <v>0.14000000000000001</v>
      </c>
      <c r="D8" s="14">
        <f>C8 * (1-$B$4)</f>
        <v>8.4000000000000005E-2</v>
      </c>
      <c r="E8" s="17">
        <f>B8 * D8 / $B$7</f>
        <v>2.8000000000000004E-2</v>
      </c>
    </row>
    <row r="9" spans="1:5" ht="15.75" x14ac:dyDescent="0.25">
      <c r="A9" s="23" t="s">
        <v>14</v>
      </c>
      <c r="B9" s="12">
        <v>0.2</v>
      </c>
      <c r="C9" s="12">
        <v>0.12</v>
      </c>
      <c r="D9" s="14">
        <f>C9 * (1-$B$4)</f>
        <v>7.1999999999999995E-2</v>
      </c>
      <c r="E9" s="17">
        <f>B9 * D9 / $B$7</f>
        <v>4.8000000000000001E-2</v>
      </c>
    </row>
    <row r="10" spans="1:5" ht="18.75" x14ac:dyDescent="0.25">
      <c r="A10" s="22" t="s">
        <v>15</v>
      </c>
      <c r="B10" s="25">
        <v>0.7</v>
      </c>
      <c r="C10" s="12"/>
      <c r="D10" s="24">
        <f>SUM(E11:E12)</f>
        <v>0.26142857142857145</v>
      </c>
      <c r="E10" s="38">
        <f>D10 * B10</f>
        <v>0.183</v>
      </c>
    </row>
    <row r="11" spans="1:5" ht="15.75" x14ac:dyDescent="0.25">
      <c r="A11" s="16" t="s">
        <v>16</v>
      </c>
      <c r="B11" s="13">
        <v>0.55000000000000004</v>
      </c>
      <c r="C11" s="13">
        <v>0.3</v>
      </c>
      <c r="D11" s="32">
        <v>0.3</v>
      </c>
      <c r="E11" s="29">
        <f>B11 * D11 / B$10</f>
        <v>0.23571428571428574</v>
      </c>
    </row>
    <row r="12" spans="1:5" ht="15.75" x14ac:dyDescent="0.25">
      <c r="A12" s="28" t="s">
        <v>17</v>
      </c>
      <c r="B12" s="27">
        <v>0.15</v>
      </c>
      <c r="C12" s="27">
        <v>0.12</v>
      </c>
      <c r="D12" s="27">
        <v>0.12</v>
      </c>
      <c r="E12" s="29">
        <f>B12 * D12 / B$10</f>
        <v>2.5714285714285714E-2</v>
      </c>
    </row>
    <row r="13" spans="1:5" ht="94.5" thickBot="1" x14ac:dyDescent="0.3">
      <c r="A13" s="18" t="s">
        <v>18</v>
      </c>
      <c r="B13" s="26">
        <v>1</v>
      </c>
      <c r="C13" s="19"/>
      <c r="D13" s="20"/>
      <c r="E13" s="21">
        <f>E10 + E7</f>
        <v>0.20580000000000001</v>
      </c>
    </row>
    <row r="16" spans="1:5" x14ac:dyDescent="0.25">
      <c r="A16" s="8" t="s">
        <v>19</v>
      </c>
    </row>
  </sheetData>
  <mergeCells count="2">
    <mergeCell ref="B1:D1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1C76B-F6E5-4B6D-BCB3-3197A2DD182A}">
  <dimension ref="A1:J34"/>
  <sheetViews>
    <sheetView tabSelected="1" workbookViewId="0">
      <selection activeCell="J25" sqref="J25"/>
    </sheetView>
  </sheetViews>
  <sheetFormatPr defaultRowHeight="15" x14ac:dyDescent="0.25"/>
  <cols>
    <col min="2" max="2" width="12.85546875" bestFit="1" customWidth="1"/>
    <col min="3" max="10" width="12.42578125" bestFit="1" customWidth="1"/>
  </cols>
  <sheetData>
    <row r="1" spans="1:5" ht="15.75" thickBot="1" x14ac:dyDescent="0.3">
      <c r="A1" t="s">
        <v>20</v>
      </c>
    </row>
    <row r="2" spans="1:5" x14ac:dyDescent="0.25">
      <c r="A2" s="3">
        <v>0.3</v>
      </c>
      <c r="B2" s="40">
        <v>0</v>
      </c>
      <c r="C2" s="41"/>
      <c r="D2" s="41"/>
      <c r="E2" s="42"/>
    </row>
    <row r="3" spans="1:5" x14ac:dyDescent="0.25">
      <c r="B3" s="43">
        <v>1</v>
      </c>
      <c r="C3" s="44">
        <v>575000</v>
      </c>
      <c r="D3" s="44">
        <f>C3 * A2 / 2</f>
        <v>86250</v>
      </c>
      <c r="E3" s="45">
        <f>C3 - D3</f>
        <v>488750</v>
      </c>
    </row>
    <row r="4" spans="1:5" x14ac:dyDescent="0.25">
      <c r="A4" t="s">
        <v>23</v>
      </c>
      <c r="B4" s="43">
        <v>2</v>
      </c>
      <c r="C4" s="44">
        <f>E3</f>
        <v>488750</v>
      </c>
      <c r="D4" s="44">
        <f>C4 * A$2</f>
        <v>146625</v>
      </c>
      <c r="E4" s="45">
        <f t="shared" ref="E4:E7" si="0">C4 - D4</f>
        <v>342125</v>
      </c>
    </row>
    <row r="5" spans="1:5" x14ac:dyDescent="0.25">
      <c r="A5" s="3">
        <v>0.4</v>
      </c>
      <c r="B5" s="43">
        <v>3</v>
      </c>
      <c r="C5" s="44">
        <f t="shared" ref="C5:C8" si="1">E4</f>
        <v>342125</v>
      </c>
      <c r="D5" s="44">
        <f>C5 * A$2</f>
        <v>102637.5</v>
      </c>
      <c r="E5" s="45">
        <f t="shared" si="0"/>
        <v>239487.5</v>
      </c>
    </row>
    <row r="6" spans="1:5" x14ac:dyDescent="0.25">
      <c r="B6" s="43">
        <v>4</v>
      </c>
      <c r="C6" s="44">
        <f t="shared" si="1"/>
        <v>239487.5</v>
      </c>
      <c r="D6" s="44">
        <f>C6 * A$2</f>
        <v>71846.25</v>
      </c>
      <c r="E6" s="45">
        <f t="shared" si="0"/>
        <v>167641.25</v>
      </c>
    </row>
    <row r="7" spans="1:5" x14ac:dyDescent="0.25">
      <c r="B7" s="43">
        <v>5</v>
      </c>
      <c r="C7" s="44">
        <f t="shared" si="1"/>
        <v>167641.25</v>
      </c>
      <c r="D7" s="44">
        <f>C7 * A$2</f>
        <v>50292.375</v>
      </c>
      <c r="E7" s="45">
        <f t="shared" si="0"/>
        <v>117348.875</v>
      </c>
    </row>
    <row r="8" spans="1:5" x14ac:dyDescent="0.25">
      <c r="B8" s="43"/>
      <c r="C8" s="46"/>
      <c r="D8" s="46"/>
      <c r="E8" s="47"/>
    </row>
    <row r="9" spans="1:5" x14ac:dyDescent="0.25">
      <c r="B9" s="43" t="s">
        <v>21</v>
      </c>
      <c r="C9" s="46">
        <v>120000</v>
      </c>
      <c r="D9" s="46"/>
      <c r="E9" s="47"/>
    </row>
    <row r="10" spans="1:5" x14ac:dyDescent="0.25">
      <c r="B10" s="43" t="s">
        <v>22</v>
      </c>
      <c r="C10" s="44">
        <f>E7 - C9</f>
        <v>-2651.125</v>
      </c>
      <c r="D10" s="46"/>
      <c r="E10" s="47"/>
    </row>
    <row r="11" spans="1:5" ht="15.75" thickBot="1" x14ac:dyDescent="0.3">
      <c r="B11" s="48"/>
      <c r="C11" s="49">
        <f>C10 * A5</f>
        <v>-1060.45</v>
      </c>
      <c r="D11" s="50"/>
      <c r="E11" s="51"/>
    </row>
    <row r="17" spans="3:10" x14ac:dyDescent="0.25">
      <c r="C17" t="s">
        <v>26</v>
      </c>
      <c r="E17">
        <v>0</v>
      </c>
      <c r="F17">
        <v>1</v>
      </c>
      <c r="G17">
        <v>2</v>
      </c>
      <c r="H17">
        <v>3</v>
      </c>
      <c r="I17">
        <v>4</v>
      </c>
      <c r="J17">
        <v>5</v>
      </c>
    </row>
    <row r="18" spans="3:10" x14ac:dyDescent="0.25">
      <c r="E18" s="39"/>
      <c r="F18" s="39"/>
      <c r="G18" s="39"/>
      <c r="H18" s="39"/>
      <c r="I18" s="39"/>
      <c r="J18" s="39"/>
    </row>
    <row r="19" spans="3:10" x14ac:dyDescent="0.25">
      <c r="C19" t="s">
        <v>24</v>
      </c>
      <c r="E19" s="39">
        <f>-C3</f>
        <v>-575000</v>
      </c>
      <c r="F19" s="39"/>
      <c r="G19" s="39"/>
      <c r="H19" s="39"/>
      <c r="I19" s="39"/>
      <c r="J19" s="39"/>
    </row>
    <row r="20" spans="3:10" x14ac:dyDescent="0.25">
      <c r="C20" t="s">
        <v>25</v>
      </c>
      <c r="E20" s="39">
        <v>-75000</v>
      </c>
      <c r="F20" s="39"/>
      <c r="G20" s="39"/>
      <c r="H20" s="39"/>
      <c r="I20" s="39"/>
      <c r="J20" s="39">
        <f>-E20</f>
        <v>75000</v>
      </c>
    </row>
    <row r="21" spans="3:10" x14ac:dyDescent="0.25">
      <c r="E21" s="39"/>
      <c r="F21" s="39"/>
      <c r="G21" s="39"/>
      <c r="H21" s="39"/>
      <c r="I21" s="39"/>
      <c r="J21" s="39"/>
    </row>
    <row r="22" spans="3:10" x14ac:dyDescent="0.25">
      <c r="C22" t="s">
        <v>27</v>
      </c>
      <c r="E22" s="39"/>
      <c r="F22" s="39">
        <v>450000</v>
      </c>
      <c r="G22" s="39">
        <v>450000</v>
      </c>
      <c r="H22" s="39">
        <v>450000</v>
      </c>
      <c r="I22" s="39">
        <v>450000</v>
      </c>
      <c r="J22" s="39">
        <v>450000</v>
      </c>
    </row>
    <row r="23" spans="3:10" x14ac:dyDescent="0.25">
      <c r="C23" t="s">
        <v>28</v>
      </c>
      <c r="E23" s="39"/>
      <c r="F23" s="39">
        <v>-35000</v>
      </c>
      <c r="G23" s="39">
        <v>-35000</v>
      </c>
      <c r="H23" s="39">
        <v>-35000</v>
      </c>
      <c r="I23" s="39">
        <v>-35000</v>
      </c>
      <c r="J23" s="39">
        <v>-35000</v>
      </c>
    </row>
    <row r="24" spans="3:10" x14ac:dyDescent="0.25">
      <c r="C24" t="s">
        <v>30</v>
      </c>
      <c r="E24" s="39"/>
      <c r="F24" s="39">
        <f>-D3</f>
        <v>-86250</v>
      </c>
      <c r="G24" s="39">
        <f>-D4</f>
        <v>-146625</v>
      </c>
      <c r="H24" s="39">
        <f>-D5</f>
        <v>-102637.5</v>
      </c>
      <c r="I24" s="39">
        <f>-D6</f>
        <v>-71846.25</v>
      </c>
      <c r="J24" s="39">
        <f>-D7</f>
        <v>-50292.375</v>
      </c>
    </row>
    <row r="25" spans="3:10" x14ac:dyDescent="0.25">
      <c r="E25" s="39"/>
      <c r="F25" s="39"/>
      <c r="G25" s="39"/>
      <c r="H25" s="39"/>
      <c r="I25" s="39"/>
      <c r="J25" s="39"/>
    </row>
    <row r="26" spans="3:10" x14ac:dyDescent="0.25">
      <c r="C26" t="s">
        <v>29</v>
      </c>
      <c r="E26" s="39"/>
      <c r="F26" s="39">
        <f t="shared" ref="F26:J26" si="2">SUM(F19:F24)</f>
        <v>328750</v>
      </c>
      <c r="G26" s="39">
        <f t="shared" si="2"/>
        <v>268375</v>
      </c>
      <c r="H26" s="39">
        <f t="shared" si="2"/>
        <v>312362.5</v>
      </c>
      <c r="I26" s="39">
        <f t="shared" si="2"/>
        <v>343153.75</v>
      </c>
      <c r="J26" s="39">
        <f t="shared" si="2"/>
        <v>439707.625</v>
      </c>
    </row>
    <row r="27" spans="3:10" x14ac:dyDescent="0.25">
      <c r="C27" t="s">
        <v>31</v>
      </c>
      <c r="E27" s="39"/>
      <c r="F27" s="39">
        <f t="shared" ref="F27:J27" si="3">F26 * $A5</f>
        <v>131500</v>
      </c>
      <c r="G27" s="39">
        <f t="shared" si="3"/>
        <v>107350</v>
      </c>
      <c r="H27" s="39">
        <f t="shared" si="3"/>
        <v>124945</v>
      </c>
      <c r="I27" s="39">
        <f t="shared" si="3"/>
        <v>137261.5</v>
      </c>
      <c r="J27" s="39">
        <f t="shared" si="3"/>
        <v>175883.05000000002</v>
      </c>
    </row>
    <row r="28" spans="3:10" x14ac:dyDescent="0.25">
      <c r="C28" t="s">
        <v>32</v>
      </c>
      <c r="E28" s="39"/>
      <c r="F28" s="39">
        <f t="shared" ref="F28:J28" si="4">F26 - F27</f>
        <v>197250</v>
      </c>
      <c r="G28" s="39">
        <f t="shared" si="4"/>
        <v>161025</v>
      </c>
      <c r="H28" s="39">
        <f t="shared" si="4"/>
        <v>187417.5</v>
      </c>
      <c r="I28" s="39">
        <f t="shared" si="4"/>
        <v>205892.25</v>
      </c>
      <c r="J28" s="39">
        <f t="shared" si="4"/>
        <v>263824.57499999995</v>
      </c>
    </row>
    <row r="29" spans="3:10" x14ac:dyDescent="0.25">
      <c r="E29" s="39"/>
      <c r="F29" s="39"/>
      <c r="G29" s="39"/>
      <c r="H29" s="39"/>
      <c r="I29" s="39"/>
      <c r="J29" s="39"/>
    </row>
    <row r="30" spans="3:10" x14ac:dyDescent="0.25">
      <c r="C30" t="s">
        <v>30</v>
      </c>
      <c r="E30" s="39"/>
      <c r="F30" s="39">
        <f>F24</f>
        <v>-86250</v>
      </c>
      <c r="G30" s="39">
        <f t="shared" ref="G30:J30" si="5">G24</f>
        <v>-146625</v>
      </c>
      <c r="H30" s="39">
        <f t="shared" si="5"/>
        <v>-102637.5</v>
      </c>
      <c r="I30" s="39">
        <f t="shared" si="5"/>
        <v>-71846.25</v>
      </c>
      <c r="J30" s="39">
        <f t="shared" si="5"/>
        <v>-50292.375</v>
      </c>
    </row>
    <row r="31" spans="3:10" x14ac:dyDescent="0.25">
      <c r="C31" t="s">
        <v>25</v>
      </c>
      <c r="E31" s="39">
        <f>E20 + E19</f>
        <v>-650000</v>
      </c>
      <c r="F31" s="39"/>
      <c r="G31" s="39"/>
      <c r="H31" s="39"/>
      <c r="I31" s="39"/>
      <c r="J31" s="39">
        <f>J20 + C9</f>
        <v>195000</v>
      </c>
    </row>
    <row r="32" spans="3:10" x14ac:dyDescent="0.25">
      <c r="C32" t="s">
        <v>33</v>
      </c>
      <c r="E32" s="39"/>
      <c r="F32" s="39"/>
      <c r="G32" s="39"/>
      <c r="H32" s="39"/>
      <c r="I32" s="39"/>
      <c r="J32" s="39">
        <f>C11</f>
        <v>-1060.45</v>
      </c>
    </row>
    <row r="33" spans="3:10" x14ac:dyDescent="0.25">
      <c r="E33" s="39"/>
      <c r="F33" s="39"/>
      <c r="G33" s="39"/>
      <c r="H33" s="39"/>
      <c r="I33" s="39"/>
      <c r="J33" s="39"/>
    </row>
    <row r="34" spans="3:10" x14ac:dyDescent="0.25">
      <c r="C34" t="s">
        <v>34</v>
      </c>
      <c r="E34" s="39">
        <f>SUM(E28:E32)</f>
        <v>-650000</v>
      </c>
      <c r="F34" s="39">
        <f t="shared" ref="F34:J34" si="6">SUM(F28:F32)</f>
        <v>111000</v>
      </c>
      <c r="G34" s="39">
        <f t="shared" si="6"/>
        <v>14400</v>
      </c>
      <c r="H34" s="39">
        <f t="shared" si="6"/>
        <v>84780</v>
      </c>
      <c r="I34" s="39">
        <f t="shared" si="6"/>
        <v>134046</v>
      </c>
      <c r="J34" s="39">
        <f t="shared" si="6"/>
        <v>407471.74999999994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2024-04-23T01:24:32Z</dcterms:created>
  <dcterms:modified xsi:type="dcterms:W3CDTF">2024-04-23T02:43:26Z</dcterms:modified>
</cp:coreProperties>
</file>