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ctm\OneDrive\Ambiente de Trabalho\UNI\AAD\projetoAAD\proj2AAD\"/>
    </mc:Choice>
  </mc:AlternateContent>
  <xr:revisionPtr revIDLastSave="0" documentId="13_ncr:1_{6361AF54-42EA-4C3F-AABC-3FB942A53E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do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56" i="1"/>
  <c r="L56" i="1" s="1"/>
  <c r="M56" i="1" s="1"/>
  <c r="L24" i="1" l="1"/>
  <c r="M24" i="1" s="1"/>
  <c r="A5" i="1"/>
  <c r="A6" i="1"/>
  <c r="A7" i="1"/>
  <c r="A8" i="1"/>
  <c r="A9" i="1"/>
  <c r="A10" i="1"/>
  <c r="A11" i="1"/>
  <c r="A12" i="1"/>
  <c r="A13" i="1"/>
  <c r="A14" i="1"/>
  <c r="A4" i="1"/>
  <c r="L27" i="1"/>
  <c r="K27" i="1"/>
  <c r="M27" i="1" s="1"/>
  <c r="K66" i="1"/>
  <c r="L66" i="1"/>
  <c r="K65" i="1"/>
  <c r="L65" i="1"/>
  <c r="M66" i="1" l="1"/>
  <c r="M65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L64" i="1"/>
  <c r="K64" i="1"/>
  <c r="L63" i="1"/>
  <c r="K63" i="1"/>
  <c r="L62" i="1"/>
  <c r="K62" i="1"/>
  <c r="L61" i="1"/>
  <c r="K61" i="1"/>
  <c r="L60" i="1"/>
  <c r="K60" i="1"/>
  <c r="L59" i="1"/>
  <c r="K59" i="1"/>
  <c r="L54" i="1"/>
  <c r="K54" i="1"/>
  <c r="L53" i="1"/>
  <c r="K53" i="1"/>
  <c r="L52" i="1"/>
  <c r="K52" i="1"/>
  <c r="L51" i="1"/>
  <c r="K51" i="1"/>
  <c r="M39" i="1"/>
  <c r="M40" i="1" s="1"/>
  <c r="M41" i="1" s="1"/>
  <c r="M42" i="1" s="1"/>
  <c r="M43" i="1" s="1"/>
  <c r="M44" i="1" s="1"/>
  <c r="M45" i="1" s="1"/>
  <c r="M46" i="1" s="1"/>
  <c r="M47" i="1" s="1"/>
  <c r="M48" i="1" s="1"/>
  <c r="M11" i="1"/>
  <c r="M12" i="1"/>
  <c r="M13" i="1"/>
  <c r="M14" i="1"/>
  <c r="M10" i="1"/>
  <c r="M5" i="1"/>
  <c r="M6" i="1" s="1"/>
  <c r="M7" i="1" s="1"/>
  <c r="M8" i="1" s="1"/>
  <c r="M9" i="1" s="1"/>
  <c r="L32" i="1"/>
  <c r="K32" i="1"/>
  <c r="L31" i="1"/>
  <c r="K31" i="1"/>
  <c r="L30" i="1"/>
  <c r="K30" i="1"/>
  <c r="L29" i="1"/>
  <c r="K29" i="1"/>
  <c r="L28" i="1"/>
  <c r="K28" i="1"/>
  <c r="K22" i="1"/>
  <c r="L22" i="1"/>
  <c r="L21" i="1"/>
  <c r="K21" i="1"/>
  <c r="L20" i="1"/>
  <c r="K20" i="1"/>
  <c r="L19" i="1"/>
  <c r="K19" i="1"/>
  <c r="L18" i="1"/>
  <c r="K18" i="1"/>
  <c r="L17" i="1"/>
  <c r="K17" i="1"/>
  <c r="M31" i="1" l="1"/>
  <c r="M29" i="1"/>
  <c r="M32" i="1"/>
  <c r="M30" i="1"/>
  <c r="M28" i="1"/>
  <c r="L43" i="1"/>
  <c r="L44" i="1"/>
  <c r="L48" i="1"/>
  <c r="M54" i="1"/>
  <c r="L47" i="1"/>
  <c r="M62" i="1"/>
  <c r="M53" i="1"/>
  <c r="L38" i="1"/>
  <c r="M52" i="1"/>
  <c r="M63" i="1"/>
  <c r="L41" i="1"/>
  <c r="L45" i="1"/>
  <c r="M64" i="1"/>
  <c r="M51" i="1"/>
  <c r="L39" i="1"/>
  <c r="L42" i="1"/>
  <c r="L46" i="1"/>
  <c r="M59" i="1"/>
  <c r="M60" i="1"/>
  <c r="M61" i="1"/>
  <c r="L40" i="1"/>
  <c r="M19" i="1"/>
  <c r="M17" i="1"/>
  <c r="M21" i="1"/>
  <c r="M18" i="1"/>
  <c r="M22" i="1"/>
  <c r="M20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1" i="1"/>
  <c r="L101" i="1" l="1"/>
  <c r="K102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J10" i="1"/>
  <c r="J11" i="1"/>
  <c r="J12" i="1"/>
  <c r="J13" i="1"/>
  <c r="L13" i="1" s="1"/>
  <c r="J14" i="1"/>
  <c r="L14" i="1" s="1"/>
  <c r="E5" i="1"/>
  <c r="J5" i="1" s="1"/>
  <c r="E4" i="1"/>
  <c r="K4" i="1" s="1"/>
  <c r="L9" i="1" l="1"/>
  <c r="L6" i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<sst xmlns="http://schemas.openxmlformats.org/spreadsheetml/2006/main" count="169" uniqueCount="80">
  <si>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</si>
  <si>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</si>
  <si>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</si>
  <si>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</si>
  <si>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</si>
  <si>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</si>
  <si>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</si>
  <si>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</si>
  <si>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</si>
  <si>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</si>
  <si>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</si>
  <si>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</si>
  <si>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</si>
  <si>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</si>
  <si>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</si>
  <si>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</si>
  <si>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</si>
  <si>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</si>
  <si>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</si>
  <si>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</si>
  <si>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</si>
  <si>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</si>
  <si>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</si>
  <si>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</si>
  <si>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</si>
  <si>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</si>
  <si>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</si>
  <si>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</si>
  <si>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</si>
  <si>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</si>
  <si>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</si>
  <si>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</si>
  <si>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</si>
  <si>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</si>
  <si>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</si>
  <si>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</si>
  <si>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</si>
  <si>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</si>
  <si>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</si>
  <si>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</si>
  <si>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</si>
  <si>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</si>
  <si>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</si>
  <si>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</si>
  <si>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</si>
  <si>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</si>
  <si>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</si>
  <si>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</si>
  <si>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</si>
  <si>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</si>
  <si>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</si>
  <si>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</si>
  <si>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</si>
  <si>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</si>
  <si>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</si>
  <si>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</si>
  <si>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</si>
  <si>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</si>
  <si>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</si>
  <si>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</si>
  <si>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</si>
  <si>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</si>
  <si>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</si>
  <si>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</si>
  <si>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</si>
  <si>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</si>
  <si>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</si>
  <si>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</si>
  <si>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</si>
  <si>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</si>
  <si>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</si>
  <si>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</si>
  <si>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</si>
  <si>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</si>
  <si>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</si>
  <si>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</si>
  <si>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</si>
  <si>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</si>
  <si>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</si>
  <si>
    <t>CPU Kernel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</si>
</sst>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60000000000000009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Tudo!$J$38:$J$48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Tudo!$A$4:$A$14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Tudo!$M$38:$M$48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"Block Column"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(griddim x, griddim y, blockdim x, blockdim y)</a:t>
                </a:r>
              </a:p>
            </c:rich>
          </c:tx>
          <c:layout>
            <c:manualLayout>
              <c:xMode val="edge"/>
              <c:yMode val="edge"/>
              <c:x val="0.32486671440764364"/>
              <c:y val="0.91077184796344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"Grid Column"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Tudo!$K$26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Tudo!$A$27:$A$32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Tudo!$K$27:$K$32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"Block Row"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Tudo!$K$50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Tudo!$A$51:$A$54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Tudo!$K$51:$K$54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execution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"Grid Row"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Tudo!$K$58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Tudo!$A$59:$A$66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Tudo!$K$59:$K$66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(griddim x, griddim y, blockdim x, blockdim 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235000</xdr:colOff>
      <xdr:row>1</xdr:row>
      <xdr:rowOff>237258</xdr:rowOff>
    </xdr:from>
    <xdr:to>
      <xdr:col>30</xdr:col>
      <xdr:colOff>183573</xdr:colOff>
      <xdr:row>16</xdr:row>
      <xdr:rowOff>118300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34</xdr:row>
      <xdr:rowOff>116031</xdr:rowOff>
    </xdr:from>
    <xdr:to>
      <xdr:col>30</xdr:col>
      <xdr:colOff>183574</xdr:colOff>
      <xdr:row>51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285443</xdr:colOff>
      <xdr:row>17</xdr:row>
      <xdr:rowOff>38100</xdr:rowOff>
    </xdr:from>
    <xdr:to>
      <xdr:col>21</xdr:col>
      <xdr:colOff>266700</xdr:colOff>
      <xdr:row>31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53674</xdr:colOff>
      <xdr:row>17</xdr:row>
      <xdr:rowOff>116031</xdr:rowOff>
    </xdr:from>
    <xdr:to>
      <xdr:col>30</xdr:col>
      <xdr:colOff>201929</xdr:colOff>
      <xdr:row>32</xdr:row>
      <xdr:rowOff>114990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275398</xdr:colOff>
      <xdr:row>52</xdr:row>
      <xdr:rowOff>8659</xdr:rowOff>
    </xdr:from>
    <xdr:to>
      <xdr:col>21</xdr:col>
      <xdr:colOff>480060</xdr:colOff>
      <xdr:row>65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59661</xdr:colOff>
      <xdr:row>52</xdr:row>
      <xdr:rowOff>7620</xdr:rowOff>
    </xdr:from>
    <xdr:to>
      <xdr:col>30</xdr:col>
      <xdr:colOff>289560</xdr:colOff>
      <xdr:row>65</xdr:row>
      <xdr:rowOff>106681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95" dataDxfId="94">
  <autoFilter ref="B3:M14" xr:uid="{C74EBD76-2F64-4221-A5A3-4D464FC5AECB}"/>
  <tableColumns count="12">
    <tableColumn id="1" xr3:uid="{A4FB5ABB-A987-4CA2-B11A-C8B2C50322A2}" name="gridDimX" dataDxfId="93"/>
    <tableColumn id="2" xr3:uid="{3876FD4E-04AA-4F68-B1F5-7CB98751491F}" name="blockDimX" dataDxfId="92"/>
    <tableColumn id="3" xr3:uid="{6B3C28D5-159B-4BAA-8B6A-7B2D5B99FFF9}" name="Cuda Kernel" dataDxfId="91"/>
    <tableColumn id="4" xr3:uid="{FA98D974-7A36-4234-AAFA-1D60412A6199}" name="1º " dataDxfId="90"/>
    <tableColumn id="5" xr3:uid="{D6494B06-A91B-4055-920C-2BA070345A57}" name="2º" dataDxfId="89"/>
    <tableColumn id="6" xr3:uid="{3E319409-4F31-446E-84F7-DDC5D5D0B016}" name="3º" dataDxfId="88"/>
    <tableColumn id="7" xr3:uid="{2D2FC63D-5D57-4D44-9590-D45C0573E388}" name="4º" dataDxfId="87"/>
    <tableColumn id="8" xr3:uid="{B5013285-D899-4EE0-B9C1-FB2FA691672C}" name="5º" dataDxfId="86"/>
    <tableColumn id="9" xr3:uid="{0B471454-963B-4030-90BE-C33AC2C7C5D8}" name="Media" dataDxfId="85">
      <calculatedColumnFormula>AVERAGE(E4:I4)</calculatedColumnFormula>
    </tableColumn>
    <tableColumn id="10" xr3:uid="{D7FE7045-EE1F-4D54-B2F4-26B2C0CF0E29}" name="Desvio Padrao" dataDxfId="84">
      <calculatedColumnFormula>STDEV(E4:I4)</calculatedColumnFormula>
    </tableColumn>
    <tableColumn id="11" xr3:uid="{26791600-D0E6-4339-BB36-441C5D26FD18}" name="Coef" dataDxfId="83">
      <calculatedColumnFormula>Tabela4[[#This Row],[Media]]/Tabela4[[#This Row],[Desvio Padrao]]</calculatedColumnFormula>
    </tableColumn>
    <tableColumn id="12" xr3:uid="{824E85EC-7E92-4CF0-BB44-5B38407A765D}" name="Teorica" dataDxfId="82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100:L111" totalsRowShown="0" headerRowDxfId="81" dataDxfId="80">
  <autoFilter ref="C100:L111" xr:uid="{DC14E98F-30DC-4A1B-8D50-0724132F1414}"/>
  <tableColumns count="10">
    <tableColumn id="1" xr3:uid="{38E84C7C-5593-47A0-B9FE-97ED10C29DCA}" name="gridDimY" dataDxfId="79"/>
    <tableColumn id="2" xr3:uid="{940C2EDA-81D0-4130-BEF9-A829F5C414D2}" name="blockDimY" dataDxfId="78"/>
    <tableColumn id="3" xr3:uid="{874CBB69-F465-41D5-B91B-D1C7B9BA9206}" name="Cuda Kernel" dataDxfId="77"/>
    <tableColumn id="4" xr3:uid="{74A2729D-E2F0-4244-A880-E693541D4AF9}" name="1º " dataDxfId="76"/>
    <tableColumn id="5" xr3:uid="{6A3ED035-4D76-47E0-9DC8-66DB9C6123C6}" name="2º" dataDxfId="75"/>
    <tableColumn id="6" xr3:uid="{13CEAE3D-1169-4B60-AD8C-648131971D32}" name="3º" dataDxfId="74"/>
    <tableColumn id="7" xr3:uid="{4692D76D-DC60-4F85-BAC0-9C812CE8951A}" name="4º" dataDxfId="73"/>
    <tableColumn id="8" xr3:uid="{DAC5E63F-DC48-4399-8459-18213A8259B4}" name="5º" dataDxfId="72"/>
    <tableColumn id="9" xr3:uid="{705BFBC0-7739-4CB3-BC01-4A19BF93EDF7}" name="Media" dataDxfId="71">
      <calculatedColumnFormula>AVERAGE(F101:J101)</calculatedColumnFormula>
    </tableColumn>
    <tableColumn id="10" xr3:uid="{0A879FFD-5E80-429D-A497-5245B8D8C9E9}" name="Desvio Padrao" dataDxfId="70">
      <calculatedColumnFormula>STDEV(F101:J101)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69" dataDxfId="68">
  <autoFilter ref="B16:M22" xr:uid="{74ED20E1-E8E4-4B3D-A14C-5E1F6953877E}"/>
  <tableColumns count="12">
    <tableColumn id="1" xr3:uid="{52E6AFB4-5DF1-47BD-9568-3B299002770C}" name="gridDimX" dataDxfId="67"/>
    <tableColumn id="2" xr3:uid="{B60B7410-FADE-4250-905C-FD042699A4D9}" name="blockDimX" dataDxfId="66"/>
    <tableColumn id="3" xr3:uid="{A85E00EB-F6EF-45A3-B443-FFFF0BEA471D}" name="blockDimY" dataDxfId="65"/>
    <tableColumn id="4" xr3:uid="{DBFB7FBC-E871-4AC4-AC2A-D469262040A1}" name="Cuda Kernel" dataDxfId="64"/>
    <tableColumn id="5" xr3:uid="{2172D3BF-AE72-473C-9641-FDB4A1680270}" name="1º " dataDxfId="63"/>
    <tableColumn id="6" xr3:uid="{2B701978-FCA1-4C82-9D9B-DE022FB4A4FF}" name="2º" dataDxfId="62"/>
    <tableColumn id="7" xr3:uid="{6DA80BDC-4444-40AB-A685-82DAC3912666}" name="3º" dataDxfId="61"/>
    <tableColumn id="8" xr3:uid="{038A9259-EC36-4014-A0B2-0F26E0672A32}" name="4º" dataDxfId="60"/>
    <tableColumn id="9" xr3:uid="{C2163FB8-415E-49C3-8BA1-0EC46171FBF3}" name="5º" dataDxfId="59"/>
    <tableColumn id="10" xr3:uid="{DE062FC4-CCA3-4157-AD17-BD34AAB63B56}" name="Media" dataDxfId="58">
      <calculatedColumnFormula>AVERAGE(F17:J17)</calculatedColumnFormula>
    </tableColumn>
    <tableColumn id="11" xr3:uid="{98658D6C-7C17-4CB3-B7A4-9A219E991DF4}" name="Desvio Padrao" dataDxfId="57">
      <calculatedColumnFormula>STDEV(F17:J17)</calculatedColumnFormula>
    </tableColumn>
    <tableColumn id="12" xr3:uid="{48060F8B-9519-4243-A151-D5212C9BDD42}" name="Coef" dataDxfId="56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6:M32" totalsRowShown="0" headerRowDxfId="55" dataDxfId="54">
  <autoFilter ref="B26:M32" xr:uid="{2F53E0B9-0593-4C1C-B2A0-1837C1B5A266}"/>
  <tableColumns count="12">
    <tableColumn id="1" xr3:uid="{D314A26A-776E-45AB-B97C-7B4CCD10C6FF}" name="gridDimX" dataDxfId="53"/>
    <tableColumn id="2" xr3:uid="{327AC6DC-C1F5-48BB-87F3-B8A02C7E2686}" name="gridDimY" dataDxfId="52"/>
    <tableColumn id="3" xr3:uid="{021914CB-903B-46D1-8C0C-D57FF48C53D2}" name="blockDimX2" dataDxfId="51"/>
    <tableColumn id="4" xr3:uid="{22CF2BAA-EAE0-40FD-924F-104AA7269971}" name="Cuda Kernel" dataDxfId="50"/>
    <tableColumn id="5" xr3:uid="{559B6EDE-E5F1-4467-9BB6-56E53367D8CD}" name="1º " dataDxfId="49"/>
    <tableColumn id="6" xr3:uid="{5A68E55B-82E9-48A4-88E3-1AEE8F151CAC}" name="2º" dataDxfId="48"/>
    <tableColumn id="7" xr3:uid="{BD5633D2-A4BE-46EB-92DC-4B5C8E36B953}" name="3º" dataDxfId="47"/>
    <tableColumn id="8" xr3:uid="{716DB042-307B-4AC2-83FC-424454FD69CD}" name="4º" dataDxfId="46"/>
    <tableColumn id="9" xr3:uid="{71CE32D6-C326-404D-9201-6899B768CA45}" name="5º" dataDxfId="45"/>
    <tableColumn id="10" xr3:uid="{0DBD358B-300C-4033-AA0E-A3DCB21D8500}" name="Media" dataDxfId="44">
      <calculatedColumnFormula>AVERAGE(F27:J27)</calculatedColumnFormula>
    </tableColumn>
    <tableColumn id="11" xr3:uid="{E3982694-B84F-468F-8E7A-C71D6B7CBE65}" name="Desvio Padrao" dataDxfId="43">
      <calculatedColumnFormula>STDEV(F27:J27)</calculatedColumnFormula>
    </tableColumn>
    <tableColumn id="12" xr3:uid="{45C0EDE9-14CC-4827-833A-038644AD1D14}" name="Coef" dataDxfId="42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7:M48" totalsRowShown="0" headerRowDxfId="41" dataDxfId="40">
  <autoFilter ref="B37:M48" xr:uid="{03C0836E-B1EE-4D75-99BB-3F36F1FF92FB}"/>
  <tableColumns count="12">
    <tableColumn id="1" xr3:uid="{388DE001-89BA-417E-B7EF-7A0BECF6E67D}" name="gridDimX" dataDxfId="39"/>
    <tableColumn id="2" xr3:uid="{D648D2C6-DD68-4C3F-9213-97BEDE7270EC}" name="blockDimX2" dataDxfId="38"/>
    <tableColumn id="3" xr3:uid="{65C6110F-6C96-4499-A0D3-52D5B3BAC0A4}" name="Cuda Kernel" dataDxfId="37"/>
    <tableColumn id="4" xr3:uid="{891A908C-D473-4397-A84B-774BF1B3D63F}" name="1º " dataDxfId="36"/>
    <tableColumn id="5" xr3:uid="{0A8CA49E-ADD6-4811-BA9A-4DF6C1DE7825}" name="2º" dataDxfId="35"/>
    <tableColumn id="6" xr3:uid="{B74082CB-C724-4E93-A0D3-B6DCA9273989}" name="3º" dataDxfId="34"/>
    <tableColumn id="7" xr3:uid="{54F448C8-ECFC-473A-BEE4-96E23DAC0F3B}" name="4º" dataDxfId="33"/>
    <tableColumn id="8" xr3:uid="{850D29A6-7DF0-4D99-8BA8-FDAD97B3836A}" name="5º" dataDxfId="32"/>
    <tableColumn id="9" xr3:uid="{D9466A68-3B98-471D-BCE1-46483F4DD230}" name="Media" dataDxfId="31">
      <calculatedColumnFormula>AVERAGE(E38:I38)</calculatedColumnFormula>
    </tableColumn>
    <tableColumn id="10" xr3:uid="{8F6954B4-A278-48CA-B49D-589E58277D00}" name="Desvio Padrao" dataDxfId="30">
      <calculatedColumnFormula>STDEV(E38:I38)</calculatedColumnFormula>
    </tableColumn>
    <tableColumn id="11" xr3:uid="{FF159FCA-34A1-4421-84FE-AD47693752C1}" name="Coef" dataDxfId="29">
      <calculatedColumnFormula>Tabela44[[#This Row],[Media]]/Tabela44[[#This Row],[Desvio Padrao]]</calculatedColumnFormula>
    </tableColumn>
    <tableColumn id="12" xr3:uid="{7E3C1865-17A5-4961-ABD3-74B22DEB0342}" name="Teorica" dataDxfId="28">
      <calculatedColumnFormula>AVERAGE(H38:L38)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50:M54" totalsRowShown="0" headerRowDxfId="27" dataDxfId="26">
  <autoFilter ref="B50:M54" xr:uid="{82AF8115-A559-4862-BDF8-50BB6853F36E}"/>
  <tableColumns count="12">
    <tableColumn id="1" xr3:uid="{F74C00EB-FC87-4815-BD28-90719C9D3C61}" name="gridDimX" dataDxfId="25"/>
    <tableColumn id="2" xr3:uid="{B4331134-F346-495D-8964-98DE3D9CE04D}" name="blockDimX2" dataDxfId="24"/>
    <tableColumn id="3" xr3:uid="{5FA1AEB0-A017-430A-9E1F-62903E2AF513}" name="blockDimY" dataDxfId="23"/>
    <tableColumn id="4" xr3:uid="{4F91BE4A-CEC4-4124-A51B-FB15A3511644}" name="Cuda Kernel" dataDxfId="22"/>
    <tableColumn id="5" xr3:uid="{24600B71-B055-4ADA-BABB-8E2953774353}" name="1º " dataDxfId="21"/>
    <tableColumn id="6" xr3:uid="{44BD8EF7-1CED-4C50-A694-D58009DA34C5}" name="2º" dataDxfId="20"/>
    <tableColumn id="7" xr3:uid="{FCEF5D46-EF2D-4E67-AFAA-F85EB0A89FAE}" name="3º" dataDxfId="19"/>
    <tableColumn id="8" xr3:uid="{B78108B0-5606-4EE2-99BF-2DE7CEB79687}" name="4º" dataDxfId="18"/>
    <tableColumn id="9" xr3:uid="{E750F501-52F2-4866-8EE4-83E2D37E9BD3}" name="5º" dataDxfId="17"/>
    <tableColumn id="10" xr3:uid="{FB8EBC34-02A1-4B67-A16E-B9AE8BDCEAF1}" name="Media" dataDxfId="16">
      <calculatedColumnFormula>AVERAGE(F51:J51)</calculatedColumnFormula>
    </tableColumn>
    <tableColumn id="11" xr3:uid="{74FE1162-B0E8-47B0-999F-D3F73408310B}" name="Desvio Padrao" dataDxfId="15">
      <calculatedColumnFormula>STDEV(F51:J51)</calculatedColumnFormula>
    </tableColumn>
    <tableColumn id="12" xr3:uid="{7B668557-A3C5-46A3-A1AE-B3D0572CEAC9}" name="Coef" dataDxfId="14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8:M66" totalsRowShown="0" headerRowDxfId="13" dataDxfId="12">
  <autoFilter ref="B58:M66" xr:uid="{0DF4CF99-5D43-4EB7-8109-3E1E5C20E658}"/>
  <tableColumns count="12">
    <tableColumn id="1" xr3:uid="{5A8C6BE7-EA27-413A-A98F-747BB16534ED}" name="gridDimX" dataDxfId="11"/>
    <tableColumn id="3" xr3:uid="{11103D20-3E1F-4C3E-98B9-51996439D6E0}" name="gridDimY" dataDxfId="10"/>
    <tableColumn id="2" xr3:uid="{70D05024-75FB-41A0-8A93-88C75820EAED}" name="blockDimX" dataDxfId="9"/>
    <tableColumn id="4" xr3:uid="{2FE14C0B-2A34-44C0-850D-33BD167EFC36}" name="Cuda Kernel" dataDxfId="8"/>
    <tableColumn id="5" xr3:uid="{CC63588B-8AF7-4A16-90E0-3DE47EF87D59}" name="1º " dataDxfId="7"/>
    <tableColumn id="6" xr3:uid="{42901B77-0EA7-4EA4-8E0F-3D7183078B80}" name="2º" dataDxfId="6"/>
    <tableColumn id="7" xr3:uid="{8255EED9-5C96-44CF-B2CA-FECB3C42236A}" name="3º" dataDxfId="5"/>
    <tableColumn id="8" xr3:uid="{B9AFA4F2-E217-4A7F-8CAF-6DF52C1DCF88}" name="4º" dataDxfId="4"/>
    <tableColumn id="9" xr3:uid="{142C8679-3303-4339-A319-2FDD6A151AA6}" name="5º" dataDxfId="3"/>
    <tableColumn id="10" xr3:uid="{9C66C7D3-F551-46C7-807A-E96D7B24F0CB}" name="Media" dataDxfId="2">
      <calculatedColumnFormula>AVERAGE(F59:J59)</calculatedColumnFormula>
    </tableColumn>
    <tableColumn id="11" xr3:uid="{5D503643-967F-44FB-92A2-2560EA922640}" name="Desvio Padrao" dataDxfId="1">
      <calculatedColumnFormula>STDEV(F59:J59)</calculatedColumnFormula>
    </tableColumn>
    <tableColumn id="12" xr3:uid="{6FFB1603-AF30-4130-A858-4F07DC4B2CC6}" name="Coef" dataDxfId="0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topLeftCell="N50" zoomScaleNormal="100" workbookViewId="0">
      <selection activeCell="AD17" sqref="AD17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0"/>
      <c r="M1" s="30"/>
      <c r="N1" s="30"/>
    </row>
    <row r="2" spans="1:16" ht="30.6" customHeight="1" x14ac:dyDescent="0.3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1"/>
      <c r="O2" s="1"/>
      <c r="P2" s="1"/>
    </row>
    <row r="3" spans="1:16" x14ac:dyDescent="0.3">
      <c r="B3" s="1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36</v>
      </c>
      <c r="M3" s="31" t="s">
        <v>38</v>
      </c>
      <c r="P3" s="1"/>
    </row>
    <row r="4" spans="1:16" x14ac:dyDescent="0.3">
      <c r="A4" s="1">
        <f t="shared" ref="A4:A14" si="0">2^C4</f>
        <v>1</v>
      </c>
      <c r="B4" s="32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3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3">
        <f>M4/2</f>
        <v>0.11791</v>
      </c>
      <c r="N5" s="1"/>
      <c r="P5" s="1"/>
    </row>
    <row r="6" spans="1:16" x14ac:dyDescent="0.3">
      <c r="A6" s="1">
        <f t="shared" si="0"/>
        <v>4</v>
      </c>
      <c r="B6" s="32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3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3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2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3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6">
        <v>5</v>
      </c>
      <c r="C9" s="23">
        <v>5</v>
      </c>
      <c r="D9" s="23" t="s">
        <v>12</v>
      </c>
      <c r="E9" s="34">
        <v>0.1431</v>
      </c>
      <c r="F9" s="34">
        <v>0.1431</v>
      </c>
      <c r="G9" s="34">
        <v>0.14249999999999999</v>
      </c>
      <c r="H9" s="34">
        <v>0.1434</v>
      </c>
      <c r="I9" s="34">
        <v>0.14230000000000001</v>
      </c>
      <c r="J9" s="34">
        <f t="shared" si="1"/>
        <v>0.14287999999999998</v>
      </c>
      <c r="K9" s="34">
        <f t="shared" si="2"/>
        <v>4.6043457732885401E-4</v>
      </c>
      <c r="L9" s="34">
        <f>Tabela4[[#This Row],[Media]]/Tabela4[[#This Row],[Desvio Padrao]]</f>
        <v>310.31553022993637</v>
      </c>
      <c r="M9" s="33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2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3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3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2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3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3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2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3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4" t="s">
        <v>3</v>
      </c>
      <c r="D16" s="15" t="s">
        <v>22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4" t="s">
        <v>36</v>
      </c>
      <c r="N16" s="1"/>
    </row>
    <row r="17" spans="1:14" x14ac:dyDescent="0.3">
      <c r="A17" s="1" t="s">
        <v>73</v>
      </c>
      <c r="B17" s="26">
        <v>5</v>
      </c>
      <c r="C17" s="23">
        <v>5</v>
      </c>
      <c r="D17" s="16">
        <v>0</v>
      </c>
      <c r="E17" s="23" t="s">
        <v>12</v>
      </c>
      <c r="F17" s="34">
        <v>0.1431</v>
      </c>
      <c r="G17" s="34">
        <v>0.1431</v>
      </c>
      <c r="H17" s="34">
        <v>0.14249999999999999</v>
      </c>
      <c r="I17" s="34">
        <v>0.1434</v>
      </c>
      <c r="J17" s="34">
        <v>0.14230000000000001</v>
      </c>
      <c r="K17" s="35">
        <f t="shared" ref="K17:K22" si="5">AVERAGE(F17:J17)</f>
        <v>0.14287999999999998</v>
      </c>
      <c r="L17" s="35">
        <f t="shared" ref="L17:L22" si="6">STDEV(F17:J17)</f>
        <v>4.6043457732885401E-4</v>
      </c>
      <c r="M17" s="36">
        <f>Tabela1[[#This Row],[Media]]/Tabela1[[#This Row],[Desvio Padrao]]</f>
        <v>310.31553022993637</v>
      </c>
      <c r="N17" s="1"/>
    </row>
    <row r="18" spans="1:14" x14ac:dyDescent="0.3">
      <c r="A18" s="1" t="s">
        <v>74</v>
      </c>
      <c r="B18" s="2">
        <v>5</v>
      </c>
      <c r="C18" s="24">
        <v>4</v>
      </c>
      <c r="D18" s="17">
        <v>1</v>
      </c>
      <c r="E18" s="1" t="s">
        <v>53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7">
        <f t="shared" si="5"/>
        <v>0.16064000000000001</v>
      </c>
      <c r="L18" s="37">
        <f t="shared" si="6"/>
        <v>6.8774995456198206E-4</v>
      </c>
      <c r="M18" s="38">
        <f>Tabela1[[#This Row],[Media]]/Tabela1[[#This Row],[Desvio Padrao]]</f>
        <v>233.57326152396374</v>
      </c>
      <c r="N18" s="1"/>
    </row>
    <row r="19" spans="1:14" x14ac:dyDescent="0.3">
      <c r="A19" s="1" t="s">
        <v>75</v>
      </c>
      <c r="B19" s="2">
        <v>5</v>
      </c>
      <c r="C19" s="24">
        <v>3</v>
      </c>
      <c r="D19" s="17">
        <v>2</v>
      </c>
      <c r="E19" s="1" t="s">
        <v>43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39">
        <f t="shared" si="5"/>
        <v>0.16004000000000002</v>
      </c>
      <c r="L19" s="39">
        <f t="shared" si="6"/>
        <v>1.0644247272588116E-3</v>
      </c>
      <c r="M19" s="40">
        <f>Tabela1[[#This Row],[Media]]/Tabela1[[#This Row],[Desvio Padrao]]</f>
        <v>150.35351575507582</v>
      </c>
      <c r="N19" s="1"/>
    </row>
    <row r="20" spans="1:14" x14ac:dyDescent="0.3">
      <c r="A20" s="1" t="s">
        <v>76</v>
      </c>
      <c r="B20" s="2">
        <v>5</v>
      </c>
      <c r="C20" s="24">
        <v>2</v>
      </c>
      <c r="D20" s="17">
        <v>3</v>
      </c>
      <c r="E20" s="1" t="s">
        <v>54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7">
        <f t="shared" si="5"/>
        <v>0.15951999999999997</v>
      </c>
      <c r="L20" s="37">
        <f t="shared" si="6"/>
        <v>5.1185935568278176E-4</v>
      </c>
      <c r="M20" s="38">
        <f>Tabela1[[#This Row],[Media]]/Tabela1[[#This Row],[Desvio Padrao]]</f>
        <v>311.64810846763231</v>
      </c>
      <c r="N20" s="1"/>
    </row>
    <row r="21" spans="1:14" x14ac:dyDescent="0.3">
      <c r="A21" s="1" t="s">
        <v>77</v>
      </c>
      <c r="B21" s="2">
        <v>5</v>
      </c>
      <c r="C21" s="24">
        <v>1</v>
      </c>
      <c r="D21" s="17">
        <v>4</v>
      </c>
      <c r="E21" s="1" t="s">
        <v>55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39">
        <f t="shared" si="5"/>
        <v>0.17078000000000002</v>
      </c>
      <c r="L21" s="39">
        <f t="shared" si="6"/>
        <v>4.9193495504995673E-4</v>
      </c>
      <c r="M21" s="40">
        <f>Tabela1[[#This Row],[Media]]/Tabela1[[#This Row],[Desvio Padrao]]</f>
        <v>347.15971745219252</v>
      </c>
      <c r="N21" s="1"/>
    </row>
    <row r="22" spans="1:14" x14ac:dyDescent="0.3">
      <c r="A22" s="1" t="s">
        <v>78</v>
      </c>
      <c r="B22" s="2">
        <v>5</v>
      </c>
      <c r="C22" s="24">
        <v>0</v>
      </c>
      <c r="D22" s="21">
        <v>5</v>
      </c>
      <c r="E22" s="1" t="s">
        <v>56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2"/>
      <c r="C23" s="1"/>
      <c r="D23" s="1"/>
      <c r="E23" s="1"/>
      <c r="F23" s="4"/>
      <c r="G23" s="4"/>
      <c r="H23" s="4"/>
      <c r="I23" s="4"/>
      <c r="J23" s="4"/>
      <c r="K23" s="1"/>
      <c r="L23" s="1"/>
      <c r="M23" s="5"/>
      <c r="N23" s="1"/>
    </row>
    <row r="24" spans="1:14" x14ac:dyDescent="0.3">
      <c r="A24" s="1"/>
      <c r="B24" s="2"/>
      <c r="C24" s="1"/>
      <c r="D24" s="1"/>
      <c r="E24" s="46" t="s">
        <v>79</v>
      </c>
      <c r="F24" s="47">
        <v>9.4459999999999997</v>
      </c>
      <c r="G24" s="47">
        <v>9.4540000000000006</v>
      </c>
      <c r="H24" s="47">
        <v>9.3810000000000002</v>
      </c>
      <c r="I24" s="47">
        <v>9.5470000000000006</v>
      </c>
      <c r="J24" s="47">
        <v>9.4700000000000006</v>
      </c>
      <c r="K24" s="48">
        <f>AVERAGE(F24:J24)</f>
        <v>9.4596</v>
      </c>
      <c r="L24" s="48">
        <f>AVERAGE(G24:K24)</f>
        <v>9.4623200000000018</v>
      </c>
      <c r="M24" s="49">
        <f>K24/L24</f>
        <v>0.99971254406953036</v>
      </c>
      <c r="N24" s="1"/>
    </row>
    <row r="25" spans="1:14" x14ac:dyDescent="0.3">
      <c r="A25" s="1"/>
      <c r="B25" s="6"/>
      <c r="L25" s="1"/>
      <c r="M25" s="3"/>
      <c r="N25" s="1"/>
    </row>
    <row r="26" spans="1:14" x14ac:dyDescent="0.3">
      <c r="A26" s="1"/>
      <c r="B26" s="25" t="s">
        <v>4</v>
      </c>
      <c r="C26" s="22" t="s">
        <v>23</v>
      </c>
      <c r="D26" s="11" t="s">
        <v>35</v>
      </c>
      <c r="E26" s="10" t="s">
        <v>10</v>
      </c>
      <c r="F26" s="10" t="s">
        <v>9</v>
      </c>
      <c r="G26" s="10" t="s">
        <v>5</v>
      </c>
      <c r="H26" s="10" t="s">
        <v>6</v>
      </c>
      <c r="I26" s="10" t="s">
        <v>7</v>
      </c>
      <c r="J26" s="10" t="s">
        <v>8</v>
      </c>
      <c r="K26" s="10" t="s">
        <v>1</v>
      </c>
      <c r="L26" s="10" t="s">
        <v>2</v>
      </c>
      <c r="M26" s="14" t="s">
        <v>36</v>
      </c>
      <c r="N26" s="1"/>
    </row>
    <row r="27" spans="1:14" x14ac:dyDescent="0.3">
      <c r="A27" s="1" t="s">
        <v>73</v>
      </c>
      <c r="B27" s="26">
        <v>5</v>
      </c>
      <c r="C27" s="23">
        <v>0</v>
      </c>
      <c r="D27" s="23">
        <v>5</v>
      </c>
      <c r="E27" s="23" t="s">
        <v>12</v>
      </c>
      <c r="F27" s="34">
        <v>0.1431</v>
      </c>
      <c r="G27" s="34">
        <v>0.1431</v>
      </c>
      <c r="H27" s="34">
        <v>0.14249999999999999</v>
      </c>
      <c r="I27" s="34">
        <v>0.1434</v>
      </c>
      <c r="J27" s="34">
        <v>0.14230000000000001</v>
      </c>
      <c r="K27" s="35">
        <f t="shared" ref="K27" si="7">AVERAGE(F27:J27)</f>
        <v>0.14287999999999998</v>
      </c>
      <c r="L27" s="35">
        <f t="shared" ref="L27" si="8">STDEV(F27:J27)</f>
        <v>4.6043457732885401E-4</v>
      </c>
      <c r="M27" s="36">
        <f>Tabela13[[#This Row],[Media]]/Tabela13[[#This Row],[Desvio Padrao]]</f>
        <v>310.31553022993637</v>
      </c>
      <c r="N27" s="1"/>
    </row>
    <row r="28" spans="1:14" x14ac:dyDescent="0.3">
      <c r="A28" s="1" t="s">
        <v>74</v>
      </c>
      <c r="B28" s="27">
        <v>4</v>
      </c>
      <c r="C28" s="24">
        <v>1</v>
      </c>
      <c r="D28" s="1">
        <v>5</v>
      </c>
      <c r="E28" s="1" t="s">
        <v>57</v>
      </c>
      <c r="F28" s="4">
        <v>0.1429</v>
      </c>
      <c r="G28" s="4">
        <v>0.14299999999999999</v>
      </c>
      <c r="H28" s="4">
        <v>0.1431</v>
      </c>
      <c r="I28" s="4">
        <v>0.14280000000000001</v>
      </c>
      <c r="J28" s="4">
        <v>0.14149999999999999</v>
      </c>
      <c r="K28" s="37">
        <f t="shared" ref="K28:K32" si="9">AVERAGE(F28:J28)</f>
        <v>0.14265999999999998</v>
      </c>
      <c r="L28" s="37">
        <f t="shared" ref="L28:L32" si="10">STDEV(F28:J28)</f>
        <v>6.5802735505448965E-4</v>
      </c>
      <c r="M28" s="38">
        <f>Tabela13[[#This Row],[Media]]/Tabela13[[#This Row],[Desvio Padrao]]</f>
        <v>216.79949762603206</v>
      </c>
      <c r="N28" s="1"/>
    </row>
    <row r="29" spans="1:14" x14ac:dyDescent="0.3">
      <c r="A29" s="1" t="s">
        <v>75</v>
      </c>
      <c r="B29" s="27">
        <v>3</v>
      </c>
      <c r="C29" s="24">
        <v>2</v>
      </c>
      <c r="D29" s="12">
        <v>5</v>
      </c>
      <c r="E29" s="1" t="s">
        <v>58</v>
      </c>
      <c r="F29" s="4">
        <v>0.1429</v>
      </c>
      <c r="G29" s="4">
        <v>0.1414</v>
      </c>
      <c r="H29" s="4">
        <v>0.14180000000000001</v>
      </c>
      <c r="I29" s="4">
        <v>0.14230000000000001</v>
      </c>
      <c r="J29" s="4">
        <v>0.1431</v>
      </c>
      <c r="K29" s="39">
        <f t="shared" si="9"/>
        <v>0.14230000000000001</v>
      </c>
      <c r="L29" s="39">
        <f t="shared" si="10"/>
        <v>7.1763500472036645E-4</v>
      </c>
      <c r="M29" s="40">
        <f>Tabela13[[#This Row],[Media]]/Tabela13[[#This Row],[Desvio Padrao]]</f>
        <v>198.29021586739432</v>
      </c>
    </row>
    <row r="30" spans="1:14" x14ac:dyDescent="0.3">
      <c r="A30" s="1" t="s">
        <v>76</v>
      </c>
      <c r="B30" s="27">
        <v>2</v>
      </c>
      <c r="C30" s="24">
        <v>3</v>
      </c>
      <c r="D30" s="1">
        <v>5</v>
      </c>
      <c r="E30" s="1" t="s">
        <v>59</v>
      </c>
      <c r="F30" s="4">
        <v>0.14319999999999999</v>
      </c>
      <c r="G30" s="4">
        <v>0.1429</v>
      </c>
      <c r="H30" s="4">
        <v>0.14299999999999999</v>
      </c>
      <c r="I30" s="4">
        <v>0.14319999999999999</v>
      </c>
      <c r="J30" s="4">
        <v>0.14299999999999999</v>
      </c>
      <c r="K30" s="37">
        <f t="shared" si="9"/>
        <v>0.14306000000000002</v>
      </c>
      <c r="L30" s="37">
        <f t="shared" si="10"/>
        <v>1.3416407864998709E-4</v>
      </c>
      <c r="M30" s="38">
        <f>Tabela13[[#This Row],[Media]]/Tabela13[[#This Row],[Desvio Padrao]]</f>
        <v>1066.3062828704021</v>
      </c>
    </row>
    <row r="31" spans="1:14" x14ac:dyDescent="0.3">
      <c r="A31" s="1" t="s">
        <v>77</v>
      </c>
      <c r="B31" s="27">
        <v>1</v>
      </c>
      <c r="C31" s="24">
        <v>4</v>
      </c>
      <c r="D31" s="12">
        <v>5</v>
      </c>
      <c r="E31" s="1" t="s">
        <v>60</v>
      </c>
      <c r="F31" s="4">
        <v>0.1431</v>
      </c>
      <c r="G31" s="4">
        <v>0.1431</v>
      </c>
      <c r="H31" s="4">
        <v>0.1431</v>
      </c>
      <c r="I31" s="4">
        <v>0.1429</v>
      </c>
      <c r="J31" s="4">
        <v>0.1426</v>
      </c>
      <c r="K31" s="39">
        <f t="shared" si="9"/>
        <v>0.14296000000000003</v>
      </c>
      <c r="L31" s="39">
        <f t="shared" si="10"/>
        <v>2.1908902300206702E-4</v>
      </c>
      <c r="M31" s="40">
        <f>Tabela13[[#This Row],[Media]]/Tabela13[[#This Row],[Desvio Padrao]]</f>
        <v>652.5201401744863</v>
      </c>
    </row>
    <row r="32" spans="1:14" ht="15" thickBot="1" x14ac:dyDescent="0.35">
      <c r="A32" s="1" t="s">
        <v>78</v>
      </c>
      <c r="B32" s="28">
        <v>0</v>
      </c>
      <c r="C32" s="29">
        <v>5</v>
      </c>
      <c r="D32" s="7">
        <v>5</v>
      </c>
      <c r="E32" s="7" t="s">
        <v>61</v>
      </c>
      <c r="F32" s="8">
        <v>0.1431</v>
      </c>
      <c r="G32" s="8">
        <v>0.1431</v>
      </c>
      <c r="H32" s="8">
        <v>0.14230000000000001</v>
      </c>
      <c r="I32" s="8">
        <v>0.1431</v>
      </c>
      <c r="J32" s="8">
        <v>0.1431</v>
      </c>
      <c r="K32" s="41">
        <f t="shared" si="9"/>
        <v>0.14294000000000001</v>
      </c>
      <c r="L32" s="41">
        <f t="shared" si="10"/>
        <v>3.577708763999642E-4</v>
      </c>
      <c r="M32" s="42">
        <f>Tabela13[[#This Row],[Media]]/Tabela13[[#This Row],[Desvio Padrao]]</f>
        <v>399.52944587977737</v>
      </c>
    </row>
    <row r="33" spans="1:13" x14ac:dyDescent="0.3">
      <c r="A33" s="1"/>
    </row>
    <row r="34" spans="1:13" x14ac:dyDescent="0.3">
      <c r="A34" s="1"/>
    </row>
    <row r="35" spans="1:13" ht="15" thickBot="1" x14ac:dyDescent="0.35">
      <c r="A35" s="1"/>
    </row>
    <row r="36" spans="1:13" ht="18" x14ac:dyDescent="0.3">
      <c r="A36" s="1"/>
      <c r="B36" s="50" t="s">
        <v>39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</row>
    <row r="37" spans="1:13" x14ac:dyDescent="0.3">
      <c r="A37" s="1"/>
      <c r="B37" s="13" t="s">
        <v>4</v>
      </c>
      <c r="C37" s="1" t="s">
        <v>35</v>
      </c>
      <c r="D37" s="1" t="s">
        <v>10</v>
      </c>
      <c r="E37" s="1" t="s">
        <v>9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1</v>
      </c>
      <c r="K37" s="1" t="s">
        <v>2</v>
      </c>
      <c r="L37" s="1" t="s">
        <v>36</v>
      </c>
      <c r="M37" s="31" t="s">
        <v>38</v>
      </c>
    </row>
    <row r="38" spans="1:13" x14ac:dyDescent="0.3">
      <c r="A38" s="1"/>
      <c r="B38" s="32">
        <v>10</v>
      </c>
      <c r="C38" s="1">
        <v>0</v>
      </c>
      <c r="D38" s="1" t="s">
        <v>11</v>
      </c>
      <c r="E38" s="4">
        <v>0.1245</v>
      </c>
      <c r="F38" s="4">
        <v>0.12379999999999999</v>
      </c>
      <c r="G38" s="4">
        <v>0.1241</v>
      </c>
      <c r="H38" s="4">
        <v>0.1246</v>
      </c>
      <c r="I38" s="4">
        <v>0.12429999999999999</v>
      </c>
      <c r="J38" s="4">
        <f t="shared" ref="J38:J48" si="11">AVERAGE(E38:I38)</f>
        <v>0.12426</v>
      </c>
      <c r="K38" s="4">
        <f t="shared" ref="K38:K48" si="12">STDEV(E38:I38)</f>
        <v>3.2093613071762674E-4</v>
      </c>
      <c r="L38" s="4">
        <f>Tabela44[[#This Row],[Media]]/Tabela44[[#This Row],[Desvio Padrao]]</f>
        <v>387.17984080555027</v>
      </c>
      <c r="M38" s="33">
        <v>0.12426</v>
      </c>
    </row>
    <row r="39" spans="1:13" x14ac:dyDescent="0.3">
      <c r="A39" s="1"/>
      <c r="B39" s="2">
        <v>9</v>
      </c>
      <c r="C39" s="1">
        <v>1</v>
      </c>
      <c r="D39" s="1" t="s">
        <v>21</v>
      </c>
      <c r="E39" s="4">
        <v>8.0659999999999996E-2</v>
      </c>
      <c r="F39" s="4">
        <v>9.8790000000000003E-2</v>
      </c>
      <c r="G39" s="4">
        <v>9.1700000000000004E-2</v>
      </c>
      <c r="H39" s="4">
        <v>9.5829999999999999E-2</v>
      </c>
      <c r="I39" s="4">
        <v>9.7530000000000006E-2</v>
      </c>
      <c r="J39" s="4">
        <f t="shared" si="11"/>
        <v>9.2901999999999998E-2</v>
      </c>
      <c r="K39" s="4">
        <f t="shared" si="12"/>
        <v>7.347984077282696E-3</v>
      </c>
      <c r="L39" s="4">
        <f>Tabela44[[#This Row],[Media]]/Tabela44[[#This Row],[Desvio Padrao]]</f>
        <v>12.643195606155341</v>
      </c>
      <c r="M39" s="33">
        <f>M38/2</f>
        <v>6.2129999999999998E-2</v>
      </c>
    </row>
    <row r="40" spans="1:13" ht="30.6" customHeight="1" x14ac:dyDescent="0.3">
      <c r="A40" s="1"/>
      <c r="B40" s="32">
        <v>8</v>
      </c>
      <c r="C40" s="1">
        <v>2</v>
      </c>
      <c r="D40" s="1" t="s">
        <v>20</v>
      </c>
      <c r="E40" s="4">
        <v>8.1769999999999995E-2</v>
      </c>
      <c r="F40" s="4">
        <v>8.1799999999999998E-2</v>
      </c>
      <c r="G40" s="4">
        <v>8.1860000000000002E-2</v>
      </c>
      <c r="H40" s="4">
        <v>8.1739999999999993E-2</v>
      </c>
      <c r="I40" s="4">
        <v>8.1769999999999995E-2</v>
      </c>
      <c r="J40" s="4">
        <f t="shared" si="11"/>
        <v>8.1788E-2</v>
      </c>
      <c r="K40" s="4">
        <f t="shared" si="12"/>
        <v>4.5497252664312712E-5</v>
      </c>
      <c r="L40" s="4">
        <f>Tabela44[[#This Row],[Media]]/Tabela44[[#This Row],[Desvio Padrao]]</f>
        <v>1797.6470052696861</v>
      </c>
      <c r="M40" s="33">
        <f t="shared" ref="M40:M41" si="13">M39/2</f>
        <v>3.1064999999999999E-2</v>
      </c>
    </row>
    <row r="41" spans="1:13" x14ac:dyDescent="0.3">
      <c r="A41" s="1" t="s">
        <v>41</v>
      </c>
      <c r="B41" s="26">
        <v>7</v>
      </c>
      <c r="C41" s="23">
        <v>3</v>
      </c>
      <c r="D41" s="23" t="s">
        <v>19</v>
      </c>
      <c r="E41" s="34">
        <v>8.158E-2</v>
      </c>
      <c r="F41" s="34">
        <v>8.1610000000000002E-2</v>
      </c>
      <c r="G41" s="34">
        <v>8.1519999999999995E-2</v>
      </c>
      <c r="H41" s="34">
        <v>8.1549999999999997E-2</v>
      </c>
      <c r="I41" s="34">
        <v>8.1570000000000004E-2</v>
      </c>
      <c r="J41" s="34">
        <f t="shared" si="11"/>
        <v>8.1566E-2</v>
      </c>
      <c r="K41" s="34">
        <f t="shared" si="12"/>
        <v>3.3615472627945877E-5</v>
      </c>
      <c r="L41" s="34">
        <f>Tabela44[[#This Row],[Media]]/Tabela44[[#This Row],[Desvio Padrao]]</f>
        <v>2426.4421596200004</v>
      </c>
      <c r="M41" s="33">
        <f t="shared" si="13"/>
        <v>1.5532499999999999E-2</v>
      </c>
    </row>
    <row r="42" spans="1:13" x14ac:dyDescent="0.3">
      <c r="A42" s="1"/>
      <c r="B42" s="32">
        <v>6</v>
      </c>
      <c r="C42" s="1">
        <v>4</v>
      </c>
      <c r="D42" s="1" t="s">
        <v>18</v>
      </c>
      <c r="E42" s="4">
        <v>9.2490000000000003E-2</v>
      </c>
      <c r="F42" s="4">
        <v>9.2490000000000003E-2</v>
      </c>
      <c r="G42" s="4">
        <v>9.2520000000000005E-2</v>
      </c>
      <c r="H42" s="4">
        <v>9.2549999999999993E-2</v>
      </c>
      <c r="I42" s="4">
        <v>9.2490000000000003E-2</v>
      </c>
      <c r="J42" s="4">
        <f t="shared" si="11"/>
        <v>9.2508000000000007E-2</v>
      </c>
      <c r="K42" s="4">
        <f t="shared" si="12"/>
        <v>2.6832815729994057E-5</v>
      </c>
      <c r="L42" s="4">
        <f>Tabela44[[#This Row],[Media]]/Tabela44[[#This Row],[Desvio Padrao]]</f>
        <v>3447.5696077096154</v>
      </c>
      <c r="M42" s="33">
        <f>M41</f>
        <v>1.5532499999999999E-2</v>
      </c>
    </row>
    <row r="43" spans="1:13" x14ac:dyDescent="0.3">
      <c r="A43" s="1"/>
      <c r="B43" s="2">
        <v>5</v>
      </c>
      <c r="C43" s="1">
        <v>5</v>
      </c>
      <c r="D43" s="1" t="s">
        <v>12</v>
      </c>
      <c r="E43" s="4">
        <v>0.1183</v>
      </c>
      <c r="F43" s="4">
        <v>0.1182</v>
      </c>
      <c r="G43" s="4">
        <v>0.1182</v>
      </c>
      <c r="H43" s="4">
        <v>0.1183</v>
      </c>
      <c r="I43" s="4">
        <v>0.1183</v>
      </c>
      <c r="J43" s="4">
        <f t="shared" si="11"/>
        <v>0.11826</v>
      </c>
      <c r="K43" s="4">
        <f t="shared" si="12"/>
        <v>5.4772255750518179E-5</v>
      </c>
      <c r="L43" s="4">
        <f>Tabela44[[#This Row],[Media]]/Tabela44[[#This Row],[Desvio Padrao]]</f>
        <v>2159.1223216853032</v>
      </c>
      <c r="M43" s="33">
        <f t="shared" ref="M43:M48" si="14">M42</f>
        <v>1.5532499999999999E-2</v>
      </c>
    </row>
    <row r="44" spans="1:13" x14ac:dyDescent="0.3">
      <c r="A44" s="1"/>
      <c r="B44" s="32">
        <v>4</v>
      </c>
      <c r="C44" s="1">
        <v>6</v>
      </c>
      <c r="D44" s="1" t="s">
        <v>17</v>
      </c>
      <c r="E44" s="4">
        <v>0.13300000000000001</v>
      </c>
      <c r="F44" s="4">
        <v>0.1331</v>
      </c>
      <c r="G44" s="4">
        <v>0.1331</v>
      </c>
      <c r="H44" s="4">
        <v>0.13300000000000001</v>
      </c>
      <c r="I44" s="4">
        <v>0.13289999999999999</v>
      </c>
      <c r="J44" s="4">
        <f t="shared" si="11"/>
        <v>0.13302</v>
      </c>
      <c r="K44" s="4">
        <f t="shared" si="12"/>
        <v>8.366600265340829E-5</v>
      </c>
      <c r="L44" s="4">
        <f>Tabela44[[#This Row],[Media]]/Tabela44[[#This Row],[Desvio Padrao]]</f>
        <v>1589.8930961365963</v>
      </c>
      <c r="M44" s="33">
        <f t="shared" si="14"/>
        <v>1.5532499999999999E-2</v>
      </c>
    </row>
    <row r="45" spans="1:13" x14ac:dyDescent="0.3">
      <c r="A45" s="1"/>
      <c r="B45" s="2">
        <v>3</v>
      </c>
      <c r="C45" s="1">
        <v>7</v>
      </c>
      <c r="D45" s="1" t="s">
        <v>16</v>
      </c>
      <c r="E45" s="4">
        <v>0.1414</v>
      </c>
      <c r="F45" s="4">
        <v>0.14149999999999999</v>
      </c>
      <c r="G45" s="4">
        <v>0.14130000000000001</v>
      </c>
      <c r="H45" s="4">
        <v>0.1414</v>
      </c>
      <c r="I45" s="4">
        <v>0.1414</v>
      </c>
      <c r="J45" s="4">
        <f t="shared" si="11"/>
        <v>0.1414</v>
      </c>
      <c r="K45" s="4">
        <f t="shared" si="12"/>
        <v>7.0710678118646961E-5</v>
      </c>
      <c r="L45" s="4">
        <f>Tabela44[[#This Row],[Media]]/Tabela44[[#This Row],[Desvio Padrao]]</f>
        <v>1999.6979771957767</v>
      </c>
      <c r="M45" s="33">
        <f t="shared" si="14"/>
        <v>1.5532499999999999E-2</v>
      </c>
    </row>
    <row r="46" spans="1:13" x14ac:dyDescent="0.3">
      <c r="A46" s="1"/>
      <c r="B46" s="32">
        <v>2</v>
      </c>
      <c r="C46" s="1">
        <v>8</v>
      </c>
      <c r="D46" s="1" t="s">
        <v>15</v>
      </c>
      <c r="E46" s="4">
        <v>0.24099999999999999</v>
      </c>
      <c r="F46" s="4">
        <v>0.2427</v>
      </c>
      <c r="G46" s="4">
        <v>0.2442</v>
      </c>
      <c r="H46" s="4">
        <v>0.24149999999999999</v>
      </c>
      <c r="I46" s="4">
        <v>0.24249999999999999</v>
      </c>
      <c r="J46" s="4">
        <f t="shared" si="11"/>
        <v>0.24237999999999998</v>
      </c>
      <c r="K46" s="4">
        <f t="shared" si="12"/>
        <v>1.2357184145265492E-3</v>
      </c>
      <c r="L46" s="4">
        <f>Tabela44[[#This Row],[Media]]/Tabela44[[#This Row],[Desvio Padrao]]</f>
        <v>196.14500937324382</v>
      </c>
      <c r="M46" s="33">
        <f t="shared" si="14"/>
        <v>1.5532499999999999E-2</v>
      </c>
    </row>
    <row r="47" spans="1:13" x14ac:dyDescent="0.3">
      <c r="A47" s="1"/>
      <c r="B47" s="2">
        <v>1</v>
      </c>
      <c r="C47" s="1">
        <v>9</v>
      </c>
      <c r="D47" s="1" t="s">
        <v>14</v>
      </c>
      <c r="E47" s="4">
        <v>0.47499999999999998</v>
      </c>
      <c r="F47" s="4">
        <v>0.47660000000000002</v>
      </c>
      <c r="G47" s="4">
        <v>0.47389999999999999</v>
      </c>
      <c r="H47" s="4">
        <v>0.47420000000000001</v>
      </c>
      <c r="I47" s="4">
        <v>0.47689999999999999</v>
      </c>
      <c r="J47" s="4">
        <f t="shared" si="11"/>
        <v>0.47531999999999996</v>
      </c>
      <c r="K47" s="4">
        <f t="shared" si="12"/>
        <v>1.3700364958642577E-3</v>
      </c>
      <c r="L47" s="4">
        <f>Tabela44[[#This Row],[Media]]/Tabela44[[#This Row],[Desvio Padrao]]</f>
        <v>346.93966287383802</v>
      </c>
      <c r="M47" s="33">
        <f t="shared" si="14"/>
        <v>1.5532499999999999E-2</v>
      </c>
    </row>
    <row r="48" spans="1:13" x14ac:dyDescent="0.3">
      <c r="A48" s="1"/>
      <c r="B48" s="32">
        <v>0</v>
      </c>
      <c r="C48" s="1">
        <v>10</v>
      </c>
      <c r="D48" s="1" t="s">
        <v>13</v>
      </c>
      <c r="E48" s="4">
        <v>1.0209999999999999</v>
      </c>
      <c r="F48" s="4">
        <v>1.02</v>
      </c>
      <c r="G48" s="4">
        <v>1.0209999999999999</v>
      </c>
      <c r="H48" s="4">
        <v>1.016</v>
      </c>
      <c r="I48" s="4">
        <v>1.0209999999999999</v>
      </c>
      <c r="J48" s="4">
        <f t="shared" si="11"/>
        <v>1.0197999999999998</v>
      </c>
      <c r="K48" s="4">
        <f t="shared" si="12"/>
        <v>2.167948338867836E-3</v>
      </c>
      <c r="L48" s="4">
        <f>Tabela44[[#This Row],[Media]]/Tabela44[[#This Row],[Desvio Padrao]]</f>
        <v>470.39866297393797</v>
      </c>
      <c r="M48" s="33">
        <f t="shared" si="14"/>
        <v>1.5532499999999999E-2</v>
      </c>
    </row>
    <row r="49" spans="1:13" x14ac:dyDescent="0.3">
      <c r="A49" s="1"/>
      <c r="B49" s="2"/>
      <c r="C49" s="1"/>
      <c r="D49" s="1"/>
      <c r="E49" s="4"/>
      <c r="F49" s="4"/>
      <c r="G49" s="4"/>
      <c r="H49" s="4"/>
      <c r="I49" s="4"/>
      <c r="J49" s="4"/>
      <c r="K49" s="4"/>
      <c r="L49" s="1"/>
      <c r="M49" s="3"/>
    </row>
    <row r="50" spans="1:13" x14ac:dyDescent="0.3">
      <c r="A50" s="45"/>
      <c r="B50" s="2" t="s">
        <v>4</v>
      </c>
      <c r="C50" s="24" t="s">
        <v>35</v>
      </c>
      <c r="D50" s="15" t="s">
        <v>22</v>
      </c>
      <c r="E50" s="10" t="s">
        <v>10</v>
      </c>
      <c r="F50" s="10" t="s">
        <v>9</v>
      </c>
      <c r="G50" s="10" t="s">
        <v>5</v>
      </c>
      <c r="H50" s="10" t="s">
        <v>6</v>
      </c>
      <c r="I50" s="10" t="s">
        <v>7</v>
      </c>
      <c r="J50" s="10" t="s">
        <v>8</v>
      </c>
      <c r="K50" s="10" t="s">
        <v>1</v>
      </c>
      <c r="L50" s="10" t="s">
        <v>2</v>
      </c>
      <c r="M50" s="14" t="s">
        <v>36</v>
      </c>
    </row>
    <row r="51" spans="1:13" x14ac:dyDescent="0.3">
      <c r="A51" s="45" t="s">
        <v>62</v>
      </c>
      <c r="B51" s="26">
        <v>7</v>
      </c>
      <c r="C51" s="23">
        <v>3</v>
      </c>
      <c r="D51" s="16">
        <v>0</v>
      </c>
      <c r="E51" s="23" t="s">
        <v>42</v>
      </c>
      <c r="F51" s="34">
        <v>8.158E-2</v>
      </c>
      <c r="G51" s="34">
        <v>8.1610000000000002E-2</v>
      </c>
      <c r="H51" s="34">
        <v>8.1519999999999995E-2</v>
      </c>
      <c r="I51" s="34">
        <v>8.1549999999999997E-2</v>
      </c>
      <c r="J51" s="34">
        <v>8.1570000000000004E-2</v>
      </c>
      <c r="K51" s="35">
        <f t="shared" ref="K51:K54" si="15">AVERAGE(F51:J51)</f>
        <v>8.1566E-2</v>
      </c>
      <c r="L51" s="35">
        <f t="shared" ref="L51:L54" si="16">STDEV(F51:J51)</f>
        <v>3.3615472627945877E-5</v>
      </c>
      <c r="M51" s="36">
        <f>Tabela19[[#This Row],[Media]]/Tabela19[[#This Row],[Desvio Padrao]]</f>
        <v>2426.4421596200004</v>
      </c>
    </row>
    <row r="52" spans="1:13" x14ac:dyDescent="0.3">
      <c r="A52" s="45" t="s">
        <v>70</v>
      </c>
      <c r="B52" s="2">
        <v>7</v>
      </c>
      <c r="C52" s="24">
        <v>2</v>
      </c>
      <c r="D52" s="17">
        <v>1</v>
      </c>
      <c r="E52" s="1" t="s">
        <v>44</v>
      </c>
      <c r="F52" s="4">
        <v>8.1839999999999996E-2</v>
      </c>
      <c r="G52" s="4">
        <v>8.1839999999999996E-2</v>
      </c>
      <c r="H52" s="4">
        <v>8.1839999999999996E-2</v>
      </c>
      <c r="I52" s="4">
        <v>8.1790000000000002E-2</v>
      </c>
      <c r="J52" s="4">
        <v>8.1790000000000002E-2</v>
      </c>
      <c r="K52" s="37">
        <f t="shared" si="15"/>
        <v>8.1820000000000004E-2</v>
      </c>
      <c r="L52" s="37">
        <f t="shared" si="16"/>
        <v>2.7386127875255291E-5</v>
      </c>
      <c r="M52" s="38">
        <f>Tabela19[[#This Row],[Media]]/Tabela19[[#This Row],[Desvio Padrao]]</f>
        <v>2987.6439770051752</v>
      </c>
    </row>
    <row r="53" spans="1:13" x14ac:dyDescent="0.3">
      <c r="A53" s="45" t="s">
        <v>71</v>
      </c>
      <c r="B53" s="2">
        <v>7</v>
      </c>
      <c r="C53" s="24">
        <v>1</v>
      </c>
      <c r="D53" s="17">
        <v>2</v>
      </c>
      <c r="E53" s="1" t="s">
        <v>45</v>
      </c>
      <c r="F53" s="4">
        <v>8.4190000000000001E-2</v>
      </c>
      <c r="G53" s="4">
        <v>8.4129999999999996E-2</v>
      </c>
      <c r="H53" s="4">
        <v>8.4099999999999994E-2</v>
      </c>
      <c r="I53" s="4">
        <v>8.4110000000000004E-2</v>
      </c>
      <c r="J53" s="4">
        <v>8.4110000000000004E-2</v>
      </c>
      <c r="K53" s="39">
        <f t="shared" si="15"/>
        <v>8.4128000000000008E-2</v>
      </c>
      <c r="L53" s="39">
        <f t="shared" si="16"/>
        <v>3.6331804249170328E-5</v>
      </c>
      <c r="M53" s="40">
        <f>Tabela19[[#This Row],[Media]]/Tabela19[[#This Row],[Desvio Padrao]]</f>
        <v>2315.5469908137347</v>
      </c>
    </row>
    <row r="54" spans="1:13" ht="16.8" customHeight="1" x14ac:dyDescent="0.3">
      <c r="A54" s="45" t="s">
        <v>72</v>
      </c>
      <c r="B54" s="2">
        <v>7</v>
      </c>
      <c r="C54" s="24">
        <v>0</v>
      </c>
      <c r="D54" s="17">
        <v>3</v>
      </c>
      <c r="E54" s="1" t="s">
        <v>46</v>
      </c>
      <c r="F54" s="4">
        <v>8.1720000000000001E-2</v>
      </c>
      <c r="G54" s="4">
        <v>8.1750000000000003E-2</v>
      </c>
      <c r="H54" s="4">
        <v>8.1780000000000005E-2</v>
      </c>
      <c r="I54" s="4">
        <v>8.1839999999999996E-2</v>
      </c>
      <c r="J54" s="4">
        <v>8.1839999999999996E-2</v>
      </c>
      <c r="K54" s="37">
        <f t="shared" si="15"/>
        <v>8.1785999999999998E-2</v>
      </c>
      <c r="L54" s="37">
        <f t="shared" si="16"/>
        <v>5.3665631459991991E-5</v>
      </c>
      <c r="M54" s="38">
        <f>Tabela19[[#This Row],[Media]]/Tabela19[[#This Row],[Desvio Padrao]]</f>
        <v>1523.9921300650658</v>
      </c>
    </row>
    <row r="55" spans="1:13" ht="16.8" customHeight="1" x14ac:dyDescent="0.3">
      <c r="A55" s="45"/>
      <c r="B55" s="2"/>
      <c r="C55" s="1"/>
      <c r="D55" s="1"/>
      <c r="E55" s="1"/>
      <c r="F55" s="4"/>
      <c r="G55" s="4"/>
      <c r="H55" s="4"/>
      <c r="I55" s="4"/>
      <c r="J55" s="4"/>
      <c r="K55" s="4"/>
      <c r="L55" s="4"/>
      <c r="M55" s="5"/>
    </row>
    <row r="56" spans="1:13" ht="27.6" customHeight="1" x14ac:dyDescent="0.3">
      <c r="A56" s="45"/>
      <c r="B56" s="6"/>
      <c r="E56" s="46" t="s">
        <v>79</v>
      </c>
      <c r="F56" s="47">
        <v>0.62219999999999998</v>
      </c>
      <c r="G56" s="47">
        <v>0.62529999999999997</v>
      </c>
      <c r="H56" s="47">
        <v>0.62180000000000002</v>
      </c>
      <c r="I56" s="47">
        <v>0.63719999999999999</v>
      </c>
      <c r="J56" s="47">
        <v>0.62209999999999999</v>
      </c>
      <c r="K56" s="48">
        <f>AVERAGE(F56:J56)</f>
        <v>0.62572000000000005</v>
      </c>
      <c r="L56" s="48">
        <f>AVERAGE(G56:K56)</f>
        <v>0.62642400000000009</v>
      </c>
      <c r="M56" s="49">
        <f>K56/L56</f>
        <v>0.99887616055578965</v>
      </c>
    </row>
    <row r="57" spans="1:13" x14ac:dyDescent="0.3">
      <c r="A57" s="45"/>
      <c r="B57" s="6"/>
      <c r="M57" s="9"/>
    </row>
    <row r="58" spans="1:13" x14ac:dyDescent="0.3">
      <c r="A58" s="45"/>
      <c r="B58" s="27" t="s">
        <v>4</v>
      </c>
      <c r="C58" s="24" t="s">
        <v>23</v>
      </c>
      <c r="D58" s="18" t="s">
        <v>3</v>
      </c>
      <c r="E58" s="10" t="s">
        <v>10</v>
      </c>
      <c r="F58" s="10" t="s">
        <v>9</v>
      </c>
      <c r="G58" s="10" t="s">
        <v>5</v>
      </c>
      <c r="H58" s="10" t="s">
        <v>6</v>
      </c>
      <c r="I58" s="10" t="s">
        <v>7</v>
      </c>
      <c r="J58" s="10" t="s">
        <v>8</v>
      </c>
      <c r="K58" s="10" t="s">
        <v>1</v>
      </c>
      <c r="L58" s="10" t="s">
        <v>2</v>
      </c>
      <c r="M58" s="14" t="s">
        <v>36</v>
      </c>
    </row>
    <row r="59" spans="1:13" x14ac:dyDescent="0.3">
      <c r="A59" s="45" t="s">
        <v>62</v>
      </c>
      <c r="B59" s="26">
        <v>7</v>
      </c>
      <c r="C59" s="23">
        <v>0</v>
      </c>
      <c r="D59" s="16">
        <v>3</v>
      </c>
      <c r="E59" s="23" t="s">
        <v>42</v>
      </c>
      <c r="F59" s="34">
        <v>8.158E-2</v>
      </c>
      <c r="G59" s="34">
        <v>8.1610000000000002E-2</v>
      </c>
      <c r="H59" s="34">
        <v>8.1519999999999995E-2</v>
      </c>
      <c r="I59" s="34">
        <v>8.1549999999999997E-2</v>
      </c>
      <c r="J59" s="34">
        <v>8.1570000000000004E-2</v>
      </c>
      <c r="K59" s="35">
        <f t="shared" ref="K59:K64" si="17">AVERAGE(F59:J59)</f>
        <v>8.1566E-2</v>
      </c>
      <c r="L59" s="35">
        <f t="shared" ref="L59:L64" si="18">STDEV(F59:J59)</f>
        <v>3.3615472627945877E-5</v>
      </c>
      <c r="M59" s="36">
        <f>Tabela1310[[#This Row],[Media]]/Tabela1310[[#This Row],[Desvio Padrao]]</f>
        <v>2426.4421596200004</v>
      </c>
    </row>
    <row r="60" spans="1:13" x14ac:dyDescent="0.3">
      <c r="A60" s="1" t="s">
        <v>63</v>
      </c>
      <c r="B60" s="27">
        <v>6</v>
      </c>
      <c r="C60" s="24">
        <v>1</v>
      </c>
      <c r="D60" s="19">
        <v>3</v>
      </c>
      <c r="E60" s="1" t="s">
        <v>47</v>
      </c>
      <c r="F60" s="4">
        <v>8.1600000000000006E-2</v>
      </c>
      <c r="G60" s="4">
        <v>8.1610000000000002E-2</v>
      </c>
      <c r="H60" s="4">
        <v>8.1540000000000001E-2</v>
      </c>
      <c r="I60" s="4">
        <v>8.1570000000000004E-2</v>
      </c>
      <c r="J60" s="4">
        <v>8.1549999999999997E-2</v>
      </c>
      <c r="K60" s="37">
        <f t="shared" si="17"/>
        <v>8.1574000000000008E-2</v>
      </c>
      <c r="L60" s="37">
        <f t="shared" si="18"/>
        <v>3.0495901363955644E-5</v>
      </c>
      <c r="M60" s="38">
        <f>Tabela1310[[#This Row],[Media]]/Tabela1310[[#This Row],[Desvio Padrao]]</f>
        <v>2674.9168364118486</v>
      </c>
    </row>
    <row r="61" spans="1:13" x14ac:dyDescent="0.3">
      <c r="A61" s="1" t="s">
        <v>64</v>
      </c>
      <c r="B61" s="27">
        <v>5</v>
      </c>
      <c r="C61" s="24">
        <v>2</v>
      </c>
      <c r="D61" s="19">
        <v>3</v>
      </c>
      <c r="E61" s="1" t="s">
        <v>37</v>
      </c>
      <c r="F61" s="4">
        <v>8.1600000000000006E-2</v>
      </c>
      <c r="G61" s="4">
        <v>8.1619999999999998E-2</v>
      </c>
      <c r="H61" s="4">
        <v>8.1619999999999998E-2</v>
      </c>
      <c r="I61" s="4">
        <v>8.1629999999999994E-2</v>
      </c>
      <c r="J61" s="4">
        <v>8.1600000000000006E-2</v>
      </c>
      <c r="K61" s="39">
        <f t="shared" si="17"/>
        <v>8.1613999999999992E-2</v>
      </c>
      <c r="L61" s="39">
        <f t="shared" si="18"/>
        <v>1.3416407864993537E-5</v>
      </c>
      <c r="M61" s="40">
        <f>Tabela1310[[#This Row],[Media]]/Tabela1310[[#This Row],[Desvio Padrao]]</f>
        <v>6083.1483971912858</v>
      </c>
    </row>
    <row r="62" spans="1:13" x14ac:dyDescent="0.3">
      <c r="A62" s="45" t="s">
        <v>66</v>
      </c>
      <c r="B62" s="27">
        <v>4</v>
      </c>
      <c r="C62" s="24">
        <v>3</v>
      </c>
      <c r="D62" s="19">
        <v>3</v>
      </c>
      <c r="E62" s="1" t="s">
        <v>48</v>
      </c>
      <c r="F62" s="4">
        <v>8.1570000000000004E-2</v>
      </c>
      <c r="G62" s="4">
        <v>8.1570000000000004E-2</v>
      </c>
      <c r="H62" s="4">
        <v>8.1610000000000002E-2</v>
      </c>
      <c r="I62" s="4">
        <v>8.1629999999999994E-2</v>
      </c>
      <c r="J62" s="4">
        <v>8.1610000000000002E-2</v>
      </c>
      <c r="K62" s="37">
        <f t="shared" si="17"/>
        <v>8.1598000000000004E-2</v>
      </c>
      <c r="L62" s="37">
        <f t="shared" si="18"/>
        <v>2.6832815729994315E-5</v>
      </c>
      <c r="M62" s="38">
        <f>Tabela1310[[#This Row],[Media]]/Tabela1310[[#This Row],[Desvio Padrao]]</f>
        <v>3040.9779138008225</v>
      </c>
    </row>
    <row r="63" spans="1:13" x14ac:dyDescent="0.3">
      <c r="A63" s="45" t="s">
        <v>65</v>
      </c>
      <c r="B63" s="27">
        <v>3</v>
      </c>
      <c r="C63" s="24">
        <v>4</v>
      </c>
      <c r="D63" s="19">
        <v>3</v>
      </c>
      <c r="E63" s="1" t="s">
        <v>49</v>
      </c>
      <c r="F63" s="4">
        <v>8.1589999999999996E-2</v>
      </c>
      <c r="G63" s="4">
        <v>8.1549999999999997E-2</v>
      </c>
      <c r="H63" s="4">
        <v>8.1619999999999998E-2</v>
      </c>
      <c r="I63" s="4">
        <v>8.1530000000000005E-2</v>
      </c>
      <c r="J63" s="4">
        <v>8.1549999999999997E-2</v>
      </c>
      <c r="K63" s="43">
        <f t="shared" si="17"/>
        <v>8.1568000000000002E-2</v>
      </c>
      <c r="L63" s="43">
        <f t="shared" si="18"/>
        <v>3.6331804249167848E-5</v>
      </c>
      <c r="M63" s="44">
        <f>Tabela1310[[#This Row],[Media]]/Tabela1310[[#This Row],[Desvio Padrao]]</f>
        <v>2245.0853098458015</v>
      </c>
    </row>
    <row r="64" spans="1:13" x14ac:dyDescent="0.3">
      <c r="A64" s="45" t="s">
        <v>67</v>
      </c>
      <c r="B64" s="27">
        <v>2</v>
      </c>
      <c r="C64" s="24">
        <v>5</v>
      </c>
      <c r="D64" s="19">
        <v>3</v>
      </c>
      <c r="E64" s="1" t="s">
        <v>50</v>
      </c>
      <c r="F64" s="4">
        <v>8.1559999999999994E-2</v>
      </c>
      <c r="G64" s="4">
        <v>8.1540000000000001E-2</v>
      </c>
      <c r="H64" s="4">
        <v>8.1600000000000006E-2</v>
      </c>
      <c r="I64" s="4">
        <v>8.1589999999999996E-2</v>
      </c>
      <c r="J64" s="4">
        <v>8.1559999999999994E-2</v>
      </c>
      <c r="K64" s="4">
        <f t="shared" si="17"/>
        <v>8.156999999999999E-2</v>
      </c>
      <c r="L64" s="4">
        <f t="shared" si="18"/>
        <v>2.4494897427833614E-5</v>
      </c>
      <c r="M64" s="5">
        <f>Tabela1310[[#This Row],[Media]]/Tabela1310[[#This Row],[Desvio Padrao]]</f>
        <v>3330.0813053134812</v>
      </c>
    </row>
    <row r="65" spans="1:13" x14ac:dyDescent="0.3">
      <c r="A65" s="45" t="s">
        <v>68</v>
      </c>
      <c r="B65" s="27">
        <v>1</v>
      </c>
      <c r="C65" s="24">
        <v>6</v>
      </c>
      <c r="D65" s="19">
        <v>3</v>
      </c>
      <c r="E65" s="1" t="s">
        <v>51</v>
      </c>
      <c r="F65" s="4">
        <v>8.1570000000000004E-2</v>
      </c>
      <c r="G65" s="4">
        <v>8.1570000000000004E-2</v>
      </c>
      <c r="H65" s="4">
        <v>8.1610000000000002E-2</v>
      </c>
      <c r="I65" s="4">
        <v>8.1570000000000004E-2</v>
      </c>
      <c r="J65" s="4">
        <v>8.158E-2</v>
      </c>
      <c r="K65" s="4">
        <f>AVERAGE(F65:J65)</f>
        <v>8.1580000000000014E-2</v>
      </c>
      <c r="L65" s="4">
        <f>STDEV(F65:J65)</f>
        <v>1.7320508075688065E-5</v>
      </c>
      <c r="M65" s="5">
        <f>Tabela1310[[#This Row],[Media]]/Tabela1310[[#This Row],[Desvio Padrao]]</f>
        <v>4710.0234960491598</v>
      </c>
    </row>
    <row r="66" spans="1:13" ht="15" thickBot="1" x14ac:dyDescent="0.35">
      <c r="A66" s="45" t="s">
        <v>69</v>
      </c>
      <c r="B66" s="28">
        <v>0</v>
      </c>
      <c r="C66" s="29">
        <v>7</v>
      </c>
      <c r="D66" s="20">
        <v>3</v>
      </c>
      <c r="E66" s="7" t="s">
        <v>52</v>
      </c>
      <c r="F66" s="8">
        <v>8.1610000000000002E-2</v>
      </c>
      <c r="G66" s="8">
        <v>8.1600000000000006E-2</v>
      </c>
      <c r="H66" s="8">
        <v>8.1589999999999996E-2</v>
      </c>
      <c r="I66" s="8">
        <v>8.1570000000000004E-2</v>
      </c>
      <c r="J66" s="8">
        <v>8.158E-2</v>
      </c>
      <c r="K66" s="8">
        <f>AVERAGE(F66:J66)</f>
        <v>8.159000000000001E-2</v>
      </c>
      <c r="L66" s="8">
        <f>STDEV(F66:J66)</f>
        <v>1.5811388300842352E-5</v>
      </c>
      <c r="M66" s="42">
        <f>Tabela1310[[#This Row],[Media]]/Tabela1310[[#This Row],[Desvio Padrao]]</f>
        <v>5160.2046858626136</v>
      </c>
    </row>
    <row r="98" spans="3:12" x14ac:dyDescent="0.3">
      <c r="C98" s="53" t="s">
        <v>40</v>
      </c>
      <c r="D98" s="53"/>
    </row>
    <row r="100" spans="3:12" x14ac:dyDescent="0.3">
      <c r="C100" s="11" t="s">
        <v>23</v>
      </c>
      <c r="D100" s="1" t="s">
        <v>22</v>
      </c>
      <c r="E100" s="1" t="s">
        <v>10</v>
      </c>
      <c r="F100" s="1" t="s">
        <v>9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1</v>
      </c>
      <c r="L100" s="1" t="s">
        <v>2</v>
      </c>
    </row>
    <row r="101" spans="3:12" x14ac:dyDescent="0.3">
      <c r="C101" s="12">
        <v>10</v>
      </c>
      <c r="D101" s="1">
        <v>0</v>
      </c>
      <c r="E101" s="1" t="s">
        <v>24</v>
      </c>
      <c r="F101" s="4">
        <v>0.2482</v>
      </c>
      <c r="G101" s="4">
        <v>0.2319</v>
      </c>
      <c r="H101" s="4">
        <v>0.22839999999999999</v>
      </c>
      <c r="I101" s="4">
        <v>0.23219999999999999</v>
      </c>
      <c r="J101" s="4">
        <v>0.23580000000000001</v>
      </c>
      <c r="K101" s="4">
        <f t="shared" ref="K101:K111" si="19">AVERAGE(F101:J101)</f>
        <v>0.23529999999999998</v>
      </c>
      <c r="L101" s="4">
        <f t="shared" ref="L101:L111" si="20">STDEV(F101:J101)</f>
        <v>7.6720271115266582E-3</v>
      </c>
    </row>
    <row r="102" spans="3:12" x14ac:dyDescent="0.3">
      <c r="C102" s="1">
        <v>9</v>
      </c>
      <c r="D102" s="1">
        <v>1</v>
      </c>
      <c r="E102" s="1" t="s">
        <v>25</v>
      </c>
      <c r="F102" s="4">
        <v>0.2099</v>
      </c>
      <c r="G102" s="4">
        <v>0.2074</v>
      </c>
      <c r="H102" s="4">
        <v>0.2059</v>
      </c>
      <c r="I102" s="4">
        <v>0.20810000000000001</v>
      </c>
      <c r="J102" s="4">
        <v>0.18429999999999999</v>
      </c>
      <c r="K102" s="4">
        <f t="shared" si="19"/>
        <v>0.20311999999999997</v>
      </c>
      <c r="L102" s="4">
        <f t="shared" si="20"/>
        <v>1.0618474466701897E-2</v>
      </c>
    </row>
    <row r="103" spans="3:12" x14ac:dyDescent="0.3">
      <c r="C103" s="12">
        <v>8</v>
      </c>
      <c r="D103" s="1">
        <v>2</v>
      </c>
      <c r="E103" s="1" t="s">
        <v>26</v>
      </c>
      <c r="F103" s="4">
        <v>0.15540000000000001</v>
      </c>
      <c r="G103" s="4">
        <v>0.1525</v>
      </c>
      <c r="H103" s="4">
        <v>0.158</v>
      </c>
      <c r="I103" s="4">
        <v>0.15509999999999999</v>
      </c>
      <c r="J103" s="4">
        <v>0.15490000000000001</v>
      </c>
      <c r="K103" s="4">
        <f t="shared" si="19"/>
        <v>0.15518000000000001</v>
      </c>
      <c r="L103" s="4">
        <f t="shared" si="20"/>
        <v>1.9537144110642187E-3</v>
      </c>
    </row>
    <row r="104" spans="3:12" x14ac:dyDescent="0.3">
      <c r="C104" s="1">
        <v>7</v>
      </c>
      <c r="D104" s="1">
        <v>3</v>
      </c>
      <c r="E104" s="1" t="s">
        <v>27</v>
      </c>
      <c r="F104" s="4">
        <v>0.13489999999999999</v>
      </c>
      <c r="G104" s="4">
        <v>0.15740000000000001</v>
      </c>
      <c r="H104" s="4">
        <v>0.1348</v>
      </c>
      <c r="I104" s="4">
        <v>0.1346</v>
      </c>
      <c r="J104" s="4">
        <v>0.1565</v>
      </c>
      <c r="K104" s="4">
        <f t="shared" si="19"/>
        <v>0.14364000000000002</v>
      </c>
      <c r="L104" s="4">
        <f t="shared" si="20"/>
        <v>1.2154957836208241E-2</v>
      </c>
    </row>
    <row r="105" spans="3:12" x14ac:dyDescent="0.3">
      <c r="C105" s="12">
        <v>6</v>
      </c>
      <c r="D105" s="1">
        <v>4</v>
      </c>
      <c r="E105" s="1" t="s">
        <v>28</v>
      </c>
      <c r="F105" s="4">
        <v>0.1477</v>
      </c>
      <c r="G105" s="4">
        <v>0.15290000000000001</v>
      </c>
      <c r="H105" s="4">
        <v>0.15559999999999999</v>
      </c>
      <c r="I105" s="4">
        <v>0.15590000000000001</v>
      </c>
      <c r="J105" s="4">
        <v>0.155</v>
      </c>
      <c r="K105" s="4">
        <f t="shared" si="19"/>
        <v>0.15342</v>
      </c>
      <c r="L105" s="4">
        <f t="shared" si="20"/>
        <v>3.4054368295418436E-3</v>
      </c>
    </row>
    <row r="106" spans="3:12" x14ac:dyDescent="0.3">
      <c r="C106" s="1">
        <v>5</v>
      </c>
      <c r="D106" s="1">
        <v>5</v>
      </c>
      <c r="E106" s="1" t="s">
        <v>29</v>
      </c>
      <c r="F106" s="4">
        <v>0.11940000000000001</v>
      </c>
      <c r="G106" s="4">
        <v>0.14349999999999999</v>
      </c>
      <c r="H106" s="4">
        <v>0.1196</v>
      </c>
      <c r="I106" s="4">
        <v>0.1429</v>
      </c>
      <c r="J106" s="4">
        <v>0.14280000000000001</v>
      </c>
      <c r="K106" s="4">
        <f t="shared" si="19"/>
        <v>0.13364000000000001</v>
      </c>
      <c r="L106" s="4">
        <f t="shared" si="20"/>
        <v>1.2910964332690256E-2</v>
      </c>
    </row>
    <row r="107" spans="3:12" x14ac:dyDescent="0.3">
      <c r="C107" s="12">
        <v>4</v>
      </c>
      <c r="D107" s="1">
        <v>6</v>
      </c>
      <c r="E107" s="1" t="s">
        <v>30</v>
      </c>
      <c r="F107" s="4">
        <v>0.14180000000000001</v>
      </c>
      <c r="G107" s="4">
        <v>0.12529999999999999</v>
      </c>
      <c r="H107" s="4">
        <v>0.12509999999999999</v>
      </c>
      <c r="I107" s="4">
        <v>0.12529999999999999</v>
      </c>
      <c r="J107" s="4">
        <v>0.14199999999999999</v>
      </c>
      <c r="K107" s="4">
        <f t="shared" si="19"/>
        <v>0.13189999999999999</v>
      </c>
      <c r="L107" s="4">
        <f t="shared" si="20"/>
        <v>9.1293482790394224E-3</v>
      </c>
    </row>
    <row r="108" spans="3:12" x14ac:dyDescent="0.3">
      <c r="C108" s="1">
        <v>3</v>
      </c>
      <c r="D108" s="1">
        <v>7</v>
      </c>
      <c r="E108" s="1" t="s">
        <v>31</v>
      </c>
      <c r="F108" s="4">
        <v>0.15479999999999999</v>
      </c>
      <c r="G108" s="4">
        <v>0.13039999999999999</v>
      </c>
      <c r="H108" s="4">
        <v>0.13020000000000001</v>
      </c>
      <c r="I108" s="4">
        <v>0.1552</v>
      </c>
      <c r="J108" s="4">
        <v>0.15379999999999999</v>
      </c>
      <c r="K108" s="4">
        <f t="shared" si="19"/>
        <v>0.14487999999999998</v>
      </c>
      <c r="L108" s="4">
        <f t="shared" si="20"/>
        <v>1.3319609603888546E-2</v>
      </c>
    </row>
    <row r="109" spans="3:12" x14ac:dyDescent="0.3">
      <c r="C109" s="12">
        <v>2</v>
      </c>
      <c r="D109" s="1">
        <v>8</v>
      </c>
      <c r="E109" s="1" t="s">
        <v>32</v>
      </c>
      <c r="F109" s="4">
        <v>0.1588</v>
      </c>
      <c r="G109" s="4">
        <v>0.15390000000000001</v>
      </c>
      <c r="H109" s="4">
        <v>0.15909999999999999</v>
      </c>
      <c r="I109" s="4">
        <v>0.15909999999999999</v>
      </c>
      <c r="J109" s="4">
        <v>0.1552</v>
      </c>
      <c r="K109" s="4">
        <f t="shared" si="19"/>
        <v>0.15722</v>
      </c>
      <c r="L109" s="4">
        <f t="shared" si="20"/>
        <v>2.4833445189904606E-3</v>
      </c>
    </row>
    <row r="110" spans="3:12" x14ac:dyDescent="0.3">
      <c r="C110" s="1">
        <v>1</v>
      </c>
      <c r="D110" s="1">
        <v>9</v>
      </c>
      <c r="E110" s="1" t="s">
        <v>33</v>
      </c>
      <c r="F110" s="4">
        <v>0.16159999999999999</v>
      </c>
      <c r="G110" s="4">
        <v>0.16600000000000001</v>
      </c>
      <c r="H110" s="4">
        <v>0.16569999999999999</v>
      </c>
      <c r="I110" s="4">
        <v>0.14080000000000001</v>
      </c>
      <c r="J110" s="4">
        <v>0.16619999999999999</v>
      </c>
      <c r="K110" s="4">
        <f t="shared" si="19"/>
        <v>0.16006000000000001</v>
      </c>
      <c r="L110" s="4">
        <f t="shared" si="20"/>
        <v>1.0932886169717486E-2</v>
      </c>
    </row>
    <row r="111" spans="3:12" x14ac:dyDescent="0.3">
      <c r="C111" s="12">
        <v>0</v>
      </c>
      <c r="D111" s="1">
        <v>10</v>
      </c>
      <c r="E111" s="1" t="s">
        <v>34</v>
      </c>
      <c r="F111" s="4">
        <v>0.16919999999999999</v>
      </c>
      <c r="G111" s="4">
        <v>0.1691</v>
      </c>
      <c r="H111" s="4">
        <v>0.17230000000000001</v>
      </c>
      <c r="I111" s="4">
        <v>0.1741</v>
      </c>
      <c r="J111" s="4">
        <v>0.16880000000000001</v>
      </c>
      <c r="K111" s="4">
        <f t="shared" si="19"/>
        <v>0.17069999999999999</v>
      </c>
      <c r="L111" s="4">
        <f t="shared" si="20"/>
        <v>2.3738154940938475E-3</v>
      </c>
    </row>
  </sheetData>
  <mergeCells count="3">
    <mergeCell ref="B36:M36"/>
    <mergeCell ref="C98:D98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Victor Souza</cp:lastModifiedBy>
  <dcterms:created xsi:type="dcterms:W3CDTF">2015-06-05T18:17:20Z</dcterms:created>
  <dcterms:modified xsi:type="dcterms:W3CDTF">2023-01-02T20:10:50Z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