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ictm\OneDrive\Ambiente de Trabalho\UNI\AAD\projetoAAD\proj2AAD\"/>
    </mc:Choice>
  </mc:AlternateContent>
  <xr:revisionPtr revIDLastSave="0" documentId="13_ncr:1_{8E44DE7B-1A08-4F1C-9DFF-CE6BF9B8CF4C}" xr6:coauthVersionLast="47" xr6:coauthVersionMax="47" xr10:uidLastSave="{00000000-0000-0000-0000-000000000000}"/>
  <bookViews>
    <workbookView xWindow="-23148" yWindow="-84" windowWidth="23256" windowHeight="12576" xr2:uid="{00000000-000D-0000-FFFF-FFFF00000000}"/>
  </bookViews>
  <sheets>
    <sheet name="Colunas" sheetId="1" r:id="rId1"/>
    <sheet name="Linha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A5" i="1"/>
  <c r="A6" i="1"/>
  <c r="A7" i="1"/>
  <c r="A8" i="1"/>
  <c r="A9" i="1"/>
  <c r="A10" i="1"/>
  <c r="A11" i="1"/>
  <c r="A12" i="1"/>
  <c r="A13" i="1"/>
  <c r="A14" i="1"/>
  <c r="A4" i="1"/>
  <c r="L25" i="1"/>
  <c r="K25" i="1"/>
  <c r="K63" i="1"/>
  <c r="L63" i="1"/>
  <c r="K62" i="1"/>
  <c r="L62" i="1"/>
  <c r="M63" i="1" l="1"/>
  <c r="M62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L61" i="1"/>
  <c r="K61" i="1"/>
  <c r="L60" i="1"/>
  <c r="K60" i="1"/>
  <c r="L59" i="1"/>
  <c r="K59" i="1"/>
  <c r="L58" i="1"/>
  <c r="K58" i="1"/>
  <c r="L57" i="1"/>
  <c r="K57" i="1"/>
  <c r="L56" i="1"/>
  <c r="K56" i="1"/>
  <c r="L52" i="1"/>
  <c r="K52" i="1"/>
  <c r="L51" i="1"/>
  <c r="K51" i="1"/>
  <c r="L50" i="1"/>
  <c r="K50" i="1"/>
  <c r="L49" i="1"/>
  <c r="K49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11" i="1"/>
  <c r="M12" i="1"/>
  <c r="M13" i="1"/>
  <c r="M14" i="1"/>
  <c r="M10" i="1"/>
  <c r="M5" i="1"/>
  <c r="M6" i="1" s="1"/>
  <c r="M7" i="1" s="1"/>
  <c r="M8" i="1" s="1"/>
  <c r="M9" i="1" s="1"/>
  <c r="L30" i="1"/>
  <c r="K30" i="1"/>
  <c r="L29" i="1"/>
  <c r="K29" i="1"/>
  <c r="M29" i="1" s="1"/>
  <c r="L28" i="1"/>
  <c r="K28" i="1"/>
  <c r="L27" i="1"/>
  <c r="K27" i="1"/>
  <c r="M27" i="1" s="1"/>
  <c r="L26" i="1"/>
  <c r="K26" i="1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K22" i="1"/>
  <c r="L22" i="1"/>
  <c r="L21" i="1"/>
  <c r="K21" i="1"/>
  <c r="L20" i="1"/>
  <c r="K20" i="1"/>
  <c r="L19" i="1"/>
  <c r="K19" i="1"/>
  <c r="L18" i="1"/>
  <c r="K18" i="1"/>
  <c r="L17" i="1"/>
  <c r="K17" i="1"/>
  <c r="M30" i="1" l="1"/>
  <c r="M28" i="1"/>
  <c r="M26" i="1"/>
  <c r="L41" i="1"/>
  <c r="L42" i="1"/>
  <c r="L46" i="1"/>
  <c r="M52" i="1"/>
  <c r="L45" i="1"/>
  <c r="M59" i="1"/>
  <c r="M51" i="1"/>
  <c r="L36" i="1"/>
  <c r="M50" i="1"/>
  <c r="M60" i="1"/>
  <c r="L39" i="1"/>
  <c r="L43" i="1"/>
  <c r="M61" i="1"/>
  <c r="M49" i="1"/>
  <c r="L37" i="1"/>
  <c r="L40" i="1"/>
  <c r="L44" i="1"/>
  <c r="M56" i="1"/>
  <c r="M57" i="1"/>
  <c r="M58" i="1"/>
  <c r="L38" i="1"/>
  <c r="M19" i="1"/>
  <c r="M17" i="1"/>
  <c r="M21" i="1"/>
  <c r="M18" i="1"/>
  <c r="M22" i="1"/>
  <c r="M20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8" i="1"/>
  <c r="L98" i="1" l="1"/>
  <c r="K99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L9" i="1" s="1"/>
  <c r="J10" i="1"/>
  <c r="J11" i="1"/>
  <c r="J12" i="1"/>
  <c r="J13" i="1"/>
  <c r="L13" i="1" s="1"/>
  <c r="J14" i="1"/>
  <c r="L14" i="1" s="1"/>
  <c r="E5" i="1"/>
  <c r="J5" i="1" s="1"/>
  <c r="E4" i="1"/>
  <c r="K4" i="1" s="1"/>
  <c r="L6" i="1" l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<sst xmlns="http://schemas.openxmlformats.org/spreadsheetml/2006/main" count="211" uniqueCount="81">
  <si>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</si>
  <si>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</si>
  <si>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</si>
  <si>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</si>
  <si>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</si>
  <si>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</si>
  <si>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</si>
  <si>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</si>
  <si>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</si>
  <si>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</si>
  <si>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</si>
  <si>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</si>
  <si>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</si>
  <si>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</si>
  <si>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</si>
  <si>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</si>
  <si>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</si>
  <si>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</si>
  <si>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</si>
  <si>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</si>
  <si>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</si>
  <si>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</si>
  <si>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Row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</si>
  <si>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</si>
  <si>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</si>
  <si>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</si>
  <si>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</si>
  <si>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</si>
  <si>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</si>
  <si>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</si>
  <si>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</si>
  <si>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</si>
  <si>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</si>
  <si>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</si>
  <si>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</si>
  <si>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</si>
  <si>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</si>
  <si>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Coef</t>
  </si>
  <si>
    <t>&lt;&lt;&lt;(32,4,1), (8,1,1)&gt;&gt;&gt;</t>
  </si>
  <si>
    <t>Teorica</t>
  </si>
  <si>
    <t>Linha</t>
  </si>
  <si>
    <t>Não ligues à tabela de baixo</t>
  </si>
  <si>
    <t>Min</t>
  </si>
  <si>
    <t>&lt;&lt;&lt;(128,1,1), (8,1,1)&gt;&gt;&gt;</t>
  </si>
  <si>
    <t>&lt;&lt;&lt;(32,1,1), (8,4,1)&gt;&gt;&gt;</t>
  </si>
  <si>
    <t>&lt;&lt;&lt;(128,2,1), (4,2,1)&gt;&gt;&gt;</t>
  </si>
  <si>
    <t>&lt;&lt;&lt;(128,1,1), (2,4,1)&gt;&gt;&gt;</t>
  </si>
  <si>
    <t>&lt;&lt;&lt;(128,1,1), (1,8,1)&gt;&gt;&gt;</t>
  </si>
  <si>
    <t>&lt;&lt;&lt;(64,2,1), (8,1,1)&gt;&gt;&gt;</t>
  </si>
  <si>
    <t>&lt;&lt;&lt;(16,8,1), (8,1,1)&gt;&gt;&gt;</t>
  </si>
  <si>
    <t>&lt;&lt;&lt;(8,16,1), (8,1,1)&gt;&gt;&gt;</t>
  </si>
  <si>
    <t>&lt;&lt;&lt;(4,32,1), (8,1,1)&gt;&gt;&gt;</t>
  </si>
  <si>
    <t>&lt;&lt;&lt;(2,64,1), (8,1,1)&gt;&gt;&gt;</t>
  </si>
  <si>
    <t>&lt;&lt;&lt;(1,128,1), (8,1,1)&gt;&gt;&gt;</t>
  </si>
  <si>
    <t>&lt;&lt;&lt;(32,1,1), (16,2,1)&gt;&gt;&gt;</t>
  </si>
  <si>
    <t>&lt;&lt;&lt;(32,1,1), (4,8,1)&gt;&gt;&gt;</t>
  </si>
  <si>
    <t>&lt;&lt;&lt;(32,1,1), (2,16,1)&gt;&gt;&gt;</t>
  </si>
  <si>
    <t>&lt;&lt;&lt;(32,1,1), (1,32,1)&gt;&gt;&gt;</t>
  </si>
  <si>
    <t>&lt;&lt;&lt;(16,2,1), (32,1,1)&gt;&gt;&gt;</t>
  </si>
  <si>
    <t>&lt;&lt;&lt;(8,4,1), (32,1,1)&gt;&gt;&gt;</t>
  </si>
  <si>
    <t>&lt;&lt;&lt;(4,8,1), (32,1,1)&gt;&gt;&gt;</t>
  </si>
  <si>
    <t>&lt;&lt;&lt;(2,16,1), (32,1,1)&gt;&gt;&gt;</t>
  </si>
  <si>
    <t>&lt;&lt;&lt;(1,32,1), (32,1,1)&gt;&gt;&gt;</t>
  </si>
  <si>
    <t>7,0,3,0</t>
  </si>
  <si>
    <t>6,1,3,0</t>
  </si>
  <si>
    <t>5,2,3,0</t>
  </si>
  <si>
    <t>3,4,3,0</t>
  </si>
  <si>
    <t>4,3,3,0</t>
  </si>
  <si>
    <t>2,5,3,0</t>
  </si>
  <si>
    <t>1,6,3,0</t>
  </si>
  <si>
    <t>0,7,3,0</t>
  </si>
  <si>
    <t>7,0,2,1</t>
  </si>
  <si>
    <t>7,0,1,2</t>
  </si>
  <si>
    <t>7,0,0,3</t>
  </si>
  <si>
    <t>5,0,5,0</t>
  </si>
  <si>
    <t>5,0,4,1</t>
  </si>
  <si>
    <t>5,0,3,2</t>
  </si>
  <si>
    <t>5,0,2,3</t>
  </si>
  <si>
    <t>5,0,1,4</t>
  </si>
  <si>
    <t>5,0,0,5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</si>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</sst>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/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0"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"Column"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theoretical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0F-4ABD-96CF-915F4A4BC2B8}"/>
                </c:ext>
              </c:extLst>
            </c:dLbl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per block (X axis)</a:t>
                </a:r>
                <a:endParaRPr lang="en-US"/>
              </a:p>
            </c:rich>
          </c:tx>
          <c:overlay val="0"/>
          <c:spPr>
            <a:noFill/>
            <a:ln>
              <a:solidFill>
                <a:schemeClr val="accent1">
                  <a:alpha val="98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max"/>
        <c:auto val="1"/>
        <c:lblAlgn val="ctr"/>
        <c:lblOffset val="100"/>
        <c:tickMarkSkip val="1"/>
        <c:noMultiLvlLbl val="0"/>
      </c:catAx>
      <c:valAx>
        <c:axId val="388859928"/>
        <c:scaling>
          <c:logBase val="2"/>
          <c:orientation val="minMax"/>
          <c:max val="0.38000000000000006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</a:t>
                </a:r>
                <a:r>
                  <a:rPr lang="en-US" baseline="0"/>
                  <a:t> </a:t>
                </a: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"Row"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Colunas!$J$36:$J$46</c:f>
              <c:numCache>
                <c:formatCode>0\.0000E+00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theoretical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Colunas!$M$36:$M$46</c:f>
              <c:numCache>
                <c:formatCode>0\.0000E+00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per block (x axis)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2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Colunas!$A$17:$A$22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Colunas!$K$17:$K$22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0.16064000000000001</c:v>
                </c:pt>
                <c:pt idx="2">
                  <c:v>0.16004000000000002</c:v>
                </c:pt>
                <c:pt idx="3">
                  <c:v>0.15951999999999997</c:v>
                </c:pt>
                <c:pt idx="4">
                  <c:v>0.17078000000000002</c:v>
                </c:pt>
                <c:pt idx="5" formatCode="General">
                  <c:v>0.19802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21000000000000002"/>
          <c:min val="0.142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Colunas!$K$24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Colunas!$A$25:$A$30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Colunas!$K$25:$K$30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0.14265999999999998</c:v>
                </c:pt>
                <c:pt idx="2">
                  <c:v>0.14230000000000001</c:v>
                </c:pt>
                <c:pt idx="3">
                  <c:v>0.14306000000000002</c:v>
                </c:pt>
                <c:pt idx="4">
                  <c:v>0.14296000000000003</c:v>
                </c:pt>
                <c:pt idx="5">
                  <c:v>0.14294000000000001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14380000000000001"/>
          <c:min val="0.1422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Colunas!$K$48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Colunas!$A$49:$A$52</c:f>
              <c:strCache>
                <c:ptCount val="4"/>
                <c:pt idx="0">
                  <c:v>7,0,3,0</c:v>
                </c:pt>
                <c:pt idx="1">
                  <c:v>7,0,2,1</c:v>
                </c:pt>
                <c:pt idx="2">
                  <c:v>7,0,1,2</c:v>
                </c:pt>
                <c:pt idx="3">
                  <c:v>7,0,0,3</c:v>
                </c:pt>
              </c:strCache>
            </c:strRef>
          </c:cat>
          <c:val>
            <c:numRef>
              <c:f>Colunas!$K$49:$K$52</c:f>
              <c:numCache>
                <c:formatCode>0.0000E+00</c:formatCode>
                <c:ptCount val="4"/>
                <c:pt idx="0">
                  <c:v>8.1566E-2</c:v>
                </c:pt>
                <c:pt idx="1">
                  <c:v>8.1820000000000004E-2</c:v>
                </c:pt>
                <c:pt idx="2">
                  <c:v>8.4128000000000008E-2</c:v>
                </c:pt>
                <c:pt idx="3">
                  <c:v>8.1785999999999998E-2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A27-B657-99C6A138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8.4600000000000022E-2"/>
          <c:min val="8.1500000000000017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Colunas!$K$55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Colunas!$A$56:$A$63</c:f>
              <c:strCache>
                <c:ptCount val="8"/>
                <c:pt idx="0">
                  <c:v>7,0,3,0</c:v>
                </c:pt>
                <c:pt idx="1">
                  <c:v>6,1,3,0</c:v>
                </c:pt>
                <c:pt idx="2">
                  <c:v>5,2,3,0</c:v>
                </c:pt>
                <c:pt idx="3">
                  <c:v>4,3,3,0</c:v>
                </c:pt>
                <c:pt idx="4">
                  <c:v>3,4,3,0</c:v>
                </c:pt>
                <c:pt idx="5">
                  <c:v>2,5,3,0</c:v>
                </c:pt>
                <c:pt idx="6">
                  <c:v>1,6,3,0</c:v>
                </c:pt>
                <c:pt idx="7">
                  <c:v>0,7,3,0</c:v>
                </c:pt>
              </c:strCache>
            </c:strRef>
          </c:cat>
          <c:val>
            <c:numRef>
              <c:f>Colunas!$K$56:$K$63</c:f>
              <c:numCache>
                <c:formatCode>0.0000E+00</c:formatCode>
                <c:ptCount val="8"/>
                <c:pt idx="0">
                  <c:v>8.1566E-2</c:v>
                </c:pt>
                <c:pt idx="1">
                  <c:v>8.1574000000000008E-2</c:v>
                </c:pt>
                <c:pt idx="2">
                  <c:v>8.1613999999999992E-2</c:v>
                </c:pt>
                <c:pt idx="3">
                  <c:v>8.1598000000000004E-2</c:v>
                </c:pt>
                <c:pt idx="4">
                  <c:v>8.1568000000000002E-2</c:v>
                </c:pt>
                <c:pt idx="5">
                  <c:v>8.156999999999999E-2</c:v>
                </c:pt>
                <c:pt idx="6">
                  <c:v>8.1580000000000014E-2</c:v>
                </c:pt>
                <c:pt idx="7">
                  <c:v>8.159000000000001E-2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B-45AD-8485-4738E60A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max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8.1622000000000028E-2"/>
          <c:min val="8.1565000000000026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37579</xdr:colOff>
      <xdr:row>0</xdr:row>
      <xdr:rowOff>177003</xdr:rowOff>
    </xdr:from>
    <xdr:to>
      <xdr:col>46</xdr:col>
      <xdr:colOff>555812</xdr:colOff>
      <xdr:row>28</xdr:row>
      <xdr:rowOff>134471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11545</xdr:colOff>
      <xdr:row>31</xdr:row>
      <xdr:rowOff>27626</xdr:rowOff>
    </xdr:from>
    <xdr:to>
      <xdr:col>46</xdr:col>
      <xdr:colOff>576942</xdr:colOff>
      <xdr:row>50</xdr:row>
      <xdr:rowOff>141515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134736</xdr:colOff>
      <xdr:row>14</xdr:row>
      <xdr:rowOff>155863</xdr:rowOff>
    </xdr:from>
    <xdr:to>
      <xdr:col>21</xdr:col>
      <xdr:colOff>242455</xdr:colOff>
      <xdr:row>30</xdr:row>
      <xdr:rowOff>34637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115339</xdr:colOff>
      <xdr:row>30</xdr:row>
      <xdr:rowOff>58068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138546</xdr:colOff>
      <xdr:row>49</xdr:row>
      <xdr:rowOff>166254</xdr:rowOff>
    </xdr:from>
    <xdr:to>
      <xdr:col>21</xdr:col>
      <xdr:colOff>246265</xdr:colOff>
      <xdr:row>63</xdr:row>
      <xdr:rowOff>3465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E7B0-04C8-4375-9818-D60C113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435428</xdr:colOff>
      <xdr:row>50</xdr:row>
      <xdr:rowOff>10886</xdr:rowOff>
    </xdr:from>
    <xdr:to>
      <xdr:col>29</xdr:col>
      <xdr:colOff>543147</xdr:colOff>
      <xdr:row>63</xdr:row>
      <xdr:rowOff>33154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6E9E-C666-487D-AF53-196F9F53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119" dataDxfId="118">
  <autoFilter ref="B3:M14" xr:uid="{C74EBD76-2F64-4221-A5A3-4D464FC5AECB}"/>
  <tableColumns count="12">
    <tableColumn id="1" xr3:uid="{A4FB5ABB-A987-4CA2-B11A-C8B2C50322A2}" name="gridDimX" dataDxfId="117"/>
    <tableColumn id="2" xr3:uid="{3876FD4E-04AA-4F68-B1F5-7CB98751491F}" name="blockDimX" dataDxfId="116"/>
    <tableColumn id="3" xr3:uid="{6B3C28D5-159B-4BAA-8B6A-7B2D5B99FFF9}" name="Cuda Kernel" dataDxfId="115"/>
    <tableColumn id="4" xr3:uid="{FA98D974-7A36-4234-AAFA-1D60412A6199}" name="1º " dataDxfId="114"/>
    <tableColumn id="5" xr3:uid="{D6494B06-A91B-4055-920C-2BA070345A57}" name="2º" dataDxfId="113"/>
    <tableColumn id="6" xr3:uid="{3E319409-4F31-446E-84F7-DDC5D5D0B016}" name="3º" dataDxfId="112"/>
    <tableColumn id="7" xr3:uid="{2D2FC63D-5D57-4D44-9590-D45C0573E388}" name="4º" dataDxfId="111"/>
    <tableColumn id="8" xr3:uid="{B5013285-D899-4EE0-B9C1-FB2FA691672C}" name="5º" dataDxfId="110"/>
    <tableColumn id="9" xr3:uid="{0B471454-963B-4030-90BE-C33AC2C7C5D8}" name="Media" dataDxfId="109">
      <calculatedColumnFormula>AVERAGE(E4:I4)</calculatedColumnFormula>
    </tableColumn>
    <tableColumn id="10" xr3:uid="{D7FE7045-EE1F-4D54-B2F4-26B2C0CF0E29}" name="Desvio Padrao" dataDxfId="108">
      <calculatedColumnFormula>STDEV(E4:I4)</calculatedColumnFormula>
    </tableColumn>
    <tableColumn id="11" xr3:uid="{26791600-D0E6-4339-BB36-441C5D26FD18}" name="Coef" dataDxfId="107">
      <calculatedColumnFormula>Tabela4[[#This Row],[Media]]/Tabela4[[#This Row],[Desvio Padrao]]</calculatedColumnFormula>
    </tableColumn>
    <tableColumn id="12" xr3:uid="{824E85EC-7E92-4CF0-BB44-5B38407A765D}" name="Teorica" dataDxfId="106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97:L108" totalsRowShown="0" headerRowDxfId="105" dataDxfId="104">
  <autoFilter ref="C97:L108" xr:uid="{DC14E98F-30DC-4A1B-8D50-0724132F1414}"/>
  <tableColumns count="10">
    <tableColumn id="1" xr3:uid="{38E84C7C-5593-47A0-B9FE-97ED10C29DCA}" name="gridDimY" dataDxfId="103"/>
    <tableColumn id="2" xr3:uid="{940C2EDA-81D0-4130-BEF9-A829F5C414D2}" name="blockDimY" dataDxfId="102"/>
    <tableColumn id="3" xr3:uid="{874CBB69-F465-41D5-B91B-D1C7B9BA9206}" name="Cuda Kernel" dataDxfId="101"/>
    <tableColumn id="4" xr3:uid="{74A2729D-E2F0-4244-A880-E693541D4AF9}" name="1º " dataDxfId="100"/>
    <tableColumn id="5" xr3:uid="{6A3ED035-4D76-47E0-9DC8-66DB9C6123C6}" name="2º" dataDxfId="99"/>
    <tableColumn id="6" xr3:uid="{13CEAE3D-1169-4B60-AD8C-648131971D32}" name="3º" dataDxfId="98"/>
    <tableColumn id="7" xr3:uid="{4692D76D-DC60-4F85-BAC0-9C812CE8951A}" name="4º" dataDxfId="97"/>
    <tableColumn id="8" xr3:uid="{DAC5E63F-DC48-4399-8459-18213A8259B4}" name="5º" dataDxfId="96"/>
    <tableColumn id="9" xr3:uid="{705BFBC0-7739-4CB3-BC01-4A19BF93EDF7}" name="Media" dataDxfId="95">
      <calculatedColumnFormula>AVERAGE(F98:J98)</calculatedColumnFormula>
    </tableColumn>
    <tableColumn id="10" xr3:uid="{0A879FFD-5E80-429D-A497-5245B8D8C9E9}" name="Desvio Padrao" dataDxfId="94">
      <calculatedColumnFormula>STDEV(F98:J98)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93" dataDxfId="92">
  <autoFilter ref="B16:M22" xr:uid="{74ED20E1-E8E4-4B3D-A14C-5E1F6953877E}"/>
  <tableColumns count="12">
    <tableColumn id="1" xr3:uid="{52E6AFB4-5DF1-47BD-9568-3B299002770C}" name="gridDimX" dataDxfId="91"/>
    <tableColumn id="2" xr3:uid="{B60B7410-FADE-4250-905C-FD042699A4D9}" name="blockDimX" dataDxfId="90"/>
    <tableColumn id="3" xr3:uid="{A85E00EB-F6EF-45A3-B443-FFFF0BEA471D}" name="blockDimY" dataDxfId="89"/>
    <tableColumn id="4" xr3:uid="{DBFB7FBC-E871-4AC4-AC2A-D469262040A1}" name="Cuda Kernel" dataDxfId="88"/>
    <tableColumn id="5" xr3:uid="{2172D3BF-AE72-473C-9641-FDB4A1680270}" name="1º " dataDxfId="87"/>
    <tableColumn id="6" xr3:uid="{2B701978-FCA1-4C82-9D9B-DE022FB4A4FF}" name="2º" dataDxfId="86"/>
    <tableColumn id="7" xr3:uid="{6DA80BDC-4444-40AB-A685-82DAC3912666}" name="3º" dataDxfId="85"/>
    <tableColumn id="8" xr3:uid="{038A9259-EC36-4014-A0B2-0F26E0672A32}" name="4º" dataDxfId="84"/>
    <tableColumn id="9" xr3:uid="{C2163FB8-415E-49C3-8BA1-0EC46171FBF3}" name="5º" dataDxfId="83"/>
    <tableColumn id="10" xr3:uid="{DE062FC4-CCA3-4157-AD17-BD34AAB63B56}" name="Media" dataDxfId="82">
      <calculatedColumnFormula>AVERAGE(F17:J17)</calculatedColumnFormula>
    </tableColumn>
    <tableColumn id="11" xr3:uid="{98658D6C-7C17-4CB3-B7A4-9A219E991DF4}" name="Desvio Padrao" dataDxfId="81">
      <calculatedColumnFormula>STDEV(F17:J17)</calculatedColumnFormula>
    </tableColumn>
    <tableColumn id="12" xr3:uid="{48060F8B-9519-4243-A151-D5212C9BDD42}" name="Coef" dataDxfId="80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4:M30" totalsRowShown="0" headerRowDxfId="79" dataDxfId="78">
  <autoFilter ref="B24:M30" xr:uid="{2F53E0B9-0593-4C1C-B2A0-1837C1B5A266}"/>
  <tableColumns count="12">
    <tableColumn id="1" xr3:uid="{D314A26A-776E-45AB-B97C-7B4CCD10C6FF}" name="gridDimX" dataDxfId="77"/>
    <tableColumn id="2" xr3:uid="{327AC6DC-C1F5-48BB-87F3-B8A02C7E2686}" name="gridDimY" dataDxfId="76"/>
    <tableColumn id="3" xr3:uid="{021914CB-903B-46D1-8C0C-D57FF48C53D2}" name="blockDimX2" dataDxfId="75"/>
    <tableColumn id="4" xr3:uid="{22CF2BAA-EAE0-40FD-924F-104AA7269971}" name="Cuda Kernel" dataDxfId="74"/>
    <tableColumn id="5" xr3:uid="{559B6EDE-E5F1-4467-9BB6-56E53367D8CD}" name="1º " dataDxfId="73"/>
    <tableColumn id="6" xr3:uid="{5A68E55B-82E9-48A4-88E3-1AEE8F151CAC}" name="2º" dataDxfId="72"/>
    <tableColumn id="7" xr3:uid="{BD5633D2-A4BE-46EB-92DC-4B5C8E36B953}" name="3º" dataDxfId="71"/>
    <tableColumn id="8" xr3:uid="{716DB042-307B-4AC2-83FC-424454FD69CD}" name="4º" dataDxfId="70"/>
    <tableColumn id="9" xr3:uid="{71CE32D6-C326-404D-9201-6899B768CA45}" name="5º" dataDxfId="69"/>
    <tableColumn id="10" xr3:uid="{0DBD358B-300C-4033-AA0E-A3DCB21D8500}" name="Media" dataDxfId="68">
      <calculatedColumnFormula>AVERAGE(F25:J25)</calculatedColumnFormula>
    </tableColumn>
    <tableColumn id="11" xr3:uid="{E3982694-B84F-468F-8E7A-C71D6B7CBE65}" name="Desvio Padrao" dataDxfId="67">
      <calculatedColumnFormula>STDEV(F25:J25)</calculatedColumnFormula>
    </tableColumn>
    <tableColumn id="12" xr3:uid="{45C0EDE9-14CC-4827-833A-038644AD1D14}" name="Coef" dataDxfId="66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5:M46" totalsRowShown="0" headerRowDxfId="65" dataDxfId="64">
  <autoFilter ref="B35:M46" xr:uid="{03C0836E-B1EE-4D75-99BB-3F36F1FF92FB}"/>
  <tableColumns count="12">
    <tableColumn id="1" xr3:uid="{388DE001-89BA-417E-B7EF-7A0BECF6E67D}" name="gridDimX" dataDxfId="63"/>
    <tableColumn id="2" xr3:uid="{D648D2C6-DD68-4C3F-9213-97BEDE7270EC}" name="blockDimX2" dataDxfId="62"/>
    <tableColumn id="3" xr3:uid="{65C6110F-6C96-4499-A0D3-52D5B3BAC0A4}" name="Cuda Kernel" dataDxfId="61"/>
    <tableColumn id="4" xr3:uid="{891A908C-D473-4397-A84B-774BF1B3D63F}" name="1º " dataDxfId="60"/>
    <tableColumn id="5" xr3:uid="{0A8CA49E-ADD6-4811-BA9A-4DF6C1DE7825}" name="2º" dataDxfId="59"/>
    <tableColumn id="6" xr3:uid="{B74082CB-C724-4E93-A0D3-B6DCA9273989}" name="3º" dataDxfId="58"/>
    <tableColumn id="7" xr3:uid="{54F448C8-ECFC-473A-BEE4-96E23DAC0F3B}" name="4º" dataDxfId="57"/>
    <tableColumn id="8" xr3:uid="{850D29A6-7DF0-4D99-8BA8-FDAD97B3836A}" name="5º" dataDxfId="56"/>
    <tableColumn id="9" xr3:uid="{D9466A68-3B98-471D-BCE1-46483F4DD230}" name="Media" dataDxfId="55">
      <calculatedColumnFormula>AVERAGE(E36:I36)</calculatedColumnFormula>
    </tableColumn>
    <tableColumn id="10" xr3:uid="{8F6954B4-A278-48CA-B49D-589E58277D00}" name="Desvio Padrao" dataDxfId="54">
      <calculatedColumnFormula>STDEV(E36:I36)</calculatedColumnFormula>
    </tableColumn>
    <tableColumn id="11" xr3:uid="{FF159FCA-34A1-4421-84FE-AD47693752C1}" name="Coef" dataDxfId="53">
      <calculatedColumnFormula>Tabela44[[#This Row],[Media]]/Tabela44[[#This Row],[Desvio Padrao]]</calculatedColumnFormula>
    </tableColumn>
    <tableColumn id="12" xr3:uid="{7E3C1865-17A5-4961-ABD3-74B22DEB0342}" name="Teorica" dataDxfId="52">
      <calculatedColumnFormula>AVERAGE(H36:L36)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48:M52" totalsRowShown="0" headerRowDxfId="51" dataDxfId="50">
  <autoFilter ref="B48:M52" xr:uid="{82AF8115-A559-4862-BDF8-50BB6853F36E}"/>
  <tableColumns count="12">
    <tableColumn id="1" xr3:uid="{F74C00EB-FC87-4815-BD28-90719C9D3C61}" name="gridDimX" dataDxfId="49"/>
    <tableColumn id="2" xr3:uid="{B4331134-F346-495D-8964-98DE3D9CE04D}" name="blockDimX2" dataDxfId="48"/>
    <tableColumn id="3" xr3:uid="{5FA1AEB0-A017-430A-9E1F-62903E2AF513}" name="blockDimY" dataDxfId="47"/>
    <tableColumn id="4" xr3:uid="{4F91BE4A-CEC4-4124-A51B-FB15A3511644}" name="Cuda Kernel" dataDxfId="46"/>
    <tableColumn id="5" xr3:uid="{24600B71-B055-4ADA-BABB-8E2953774353}" name="1º " dataDxfId="45"/>
    <tableColumn id="6" xr3:uid="{44BD8EF7-1CED-4C50-A694-D58009DA34C5}" name="2º" dataDxfId="44"/>
    <tableColumn id="7" xr3:uid="{FCEF5D46-EF2D-4E67-AFAA-F85EB0A89FAE}" name="3º" dataDxfId="43"/>
    <tableColumn id="8" xr3:uid="{B78108B0-5606-4EE2-99BF-2DE7CEB79687}" name="4º" dataDxfId="42"/>
    <tableColumn id="9" xr3:uid="{E750F501-52F2-4866-8EE4-83E2D37E9BD3}" name="5º" dataDxfId="41"/>
    <tableColumn id="10" xr3:uid="{FB8EBC34-02A1-4B67-A16E-B9AE8BDCEAF1}" name="Media" dataDxfId="40">
      <calculatedColumnFormula>AVERAGE(F49:J49)</calculatedColumnFormula>
    </tableColumn>
    <tableColumn id="11" xr3:uid="{74FE1162-B0E8-47B0-999F-D3F73408310B}" name="Desvio Padrao" dataDxfId="39">
      <calculatedColumnFormula>STDEV(F49:J49)</calculatedColumnFormula>
    </tableColumn>
    <tableColumn id="12" xr3:uid="{7B668557-A3C5-46A3-A1AE-B3D0572CEAC9}" name="Coef" dataDxfId="38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5:M63" totalsRowShown="0" headerRowDxfId="37" dataDxfId="36">
  <autoFilter ref="B55:M63" xr:uid="{0DF4CF99-5D43-4EB7-8109-3E1E5C20E658}"/>
  <tableColumns count="12">
    <tableColumn id="1" xr3:uid="{5A8C6BE7-EA27-413A-A98F-747BB16534ED}" name="gridDimX" dataDxfId="35"/>
    <tableColumn id="3" xr3:uid="{11103D20-3E1F-4C3E-98B9-51996439D6E0}" name="gridDimY" dataDxfId="34"/>
    <tableColumn id="2" xr3:uid="{70D05024-75FB-41A0-8A93-88C75820EAED}" name="blockDimX" dataDxfId="33"/>
    <tableColumn id="4" xr3:uid="{2FE14C0B-2A34-44C0-850D-33BD167EFC36}" name="Cuda Kernel" dataDxfId="32"/>
    <tableColumn id="5" xr3:uid="{CC63588B-8AF7-4A16-90E0-3DE47EF87D59}" name="1º " dataDxfId="31"/>
    <tableColumn id="6" xr3:uid="{42901B77-0EA7-4EA4-8E0F-3D7183078B80}" name="2º" dataDxfId="30"/>
    <tableColumn id="7" xr3:uid="{8255EED9-5C96-44CF-B2CA-FECB3C42236A}" name="3º" dataDxfId="29"/>
    <tableColumn id="8" xr3:uid="{B9AFA4F2-E217-4A7F-8CAF-6DF52C1DCF88}" name="4º" dataDxfId="28"/>
    <tableColumn id="9" xr3:uid="{142C8679-3303-4339-A319-2FDD6A151AA6}" name="5º" dataDxfId="27"/>
    <tableColumn id="10" xr3:uid="{9C66C7D3-F551-46C7-807A-E96D7B24F0CB}" name="Media" dataDxfId="26">
      <calculatedColumnFormula>AVERAGE(F56:J56)</calculatedColumnFormula>
    </tableColumn>
    <tableColumn id="11" xr3:uid="{5D503643-967F-44FB-92A2-2560EA922640}" name="Desvio Padrao" dataDxfId="25">
      <calculatedColumnFormula>STDEV(F56:J56)</calculatedColumnFormula>
    </tableColumn>
    <tableColumn id="12" xr3:uid="{6FFB1603-AF30-4130-A858-4F07DC4B2CC6}" name="Coef" dataDxfId="24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DEC98-048A-41C3-9600-257826FE637A}" name="Tabela6" displayName="Tabela6" ref="E4:N15" totalsRowShown="0" headerRowDxfId="23" dataDxfId="22">
  <autoFilter ref="E4:N15" xr:uid="{C4BDEC98-048A-41C3-9600-257826FE637A}"/>
  <tableColumns count="10">
    <tableColumn id="1" xr3:uid="{8F97CC66-24FB-44F5-A370-383AF407BA62}" name="gridDimX" dataDxfId="21"/>
    <tableColumn id="2" xr3:uid="{97B78A84-BCA7-4DFA-A177-A048B25373A3}" name="blockDimX2" dataDxfId="20"/>
    <tableColumn id="3" xr3:uid="{1D9AE1D5-3FEF-491C-844D-5EAC3F5575D9}" name="Cuda Kernel" dataDxfId="19"/>
    <tableColumn id="4" xr3:uid="{F8DAA291-A4D4-47AC-A138-F08945C6EC17}" name="1º " dataDxfId="18"/>
    <tableColumn id="5" xr3:uid="{B082E383-C01D-4440-96F9-08FF57731764}" name="2º" dataDxfId="17"/>
    <tableColumn id="6" xr3:uid="{5C67B0F9-7FE6-4611-B4CB-E667C16968E8}" name="3º" dataDxfId="16"/>
    <tableColumn id="7" xr3:uid="{2673E548-A356-4007-86E9-82092FAD0941}" name="4º" dataDxfId="15"/>
    <tableColumn id="8" xr3:uid="{1DFCE80B-445A-46C6-96D5-22AFD0947C3C}" name="5º" dataDxfId="14"/>
    <tableColumn id="9" xr3:uid="{36F6B6F2-37F0-4E9C-B997-EBB3FCC21F8E}" name="Media" dataDxfId="13">
      <calculatedColumnFormula>AVERAGE(H5:L5)</calculatedColumnFormula>
    </tableColumn>
    <tableColumn id="10" xr3:uid="{73A090F1-E46D-4C38-A71C-F948FD646066}" name="Desvio Padrao" dataDxfId="12">
      <calculatedColumnFormula>STDEV(H5:L5)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92A67-6EED-446B-9173-38FE0E72E529}" name="Tabela7" displayName="Tabela7" ref="E18:N29" totalsRowShown="0" headerRowDxfId="11" dataDxfId="10">
  <autoFilter ref="E18:N29" xr:uid="{98392A67-6EED-446B-9173-38FE0E72E529}"/>
  <tableColumns count="10">
    <tableColumn id="1" xr3:uid="{1BB353E0-9AF2-4592-9468-44F298D46DD1}" name="gridDimX" dataDxfId="9"/>
    <tableColumn id="2" xr3:uid="{C638798C-4E4E-4C13-9F16-0A8CFEA63919}" name="blockDimX2" dataDxfId="8"/>
    <tableColumn id="3" xr3:uid="{93376937-EB3C-40D4-AF4B-EDC46A2822C1}" name="Cuda Kernel" dataDxfId="7"/>
    <tableColumn id="4" xr3:uid="{6E8C9373-2253-4422-857F-BAE20575B3E9}" name="1º " dataDxfId="6"/>
    <tableColumn id="5" xr3:uid="{A132DC22-ED28-495A-B0BB-BF6B9CCE3C58}" name="2º" dataDxfId="5"/>
    <tableColumn id="6" xr3:uid="{08528A78-1570-40A8-B01B-99C3249A48C6}" name="3º" dataDxfId="4"/>
    <tableColumn id="7" xr3:uid="{B80DD6A3-A55B-40C2-AA99-A35DFC438D20}" name="4º" dataDxfId="3"/>
    <tableColumn id="8" xr3:uid="{7ACC0343-8EFF-4821-ABA0-727221996F3B}" name="5º" dataDxfId="2"/>
    <tableColumn id="9" xr3:uid="{F34863BD-7004-4562-9C0C-3D2BF350EDA1}" name="Media" dataDxfId="1">
      <calculatedColumnFormula>AVERAGE(Tabela7[[#This Row],[1º ]:[5º]])</calculatedColumnFormula>
    </tableColumn>
    <tableColumn id="10" xr3:uid="{05F5711A-CE65-4A09-B77B-AFA8CFD980EE}" name="Desvio Padrao" dataDxfId="0">
      <calculatedColumnFormula>STDEV(Tabela7[[#This Row],[1º ]:[5º]])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8"/>
  <sheetViews>
    <sheetView tabSelected="1" topLeftCell="A26" zoomScale="55" zoomScaleNormal="55" workbookViewId="0">
      <selection activeCell="AU53" sqref="AU53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31"/>
      <c r="M1" s="31"/>
      <c r="N1" s="31"/>
    </row>
    <row r="2" spans="1:16" ht="30.6" customHeight="1" x14ac:dyDescent="0.3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1"/>
      <c r="O2" s="1"/>
      <c r="P2" s="1"/>
    </row>
    <row r="3" spans="1:16" x14ac:dyDescent="0.3">
      <c r="B3" s="14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37</v>
      </c>
      <c r="M3" s="32" t="s">
        <v>39</v>
      </c>
      <c r="P3" s="1"/>
    </row>
    <row r="4" spans="1:16" x14ac:dyDescent="0.3">
      <c r="A4" s="1">
        <f t="shared" ref="A4:A14" si="0">2^C4</f>
        <v>1</v>
      </c>
      <c r="B4" s="33">
        <v>10</v>
      </c>
      <c r="C4" s="1">
        <v>0</v>
      </c>
      <c r="D4" s="1" t="s">
        <v>11</v>
      </c>
      <c r="E4" s="4">
        <f>0.2272</f>
        <v>0.22720000000000001</v>
      </c>
      <c r="F4" s="4">
        <v>0.23280000000000001</v>
      </c>
      <c r="G4" s="4">
        <v>0.26340000000000002</v>
      </c>
      <c r="H4" s="4">
        <v>0.22770000000000001</v>
      </c>
      <c r="I4" s="4">
        <v>0.22800000000000001</v>
      </c>
      <c r="J4" s="4">
        <f t="shared" ref="J4:J14" si="1">AVERAGE(E4:I4)</f>
        <v>0.23582</v>
      </c>
      <c r="K4" s="4">
        <f t="shared" ref="K4:K14" si="2">STDEV(E4:I4)</f>
        <v>1.5581784236729764E-2</v>
      </c>
      <c r="L4" s="4">
        <f>Tabela4[[#This Row],[Media]]/Tabela4[[#This Row],[Desvio Padrao]]</f>
        <v>15.134338687871143</v>
      </c>
      <c r="M4" s="34">
        <v>0.23582</v>
      </c>
      <c r="N4" s="1"/>
      <c r="P4" s="1"/>
    </row>
    <row r="5" spans="1:16" x14ac:dyDescent="0.3">
      <c r="A5" s="1">
        <f t="shared" si="0"/>
        <v>2</v>
      </c>
      <c r="B5" s="2">
        <v>9</v>
      </c>
      <c r="C5" s="1">
        <v>1</v>
      </c>
      <c r="D5" s="1" t="s">
        <v>21</v>
      </c>
      <c r="E5" s="4">
        <f>0.201</f>
        <v>0.20100000000000001</v>
      </c>
      <c r="F5" s="4">
        <v>0.2089</v>
      </c>
      <c r="G5" s="4">
        <v>0.20280000000000001</v>
      </c>
      <c r="H5" s="4">
        <v>0.22170000000000001</v>
      </c>
      <c r="I5" s="4">
        <v>0.22819999999999999</v>
      </c>
      <c r="J5" s="4">
        <f t="shared" si="1"/>
        <v>0.21251999999999999</v>
      </c>
      <c r="K5" s="4">
        <f t="shared" si="2"/>
        <v>1.1941817282139257E-2</v>
      </c>
      <c r="L5" s="4">
        <f>Tabela4[[#This Row],[Media]]/Tabela4[[#This Row],[Desvio Padrao]]</f>
        <v>17.796286359016303</v>
      </c>
      <c r="M5" s="34">
        <f>M4/2</f>
        <v>0.11791</v>
      </c>
      <c r="N5" s="1"/>
      <c r="P5" s="1"/>
    </row>
    <row r="6" spans="1:16" x14ac:dyDescent="0.3">
      <c r="A6" s="1">
        <f t="shared" si="0"/>
        <v>4</v>
      </c>
      <c r="B6" s="33">
        <v>8</v>
      </c>
      <c r="C6" s="1">
        <v>2</v>
      </c>
      <c r="D6" s="1" t="s">
        <v>20</v>
      </c>
      <c r="E6" s="4">
        <v>0.15620000000000001</v>
      </c>
      <c r="F6" s="4">
        <v>0.13669999999999999</v>
      </c>
      <c r="G6" s="4">
        <v>0.15959999999999999</v>
      </c>
      <c r="H6" s="4">
        <v>0.15920000000000001</v>
      </c>
      <c r="I6" s="4">
        <v>0.15920000000000001</v>
      </c>
      <c r="J6" s="4">
        <f t="shared" si="1"/>
        <v>0.15418000000000001</v>
      </c>
      <c r="K6" s="4">
        <f t="shared" si="2"/>
        <v>9.8667117116088953E-3</v>
      </c>
      <c r="L6" s="4">
        <f>Tabela4[[#This Row],[Media]]/Tabela4[[#This Row],[Desvio Padrao]]</f>
        <v>15.62628001166753</v>
      </c>
      <c r="M6" s="34">
        <f t="shared" ref="M6:M9" si="3">M5/2</f>
        <v>5.8955E-2</v>
      </c>
      <c r="N6" s="1"/>
      <c r="P6" s="1"/>
    </row>
    <row r="7" spans="1:16" x14ac:dyDescent="0.3">
      <c r="A7" s="1">
        <f t="shared" si="0"/>
        <v>8</v>
      </c>
      <c r="B7" s="2">
        <v>7</v>
      </c>
      <c r="C7" s="1">
        <v>3</v>
      </c>
      <c r="D7" s="1" t="s">
        <v>19</v>
      </c>
      <c r="E7" s="4">
        <v>0.15010000000000001</v>
      </c>
      <c r="F7" s="4">
        <v>0.1537</v>
      </c>
      <c r="G7" s="4">
        <v>0.1565</v>
      </c>
      <c r="H7" s="4">
        <v>0.15609999999999999</v>
      </c>
      <c r="I7" s="4">
        <v>0.1532</v>
      </c>
      <c r="J7" s="4">
        <f t="shared" si="1"/>
        <v>0.15392</v>
      </c>
      <c r="K7" s="4">
        <f t="shared" si="2"/>
        <v>2.5772077913897369E-3</v>
      </c>
      <c r="L7" s="4">
        <f>Tabela4[[#This Row],[Media]]/Tabela4[[#This Row],[Desvio Padrao]]</f>
        <v>59.723550624918751</v>
      </c>
      <c r="M7" s="34">
        <f t="shared" si="3"/>
        <v>2.94775E-2</v>
      </c>
      <c r="N7" s="1"/>
      <c r="P7" s="1"/>
    </row>
    <row r="8" spans="1:16" x14ac:dyDescent="0.3">
      <c r="A8" s="1">
        <f t="shared" si="0"/>
        <v>16</v>
      </c>
      <c r="B8" s="33">
        <v>6</v>
      </c>
      <c r="C8" s="1">
        <v>4</v>
      </c>
      <c r="D8" s="1" t="s">
        <v>18</v>
      </c>
      <c r="E8" s="4">
        <v>0.1522</v>
      </c>
      <c r="F8" s="4">
        <v>0.15390000000000001</v>
      </c>
      <c r="G8" s="4">
        <v>0.1547</v>
      </c>
      <c r="H8" s="4">
        <v>0.1522</v>
      </c>
      <c r="I8" s="4">
        <v>0.15310000000000001</v>
      </c>
      <c r="J8" s="4">
        <f t="shared" si="1"/>
        <v>0.15322</v>
      </c>
      <c r="K8" s="4">
        <f t="shared" si="2"/>
        <v>1.0894952959971894E-3</v>
      </c>
      <c r="L8" s="4">
        <f>Tabela4[[#This Row],[Media]]/Tabela4[[#This Row],[Desvio Padrao]]</f>
        <v>140.63392523394177</v>
      </c>
      <c r="M8" s="34">
        <f t="shared" si="3"/>
        <v>1.473875E-2</v>
      </c>
      <c r="N8" s="1"/>
      <c r="P8" s="1"/>
    </row>
    <row r="9" spans="1:16" x14ac:dyDescent="0.3">
      <c r="A9" s="1">
        <f t="shared" si="0"/>
        <v>32</v>
      </c>
      <c r="B9" s="27">
        <v>5</v>
      </c>
      <c r="C9" s="24">
        <v>5</v>
      </c>
      <c r="D9" s="24" t="s">
        <v>12</v>
      </c>
      <c r="E9" s="35">
        <v>0.1431</v>
      </c>
      <c r="F9" s="35">
        <v>0.1431</v>
      </c>
      <c r="G9" s="35">
        <v>0.14249999999999999</v>
      </c>
      <c r="H9" s="35">
        <v>0.1434</v>
      </c>
      <c r="I9" s="35">
        <v>0.14230000000000001</v>
      </c>
      <c r="J9" s="35">
        <f t="shared" si="1"/>
        <v>0.14287999999999998</v>
      </c>
      <c r="K9" s="35">
        <f t="shared" si="2"/>
        <v>4.6043457732885401E-4</v>
      </c>
      <c r="L9" s="35">
        <f>Tabela4[[#This Row],[Media]]/Tabela4[[#This Row],[Desvio Padrao]]</f>
        <v>310.31553022993637</v>
      </c>
      <c r="M9" s="34">
        <f t="shared" si="3"/>
        <v>7.3693750000000001E-3</v>
      </c>
      <c r="N9" s="1"/>
      <c r="P9" s="1"/>
    </row>
    <row r="10" spans="1:16" x14ac:dyDescent="0.3">
      <c r="A10" s="1">
        <f t="shared" si="0"/>
        <v>64</v>
      </c>
      <c r="B10" s="33">
        <v>4</v>
      </c>
      <c r="C10" s="1">
        <v>6</v>
      </c>
      <c r="D10" s="1" t="s">
        <v>17</v>
      </c>
      <c r="E10" s="4">
        <v>0.14710000000000001</v>
      </c>
      <c r="F10" s="4">
        <v>0.1479</v>
      </c>
      <c r="G10" s="4">
        <v>0.14149999999999999</v>
      </c>
      <c r="H10" s="4">
        <v>0.1489</v>
      </c>
      <c r="I10" s="4">
        <v>0.14929999999999999</v>
      </c>
      <c r="J10" s="4">
        <f t="shared" si="1"/>
        <v>0.14694000000000002</v>
      </c>
      <c r="K10" s="4">
        <f t="shared" si="2"/>
        <v>3.1603797240205215E-3</v>
      </c>
      <c r="L10" s="4">
        <f>Tabela4[[#This Row],[Media]]/Tabela4[[#This Row],[Desvio Padrao]]</f>
        <v>46.494412960309788</v>
      </c>
      <c r="M10" s="34">
        <f>0.0073694</f>
        <v>7.3693999999999999E-3</v>
      </c>
      <c r="N10" s="1"/>
      <c r="P10" s="1"/>
    </row>
    <row r="11" spans="1:16" x14ac:dyDescent="0.3">
      <c r="A11" s="1">
        <f t="shared" si="0"/>
        <v>128</v>
      </c>
      <c r="B11" s="2">
        <v>3</v>
      </c>
      <c r="C11" s="1">
        <v>7</v>
      </c>
      <c r="D11" s="1" t="s">
        <v>16</v>
      </c>
      <c r="E11" s="4">
        <v>0.14899999999999999</v>
      </c>
      <c r="F11" s="4">
        <v>0.15440000000000001</v>
      </c>
      <c r="G11" s="4">
        <v>0.1547</v>
      </c>
      <c r="H11" s="4">
        <v>0.15310000000000001</v>
      </c>
      <c r="I11" s="4">
        <v>0.15409999999999999</v>
      </c>
      <c r="J11" s="4">
        <f t="shared" si="1"/>
        <v>0.15306</v>
      </c>
      <c r="K11" s="4">
        <f t="shared" si="2"/>
        <v>2.3479778533878927E-3</v>
      </c>
      <c r="L11" s="4">
        <f>Tabela4[[#This Row],[Media]]/Tabela4[[#This Row],[Desvio Padrao]]</f>
        <v>65.188008387366182</v>
      </c>
      <c r="M11" s="34">
        <f t="shared" ref="M11:M14" si="4">0.0073694</f>
        <v>7.3693999999999999E-3</v>
      </c>
      <c r="N11" s="1"/>
      <c r="P11" s="1"/>
    </row>
    <row r="12" spans="1:16" x14ac:dyDescent="0.3">
      <c r="A12" s="1">
        <f t="shared" si="0"/>
        <v>256</v>
      </c>
      <c r="B12" s="33">
        <v>2</v>
      </c>
      <c r="C12" s="1">
        <v>8</v>
      </c>
      <c r="D12" s="1" t="s">
        <v>15</v>
      </c>
      <c r="E12" s="4">
        <v>0.15140000000000001</v>
      </c>
      <c r="F12" s="4">
        <v>0.1593</v>
      </c>
      <c r="G12" s="4">
        <v>0.15939999999999999</v>
      </c>
      <c r="H12" s="4">
        <v>0.154</v>
      </c>
      <c r="I12" s="4">
        <v>0.15890000000000001</v>
      </c>
      <c r="J12" s="4">
        <f t="shared" si="1"/>
        <v>0.15660000000000002</v>
      </c>
      <c r="K12" s="4">
        <f t="shared" si="2"/>
        <v>3.6817115585010152E-3</v>
      </c>
      <c r="L12" s="4">
        <f>Tabela4[[#This Row],[Media]]/Tabela4[[#This Row],[Desvio Padrao]]</f>
        <v>42.534565109646636</v>
      </c>
      <c r="M12" s="34">
        <f t="shared" si="4"/>
        <v>7.3693999999999999E-3</v>
      </c>
      <c r="N12" s="1"/>
      <c r="P12" s="1"/>
    </row>
    <row r="13" spans="1:16" x14ac:dyDescent="0.3">
      <c r="A13" s="1">
        <f t="shared" si="0"/>
        <v>512</v>
      </c>
      <c r="B13" s="2">
        <v>1</v>
      </c>
      <c r="C13" s="1">
        <v>9</v>
      </c>
      <c r="D13" s="1" t="s">
        <v>14</v>
      </c>
      <c r="E13" s="4">
        <v>0.1658</v>
      </c>
      <c r="F13" s="4">
        <v>0.1595</v>
      </c>
      <c r="G13" s="4">
        <v>0.1661</v>
      </c>
      <c r="H13" s="4">
        <v>0.16589999999999999</v>
      </c>
      <c r="I13" s="4">
        <v>0.16619999999999999</v>
      </c>
      <c r="J13" s="4">
        <f t="shared" si="1"/>
        <v>0.16470000000000001</v>
      </c>
      <c r="K13" s="4">
        <f t="shared" si="2"/>
        <v>2.9111853256019236E-3</v>
      </c>
      <c r="L13" s="4">
        <f>Tabela4[[#This Row],[Media]]/Tabela4[[#This Row],[Desvio Padrao]]</f>
        <v>56.574893584264082</v>
      </c>
      <c r="M13" s="34">
        <f t="shared" si="4"/>
        <v>7.3693999999999999E-3</v>
      </c>
      <c r="N13" s="1"/>
      <c r="P13" s="1"/>
    </row>
    <row r="14" spans="1:16" x14ac:dyDescent="0.3">
      <c r="A14" s="1">
        <f t="shared" si="0"/>
        <v>1024</v>
      </c>
      <c r="B14" s="33">
        <v>0</v>
      </c>
      <c r="C14" s="1">
        <v>10</v>
      </c>
      <c r="D14" s="1" t="s">
        <v>13</v>
      </c>
      <c r="E14" s="4">
        <v>0.1696</v>
      </c>
      <c r="F14" s="4">
        <v>0.16969999999999999</v>
      </c>
      <c r="G14" s="4">
        <v>0.17</v>
      </c>
      <c r="H14" s="4">
        <v>0.16919999999999999</v>
      </c>
      <c r="I14" s="4">
        <v>0.16769999999999999</v>
      </c>
      <c r="J14" s="4">
        <f t="shared" si="1"/>
        <v>0.16924</v>
      </c>
      <c r="K14" s="4">
        <f t="shared" si="2"/>
        <v>9.0719347440334456E-4</v>
      </c>
      <c r="L14" s="4">
        <f>Tabela4[[#This Row],[Media]]/Tabela4[[#This Row],[Desvio Padrao]]</f>
        <v>186.55337011910066</v>
      </c>
      <c r="M14" s="34">
        <f t="shared" si="4"/>
        <v>7.3693999999999999E-3</v>
      </c>
      <c r="N14" s="1"/>
      <c r="P14" s="1"/>
    </row>
    <row r="15" spans="1:16" x14ac:dyDescent="0.3">
      <c r="A15" s="1"/>
      <c r="B15" s="2"/>
      <c r="C15" s="1"/>
      <c r="D15" s="1"/>
      <c r="E15" s="4"/>
      <c r="F15" s="4"/>
      <c r="G15" s="4"/>
      <c r="H15" s="4"/>
      <c r="I15" s="4"/>
      <c r="J15" s="4"/>
      <c r="K15" s="4"/>
      <c r="L15" s="1"/>
      <c r="M15" s="3"/>
      <c r="N15" s="1"/>
    </row>
    <row r="16" spans="1:16" x14ac:dyDescent="0.3">
      <c r="A16" s="1"/>
      <c r="B16" s="2" t="s">
        <v>4</v>
      </c>
      <c r="C16" s="25" t="s">
        <v>3</v>
      </c>
      <c r="D16" s="16" t="s">
        <v>23</v>
      </c>
      <c r="E16" s="10" t="s">
        <v>10</v>
      </c>
      <c r="F16" s="10" t="s">
        <v>9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</v>
      </c>
      <c r="L16" s="10" t="s">
        <v>2</v>
      </c>
      <c r="M16" s="15" t="s">
        <v>37</v>
      </c>
      <c r="N16" s="1"/>
    </row>
    <row r="17" spans="1:58" x14ac:dyDescent="0.3">
      <c r="A17" s="1" t="s">
        <v>74</v>
      </c>
      <c r="B17" s="27">
        <v>5</v>
      </c>
      <c r="C17" s="24">
        <v>5</v>
      </c>
      <c r="D17" s="17">
        <v>0</v>
      </c>
      <c r="E17" s="24" t="s">
        <v>12</v>
      </c>
      <c r="F17" s="35">
        <v>0.1431</v>
      </c>
      <c r="G17" s="35">
        <v>0.1431</v>
      </c>
      <c r="H17" s="35">
        <v>0.14249999999999999</v>
      </c>
      <c r="I17" s="35">
        <v>0.1434</v>
      </c>
      <c r="J17" s="35">
        <v>0.14230000000000001</v>
      </c>
      <c r="K17" s="36">
        <f t="shared" ref="K17:K22" si="5">AVERAGE(F17:J17)</f>
        <v>0.14287999999999998</v>
      </c>
      <c r="L17" s="36">
        <f t="shared" ref="L17:L22" si="6">STDEV(F17:J17)</f>
        <v>4.6043457732885401E-4</v>
      </c>
      <c r="M17" s="37">
        <f>Tabela1[[#This Row],[Media]]/Tabela1[[#This Row],[Desvio Padrao]]</f>
        <v>310.31553022993637</v>
      </c>
      <c r="N17" s="1"/>
    </row>
    <row r="18" spans="1:58" x14ac:dyDescent="0.3">
      <c r="A18" s="1" t="s">
        <v>75</v>
      </c>
      <c r="B18" s="2">
        <v>5</v>
      </c>
      <c r="C18" s="25">
        <v>4</v>
      </c>
      <c r="D18" s="18">
        <v>1</v>
      </c>
      <c r="E18" s="1" t="s">
        <v>54</v>
      </c>
      <c r="F18" s="4">
        <v>0.15989999999999999</v>
      </c>
      <c r="G18" s="4">
        <v>0.1608</v>
      </c>
      <c r="H18" s="4">
        <v>0.16170000000000001</v>
      </c>
      <c r="I18" s="4">
        <v>0.16020000000000001</v>
      </c>
      <c r="J18" s="4">
        <v>0.16059999999999999</v>
      </c>
      <c r="K18" s="38">
        <f t="shared" si="5"/>
        <v>0.16064000000000001</v>
      </c>
      <c r="L18" s="38">
        <f t="shared" si="6"/>
        <v>6.8774995456198206E-4</v>
      </c>
      <c r="M18" s="39">
        <f>Tabela1[[#This Row],[Media]]/Tabela1[[#This Row],[Desvio Padrao]]</f>
        <v>233.57326152396374</v>
      </c>
      <c r="N18" s="1"/>
    </row>
    <row r="19" spans="1:58" x14ac:dyDescent="0.3">
      <c r="A19" s="1" t="s">
        <v>76</v>
      </c>
      <c r="B19" s="2">
        <v>5</v>
      </c>
      <c r="C19" s="25">
        <v>3</v>
      </c>
      <c r="D19" s="18">
        <v>2</v>
      </c>
      <c r="E19" s="1" t="s">
        <v>44</v>
      </c>
      <c r="F19" s="4">
        <v>0.1608</v>
      </c>
      <c r="G19" s="4">
        <v>0.16139999999999999</v>
      </c>
      <c r="H19" s="4">
        <v>0.1588</v>
      </c>
      <c r="I19" s="4">
        <v>0.1593</v>
      </c>
      <c r="J19" s="4">
        <v>0.15989999999999999</v>
      </c>
      <c r="K19" s="40">
        <f t="shared" si="5"/>
        <v>0.16004000000000002</v>
      </c>
      <c r="L19" s="40">
        <f t="shared" si="6"/>
        <v>1.0644247272588116E-3</v>
      </c>
      <c r="M19" s="41">
        <f>Tabela1[[#This Row],[Media]]/Tabela1[[#This Row],[Desvio Padrao]]</f>
        <v>150.35351575507582</v>
      </c>
      <c r="N19" s="1"/>
    </row>
    <row r="20" spans="1:58" x14ac:dyDescent="0.3">
      <c r="A20" s="1" t="s">
        <v>77</v>
      </c>
      <c r="B20" s="2">
        <v>5</v>
      </c>
      <c r="C20" s="25">
        <v>2</v>
      </c>
      <c r="D20" s="18">
        <v>3</v>
      </c>
      <c r="E20" s="1" t="s">
        <v>55</v>
      </c>
      <c r="F20" s="4">
        <v>0.16009999999999999</v>
      </c>
      <c r="G20" s="4">
        <v>0.15909999999999999</v>
      </c>
      <c r="H20" s="4">
        <v>0.15890000000000001</v>
      </c>
      <c r="I20" s="4">
        <v>0.15989999999999999</v>
      </c>
      <c r="J20" s="4">
        <v>0.15959999999999999</v>
      </c>
      <c r="K20" s="38">
        <f t="shared" si="5"/>
        <v>0.15951999999999997</v>
      </c>
      <c r="L20" s="38">
        <f t="shared" si="6"/>
        <v>5.1185935568278176E-4</v>
      </c>
      <c r="M20" s="39">
        <f>Tabela1[[#This Row],[Media]]/Tabela1[[#This Row],[Desvio Padrao]]</f>
        <v>311.64810846763231</v>
      </c>
      <c r="N20" s="1"/>
      <c r="BF20" t="s">
        <v>80</v>
      </c>
    </row>
    <row r="21" spans="1:58" x14ac:dyDescent="0.3">
      <c r="A21" s="1" t="s">
        <v>78</v>
      </c>
      <c r="B21" s="2">
        <v>5</v>
      </c>
      <c r="C21" s="25">
        <v>1</v>
      </c>
      <c r="D21" s="18">
        <v>4</v>
      </c>
      <c r="E21" s="1" t="s">
        <v>56</v>
      </c>
      <c r="F21" s="4">
        <v>0.1714</v>
      </c>
      <c r="G21" s="4">
        <v>0.1704</v>
      </c>
      <c r="H21" s="4">
        <v>0.17019999999999999</v>
      </c>
      <c r="I21" s="4">
        <v>0.1711</v>
      </c>
      <c r="J21" s="4">
        <v>0.17080000000000001</v>
      </c>
      <c r="K21" s="40">
        <f t="shared" si="5"/>
        <v>0.17078000000000002</v>
      </c>
      <c r="L21" s="40">
        <f t="shared" si="6"/>
        <v>4.9193495504995673E-4</v>
      </c>
      <c r="M21" s="41">
        <f>Tabela1[[#This Row],[Media]]/Tabela1[[#This Row],[Desvio Padrao]]</f>
        <v>347.15971745219252</v>
      </c>
      <c r="N21" s="1"/>
    </row>
    <row r="22" spans="1:58" x14ac:dyDescent="0.3">
      <c r="A22" s="1" t="s">
        <v>79</v>
      </c>
      <c r="B22" s="2">
        <v>5</v>
      </c>
      <c r="C22" s="25">
        <v>0</v>
      </c>
      <c r="D22" s="22">
        <v>5</v>
      </c>
      <c r="E22" s="1" t="s">
        <v>57</v>
      </c>
      <c r="F22" s="4">
        <v>0.1983</v>
      </c>
      <c r="G22" s="4">
        <v>0.19819999999999999</v>
      </c>
      <c r="H22" s="4">
        <v>0.1988</v>
      </c>
      <c r="I22" s="4">
        <v>0.19850000000000001</v>
      </c>
      <c r="J22" s="4">
        <v>0.1963</v>
      </c>
      <c r="K22" s="1">
        <f t="shared" si="5"/>
        <v>0.19802</v>
      </c>
      <c r="L22" s="1">
        <f t="shared" si="6"/>
        <v>9.8843310345212614E-4</v>
      </c>
      <c r="M22" s="5">
        <f>Tabela1[[#This Row],[Media]]/Tabela1[[#This Row],[Desvio Padrao]]</f>
        <v>200.33728059937536</v>
      </c>
      <c r="N22" s="1"/>
    </row>
    <row r="23" spans="1:58" x14ac:dyDescent="0.3">
      <c r="A23" s="1"/>
      <c r="B23" s="6"/>
      <c r="L23" s="1"/>
      <c r="M23" s="3"/>
      <c r="N23" s="1"/>
    </row>
    <row r="24" spans="1:58" x14ac:dyDescent="0.3">
      <c r="A24" s="1"/>
      <c r="B24" s="26" t="s">
        <v>4</v>
      </c>
      <c r="C24" s="23" t="s">
        <v>24</v>
      </c>
      <c r="D24" s="11" t="s">
        <v>36</v>
      </c>
      <c r="E24" s="10" t="s">
        <v>10</v>
      </c>
      <c r="F24" s="10" t="s">
        <v>9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1</v>
      </c>
      <c r="L24" s="10" t="s">
        <v>2</v>
      </c>
      <c r="M24" s="15" t="s">
        <v>37</v>
      </c>
      <c r="N24" s="1"/>
    </row>
    <row r="25" spans="1:58" x14ac:dyDescent="0.3">
      <c r="A25" s="1" t="s">
        <v>74</v>
      </c>
      <c r="B25" s="27">
        <v>5</v>
      </c>
      <c r="C25" s="24">
        <v>0</v>
      </c>
      <c r="D25" s="24">
        <v>5</v>
      </c>
      <c r="E25" s="24" t="s">
        <v>12</v>
      </c>
      <c r="F25" s="35">
        <v>0.1431</v>
      </c>
      <c r="G25" s="35">
        <v>0.1431</v>
      </c>
      <c r="H25" s="35">
        <v>0.14249999999999999</v>
      </c>
      <c r="I25" s="35">
        <v>0.1434</v>
      </c>
      <c r="J25" s="35">
        <v>0.14230000000000001</v>
      </c>
      <c r="K25" s="36">
        <f t="shared" ref="K25" si="7">AVERAGE(F25:J25)</f>
        <v>0.14287999999999998</v>
      </c>
      <c r="L25" s="36">
        <f t="shared" ref="L25" si="8">STDEV(F25:J25)</f>
        <v>4.6043457732885401E-4</v>
      </c>
      <c r="M25" s="37">
        <f>Tabela13[[#This Row],[Media]]/Tabela13[[#This Row],[Desvio Padrao]]</f>
        <v>310.31553022993637</v>
      </c>
      <c r="N25" s="1"/>
    </row>
    <row r="26" spans="1:58" x14ac:dyDescent="0.3">
      <c r="A26" s="1" t="s">
        <v>75</v>
      </c>
      <c r="B26" s="28">
        <v>4</v>
      </c>
      <c r="C26" s="25">
        <v>1</v>
      </c>
      <c r="D26" s="1">
        <v>5</v>
      </c>
      <c r="E26" s="1" t="s">
        <v>58</v>
      </c>
      <c r="F26" s="4">
        <v>0.1429</v>
      </c>
      <c r="G26" s="4">
        <v>0.14299999999999999</v>
      </c>
      <c r="H26" s="4">
        <v>0.1431</v>
      </c>
      <c r="I26" s="4">
        <v>0.14280000000000001</v>
      </c>
      <c r="J26" s="4">
        <v>0.14149999999999999</v>
      </c>
      <c r="K26" s="38">
        <f t="shared" ref="K26:K30" si="9">AVERAGE(F26:J26)</f>
        <v>0.14265999999999998</v>
      </c>
      <c r="L26" s="38">
        <f t="shared" ref="L26:L30" si="10">STDEV(F26:J26)</f>
        <v>6.5802735505448965E-4</v>
      </c>
      <c r="M26" s="39">
        <f>Tabela13[[#This Row],[Media]]/Tabela13[[#This Row],[Desvio Padrao]]</f>
        <v>216.79949762603206</v>
      </c>
      <c r="N26" s="1"/>
    </row>
    <row r="27" spans="1:58" x14ac:dyDescent="0.3">
      <c r="A27" s="1" t="s">
        <v>76</v>
      </c>
      <c r="B27" s="28">
        <v>3</v>
      </c>
      <c r="C27" s="25">
        <v>2</v>
      </c>
      <c r="D27" s="12">
        <v>5</v>
      </c>
      <c r="E27" s="1" t="s">
        <v>59</v>
      </c>
      <c r="F27" s="4">
        <v>0.1429</v>
      </c>
      <c r="G27" s="4">
        <v>0.1414</v>
      </c>
      <c r="H27" s="4">
        <v>0.14180000000000001</v>
      </c>
      <c r="I27" s="4">
        <v>0.14230000000000001</v>
      </c>
      <c r="J27" s="4">
        <v>0.1431</v>
      </c>
      <c r="K27" s="40">
        <f t="shared" si="9"/>
        <v>0.14230000000000001</v>
      </c>
      <c r="L27" s="40">
        <f t="shared" si="10"/>
        <v>7.1763500472036645E-4</v>
      </c>
      <c r="M27" s="41">
        <f>Tabela13[[#This Row],[Media]]/Tabela13[[#This Row],[Desvio Padrao]]</f>
        <v>198.29021586739432</v>
      </c>
    </row>
    <row r="28" spans="1:58" x14ac:dyDescent="0.3">
      <c r="A28" s="1" t="s">
        <v>77</v>
      </c>
      <c r="B28" s="28">
        <v>2</v>
      </c>
      <c r="C28" s="25">
        <v>3</v>
      </c>
      <c r="D28" s="1">
        <v>5</v>
      </c>
      <c r="E28" s="1" t="s">
        <v>60</v>
      </c>
      <c r="F28" s="4">
        <v>0.14319999999999999</v>
      </c>
      <c r="G28" s="4">
        <v>0.1429</v>
      </c>
      <c r="H28" s="4">
        <v>0.14299999999999999</v>
      </c>
      <c r="I28" s="4">
        <v>0.14319999999999999</v>
      </c>
      <c r="J28" s="4">
        <v>0.14299999999999999</v>
      </c>
      <c r="K28" s="38">
        <f t="shared" si="9"/>
        <v>0.14306000000000002</v>
      </c>
      <c r="L28" s="38">
        <f t="shared" si="10"/>
        <v>1.3416407864998709E-4</v>
      </c>
      <c r="M28" s="39">
        <f>Tabela13[[#This Row],[Media]]/Tabela13[[#This Row],[Desvio Padrao]]</f>
        <v>1066.3062828704021</v>
      </c>
    </row>
    <row r="29" spans="1:58" x14ac:dyDescent="0.3">
      <c r="A29" s="1" t="s">
        <v>78</v>
      </c>
      <c r="B29" s="28">
        <v>1</v>
      </c>
      <c r="C29" s="25">
        <v>4</v>
      </c>
      <c r="D29" s="12">
        <v>5</v>
      </c>
      <c r="E29" s="1" t="s">
        <v>61</v>
      </c>
      <c r="F29" s="4">
        <v>0.1431</v>
      </c>
      <c r="G29" s="4">
        <v>0.1431</v>
      </c>
      <c r="H29" s="4">
        <v>0.1431</v>
      </c>
      <c r="I29" s="4">
        <v>0.1429</v>
      </c>
      <c r="J29" s="4">
        <v>0.1426</v>
      </c>
      <c r="K29" s="40">
        <f t="shared" si="9"/>
        <v>0.14296000000000003</v>
      </c>
      <c r="L29" s="40">
        <f t="shared" si="10"/>
        <v>2.1908902300206702E-4</v>
      </c>
      <c r="M29" s="41">
        <f>Tabela13[[#This Row],[Media]]/Tabela13[[#This Row],[Desvio Padrao]]</f>
        <v>652.5201401744863</v>
      </c>
    </row>
    <row r="30" spans="1:58" ht="15" thickBot="1" x14ac:dyDescent="0.35">
      <c r="A30" s="1" t="s">
        <v>79</v>
      </c>
      <c r="B30" s="29">
        <v>0</v>
      </c>
      <c r="C30" s="30">
        <v>5</v>
      </c>
      <c r="D30" s="7">
        <v>5</v>
      </c>
      <c r="E30" s="7" t="s">
        <v>62</v>
      </c>
      <c r="F30" s="8">
        <v>0.1431</v>
      </c>
      <c r="G30" s="8">
        <v>0.1431</v>
      </c>
      <c r="H30" s="8">
        <v>0.14230000000000001</v>
      </c>
      <c r="I30" s="8">
        <v>0.1431</v>
      </c>
      <c r="J30" s="8">
        <v>0.1431</v>
      </c>
      <c r="K30" s="42">
        <f t="shared" si="9"/>
        <v>0.14294000000000001</v>
      </c>
      <c r="L30" s="42">
        <f t="shared" si="10"/>
        <v>3.577708763999642E-4</v>
      </c>
      <c r="M30" s="43">
        <f>Tabela13[[#This Row],[Media]]/Tabela13[[#This Row],[Desvio Padrao]]</f>
        <v>399.52944587977737</v>
      </c>
    </row>
    <row r="31" spans="1:58" x14ac:dyDescent="0.3">
      <c r="A31" s="1"/>
    </row>
    <row r="32" spans="1:58" x14ac:dyDescent="0.3">
      <c r="A32" s="1"/>
    </row>
    <row r="33" spans="1:13" ht="15" thickBot="1" x14ac:dyDescent="0.35">
      <c r="A33" s="1"/>
    </row>
    <row r="34" spans="1:13" ht="18" x14ac:dyDescent="0.3">
      <c r="A34" s="1"/>
      <c r="B34" s="47" t="s">
        <v>40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</row>
    <row r="35" spans="1:13" x14ac:dyDescent="0.3">
      <c r="A35" s="1"/>
      <c r="B35" s="14" t="s">
        <v>4</v>
      </c>
      <c r="C35" s="1" t="s">
        <v>36</v>
      </c>
      <c r="D35" s="1" t="s">
        <v>10</v>
      </c>
      <c r="E35" s="1" t="s">
        <v>9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1</v>
      </c>
      <c r="K35" s="1" t="s">
        <v>2</v>
      </c>
      <c r="L35" s="1" t="s">
        <v>37</v>
      </c>
      <c r="M35" s="32" t="s">
        <v>39</v>
      </c>
    </row>
    <row r="36" spans="1:13" x14ac:dyDescent="0.3">
      <c r="A36" s="1"/>
      <c r="B36" s="33">
        <v>10</v>
      </c>
      <c r="C36" s="1">
        <v>0</v>
      </c>
      <c r="D36" s="1" t="s">
        <v>11</v>
      </c>
      <c r="E36" s="4">
        <v>0.1245</v>
      </c>
      <c r="F36" s="4">
        <v>0.12379999999999999</v>
      </c>
      <c r="G36" s="4">
        <v>0.1241</v>
      </c>
      <c r="H36" s="4">
        <v>0.1246</v>
      </c>
      <c r="I36" s="4">
        <v>0.12429999999999999</v>
      </c>
      <c r="J36" s="4">
        <f t="shared" ref="J36:J46" si="11">AVERAGE(E36:I36)</f>
        <v>0.12426</v>
      </c>
      <c r="K36" s="4">
        <f t="shared" ref="K36:K46" si="12">STDEV(E36:I36)</f>
        <v>3.2093613071762674E-4</v>
      </c>
      <c r="L36" s="4">
        <f>Tabela44[[#This Row],[Media]]/Tabela44[[#This Row],[Desvio Padrao]]</f>
        <v>387.17984080555027</v>
      </c>
      <c r="M36" s="34">
        <v>0.12426</v>
      </c>
    </row>
    <row r="37" spans="1:13" x14ac:dyDescent="0.3">
      <c r="A37" s="1"/>
      <c r="B37" s="2">
        <v>9</v>
      </c>
      <c r="C37" s="1">
        <v>1</v>
      </c>
      <c r="D37" s="1" t="s">
        <v>21</v>
      </c>
      <c r="E37" s="4">
        <v>8.0659999999999996E-2</v>
      </c>
      <c r="F37" s="4">
        <v>9.8790000000000003E-2</v>
      </c>
      <c r="G37" s="4">
        <v>9.1700000000000004E-2</v>
      </c>
      <c r="H37" s="4">
        <v>9.5829999999999999E-2</v>
      </c>
      <c r="I37" s="4">
        <v>9.7530000000000006E-2</v>
      </c>
      <c r="J37" s="4">
        <f t="shared" si="11"/>
        <v>9.2901999999999998E-2</v>
      </c>
      <c r="K37" s="4">
        <f t="shared" si="12"/>
        <v>7.347984077282696E-3</v>
      </c>
      <c r="L37" s="4">
        <f>Tabela44[[#This Row],[Media]]/Tabela44[[#This Row],[Desvio Padrao]]</f>
        <v>12.643195606155341</v>
      </c>
      <c r="M37" s="34">
        <f>M36/2</f>
        <v>6.2129999999999998E-2</v>
      </c>
    </row>
    <row r="38" spans="1:13" ht="30.6" customHeight="1" x14ac:dyDescent="0.3">
      <c r="A38" s="1"/>
      <c r="B38" s="33">
        <v>8</v>
      </c>
      <c r="C38" s="1">
        <v>2</v>
      </c>
      <c r="D38" s="1" t="s">
        <v>20</v>
      </c>
      <c r="E38" s="4">
        <v>8.1769999999999995E-2</v>
      </c>
      <c r="F38" s="4">
        <v>8.1799999999999998E-2</v>
      </c>
      <c r="G38" s="4">
        <v>8.1860000000000002E-2</v>
      </c>
      <c r="H38" s="4">
        <v>8.1739999999999993E-2</v>
      </c>
      <c r="I38" s="4">
        <v>8.1769999999999995E-2</v>
      </c>
      <c r="J38" s="4">
        <f t="shared" si="11"/>
        <v>8.1788E-2</v>
      </c>
      <c r="K38" s="4">
        <f t="shared" si="12"/>
        <v>4.5497252664312712E-5</v>
      </c>
      <c r="L38" s="4">
        <f>Tabela44[[#This Row],[Media]]/Tabela44[[#This Row],[Desvio Padrao]]</f>
        <v>1797.6470052696861</v>
      </c>
      <c r="M38" s="34">
        <f t="shared" ref="M38:M39" si="13">M37/2</f>
        <v>3.1064999999999999E-2</v>
      </c>
    </row>
    <row r="39" spans="1:13" x14ac:dyDescent="0.3">
      <c r="A39" s="1" t="s">
        <v>42</v>
      </c>
      <c r="B39" s="27">
        <v>7</v>
      </c>
      <c r="C39" s="24">
        <v>3</v>
      </c>
      <c r="D39" s="24" t="s">
        <v>19</v>
      </c>
      <c r="E39" s="35">
        <v>8.158E-2</v>
      </c>
      <c r="F39" s="35">
        <v>8.1610000000000002E-2</v>
      </c>
      <c r="G39" s="35">
        <v>8.1519999999999995E-2</v>
      </c>
      <c r="H39" s="35">
        <v>8.1549999999999997E-2</v>
      </c>
      <c r="I39" s="35">
        <v>8.1570000000000004E-2</v>
      </c>
      <c r="J39" s="35">
        <f t="shared" si="11"/>
        <v>8.1566E-2</v>
      </c>
      <c r="K39" s="35">
        <f t="shared" si="12"/>
        <v>3.3615472627945877E-5</v>
      </c>
      <c r="L39" s="35">
        <f>Tabela44[[#This Row],[Media]]/Tabela44[[#This Row],[Desvio Padrao]]</f>
        <v>2426.4421596200004</v>
      </c>
      <c r="M39" s="34">
        <f t="shared" si="13"/>
        <v>1.5532499999999999E-2</v>
      </c>
    </row>
    <row r="40" spans="1:13" x14ac:dyDescent="0.3">
      <c r="A40" s="1"/>
      <c r="B40" s="33">
        <v>6</v>
      </c>
      <c r="C40" s="1">
        <v>4</v>
      </c>
      <c r="D40" s="1" t="s">
        <v>18</v>
      </c>
      <c r="E40" s="4">
        <v>9.2490000000000003E-2</v>
      </c>
      <c r="F40" s="4">
        <v>9.2490000000000003E-2</v>
      </c>
      <c r="G40" s="4">
        <v>9.2520000000000005E-2</v>
      </c>
      <c r="H40" s="4">
        <v>9.2549999999999993E-2</v>
      </c>
      <c r="I40" s="4">
        <v>9.2490000000000003E-2</v>
      </c>
      <c r="J40" s="4">
        <f t="shared" si="11"/>
        <v>9.2508000000000007E-2</v>
      </c>
      <c r="K40" s="4">
        <f t="shared" si="12"/>
        <v>2.6832815729994057E-5</v>
      </c>
      <c r="L40" s="4">
        <f>Tabela44[[#This Row],[Media]]/Tabela44[[#This Row],[Desvio Padrao]]</f>
        <v>3447.5696077096154</v>
      </c>
      <c r="M40" s="34">
        <f>M39</f>
        <v>1.5532499999999999E-2</v>
      </c>
    </row>
    <row r="41" spans="1:13" x14ac:dyDescent="0.3">
      <c r="A41" s="1"/>
      <c r="B41" s="2">
        <v>5</v>
      </c>
      <c r="C41" s="1">
        <v>5</v>
      </c>
      <c r="D41" s="1" t="s">
        <v>12</v>
      </c>
      <c r="E41" s="4">
        <v>0.1183</v>
      </c>
      <c r="F41" s="4">
        <v>0.1182</v>
      </c>
      <c r="G41" s="4">
        <v>0.1182</v>
      </c>
      <c r="H41" s="4">
        <v>0.1183</v>
      </c>
      <c r="I41" s="4">
        <v>0.1183</v>
      </c>
      <c r="J41" s="4">
        <f t="shared" si="11"/>
        <v>0.11826</v>
      </c>
      <c r="K41" s="4">
        <f t="shared" si="12"/>
        <v>5.4772255750518179E-5</v>
      </c>
      <c r="L41" s="4">
        <f>Tabela44[[#This Row],[Media]]/Tabela44[[#This Row],[Desvio Padrao]]</f>
        <v>2159.1223216853032</v>
      </c>
      <c r="M41" s="34">
        <f t="shared" ref="M41:M46" si="14">M40</f>
        <v>1.5532499999999999E-2</v>
      </c>
    </row>
    <row r="42" spans="1:13" x14ac:dyDescent="0.3">
      <c r="A42" s="1"/>
      <c r="B42" s="33">
        <v>4</v>
      </c>
      <c r="C42" s="1">
        <v>6</v>
      </c>
      <c r="D42" s="1" t="s">
        <v>17</v>
      </c>
      <c r="E42" s="4">
        <v>0.13300000000000001</v>
      </c>
      <c r="F42" s="4">
        <v>0.1331</v>
      </c>
      <c r="G42" s="4">
        <v>0.1331</v>
      </c>
      <c r="H42" s="4">
        <v>0.13300000000000001</v>
      </c>
      <c r="I42" s="4">
        <v>0.13289999999999999</v>
      </c>
      <c r="J42" s="4">
        <f t="shared" si="11"/>
        <v>0.13302</v>
      </c>
      <c r="K42" s="4">
        <f t="shared" si="12"/>
        <v>8.366600265340829E-5</v>
      </c>
      <c r="L42" s="4">
        <f>Tabela44[[#This Row],[Media]]/Tabela44[[#This Row],[Desvio Padrao]]</f>
        <v>1589.8930961365963</v>
      </c>
      <c r="M42" s="34">
        <f t="shared" si="14"/>
        <v>1.5532499999999999E-2</v>
      </c>
    </row>
    <row r="43" spans="1:13" x14ac:dyDescent="0.3">
      <c r="A43" s="1"/>
      <c r="B43" s="2">
        <v>3</v>
      </c>
      <c r="C43" s="1">
        <v>7</v>
      </c>
      <c r="D43" s="1" t="s">
        <v>16</v>
      </c>
      <c r="E43" s="4">
        <v>0.1414</v>
      </c>
      <c r="F43" s="4">
        <v>0.14149999999999999</v>
      </c>
      <c r="G43" s="4">
        <v>0.14130000000000001</v>
      </c>
      <c r="H43" s="4">
        <v>0.1414</v>
      </c>
      <c r="I43" s="4">
        <v>0.1414</v>
      </c>
      <c r="J43" s="4">
        <f t="shared" si="11"/>
        <v>0.1414</v>
      </c>
      <c r="K43" s="4">
        <f t="shared" si="12"/>
        <v>7.0710678118646961E-5</v>
      </c>
      <c r="L43" s="4">
        <f>Tabela44[[#This Row],[Media]]/Tabela44[[#This Row],[Desvio Padrao]]</f>
        <v>1999.6979771957767</v>
      </c>
      <c r="M43" s="34">
        <f t="shared" si="14"/>
        <v>1.5532499999999999E-2</v>
      </c>
    </row>
    <row r="44" spans="1:13" x14ac:dyDescent="0.3">
      <c r="A44" s="1"/>
      <c r="B44" s="33">
        <v>2</v>
      </c>
      <c r="C44" s="1">
        <v>8</v>
      </c>
      <c r="D44" s="1" t="s">
        <v>15</v>
      </c>
      <c r="E44" s="4">
        <v>0.24099999999999999</v>
      </c>
      <c r="F44" s="4">
        <v>0.2427</v>
      </c>
      <c r="G44" s="4">
        <v>0.2442</v>
      </c>
      <c r="H44" s="4">
        <v>0.24149999999999999</v>
      </c>
      <c r="I44" s="4">
        <v>0.24249999999999999</v>
      </c>
      <c r="J44" s="4">
        <f t="shared" si="11"/>
        <v>0.24237999999999998</v>
      </c>
      <c r="K44" s="4">
        <f t="shared" si="12"/>
        <v>1.2357184145265492E-3</v>
      </c>
      <c r="L44" s="4">
        <f>Tabela44[[#This Row],[Media]]/Tabela44[[#This Row],[Desvio Padrao]]</f>
        <v>196.14500937324382</v>
      </c>
      <c r="M44" s="34">
        <f t="shared" si="14"/>
        <v>1.5532499999999999E-2</v>
      </c>
    </row>
    <row r="45" spans="1:13" x14ac:dyDescent="0.3">
      <c r="A45" s="1"/>
      <c r="B45" s="2">
        <v>1</v>
      </c>
      <c r="C45" s="1">
        <v>9</v>
      </c>
      <c r="D45" s="1" t="s">
        <v>14</v>
      </c>
      <c r="E45" s="4">
        <v>0.47499999999999998</v>
      </c>
      <c r="F45" s="4">
        <v>0.47660000000000002</v>
      </c>
      <c r="G45" s="4">
        <v>0.47389999999999999</v>
      </c>
      <c r="H45" s="4">
        <v>0.47420000000000001</v>
      </c>
      <c r="I45" s="4">
        <v>0.47689999999999999</v>
      </c>
      <c r="J45" s="4">
        <f t="shared" si="11"/>
        <v>0.47531999999999996</v>
      </c>
      <c r="K45" s="4">
        <f t="shared" si="12"/>
        <v>1.3700364958642577E-3</v>
      </c>
      <c r="L45" s="4">
        <f>Tabela44[[#This Row],[Media]]/Tabela44[[#This Row],[Desvio Padrao]]</f>
        <v>346.93966287383802</v>
      </c>
      <c r="M45" s="34">
        <f t="shared" si="14"/>
        <v>1.5532499999999999E-2</v>
      </c>
    </row>
    <row r="46" spans="1:13" x14ac:dyDescent="0.3">
      <c r="A46" s="1"/>
      <c r="B46" s="33">
        <v>0</v>
      </c>
      <c r="C46" s="1">
        <v>10</v>
      </c>
      <c r="D46" s="1" t="s">
        <v>13</v>
      </c>
      <c r="E46" s="4">
        <v>1.0209999999999999</v>
      </c>
      <c r="F46" s="4">
        <v>1.02</v>
      </c>
      <c r="G46" s="4">
        <v>1.0209999999999999</v>
      </c>
      <c r="H46" s="4">
        <v>1.016</v>
      </c>
      <c r="I46" s="4">
        <v>1.0209999999999999</v>
      </c>
      <c r="J46" s="4">
        <f t="shared" si="11"/>
        <v>1.0197999999999998</v>
      </c>
      <c r="K46" s="4">
        <f t="shared" si="12"/>
        <v>2.167948338867836E-3</v>
      </c>
      <c r="L46" s="4">
        <f>Tabela44[[#This Row],[Media]]/Tabela44[[#This Row],[Desvio Padrao]]</f>
        <v>470.39866297393797</v>
      </c>
      <c r="M46" s="34">
        <f t="shared" si="14"/>
        <v>1.5532499999999999E-2</v>
      </c>
    </row>
    <row r="47" spans="1:13" x14ac:dyDescent="0.3">
      <c r="A47" s="1"/>
      <c r="B47" s="2"/>
      <c r="C47" s="1"/>
      <c r="D47" s="1"/>
      <c r="E47" s="4"/>
      <c r="F47" s="4"/>
      <c r="G47" s="4"/>
      <c r="H47" s="4"/>
      <c r="I47" s="4"/>
      <c r="J47" s="4"/>
      <c r="K47" s="4"/>
      <c r="L47" s="1"/>
      <c r="M47" s="3"/>
    </row>
    <row r="48" spans="1:13" x14ac:dyDescent="0.3">
      <c r="A48" s="46"/>
      <c r="B48" s="2" t="s">
        <v>4</v>
      </c>
      <c r="C48" s="25" t="s">
        <v>36</v>
      </c>
      <c r="D48" s="16" t="s">
        <v>23</v>
      </c>
      <c r="E48" s="10" t="s">
        <v>10</v>
      </c>
      <c r="F48" s="10" t="s">
        <v>9</v>
      </c>
      <c r="G48" s="10" t="s">
        <v>5</v>
      </c>
      <c r="H48" s="10" t="s">
        <v>6</v>
      </c>
      <c r="I48" s="10" t="s">
        <v>7</v>
      </c>
      <c r="J48" s="10" t="s">
        <v>8</v>
      </c>
      <c r="K48" s="10" t="s">
        <v>1</v>
      </c>
      <c r="L48" s="10" t="s">
        <v>2</v>
      </c>
      <c r="M48" s="15" t="s">
        <v>37</v>
      </c>
    </row>
    <row r="49" spans="1:13" x14ac:dyDescent="0.3">
      <c r="A49" s="46" t="s">
        <v>63</v>
      </c>
      <c r="B49" s="27">
        <v>7</v>
      </c>
      <c r="C49" s="24">
        <v>3</v>
      </c>
      <c r="D49" s="17">
        <v>0</v>
      </c>
      <c r="E49" s="24" t="s">
        <v>43</v>
      </c>
      <c r="F49" s="35">
        <v>8.158E-2</v>
      </c>
      <c r="G49" s="35">
        <v>8.1610000000000002E-2</v>
      </c>
      <c r="H49" s="35">
        <v>8.1519999999999995E-2</v>
      </c>
      <c r="I49" s="35">
        <v>8.1549999999999997E-2</v>
      </c>
      <c r="J49" s="35">
        <v>8.1570000000000004E-2</v>
      </c>
      <c r="K49" s="36">
        <f t="shared" ref="K49:K52" si="15">AVERAGE(F49:J49)</f>
        <v>8.1566E-2</v>
      </c>
      <c r="L49" s="36">
        <f t="shared" ref="L49:L52" si="16">STDEV(F49:J49)</f>
        <v>3.3615472627945877E-5</v>
      </c>
      <c r="M49" s="37">
        <f>Tabela19[[#This Row],[Media]]/Tabela19[[#This Row],[Desvio Padrao]]</f>
        <v>2426.4421596200004</v>
      </c>
    </row>
    <row r="50" spans="1:13" x14ac:dyDescent="0.3">
      <c r="A50" s="46" t="s">
        <v>71</v>
      </c>
      <c r="B50" s="2">
        <v>7</v>
      </c>
      <c r="C50" s="25">
        <v>2</v>
      </c>
      <c r="D50" s="18">
        <v>1</v>
      </c>
      <c r="E50" s="1" t="s">
        <v>45</v>
      </c>
      <c r="F50" s="4">
        <v>8.1839999999999996E-2</v>
      </c>
      <c r="G50" s="4">
        <v>8.1839999999999996E-2</v>
      </c>
      <c r="H50" s="4">
        <v>8.1839999999999996E-2</v>
      </c>
      <c r="I50" s="4">
        <v>8.1790000000000002E-2</v>
      </c>
      <c r="J50" s="4">
        <v>8.1790000000000002E-2</v>
      </c>
      <c r="K50" s="38">
        <f t="shared" si="15"/>
        <v>8.1820000000000004E-2</v>
      </c>
      <c r="L50" s="38">
        <f t="shared" si="16"/>
        <v>2.7386127875255291E-5</v>
      </c>
      <c r="M50" s="39">
        <f>Tabela19[[#This Row],[Media]]/Tabela19[[#This Row],[Desvio Padrao]]</f>
        <v>2987.6439770051752</v>
      </c>
    </row>
    <row r="51" spans="1:13" x14ac:dyDescent="0.3">
      <c r="A51" s="46" t="s">
        <v>72</v>
      </c>
      <c r="B51" s="2">
        <v>7</v>
      </c>
      <c r="C51" s="25">
        <v>1</v>
      </c>
      <c r="D51" s="18">
        <v>2</v>
      </c>
      <c r="E51" s="1" t="s">
        <v>46</v>
      </c>
      <c r="F51" s="4">
        <v>8.4190000000000001E-2</v>
      </c>
      <c r="G51" s="4">
        <v>8.4129999999999996E-2</v>
      </c>
      <c r="H51" s="4">
        <v>8.4099999999999994E-2</v>
      </c>
      <c r="I51" s="4">
        <v>8.4110000000000004E-2</v>
      </c>
      <c r="J51" s="4">
        <v>8.4110000000000004E-2</v>
      </c>
      <c r="K51" s="40">
        <f t="shared" si="15"/>
        <v>8.4128000000000008E-2</v>
      </c>
      <c r="L51" s="40">
        <f t="shared" si="16"/>
        <v>3.6331804249170328E-5</v>
      </c>
      <c r="M51" s="41">
        <f>Tabela19[[#This Row],[Media]]/Tabela19[[#This Row],[Desvio Padrao]]</f>
        <v>2315.5469908137347</v>
      </c>
    </row>
    <row r="52" spans="1:13" ht="16.8" customHeight="1" x14ac:dyDescent="0.3">
      <c r="A52" s="46" t="s">
        <v>73</v>
      </c>
      <c r="B52" s="2">
        <v>7</v>
      </c>
      <c r="C52" s="25">
        <v>0</v>
      </c>
      <c r="D52" s="18">
        <v>3</v>
      </c>
      <c r="E52" s="1" t="s">
        <v>47</v>
      </c>
      <c r="F52" s="4">
        <v>8.1720000000000001E-2</v>
      </c>
      <c r="G52" s="4">
        <v>8.1750000000000003E-2</v>
      </c>
      <c r="H52" s="4">
        <v>8.1780000000000005E-2</v>
      </c>
      <c r="I52" s="4">
        <v>8.1839999999999996E-2</v>
      </c>
      <c r="J52" s="4">
        <v>8.1839999999999996E-2</v>
      </c>
      <c r="K52" s="38">
        <f t="shared" si="15"/>
        <v>8.1785999999999998E-2</v>
      </c>
      <c r="L52" s="38">
        <f t="shared" si="16"/>
        <v>5.3665631459991991E-5</v>
      </c>
      <c r="M52" s="39">
        <f>Tabela19[[#This Row],[Media]]/Tabela19[[#This Row],[Desvio Padrao]]</f>
        <v>1523.9921300650658</v>
      </c>
    </row>
    <row r="53" spans="1:13" ht="27.6" customHeight="1" x14ac:dyDescent="0.3">
      <c r="A53" s="46"/>
      <c r="B53" s="6"/>
      <c r="L53" s="1"/>
      <c r="M53" s="3"/>
    </row>
    <row r="54" spans="1:13" x14ac:dyDescent="0.3">
      <c r="A54" s="46"/>
      <c r="B54" s="6"/>
      <c r="M54" s="9"/>
    </row>
    <row r="55" spans="1:13" x14ac:dyDescent="0.3">
      <c r="A55" s="46"/>
      <c r="B55" s="28" t="s">
        <v>4</v>
      </c>
      <c r="C55" s="25" t="s">
        <v>24</v>
      </c>
      <c r="D55" s="19" t="s">
        <v>3</v>
      </c>
      <c r="E55" s="10" t="s">
        <v>10</v>
      </c>
      <c r="F55" s="10" t="s">
        <v>9</v>
      </c>
      <c r="G55" s="10" t="s">
        <v>5</v>
      </c>
      <c r="H55" s="10" t="s">
        <v>6</v>
      </c>
      <c r="I55" s="10" t="s">
        <v>7</v>
      </c>
      <c r="J55" s="10" t="s">
        <v>8</v>
      </c>
      <c r="K55" s="10" t="s">
        <v>1</v>
      </c>
      <c r="L55" s="10" t="s">
        <v>2</v>
      </c>
      <c r="M55" s="15" t="s">
        <v>37</v>
      </c>
    </row>
    <row r="56" spans="1:13" x14ac:dyDescent="0.3">
      <c r="A56" s="46" t="s">
        <v>63</v>
      </c>
      <c r="B56" s="27">
        <v>7</v>
      </c>
      <c r="C56" s="24">
        <v>0</v>
      </c>
      <c r="D56" s="17">
        <v>3</v>
      </c>
      <c r="E56" s="24" t="s">
        <v>43</v>
      </c>
      <c r="F56" s="35">
        <v>8.158E-2</v>
      </c>
      <c r="G56" s="35">
        <v>8.1610000000000002E-2</v>
      </c>
      <c r="H56" s="35">
        <v>8.1519999999999995E-2</v>
      </c>
      <c r="I56" s="35">
        <v>8.1549999999999997E-2</v>
      </c>
      <c r="J56" s="35">
        <v>8.1570000000000004E-2</v>
      </c>
      <c r="K56" s="36">
        <f t="shared" ref="K56:K61" si="17">AVERAGE(F56:J56)</f>
        <v>8.1566E-2</v>
      </c>
      <c r="L56" s="36">
        <f t="shared" ref="L56:L61" si="18">STDEV(F56:J56)</f>
        <v>3.3615472627945877E-5</v>
      </c>
      <c r="M56" s="37">
        <f>Tabela1310[[#This Row],[Media]]/Tabela1310[[#This Row],[Desvio Padrao]]</f>
        <v>2426.4421596200004</v>
      </c>
    </row>
    <row r="57" spans="1:13" x14ac:dyDescent="0.3">
      <c r="A57" s="1" t="s">
        <v>64</v>
      </c>
      <c r="B57" s="28">
        <v>6</v>
      </c>
      <c r="C57" s="25">
        <v>1</v>
      </c>
      <c r="D57" s="20">
        <v>3</v>
      </c>
      <c r="E57" s="1" t="s">
        <v>48</v>
      </c>
      <c r="F57" s="4">
        <v>8.1600000000000006E-2</v>
      </c>
      <c r="G57" s="4">
        <v>8.1610000000000002E-2</v>
      </c>
      <c r="H57" s="4">
        <v>8.1540000000000001E-2</v>
      </c>
      <c r="I57" s="4">
        <v>8.1570000000000004E-2</v>
      </c>
      <c r="J57" s="4">
        <v>8.1549999999999997E-2</v>
      </c>
      <c r="K57" s="38">
        <f t="shared" si="17"/>
        <v>8.1574000000000008E-2</v>
      </c>
      <c r="L57" s="38">
        <f t="shared" si="18"/>
        <v>3.0495901363955644E-5</v>
      </c>
      <c r="M57" s="39">
        <f>Tabela1310[[#This Row],[Media]]/Tabela1310[[#This Row],[Desvio Padrao]]</f>
        <v>2674.9168364118486</v>
      </c>
    </row>
    <row r="58" spans="1:13" x14ac:dyDescent="0.3">
      <c r="A58" s="1" t="s">
        <v>65</v>
      </c>
      <c r="B58" s="28">
        <v>5</v>
      </c>
      <c r="C58" s="25">
        <v>2</v>
      </c>
      <c r="D58" s="20">
        <v>3</v>
      </c>
      <c r="E58" s="1" t="s">
        <v>38</v>
      </c>
      <c r="F58" s="4">
        <v>8.1600000000000006E-2</v>
      </c>
      <c r="G58" s="4">
        <v>8.1619999999999998E-2</v>
      </c>
      <c r="H58" s="4">
        <v>8.1619999999999998E-2</v>
      </c>
      <c r="I58" s="4">
        <v>8.1629999999999994E-2</v>
      </c>
      <c r="J58" s="4">
        <v>8.1600000000000006E-2</v>
      </c>
      <c r="K58" s="40">
        <f t="shared" si="17"/>
        <v>8.1613999999999992E-2</v>
      </c>
      <c r="L58" s="40">
        <f t="shared" si="18"/>
        <v>1.3416407864993537E-5</v>
      </c>
      <c r="M58" s="41">
        <f>Tabela1310[[#This Row],[Media]]/Tabela1310[[#This Row],[Desvio Padrao]]</f>
        <v>6083.1483971912858</v>
      </c>
    </row>
    <row r="59" spans="1:13" x14ac:dyDescent="0.3">
      <c r="A59" s="46" t="s">
        <v>67</v>
      </c>
      <c r="B59" s="28">
        <v>4</v>
      </c>
      <c r="C59" s="25">
        <v>3</v>
      </c>
      <c r="D59" s="20">
        <v>3</v>
      </c>
      <c r="E59" s="1" t="s">
        <v>49</v>
      </c>
      <c r="F59" s="4">
        <v>8.1570000000000004E-2</v>
      </c>
      <c r="G59" s="4">
        <v>8.1570000000000004E-2</v>
      </c>
      <c r="H59" s="4">
        <v>8.1610000000000002E-2</v>
      </c>
      <c r="I59" s="4">
        <v>8.1629999999999994E-2</v>
      </c>
      <c r="J59" s="4">
        <v>8.1610000000000002E-2</v>
      </c>
      <c r="K59" s="38">
        <f t="shared" si="17"/>
        <v>8.1598000000000004E-2</v>
      </c>
      <c r="L59" s="38">
        <f t="shared" si="18"/>
        <v>2.6832815729994315E-5</v>
      </c>
      <c r="M59" s="39">
        <f>Tabela1310[[#This Row],[Media]]/Tabela1310[[#This Row],[Desvio Padrao]]</f>
        <v>3040.9779138008225</v>
      </c>
    </row>
    <row r="60" spans="1:13" x14ac:dyDescent="0.3">
      <c r="A60" s="46" t="s">
        <v>66</v>
      </c>
      <c r="B60" s="28">
        <v>3</v>
      </c>
      <c r="C60" s="25">
        <v>4</v>
      </c>
      <c r="D60" s="20">
        <v>3</v>
      </c>
      <c r="E60" s="1" t="s">
        <v>50</v>
      </c>
      <c r="F60" s="4">
        <v>8.1589999999999996E-2</v>
      </c>
      <c r="G60" s="4">
        <v>8.1549999999999997E-2</v>
      </c>
      <c r="H60" s="4">
        <v>8.1619999999999998E-2</v>
      </c>
      <c r="I60" s="4">
        <v>8.1530000000000005E-2</v>
      </c>
      <c r="J60" s="4">
        <v>8.1549999999999997E-2</v>
      </c>
      <c r="K60" s="44">
        <f t="shared" si="17"/>
        <v>8.1568000000000002E-2</v>
      </c>
      <c r="L60" s="44">
        <f t="shared" si="18"/>
        <v>3.6331804249167848E-5</v>
      </c>
      <c r="M60" s="45">
        <f>Tabela1310[[#This Row],[Media]]/Tabela1310[[#This Row],[Desvio Padrao]]</f>
        <v>2245.0853098458015</v>
      </c>
    </row>
    <row r="61" spans="1:13" x14ac:dyDescent="0.3">
      <c r="A61" s="46" t="s">
        <v>68</v>
      </c>
      <c r="B61" s="28">
        <v>2</v>
      </c>
      <c r="C61" s="25">
        <v>5</v>
      </c>
      <c r="D61" s="20">
        <v>3</v>
      </c>
      <c r="E61" s="1" t="s">
        <v>51</v>
      </c>
      <c r="F61" s="4">
        <v>8.1559999999999994E-2</v>
      </c>
      <c r="G61" s="4">
        <v>8.1540000000000001E-2</v>
      </c>
      <c r="H61" s="4">
        <v>8.1600000000000006E-2</v>
      </c>
      <c r="I61" s="4">
        <v>8.1589999999999996E-2</v>
      </c>
      <c r="J61" s="4">
        <v>8.1559999999999994E-2</v>
      </c>
      <c r="K61" s="4">
        <f t="shared" si="17"/>
        <v>8.156999999999999E-2</v>
      </c>
      <c r="L61" s="4">
        <f t="shared" si="18"/>
        <v>2.4494897427833614E-5</v>
      </c>
      <c r="M61" s="5">
        <f>Tabela1310[[#This Row],[Media]]/Tabela1310[[#This Row],[Desvio Padrao]]</f>
        <v>3330.0813053134812</v>
      </c>
    </row>
    <row r="62" spans="1:13" x14ac:dyDescent="0.3">
      <c r="A62" s="46" t="s">
        <v>69</v>
      </c>
      <c r="B62" s="28">
        <v>1</v>
      </c>
      <c r="C62" s="25">
        <v>6</v>
      </c>
      <c r="D62" s="20">
        <v>3</v>
      </c>
      <c r="E62" s="1" t="s">
        <v>52</v>
      </c>
      <c r="F62" s="4">
        <v>8.1570000000000004E-2</v>
      </c>
      <c r="G62" s="4">
        <v>8.1570000000000004E-2</v>
      </c>
      <c r="H62" s="4">
        <v>8.1610000000000002E-2</v>
      </c>
      <c r="I62" s="4">
        <v>8.1570000000000004E-2</v>
      </c>
      <c r="J62" s="4">
        <v>8.158E-2</v>
      </c>
      <c r="K62" s="4">
        <f>AVERAGE(F62:J62)</f>
        <v>8.1580000000000014E-2</v>
      </c>
      <c r="L62" s="4">
        <f>STDEV(F62:J62)</f>
        <v>1.7320508075688065E-5</v>
      </c>
      <c r="M62" s="5">
        <f>Tabela1310[[#This Row],[Media]]/Tabela1310[[#This Row],[Desvio Padrao]]</f>
        <v>4710.0234960491598</v>
      </c>
    </row>
    <row r="63" spans="1:13" ht="15" thickBot="1" x14ac:dyDescent="0.35">
      <c r="A63" s="46" t="s">
        <v>70</v>
      </c>
      <c r="B63" s="29">
        <v>0</v>
      </c>
      <c r="C63" s="30">
        <v>7</v>
      </c>
      <c r="D63" s="21">
        <v>3</v>
      </c>
      <c r="E63" s="7" t="s">
        <v>53</v>
      </c>
      <c r="F63" s="8">
        <v>8.1610000000000002E-2</v>
      </c>
      <c r="G63" s="8">
        <v>8.1600000000000006E-2</v>
      </c>
      <c r="H63" s="8">
        <v>8.1589999999999996E-2</v>
      </c>
      <c r="I63" s="8">
        <v>8.1570000000000004E-2</v>
      </c>
      <c r="J63" s="8">
        <v>8.158E-2</v>
      </c>
      <c r="K63" s="8">
        <f>AVERAGE(F63:J63)</f>
        <v>8.159000000000001E-2</v>
      </c>
      <c r="L63" s="8">
        <f>STDEV(F63:J63)</f>
        <v>1.5811388300842352E-5</v>
      </c>
      <c r="M63" s="43">
        <f>Tabela1310[[#This Row],[Media]]/Tabela1310[[#This Row],[Desvio Padrao]]</f>
        <v>5160.2046858626136</v>
      </c>
    </row>
    <row r="95" spans="3:4" x14ac:dyDescent="0.3">
      <c r="C95" s="50" t="s">
        <v>41</v>
      </c>
      <c r="D95" s="50"/>
    </row>
    <row r="97" spans="3:12" x14ac:dyDescent="0.3">
      <c r="C97" s="11" t="s">
        <v>24</v>
      </c>
      <c r="D97" s="1" t="s">
        <v>23</v>
      </c>
      <c r="E97" s="1" t="s">
        <v>10</v>
      </c>
      <c r="F97" s="1" t="s">
        <v>9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1</v>
      </c>
      <c r="L97" s="1" t="s">
        <v>2</v>
      </c>
    </row>
    <row r="98" spans="3:12" x14ac:dyDescent="0.3">
      <c r="C98" s="12">
        <v>10</v>
      </c>
      <c r="D98" s="1">
        <v>0</v>
      </c>
      <c r="E98" s="1" t="s">
        <v>25</v>
      </c>
      <c r="F98" s="4">
        <v>0.2482</v>
      </c>
      <c r="G98" s="4">
        <v>0.2319</v>
      </c>
      <c r="H98" s="4">
        <v>0.22839999999999999</v>
      </c>
      <c r="I98" s="4">
        <v>0.23219999999999999</v>
      </c>
      <c r="J98" s="4">
        <v>0.23580000000000001</v>
      </c>
      <c r="K98" s="4">
        <f t="shared" ref="K98:K108" si="19">AVERAGE(F98:J98)</f>
        <v>0.23529999999999998</v>
      </c>
      <c r="L98" s="4">
        <f t="shared" ref="L98:L108" si="20">STDEV(F98:J98)</f>
        <v>7.6720271115266582E-3</v>
      </c>
    </row>
    <row r="99" spans="3:12" x14ac:dyDescent="0.3">
      <c r="C99" s="1">
        <v>9</v>
      </c>
      <c r="D99" s="1">
        <v>1</v>
      </c>
      <c r="E99" s="1" t="s">
        <v>26</v>
      </c>
      <c r="F99" s="4">
        <v>0.2099</v>
      </c>
      <c r="G99" s="4">
        <v>0.2074</v>
      </c>
      <c r="H99" s="4">
        <v>0.2059</v>
      </c>
      <c r="I99" s="4">
        <v>0.20810000000000001</v>
      </c>
      <c r="J99" s="4">
        <v>0.18429999999999999</v>
      </c>
      <c r="K99" s="4">
        <f t="shared" si="19"/>
        <v>0.20311999999999997</v>
      </c>
      <c r="L99" s="4">
        <f t="shared" si="20"/>
        <v>1.0618474466701897E-2</v>
      </c>
    </row>
    <row r="100" spans="3:12" x14ac:dyDescent="0.3">
      <c r="C100" s="12">
        <v>8</v>
      </c>
      <c r="D100" s="1">
        <v>2</v>
      </c>
      <c r="E100" s="1" t="s">
        <v>27</v>
      </c>
      <c r="F100" s="4">
        <v>0.15540000000000001</v>
      </c>
      <c r="G100" s="4">
        <v>0.1525</v>
      </c>
      <c r="H100" s="4">
        <v>0.158</v>
      </c>
      <c r="I100" s="4">
        <v>0.15509999999999999</v>
      </c>
      <c r="J100" s="4">
        <v>0.15490000000000001</v>
      </c>
      <c r="K100" s="4">
        <f t="shared" si="19"/>
        <v>0.15518000000000001</v>
      </c>
      <c r="L100" s="4">
        <f t="shared" si="20"/>
        <v>1.9537144110642187E-3</v>
      </c>
    </row>
    <row r="101" spans="3:12" x14ac:dyDescent="0.3">
      <c r="C101" s="1">
        <v>7</v>
      </c>
      <c r="D101" s="1">
        <v>3</v>
      </c>
      <c r="E101" s="1" t="s">
        <v>28</v>
      </c>
      <c r="F101" s="4">
        <v>0.13489999999999999</v>
      </c>
      <c r="G101" s="4">
        <v>0.15740000000000001</v>
      </c>
      <c r="H101" s="4">
        <v>0.1348</v>
      </c>
      <c r="I101" s="4">
        <v>0.1346</v>
      </c>
      <c r="J101" s="4">
        <v>0.1565</v>
      </c>
      <c r="K101" s="4">
        <f t="shared" si="19"/>
        <v>0.14364000000000002</v>
      </c>
      <c r="L101" s="4">
        <f t="shared" si="20"/>
        <v>1.2154957836208241E-2</v>
      </c>
    </row>
    <row r="102" spans="3:12" x14ac:dyDescent="0.3">
      <c r="C102" s="12">
        <v>6</v>
      </c>
      <c r="D102" s="1">
        <v>4</v>
      </c>
      <c r="E102" s="1" t="s">
        <v>29</v>
      </c>
      <c r="F102" s="4">
        <v>0.1477</v>
      </c>
      <c r="G102" s="4">
        <v>0.15290000000000001</v>
      </c>
      <c r="H102" s="4">
        <v>0.15559999999999999</v>
      </c>
      <c r="I102" s="4">
        <v>0.15590000000000001</v>
      </c>
      <c r="J102" s="4">
        <v>0.155</v>
      </c>
      <c r="K102" s="4">
        <f t="shared" si="19"/>
        <v>0.15342</v>
      </c>
      <c r="L102" s="4">
        <f t="shared" si="20"/>
        <v>3.4054368295418436E-3</v>
      </c>
    </row>
    <row r="103" spans="3:12" x14ac:dyDescent="0.3">
      <c r="C103" s="1">
        <v>5</v>
      </c>
      <c r="D103" s="1">
        <v>5</v>
      </c>
      <c r="E103" s="1" t="s">
        <v>30</v>
      </c>
      <c r="F103" s="4">
        <v>0.11940000000000001</v>
      </c>
      <c r="G103" s="4">
        <v>0.14349999999999999</v>
      </c>
      <c r="H103" s="4">
        <v>0.1196</v>
      </c>
      <c r="I103" s="4">
        <v>0.1429</v>
      </c>
      <c r="J103" s="4">
        <v>0.14280000000000001</v>
      </c>
      <c r="K103" s="4">
        <f t="shared" si="19"/>
        <v>0.13364000000000001</v>
      </c>
      <c r="L103" s="4">
        <f t="shared" si="20"/>
        <v>1.2910964332690256E-2</v>
      </c>
    </row>
    <row r="104" spans="3:12" x14ac:dyDescent="0.3">
      <c r="C104" s="12">
        <v>4</v>
      </c>
      <c r="D104" s="1">
        <v>6</v>
      </c>
      <c r="E104" s="1" t="s">
        <v>31</v>
      </c>
      <c r="F104" s="4">
        <v>0.14180000000000001</v>
      </c>
      <c r="G104" s="4">
        <v>0.12529999999999999</v>
      </c>
      <c r="H104" s="4">
        <v>0.12509999999999999</v>
      </c>
      <c r="I104" s="4">
        <v>0.12529999999999999</v>
      </c>
      <c r="J104" s="4">
        <v>0.14199999999999999</v>
      </c>
      <c r="K104" s="4">
        <f t="shared" si="19"/>
        <v>0.13189999999999999</v>
      </c>
      <c r="L104" s="4">
        <f t="shared" si="20"/>
        <v>9.1293482790394224E-3</v>
      </c>
    </row>
    <row r="105" spans="3:12" x14ac:dyDescent="0.3">
      <c r="C105" s="1">
        <v>3</v>
      </c>
      <c r="D105" s="1">
        <v>7</v>
      </c>
      <c r="E105" s="1" t="s">
        <v>32</v>
      </c>
      <c r="F105" s="4">
        <v>0.15479999999999999</v>
      </c>
      <c r="G105" s="4">
        <v>0.13039999999999999</v>
      </c>
      <c r="H105" s="4">
        <v>0.13020000000000001</v>
      </c>
      <c r="I105" s="4">
        <v>0.1552</v>
      </c>
      <c r="J105" s="4">
        <v>0.15379999999999999</v>
      </c>
      <c r="K105" s="4">
        <f t="shared" si="19"/>
        <v>0.14487999999999998</v>
      </c>
      <c r="L105" s="4">
        <f t="shared" si="20"/>
        <v>1.3319609603888546E-2</v>
      </c>
    </row>
    <row r="106" spans="3:12" x14ac:dyDescent="0.3">
      <c r="C106" s="12">
        <v>2</v>
      </c>
      <c r="D106" s="1">
        <v>8</v>
      </c>
      <c r="E106" s="1" t="s">
        <v>33</v>
      </c>
      <c r="F106" s="4">
        <v>0.1588</v>
      </c>
      <c r="G106" s="4">
        <v>0.15390000000000001</v>
      </c>
      <c r="H106" s="4">
        <v>0.15909999999999999</v>
      </c>
      <c r="I106" s="4">
        <v>0.15909999999999999</v>
      </c>
      <c r="J106" s="4">
        <v>0.1552</v>
      </c>
      <c r="K106" s="4">
        <f t="shared" si="19"/>
        <v>0.15722</v>
      </c>
      <c r="L106" s="4">
        <f t="shared" si="20"/>
        <v>2.4833445189904606E-3</v>
      </c>
    </row>
    <row r="107" spans="3:12" x14ac:dyDescent="0.3">
      <c r="C107" s="1">
        <v>1</v>
      </c>
      <c r="D107" s="1">
        <v>9</v>
      </c>
      <c r="E107" s="1" t="s">
        <v>34</v>
      </c>
      <c r="F107" s="4">
        <v>0.16159999999999999</v>
      </c>
      <c r="G107" s="4">
        <v>0.16600000000000001</v>
      </c>
      <c r="H107" s="4">
        <v>0.16569999999999999</v>
      </c>
      <c r="I107" s="4">
        <v>0.14080000000000001</v>
      </c>
      <c r="J107" s="4">
        <v>0.16619999999999999</v>
      </c>
      <c r="K107" s="4">
        <f t="shared" si="19"/>
        <v>0.16006000000000001</v>
      </c>
      <c r="L107" s="4">
        <f t="shared" si="20"/>
        <v>1.0932886169717486E-2</v>
      </c>
    </row>
    <row r="108" spans="3:12" x14ac:dyDescent="0.3">
      <c r="C108" s="12">
        <v>0</v>
      </c>
      <c r="D108" s="1">
        <v>10</v>
      </c>
      <c r="E108" s="1" t="s">
        <v>35</v>
      </c>
      <c r="F108" s="4">
        <v>0.16919999999999999</v>
      </c>
      <c r="G108" s="4">
        <v>0.1691</v>
      </c>
      <c r="H108" s="4">
        <v>0.17230000000000001</v>
      </c>
      <c r="I108" s="4">
        <v>0.1741</v>
      </c>
      <c r="J108" s="4">
        <v>0.16880000000000001</v>
      </c>
      <c r="K108" s="4">
        <f t="shared" si="19"/>
        <v>0.17069999999999999</v>
      </c>
      <c r="L108" s="4">
        <f t="shared" si="20"/>
        <v>2.3738154940938475E-3</v>
      </c>
    </row>
  </sheetData>
  <mergeCells count="3">
    <mergeCell ref="B34:M34"/>
    <mergeCell ref="C95:D95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42F-2FCC-4AF2-A6A4-BF802F07F29D}">
  <dimension ref="E2:N29"/>
  <sheetViews>
    <sheetView zoomScale="55" zoomScaleNormal="55" workbookViewId="0">
      <selection activeCell="E4" sqref="E4:N15"/>
    </sheetView>
  </sheetViews>
  <sheetFormatPr defaultRowHeight="14.4" x14ac:dyDescent="0.3"/>
  <cols>
    <col min="6" max="6" width="8.88671875" customWidth="1"/>
    <col min="7" max="7" width="20.5546875" customWidth="1"/>
    <col min="8" max="8" width="13.21875" customWidth="1"/>
    <col min="9" max="9" width="11" customWidth="1"/>
    <col min="10" max="10" width="11.44140625" customWidth="1"/>
    <col min="11" max="11" width="12.109375" customWidth="1"/>
    <col min="12" max="12" width="12" customWidth="1"/>
    <col min="13" max="13" width="11.109375" customWidth="1"/>
    <col min="14" max="14" width="12.77734375" customWidth="1"/>
  </cols>
  <sheetData>
    <row r="2" spans="5:14" ht="15" thickBot="1" x14ac:dyDescent="0.35"/>
    <row r="3" spans="5:14" ht="18" x14ac:dyDescent="0.3">
      <c r="E3" s="47" t="s">
        <v>22</v>
      </c>
      <c r="F3" s="48"/>
      <c r="G3" s="48"/>
      <c r="H3" s="48"/>
      <c r="I3" s="48"/>
      <c r="J3" s="48"/>
      <c r="K3" s="48"/>
      <c r="L3" s="48"/>
      <c r="M3" s="48"/>
      <c r="N3" s="49"/>
    </row>
    <row r="4" spans="5:14" x14ac:dyDescent="0.3">
      <c r="E4" s="11" t="s">
        <v>4</v>
      </c>
      <c r="F4" s="2" t="s">
        <v>36</v>
      </c>
      <c r="G4" s="1" t="s">
        <v>10</v>
      </c>
      <c r="H4" s="1" t="s">
        <v>9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</v>
      </c>
      <c r="N4" s="3" t="s">
        <v>2</v>
      </c>
    </row>
    <row r="5" spans="5:14" x14ac:dyDescent="0.3">
      <c r="E5" s="12">
        <v>10</v>
      </c>
      <c r="F5" s="2">
        <v>0</v>
      </c>
      <c r="G5" s="1" t="s">
        <v>11</v>
      </c>
      <c r="H5" s="4">
        <v>0.1245</v>
      </c>
      <c r="I5" s="4">
        <v>0.12379999999999999</v>
      </c>
      <c r="J5" s="4">
        <v>0.1241</v>
      </c>
      <c r="K5" s="4">
        <v>0.1246</v>
      </c>
      <c r="L5" s="4">
        <v>0.12429999999999999</v>
      </c>
      <c r="M5" s="4">
        <f t="shared" ref="M5:M15" si="0">AVERAGE(H5:L5)</f>
        <v>0.12426</v>
      </c>
      <c r="N5" s="5">
        <f t="shared" ref="N5:N15" si="1">STDEV(H5:L5)</f>
        <v>3.2093613071762674E-4</v>
      </c>
    </row>
    <row r="6" spans="5:14" x14ac:dyDescent="0.3">
      <c r="E6" s="1">
        <v>9</v>
      </c>
      <c r="F6" s="2">
        <v>1</v>
      </c>
      <c r="G6" s="1" t="s">
        <v>21</v>
      </c>
      <c r="H6" s="4">
        <v>8.0659999999999996E-2</v>
      </c>
      <c r="I6" s="4">
        <v>9.8790000000000003E-2</v>
      </c>
      <c r="J6" s="4">
        <v>9.1700000000000004E-2</v>
      </c>
      <c r="K6" s="4">
        <v>9.5829999999999999E-2</v>
      </c>
      <c r="L6" s="4">
        <v>9.7530000000000006E-2</v>
      </c>
      <c r="M6" s="4">
        <f t="shared" si="0"/>
        <v>9.2901999999999998E-2</v>
      </c>
      <c r="N6" s="5">
        <f t="shared" si="1"/>
        <v>7.347984077282696E-3</v>
      </c>
    </row>
    <row r="7" spans="5:14" x14ac:dyDescent="0.3">
      <c r="E7" s="12">
        <v>8</v>
      </c>
      <c r="F7" s="2">
        <v>2</v>
      </c>
      <c r="G7" s="1" t="s">
        <v>20</v>
      </c>
      <c r="H7" s="4">
        <v>6.2019999999999999E-2</v>
      </c>
      <c r="I7" s="4">
        <v>6.2039999999999998E-2</v>
      </c>
      <c r="J7" s="4">
        <v>6.2050000000000001E-2</v>
      </c>
      <c r="K7" s="4">
        <v>6.2019999999999999E-2</v>
      </c>
      <c r="L7" s="4">
        <v>6.2010000000000003E-2</v>
      </c>
      <c r="M7" s="4">
        <f t="shared" si="0"/>
        <v>6.2027999999999993E-2</v>
      </c>
      <c r="N7" s="5">
        <f t="shared" si="1"/>
        <v>1.6431676725154527E-5</v>
      </c>
    </row>
    <row r="8" spans="5:14" x14ac:dyDescent="0.3">
      <c r="E8" s="1">
        <v>7</v>
      </c>
      <c r="F8" s="2">
        <v>3</v>
      </c>
      <c r="G8" s="1" t="s">
        <v>19</v>
      </c>
      <c r="H8" s="4">
        <v>6.1800000000000001E-2</v>
      </c>
      <c r="I8" s="4">
        <v>6.1830000000000003E-2</v>
      </c>
      <c r="J8" s="4">
        <v>6.1830000000000003E-2</v>
      </c>
      <c r="K8" s="4">
        <v>6.1809999999999997E-2</v>
      </c>
      <c r="L8" s="4">
        <v>6.1789999999999998E-2</v>
      </c>
      <c r="M8" s="4">
        <f t="shared" si="0"/>
        <v>6.1811999999999999E-2</v>
      </c>
      <c r="N8" s="5">
        <f t="shared" si="1"/>
        <v>1.7888543820000498E-5</v>
      </c>
    </row>
    <row r="9" spans="5:14" x14ac:dyDescent="0.3">
      <c r="E9" s="12">
        <v>6</v>
      </c>
      <c r="F9" s="2">
        <v>4</v>
      </c>
      <c r="G9" s="1" t="s">
        <v>18</v>
      </c>
      <c r="H9" s="4">
        <v>7.0930000000000007E-2</v>
      </c>
      <c r="I9" s="4">
        <v>7.0959999999999995E-2</v>
      </c>
      <c r="J9" s="4">
        <v>9.2480000000000007E-2</v>
      </c>
      <c r="K9" s="4">
        <v>9.2509999999999995E-2</v>
      </c>
      <c r="L9" s="4">
        <v>9.2450000000000004E-2</v>
      </c>
      <c r="M9" s="4">
        <f t="shared" si="0"/>
        <v>8.3865999999999996E-2</v>
      </c>
      <c r="N9" s="5">
        <f t="shared" si="1"/>
        <v>1.1795229120284191E-2</v>
      </c>
    </row>
    <row r="10" spans="5:14" x14ac:dyDescent="0.3">
      <c r="E10" s="1">
        <v>5</v>
      </c>
      <c r="F10" s="2">
        <v>5</v>
      </c>
      <c r="G10" s="1" t="s">
        <v>12</v>
      </c>
      <c r="H10" s="4">
        <v>0.1182</v>
      </c>
      <c r="I10" s="4">
        <v>9.0789999999999996E-2</v>
      </c>
      <c r="J10" s="4">
        <v>9.0859999999999996E-2</v>
      </c>
      <c r="K10" s="4">
        <v>9.0840000000000004E-2</v>
      </c>
      <c r="L10" s="4">
        <v>0.1171</v>
      </c>
      <c r="M10" s="4">
        <f t="shared" si="0"/>
        <v>0.101558</v>
      </c>
      <c r="N10" s="5">
        <f t="shared" si="1"/>
        <v>1.4695088295073395E-2</v>
      </c>
    </row>
    <row r="11" spans="5:14" x14ac:dyDescent="0.3">
      <c r="E11" s="12">
        <v>4</v>
      </c>
      <c r="F11" s="2">
        <v>6</v>
      </c>
      <c r="G11" s="1" t="s">
        <v>17</v>
      </c>
      <c r="H11" s="4">
        <v>0.1331</v>
      </c>
      <c r="I11" s="4">
        <v>0.13339999999999999</v>
      </c>
      <c r="J11" s="4">
        <v>0.1331</v>
      </c>
      <c r="K11" s="4">
        <v>0.1017</v>
      </c>
      <c r="L11" s="4">
        <v>0.1285</v>
      </c>
      <c r="M11" s="4">
        <f t="shared" si="0"/>
        <v>0.12595999999999999</v>
      </c>
      <c r="N11" s="5">
        <f t="shared" si="1"/>
        <v>1.3714153273170019E-2</v>
      </c>
    </row>
    <row r="12" spans="5:14" x14ac:dyDescent="0.3">
      <c r="E12" s="1">
        <v>3</v>
      </c>
      <c r="F12" s="2">
        <v>7</v>
      </c>
      <c r="G12" s="1" t="s">
        <v>16</v>
      </c>
      <c r="H12" s="4">
        <v>0.1414</v>
      </c>
      <c r="I12" s="4">
        <v>0.10920000000000001</v>
      </c>
      <c r="J12" s="4">
        <v>0.14130000000000001</v>
      </c>
      <c r="K12" s="4">
        <v>0.14180000000000001</v>
      </c>
      <c r="L12" s="4">
        <v>0.14119999999999999</v>
      </c>
      <c r="M12" s="4">
        <f t="shared" si="0"/>
        <v>0.13498000000000002</v>
      </c>
      <c r="N12" s="5">
        <f t="shared" si="1"/>
        <v>1.4413257785802625E-2</v>
      </c>
    </row>
    <row r="13" spans="5:14" x14ac:dyDescent="0.3">
      <c r="E13" s="12">
        <v>2</v>
      </c>
      <c r="F13" s="2">
        <v>8</v>
      </c>
      <c r="G13" s="1" t="s">
        <v>15</v>
      </c>
      <c r="H13" s="4">
        <v>0.23319999999999999</v>
      </c>
      <c r="I13" s="4">
        <v>0.2417</v>
      </c>
      <c r="J13" s="4">
        <v>0.23960000000000001</v>
      </c>
      <c r="K13" s="4">
        <v>0.25169999999999998</v>
      </c>
      <c r="L13" s="4">
        <v>0.26369999999999999</v>
      </c>
      <c r="M13" s="4">
        <f t="shared" si="0"/>
        <v>0.24598</v>
      </c>
      <c r="N13" s="5">
        <f t="shared" si="1"/>
        <v>1.192757309765905E-2</v>
      </c>
    </row>
    <row r="14" spans="5:14" x14ac:dyDescent="0.3">
      <c r="E14" s="1">
        <v>1</v>
      </c>
      <c r="F14" s="2">
        <v>9</v>
      </c>
      <c r="G14" s="1" t="s">
        <v>14</v>
      </c>
      <c r="H14" s="4">
        <v>0.49759999999999999</v>
      </c>
      <c r="I14" s="4">
        <v>0.47670000000000001</v>
      </c>
      <c r="J14" s="4">
        <v>0.4743</v>
      </c>
      <c r="K14" s="4">
        <v>0.49170000000000003</v>
      </c>
      <c r="L14" s="4">
        <v>0.4738</v>
      </c>
      <c r="M14" s="4">
        <f t="shared" si="0"/>
        <v>0.48281999999999997</v>
      </c>
      <c r="N14" s="5">
        <f t="shared" si="1"/>
        <v>1.1053370526676466E-2</v>
      </c>
    </row>
    <row r="15" spans="5:14" x14ac:dyDescent="0.3">
      <c r="E15" s="12">
        <v>0</v>
      </c>
      <c r="F15" s="2">
        <v>10</v>
      </c>
      <c r="G15" s="1" t="s">
        <v>13</v>
      </c>
      <c r="H15" s="4">
        <v>1.0109999999999999</v>
      </c>
      <c r="I15" s="4">
        <v>1.046</v>
      </c>
      <c r="J15" s="4">
        <v>1.018</v>
      </c>
      <c r="K15" s="4">
        <v>1.0189999999999999</v>
      </c>
      <c r="L15" s="4">
        <v>1.018</v>
      </c>
      <c r="M15" s="4">
        <f t="shared" si="0"/>
        <v>1.0224</v>
      </c>
      <c r="N15" s="5">
        <f t="shared" si="1"/>
        <v>1.3575713609236206E-2</v>
      </c>
    </row>
    <row r="16" spans="5:14" x14ac:dyDescent="0.3">
      <c r="E16" s="6"/>
      <c r="N16" s="9"/>
    </row>
    <row r="17" spans="5:14" x14ac:dyDescent="0.3">
      <c r="E17" s="6"/>
      <c r="N17" s="9"/>
    </row>
    <row r="18" spans="5:14" x14ac:dyDescent="0.3">
      <c r="E18" s="11" t="s">
        <v>4</v>
      </c>
      <c r="F18" s="2" t="s">
        <v>36</v>
      </c>
      <c r="G18" s="1" t="s">
        <v>10</v>
      </c>
      <c r="H18" s="1" t="s">
        <v>9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1</v>
      </c>
      <c r="N18" s="3" t="s">
        <v>2</v>
      </c>
    </row>
    <row r="19" spans="5:14" x14ac:dyDescent="0.3">
      <c r="E19" s="12">
        <v>10</v>
      </c>
      <c r="F19" s="2">
        <v>0</v>
      </c>
      <c r="G19" s="1" t="s">
        <v>25</v>
      </c>
      <c r="H19" s="13">
        <v>0.1246</v>
      </c>
      <c r="I19" s="13">
        <v>0.1242</v>
      </c>
      <c r="J19" s="13">
        <v>0.124</v>
      </c>
      <c r="K19" s="13">
        <v>0.125</v>
      </c>
      <c r="L19" s="13">
        <v>0.124</v>
      </c>
      <c r="M19" s="4">
        <f>AVERAGE(Tabela7[[#This Row],[1º ]:[5º]])</f>
        <v>0.12436</v>
      </c>
      <c r="N19" s="5">
        <f>STDEV(Tabela7[[#This Row],[1º ]:[5º]])</f>
        <v>4.3358966777357625E-4</v>
      </c>
    </row>
    <row r="20" spans="5:14" x14ac:dyDescent="0.3">
      <c r="E20" s="1">
        <v>9</v>
      </c>
      <c r="F20" s="2">
        <v>1</v>
      </c>
      <c r="G20" s="1" t="s">
        <v>26</v>
      </c>
      <c r="H20" s="13">
        <v>9.8400000000000001E-2</v>
      </c>
      <c r="I20" s="13">
        <v>9.8419999999999994E-2</v>
      </c>
      <c r="J20" s="13">
        <v>9.6339999999999995E-2</v>
      </c>
      <c r="K20" s="13">
        <v>9.8419999999999994E-2</v>
      </c>
      <c r="L20" s="13">
        <v>9.8280000000000006E-2</v>
      </c>
      <c r="M20" s="4">
        <f>AVERAGE(Tabela7[[#This Row],[1º ]:[5º]])</f>
        <v>9.797199999999999E-2</v>
      </c>
      <c r="N20" s="5">
        <f>STDEV(Tabela7[[#This Row],[1º ]:[5º]])</f>
        <v>9.141772257062644E-4</v>
      </c>
    </row>
    <row r="21" spans="5:14" x14ac:dyDescent="0.3">
      <c r="E21" s="12">
        <v>8</v>
      </c>
      <c r="F21" s="2">
        <v>2</v>
      </c>
      <c r="G21" s="1" t="s">
        <v>27</v>
      </c>
      <c r="H21" s="13">
        <v>7.6730000000000007E-2</v>
      </c>
      <c r="I21" s="13">
        <v>8.1839999999999996E-2</v>
      </c>
      <c r="J21" s="13">
        <v>8.1850000000000006E-2</v>
      </c>
      <c r="K21" s="13">
        <v>6.2030000000000002E-2</v>
      </c>
      <c r="L21" s="13">
        <v>8.1839999999999996E-2</v>
      </c>
      <c r="M21" s="4">
        <f>AVERAGE(Tabela7[[#This Row],[1º ]:[5º]])</f>
        <v>7.685800000000001E-2</v>
      </c>
      <c r="N21" s="5">
        <f>STDEV(Tabela7[[#This Row],[1º ]:[5º]])</f>
        <v>8.5797243545465939E-3</v>
      </c>
    </row>
    <row r="22" spans="5:14" x14ac:dyDescent="0.3">
      <c r="E22" s="1">
        <v>7</v>
      </c>
      <c r="F22" s="2">
        <v>3</v>
      </c>
      <c r="G22" s="1" t="s">
        <v>28</v>
      </c>
      <c r="H22" s="13">
        <v>8.165E-2</v>
      </c>
      <c r="I22" s="13">
        <v>8.1629999999999994E-2</v>
      </c>
      <c r="J22" s="13">
        <v>8.1610000000000002E-2</v>
      </c>
      <c r="K22" s="13">
        <v>6.1830000000000003E-2</v>
      </c>
      <c r="L22" s="13">
        <v>6.1850000000000002E-2</v>
      </c>
      <c r="M22" s="4">
        <f>AVERAGE(Tabela7[[#This Row],[1º ]:[5º]])</f>
        <v>7.3714000000000002E-2</v>
      </c>
      <c r="N22" s="5">
        <f>STDEV(Tabela7[[#This Row],[1º ]:[5º]])</f>
        <v>1.0839440944993449E-2</v>
      </c>
    </row>
    <row r="23" spans="5:14" x14ac:dyDescent="0.3">
      <c r="E23" s="12">
        <v>6</v>
      </c>
      <c r="F23" s="2">
        <v>4</v>
      </c>
      <c r="G23" s="1" t="s">
        <v>29</v>
      </c>
      <c r="H23" s="13">
        <v>9.1939999999999994E-2</v>
      </c>
      <c r="I23" s="13">
        <v>9.2509999999999995E-2</v>
      </c>
      <c r="J23" s="13">
        <v>9.2509999999999995E-2</v>
      </c>
      <c r="K23" s="13">
        <v>7.0940000000000003E-2</v>
      </c>
      <c r="L23" s="13">
        <v>9.2350000000000002E-2</v>
      </c>
      <c r="M23" s="4">
        <f>AVERAGE(Tabela7[[#This Row],[1º ]:[5º]])</f>
        <v>8.8049999999999989E-2</v>
      </c>
      <c r="N23" s="5">
        <f>STDEV(Tabela7[[#This Row],[1º ]:[5º]])</f>
        <v>9.5676198712114375E-3</v>
      </c>
    </row>
    <row r="24" spans="5:14" x14ac:dyDescent="0.3">
      <c r="E24" s="1">
        <v>5</v>
      </c>
      <c r="F24" s="2">
        <v>5</v>
      </c>
      <c r="G24" s="1" t="s">
        <v>30</v>
      </c>
      <c r="H24" s="13">
        <v>0.1182</v>
      </c>
      <c r="I24" s="13">
        <v>0.11119999999999999</v>
      </c>
      <c r="J24" s="13">
        <v>9.0789999999999996E-2</v>
      </c>
      <c r="K24" s="13">
        <v>0.1182</v>
      </c>
      <c r="L24" s="13">
        <v>0.10879999999999999</v>
      </c>
      <c r="M24" s="4">
        <f>AVERAGE(Tabela7[[#This Row],[1º ]:[5º]])</f>
        <v>0.10943799999999999</v>
      </c>
      <c r="N24" s="5">
        <f>STDEV(Tabela7[[#This Row],[1º ]:[5º]])</f>
        <v>1.1233931635896669E-2</v>
      </c>
    </row>
    <row r="25" spans="5:14" x14ac:dyDescent="0.3">
      <c r="E25" s="12">
        <v>4</v>
      </c>
      <c r="F25" s="2">
        <v>6</v>
      </c>
      <c r="G25" s="1" t="s">
        <v>31</v>
      </c>
      <c r="H25" s="13">
        <v>0.12509999999999999</v>
      </c>
      <c r="I25" s="13">
        <v>0.1331</v>
      </c>
      <c r="J25" s="13">
        <v>0.1084</v>
      </c>
      <c r="K25" s="13">
        <v>0.13300000000000001</v>
      </c>
      <c r="L25" s="13">
        <v>0.12839999999999999</v>
      </c>
      <c r="M25" s="4">
        <f>AVERAGE(Tabela7[[#This Row],[1º ]:[5º]])</f>
        <v>0.12559999999999999</v>
      </c>
      <c r="N25" s="5">
        <f>STDEV(Tabela7[[#This Row],[1º ]:[5º]])</f>
        <v>1.0185038046075234E-2</v>
      </c>
    </row>
    <row r="26" spans="5:14" x14ac:dyDescent="0.3">
      <c r="E26" s="1">
        <v>3</v>
      </c>
      <c r="F26" s="2">
        <v>7</v>
      </c>
      <c r="G26" s="1" t="s">
        <v>32</v>
      </c>
      <c r="H26" s="13">
        <v>0.14130000000000001</v>
      </c>
      <c r="I26" s="13">
        <v>0.1416</v>
      </c>
      <c r="J26" s="13">
        <v>0.14080000000000001</v>
      </c>
      <c r="K26" s="13">
        <v>0.10920000000000001</v>
      </c>
      <c r="L26" s="13">
        <v>0.1389</v>
      </c>
      <c r="M26" s="4">
        <f>AVERAGE(Tabela7[[#This Row],[1º ]:[5º]])</f>
        <v>0.13436000000000001</v>
      </c>
      <c r="N26" s="5">
        <f>STDEV(Tabela7[[#This Row],[1º ]:[5º]])</f>
        <v>1.4104006522970697E-2</v>
      </c>
    </row>
    <row r="27" spans="5:14" x14ac:dyDescent="0.3">
      <c r="E27" s="12">
        <v>2</v>
      </c>
      <c r="F27" s="2">
        <v>8</v>
      </c>
      <c r="G27" s="1" t="s">
        <v>33</v>
      </c>
      <c r="H27" s="4"/>
      <c r="I27" s="4"/>
      <c r="J27" s="4"/>
      <c r="K27" s="4"/>
      <c r="L27" s="4"/>
      <c r="M27" s="4" t="e">
        <f>AVERAGE(Tabela7[[#This Row],[1º ]:[5º]])</f>
        <v>#DIV/0!</v>
      </c>
      <c r="N27" s="5" t="e">
        <f>STDEV(Tabela7[[#This Row],[1º ]:[5º]])</f>
        <v>#DIV/0!</v>
      </c>
    </row>
    <row r="28" spans="5:14" x14ac:dyDescent="0.3">
      <c r="E28" s="1">
        <v>1</v>
      </c>
      <c r="F28" s="2">
        <v>9</v>
      </c>
      <c r="G28" s="1" t="s">
        <v>34</v>
      </c>
      <c r="H28" s="4"/>
      <c r="I28" s="4"/>
      <c r="J28" s="4"/>
      <c r="K28" s="4"/>
      <c r="L28" s="4"/>
      <c r="M28" s="4" t="e">
        <f>AVERAGE(Tabela7[[#This Row],[1º ]:[5º]])</f>
        <v>#DIV/0!</v>
      </c>
      <c r="N28" s="5" t="e">
        <f>STDEV(Tabela7[[#This Row],[1º ]:[5º]])</f>
        <v>#DIV/0!</v>
      </c>
    </row>
    <row r="29" spans="5:14" ht="15" thickBot="1" x14ac:dyDescent="0.35">
      <c r="E29" s="12">
        <v>0</v>
      </c>
      <c r="F29" s="2">
        <v>10</v>
      </c>
      <c r="G29" s="7" t="s">
        <v>35</v>
      </c>
      <c r="H29" s="8"/>
      <c r="I29" s="8"/>
      <c r="J29" s="8"/>
      <c r="K29" s="8"/>
      <c r="L29" s="8"/>
      <c r="M29" s="4" t="e">
        <f>AVERAGE(Tabela7[[#This Row],[1º ]:[5º]])</f>
        <v>#DIV/0!</v>
      </c>
      <c r="N29" s="5" t="e">
        <f>STDEV(Tabela7[[#This Row],[1º ]:[5º]])</f>
        <v>#DIV/0!</v>
      </c>
    </row>
  </sheetData>
  <mergeCells count="1">
    <mergeCell ref="E3:N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Colunas</vt:lpstr>
      <vt:lpstr>Linhas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Victor Souza</cp:lastModifiedBy>
  <dcterms:created xsi:type="dcterms:W3CDTF">2015-06-05T18:17:20Z</dcterms:created>
  <dcterms:modified xsi:type="dcterms:W3CDTF">2023-01-02T21:44:01Z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