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</sheets>
  <calcPr calcId="152511"/>
</workbook>
</file>

<file path=xl/calcChain.xml><?xml version="1.0" encoding="utf-8"?>
<calcChain xmlns="http://schemas.openxmlformats.org/spreadsheetml/2006/main">
  <c r="G55" i="1" l="1"/>
  <c r="G54" i="1"/>
  <c r="G53" i="1"/>
  <c r="O40" i="1"/>
  <c r="O39" i="1"/>
  <c r="O38" i="1"/>
  <c r="O37" i="1"/>
  <c r="O36" i="1"/>
  <c r="O35" i="1"/>
  <c r="O34" i="1"/>
  <c r="G37" i="1"/>
  <c r="G36" i="1"/>
  <c r="G35" i="1"/>
  <c r="G34" i="1"/>
  <c r="G33" i="1"/>
  <c r="G32" i="1"/>
  <c r="G31" i="1"/>
  <c r="J24" i="1"/>
  <c r="J23" i="1"/>
  <c r="J22" i="1"/>
  <c r="E24" i="1"/>
  <c r="E23" i="1"/>
  <c r="E22" i="1"/>
  <c r="F55" i="1" l="1"/>
  <c r="F54" i="1"/>
  <c r="N40" i="1"/>
  <c r="N39" i="1"/>
  <c r="N38" i="1"/>
  <c r="N37" i="1"/>
  <c r="N36" i="1"/>
  <c r="N35" i="1"/>
  <c r="N34" i="1"/>
  <c r="F37" i="1"/>
  <c r="F36" i="1"/>
  <c r="F35" i="1"/>
  <c r="J8" i="1"/>
  <c r="J20" i="1"/>
  <c r="E20" i="1"/>
  <c r="E19" i="1"/>
  <c r="E55" i="1" l="1"/>
  <c r="E54" i="1"/>
  <c r="E53" i="1"/>
  <c r="E52" i="1"/>
  <c r="D55" i="1"/>
  <c r="D54" i="1"/>
  <c r="D53" i="1"/>
  <c r="D52" i="1"/>
  <c r="D51" i="1"/>
  <c r="D50" i="1"/>
  <c r="D49" i="1"/>
  <c r="C55" i="1"/>
  <c r="C54" i="1"/>
  <c r="C53" i="1"/>
  <c r="C52" i="1"/>
  <c r="M40" i="1"/>
  <c r="M39" i="1"/>
  <c r="M38" i="1"/>
  <c r="M37" i="1"/>
  <c r="M36" i="1"/>
  <c r="M35" i="1"/>
  <c r="M34" i="1"/>
  <c r="L40" i="1"/>
  <c r="L39" i="1"/>
  <c r="L38" i="1"/>
  <c r="L37" i="1"/>
  <c r="L36" i="1"/>
  <c r="L35" i="1"/>
  <c r="L34" i="1"/>
  <c r="K40" i="1"/>
  <c r="K39" i="1"/>
  <c r="K38" i="1"/>
  <c r="K37" i="1"/>
  <c r="K36" i="1"/>
  <c r="K35" i="1"/>
  <c r="K34" i="1"/>
  <c r="E12" i="1" l="1"/>
  <c r="D37" i="1"/>
  <c r="D35" i="1"/>
  <c r="D34" i="1"/>
  <c r="C37" i="1"/>
  <c r="C35" i="1"/>
  <c r="C34" i="1"/>
  <c r="J12" i="1"/>
  <c r="J11" i="1"/>
  <c r="J7" i="1"/>
  <c r="E8" i="1"/>
  <c r="E7" i="1"/>
  <c r="E11" i="1"/>
  <c r="E15" i="1"/>
</calcChain>
</file>

<file path=xl/sharedStrings.xml><?xml version="1.0" encoding="utf-8"?>
<sst xmlns="http://schemas.openxmlformats.org/spreadsheetml/2006/main" count="94" uniqueCount="55">
  <si>
    <t>Usando momento invariante afim:</t>
  </si>
  <si>
    <t>Placa 1</t>
  </si>
  <si>
    <t>I1 =</t>
  </si>
  <si>
    <t>I2 =</t>
  </si>
  <si>
    <t>I3 =</t>
  </si>
  <si>
    <t>Placa 2</t>
  </si>
  <si>
    <t xml:space="preserve">I3 = </t>
  </si>
  <si>
    <t>Placa 3</t>
  </si>
  <si>
    <t>Imagem 23</t>
  </si>
  <si>
    <t>Imagem
23</t>
  </si>
  <si>
    <t xml:space="preserve">I2 = </t>
  </si>
  <si>
    <t>Imagem
24</t>
  </si>
  <si>
    <t xml:space="preserve">I1 = </t>
  </si>
  <si>
    <t>Usando momento Hu:</t>
  </si>
  <si>
    <t>Hu_1 =</t>
  </si>
  <si>
    <t>Hu_2 =</t>
  </si>
  <si>
    <t>Hu_3 =</t>
  </si>
  <si>
    <t>Momentos centrais normalizados:</t>
  </si>
  <si>
    <t>Imagem 24</t>
  </si>
  <si>
    <t>eta_11 =</t>
  </si>
  <si>
    <t>eta_20 =</t>
  </si>
  <si>
    <t>eta_02 =</t>
  </si>
  <si>
    <t>eta_21 =</t>
  </si>
  <si>
    <t>eta_12 =</t>
  </si>
  <si>
    <t>eta_30 =</t>
  </si>
  <si>
    <t>eta_03 =</t>
  </si>
  <si>
    <t>Momentos centrais de ordem 3</t>
  </si>
  <si>
    <t>Mi_10 =</t>
  </si>
  <si>
    <t xml:space="preserve">mi_01 = </t>
  </si>
  <si>
    <t>mi_00 =</t>
  </si>
  <si>
    <t>Mi_11 =</t>
  </si>
  <si>
    <t>mi_20 =</t>
  </si>
  <si>
    <t>mi_02 =</t>
  </si>
  <si>
    <t>mi_30 =</t>
  </si>
  <si>
    <t>mi_12 =</t>
  </si>
  <si>
    <t>mi_21 =</t>
  </si>
  <si>
    <t>mi_03 =</t>
  </si>
  <si>
    <t>MCN</t>
  </si>
  <si>
    <t>MCO3</t>
  </si>
  <si>
    <t>Momentos geométricos</t>
  </si>
  <si>
    <t>M_10 =</t>
  </si>
  <si>
    <t>M_01 =</t>
  </si>
  <si>
    <t>M_11 =</t>
  </si>
  <si>
    <t>M_20 =</t>
  </si>
  <si>
    <t>M_02 =</t>
  </si>
  <si>
    <t>M_21 =</t>
  </si>
  <si>
    <t>M_12 =</t>
  </si>
  <si>
    <t>M_30 =</t>
  </si>
  <si>
    <t>M_03 =</t>
  </si>
  <si>
    <t>MG</t>
  </si>
  <si>
    <t>M_00 =</t>
  </si>
  <si>
    <t xml:space="preserve">   2.7057e+10</t>
  </si>
  <si>
    <t>Capta variação de escala e translação, mas não rotação.</t>
  </si>
  <si>
    <t>Capta bem rotação, translação e variação de escala.</t>
  </si>
  <si>
    <t>Capta rotação, translação, variação de escala e cisalhamento.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</si>
</sst>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99">
    <border>
      <left/>
      <right/>
      <top/>
      <bottom/>
      <diagonal/>
    </border>
    <border>
      <left style="thin">
        <color rgb="FFFFC000"/>
      </left>
      <right/>
      <top style="thin">
        <color rgb="FFFFC000"/>
      </top>
      <bottom/>
      <diagonal/>
    </border>
    <border>
      <left/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thin">
        <color rgb="FFFFC000"/>
      </left>
      <right/>
      <top/>
      <bottom style="thin">
        <color rgb="FFFFC000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/>
      <top style="thin">
        <color rgb="FFFFFF00"/>
      </top>
      <bottom/>
      <diagonal/>
    </border>
    <border>
      <left style="thin">
        <color rgb="FFFFFF00"/>
      </left>
      <right/>
      <top/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/>
      <top/>
      <bottom style="thin">
        <color rgb="FFFFFF00"/>
      </bottom>
      <diagonal/>
    </border>
    <border>
      <left style="thin">
        <color rgb="FF92D050"/>
      </left>
      <right/>
      <top style="thin">
        <color rgb="FF92D050"/>
      </top>
      <bottom/>
      <diagonal/>
    </border>
    <border>
      <left/>
      <right style="thin">
        <color rgb="FF92D050"/>
      </right>
      <top style="thin">
        <color rgb="FF92D050"/>
      </top>
      <bottom/>
      <diagonal/>
    </border>
    <border>
      <left style="thin">
        <color rgb="FF92D050"/>
      </left>
      <right/>
      <top/>
      <bottom/>
      <diagonal/>
    </border>
    <border>
      <left/>
      <right style="thin">
        <color rgb="FF92D050"/>
      </right>
      <top/>
      <bottom/>
      <diagonal/>
    </border>
    <border>
      <left style="thin">
        <color rgb="FF92D050"/>
      </left>
      <right/>
      <top/>
      <bottom style="thin">
        <color rgb="FF92D050"/>
      </bottom>
      <diagonal/>
    </border>
    <border>
      <left/>
      <right style="thin">
        <color rgb="FF92D050"/>
      </right>
      <top/>
      <bottom style="thin">
        <color rgb="FF92D05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rgb="FF92D050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9" tint="0.79998168889431442"/>
      </left>
      <right/>
      <top style="thin">
        <color theme="9" tint="0.79998168889431442"/>
      </top>
      <bottom/>
      <diagonal/>
    </border>
    <border>
      <left style="thin">
        <color theme="9" tint="0.79998168889431442"/>
      </left>
      <right/>
      <top/>
      <bottom/>
      <diagonal/>
    </border>
    <border>
      <left style="thin">
        <color theme="9" tint="0.79998168889431442"/>
      </left>
      <right/>
      <top/>
      <bottom style="thin">
        <color theme="9" tint="0.79998168889431442"/>
      </bottom>
      <diagonal/>
    </border>
    <border>
      <left style="thin">
        <color theme="9" tint="0.39997558519241921"/>
      </left>
      <right style="thin">
        <color theme="9" tint="0.79998168889431442"/>
      </right>
      <top style="thin">
        <color theme="9" tint="0.39997558519241921"/>
      </top>
      <bottom style="thin">
        <color theme="9" tint="0.79998168889431442"/>
      </bottom>
      <diagonal/>
    </border>
    <border>
      <left style="thin">
        <color theme="9" tint="0.79998168889431442"/>
      </left>
      <right style="thin">
        <color theme="9" tint="0.39997558519241921"/>
      </right>
      <top style="thin">
        <color theme="9" tint="0.39997558519241921"/>
      </top>
      <bottom style="thin">
        <color theme="9" tint="0.79998168889431442"/>
      </bottom>
      <diagonal/>
    </border>
    <border>
      <left style="thin">
        <color theme="9" tint="0.39997558519241921"/>
      </left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9" tint="0.79998168889431442"/>
      </left>
      <right style="thin">
        <color theme="9" tint="0.39997558519241921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9" tint="0.39997558519241921"/>
      </left>
      <right style="thin">
        <color theme="9" tint="0.79998168889431442"/>
      </right>
      <top style="thin">
        <color theme="9" tint="0.79998168889431442"/>
      </top>
      <bottom style="thin">
        <color theme="9" tint="0.39997558519241921"/>
      </bottom>
      <diagonal/>
    </border>
    <border>
      <left style="thin">
        <color theme="9" tint="0.79998168889431442"/>
      </left>
      <right style="thin">
        <color theme="9" tint="0.39997558519241921"/>
      </right>
      <top style="thin">
        <color theme="9" tint="0.79998168889431442"/>
      </top>
      <bottom style="thin">
        <color theme="9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thin">
        <color theme="8" tint="0.39997558519241921"/>
      </left>
      <right/>
      <top/>
      <bottom style="thin">
        <color theme="8" tint="0.39997558519241921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double">
        <color rgb="FFFFC000"/>
      </left>
      <right/>
      <top style="double">
        <color rgb="FFFFC000"/>
      </top>
      <bottom/>
      <diagonal/>
    </border>
    <border>
      <left/>
      <right style="double">
        <color rgb="FFFFC000"/>
      </right>
      <top style="double">
        <color rgb="FFFFC000"/>
      </top>
      <bottom/>
      <diagonal/>
    </border>
    <border>
      <left style="double">
        <color rgb="FFFFC000"/>
      </left>
      <right/>
      <top/>
      <bottom/>
      <diagonal/>
    </border>
    <border>
      <left/>
      <right style="double">
        <color rgb="FFFFC000"/>
      </right>
      <top/>
      <bottom/>
      <diagonal/>
    </border>
    <border>
      <left style="double">
        <color rgb="FFFFC000"/>
      </left>
      <right/>
      <top/>
      <bottom style="double">
        <color rgb="FFFFC000"/>
      </bottom>
      <diagonal/>
    </border>
    <border>
      <left/>
      <right style="double">
        <color rgb="FFFFC000"/>
      </right>
      <top/>
      <bottom style="double">
        <color rgb="FFFFC000"/>
      </bottom>
      <diagonal/>
    </border>
    <border>
      <left/>
      <right/>
      <top/>
      <bottom style="thin">
        <color theme="2" tint="-9.9978637043366805E-2"/>
      </bottom>
      <diagonal/>
    </border>
    <border>
      <left style="double">
        <color rgb="FFFFFF00"/>
      </left>
      <right/>
      <top style="double">
        <color rgb="FFFFFF00"/>
      </top>
      <bottom/>
      <diagonal/>
    </border>
    <border>
      <left/>
      <right style="double">
        <color rgb="FFFFFF00"/>
      </right>
      <top style="double">
        <color rgb="FFFFFF00"/>
      </top>
      <bottom/>
      <diagonal/>
    </border>
    <border>
      <left style="double">
        <color rgb="FFFFFF00"/>
      </left>
      <right/>
      <top/>
      <bottom/>
      <diagonal/>
    </border>
    <border>
      <left/>
      <right style="double">
        <color rgb="FFFFFF00"/>
      </right>
      <top/>
      <bottom/>
      <diagonal/>
    </border>
    <border>
      <left style="double">
        <color rgb="FFFFFF00"/>
      </left>
      <right/>
      <top/>
      <bottom style="double">
        <color rgb="FFFFFF00"/>
      </bottom>
      <diagonal/>
    </border>
    <border>
      <left/>
      <right style="double">
        <color rgb="FFFFFF00"/>
      </right>
      <top/>
      <bottom style="double">
        <color rgb="FFFFFF00"/>
      </bottom>
      <diagonal/>
    </border>
    <border>
      <left style="double">
        <color rgb="FF92D050"/>
      </left>
      <right/>
      <top style="double">
        <color rgb="FF92D050"/>
      </top>
      <bottom/>
      <diagonal/>
    </border>
    <border>
      <left/>
      <right style="double">
        <color rgb="FF92D050"/>
      </right>
      <top style="double">
        <color rgb="FF92D050"/>
      </top>
      <bottom/>
      <diagonal/>
    </border>
    <border>
      <left style="double">
        <color rgb="FF92D050"/>
      </left>
      <right/>
      <top/>
      <bottom/>
      <diagonal/>
    </border>
    <border>
      <left/>
      <right style="double">
        <color rgb="FF92D050"/>
      </right>
      <top/>
      <bottom/>
      <diagonal/>
    </border>
    <border>
      <left style="double">
        <color rgb="FF92D050"/>
      </left>
      <right/>
      <top/>
      <bottom style="double">
        <color rgb="FF92D050"/>
      </bottom>
      <diagonal/>
    </border>
    <border>
      <left/>
      <right style="double">
        <color rgb="FF92D050"/>
      </right>
      <top/>
      <bottom style="double">
        <color rgb="FF92D050"/>
      </bottom>
      <diagonal/>
    </border>
    <border>
      <left style="thin">
        <color theme="9" tint="0.79998168889431442"/>
      </left>
      <right style="double">
        <color theme="7" tint="0.39997558519241921"/>
      </right>
      <top style="double">
        <color theme="7" tint="0.39997558519241921"/>
      </top>
      <bottom style="thin">
        <color theme="9" tint="0.79998168889431442"/>
      </bottom>
      <diagonal/>
    </border>
    <border>
      <left style="thin">
        <color theme="9" tint="0.79998168889431442"/>
      </left>
      <right style="double">
        <color theme="7" tint="0.39997558519241921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9" tint="0.79998168889431442"/>
      </left>
      <right style="double">
        <color theme="7" tint="0.39997558519241921"/>
      </right>
      <top style="thin">
        <color theme="9" tint="0.79998168889431442"/>
      </top>
      <bottom style="double">
        <color theme="7" tint="0.39997558519241921"/>
      </bottom>
      <diagonal/>
    </border>
    <border>
      <left style="double">
        <color theme="6" tint="0.39997558519241921"/>
      </left>
      <right/>
      <top style="double">
        <color theme="6" tint="0.39997558519241921"/>
      </top>
      <bottom/>
      <diagonal/>
    </border>
    <border>
      <left/>
      <right style="double">
        <color theme="6" tint="0.39997558519241921"/>
      </right>
      <top style="double">
        <color theme="6" tint="0.39997558519241921"/>
      </top>
      <bottom/>
      <diagonal/>
    </border>
    <border>
      <left style="double">
        <color theme="6" tint="0.39997558519241921"/>
      </left>
      <right/>
      <top/>
      <bottom/>
      <diagonal/>
    </border>
    <border>
      <left/>
      <right style="double">
        <color theme="6" tint="0.39997558519241921"/>
      </right>
      <top/>
      <bottom/>
      <diagonal/>
    </border>
    <border>
      <left style="double">
        <color theme="6" tint="0.39997558519241921"/>
      </left>
      <right/>
      <top/>
      <bottom style="double">
        <color theme="6" tint="0.39997558519241921"/>
      </bottom>
      <diagonal/>
    </border>
    <border>
      <left/>
      <right style="double">
        <color theme="6" tint="0.39997558519241921"/>
      </right>
      <top/>
      <bottom style="double">
        <color theme="6" tint="0.39997558519241921"/>
      </bottom>
      <diagonal/>
    </border>
    <border>
      <left style="double">
        <color theme="7" tint="0.39997558519241921"/>
      </left>
      <right/>
      <top style="double">
        <color theme="7" tint="0.39997558519241921"/>
      </top>
      <bottom/>
      <diagonal/>
    </border>
    <border>
      <left style="double">
        <color theme="7" tint="0.39997558519241921"/>
      </left>
      <right/>
      <top/>
      <bottom/>
      <diagonal/>
    </border>
    <border>
      <left style="double">
        <color theme="7" tint="0.39997558519241921"/>
      </left>
      <right/>
      <top/>
      <bottom style="double">
        <color theme="7" tint="0.3999755851924192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DashDotDot">
        <color rgb="FF00B0F0"/>
      </left>
      <right style="mediumDashDotDot">
        <color rgb="FF00B0F0"/>
      </right>
      <top style="mediumDashDotDot">
        <color rgb="FF00B0F0"/>
      </top>
      <bottom style="mediumDashDotDot">
        <color rgb="FF00B0F0"/>
      </bottom>
      <diagonal/>
    </border>
    <border>
      <left/>
      <right/>
      <top style="mediumDashDotDot">
        <color rgb="FF00B0F0"/>
      </top>
      <bottom/>
      <diagonal/>
    </border>
    <border>
      <left style="mediumDashDotDot">
        <color rgb="FF00B0F0"/>
      </left>
      <right/>
      <top/>
      <bottom/>
      <diagonal/>
    </border>
    <border>
      <left/>
      <right style="mediumDashDotDot">
        <color rgb="FF00B0F0"/>
      </right>
      <top/>
      <bottom/>
      <diagonal/>
    </border>
    <border>
      <left style="mediumDashDotDot">
        <color rgb="FF00B0F0"/>
      </left>
      <right/>
      <top/>
      <bottom style="mediumDashDotDot">
        <color rgb="FF00B0F0"/>
      </bottom>
      <diagonal/>
    </border>
    <border>
      <left/>
      <right/>
      <top/>
      <bottom style="mediumDashDotDot">
        <color rgb="FF00B0F0"/>
      </bottom>
      <diagonal/>
    </border>
    <border>
      <left/>
      <right style="mediumDashDotDot">
        <color rgb="FF00B0F0"/>
      </right>
      <top/>
      <bottom style="mediumDashDotDot">
        <color rgb="FF00B0F0"/>
      </bottom>
      <diagonal/>
    </border>
    <border>
      <left style="mediumDashDotDot">
        <color rgb="FF00B0F0"/>
      </left>
      <right/>
      <top style="mediumDashDotDot">
        <color rgb="FF00B0F0"/>
      </top>
      <bottom style="mediumDashDotDot">
        <color rgb="FF00B0F0"/>
      </bottom>
      <diagonal/>
    </border>
    <border>
      <left/>
      <right style="mediumDashDotDot">
        <color rgb="FF00B0F0"/>
      </right>
      <top style="mediumDashDotDot">
        <color rgb="FF00B0F0"/>
      </top>
      <bottom style="mediumDashDotDot">
        <color rgb="FF00B0F0"/>
      </bottom>
      <diagonal/>
    </border>
    <border>
      <left/>
      <right/>
      <top style="mediumDashDotDot">
        <color rgb="FF00B0F0"/>
      </top>
      <bottom style="mediumDashDotDot">
        <color rgb="FF00B0F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Dashed">
        <color rgb="FF002060"/>
      </left>
      <right style="mediumDashed">
        <color rgb="FF002060"/>
      </right>
      <top style="mediumDashed">
        <color rgb="FF002060"/>
      </top>
      <bottom style="mediumDashed">
        <color rgb="FF002060"/>
      </bottom>
      <diagonal/>
    </border>
    <border>
      <left style="mediumDashed">
        <color rgb="FF002060"/>
      </left>
      <right/>
      <top style="mediumDashed">
        <color rgb="FF002060"/>
      </top>
      <bottom/>
      <diagonal/>
    </border>
    <border>
      <left/>
      <right style="mediumDashed">
        <color rgb="FF002060"/>
      </right>
      <top/>
      <bottom/>
      <diagonal/>
    </border>
    <border>
      <left/>
      <right/>
      <top/>
      <bottom style="mediumDashed">
        <color rgb="FF002060"/>
      </bottom>
      <diagonal/>
    </border>
    <border>
      <left/>
      <right style="mediumDashed">
        <color rgb="FF002060"/>
      </right>
      <top/>
      <bottom style="mediumDashed">
        <color rgb="FF002060"/>
      </bottom>
      <diagonal/>
    </border>
    <border>
      <left style="mediumDashed">
        <color rgb="FF002060"/>
      </left>
      <right/>
      <top style="mediumDashed">
        <color rgb="FF002060"/>
      </top>
      <bottom style="mediumDashed">
        <color rgb="FF002060"/>
      </bottom>
      <diagonal/>
    </border>
    <border>
      <left/>
      <right/>
      <top style="mediumDashed">
        <color rgb="FF002060"/>
      </top>
      <bottom style="mediumDashed">
        <color rgb="FF002060"/>
      </bottom>
      <diagonal/>
    </border>
    <border>
      <left/>
      <right style="mediumDashed">
        <color rgb="FF002060"/>
      </right>
      <top style="mediumDashed">
        <color rgb="FF002060"/>
      </top>
      <bottom style="mediumDashed">
        <color rgb="FF002060"/>
      </bottom>
      <diagonal/>
    </border>
    <border>
      <left style="mediumDashed">
        <color rgb="FF002060"/>
      </left>
      <right style="mediumDashed">
        <color rgb="FF002060"/>
      </right>
      <top style="mediumDashed">
        <color rgb="FF002060"/>
      </top>
      <bottom/>
      <diagonal/>
    </border>
    <border>
      <left style="mediumDashed">
        <color rgb="FF002060"/>
      </left>
      <right style="mediumDashed">
        <color rgb="FF002060"/>
      </right>
      <top/>
      <bottom/>
      <diagonal/>
    </border>
    <border>
      <left style="mediumDashed">
        <color rgb="FF002060"/>
      </left>
      <right style="mediumDashed">
        <color rgb="FF002060"/>
      </right>
      <top/>
      <bottom style="mediumDashed">
        <color rgb="FF002060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8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0" xfId="0" applyAlignment="1">
      <alignment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0" xfId="0" applyFill="1" applyBorder="1"/>
    <xf numFmtId="0" fontId="0" fillId="0" borderId="68" xfId="0" applyBorder="1"/>
    <xf numFmtId="0" fontId="0" fillId="0" borderId="0" xfId="0" applyFill="1"/>
    <xf numFmtId="0" fontId="0" fillId="0" borderId="78" xfId="0" applyBorder="1"/>
    <xf numFmtId="0" fontId="0" fillId="0" borderId="79" xfId="0" applyBorder="1"/>
    <xf numFmtId="0" fontId="0" fillId="0" borderId="80" xfId="0" applyBorder="1"/>
    <xf numFmtId="11" fontId="0" fillId="0" borderId="0" xfId="0" applyNumberFormat="1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77" xfId="0" applyBorder="1"/>
    <xf numFmtId="0" fontId="0" fillId="0" borderId="84" xfId="0" applyBorder="1"/>
    <xf numFmtId="0" fontId="1" fillId="10" borderId="77" xfId="0" applyFont="1" applyFill="1" applyBorder="1"/>
    <xf numFmtId="0" fontId="1" fillId="2" borderId="68" xfId="0" applyFont="1" applyFill="1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0" fillId="0" borderId="95" xfId="0" applyBorder="1"/>
    <xf numFmtId="0" fontId="0" fillId="0" borderId="97" xfId="0" applyBorder="1"/>
    <xf numFmtId="0" fontId="0" fillId="0" borderId="98" xfId="0" applyBorder="1"/>
    <xf numFmtId="0" fontId="0" fillId="0" borderId="88" xfId="0" applyBorder="1"/>
    <xf numFmtId="0" fontId="1" fillId="11" borderId="89" xfId="0" applyFont="1" applyFill="1" applyBorder="1"/>
    <xf numFmtId="0" fontId="2" fillId="0" borderId="96" xfId="0" applyFont="1" applyFill="1" applyBorder="1"/>
    <xf numFmtId="11" fontId="0" fillId="0" borderId="80" xfId="0" applyNumberFormat="1" applyBorder="1"/>
    <xf numFmtId="0" fontId="0" fillId="0" borderId="84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9" borderId="22" xfId="0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/>
    </xf>
    <xf numFmtId="11" fontId="0" fillId="0" borderId="9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5"/>
  <sheetViews>
    <sheetView tabSelected="1" topLeftCell="A10" workbookViewId="0">
      <selection activeCell="E22" sqref="E22:E24"/>
    </sheetView>
  </sheetViews>
  <sheetFormatPr defaultRowHeight="15" x14ac:dyDescent="0.25"/>
  <cols>
    <col min="3" max="4" width="12" bestFit="1" customWidth="1"/>
    <col min="5" max="5" width="11.7109375" customWidth="1"/>
    <col min="6" max="7" width="12" bestFit="1" customWidth="1"/>
    <col min="10" max="10" width="12" bestFit="1" customWidth="1"/>
    <col min="11" max="11" width="10" bestFit="1" customWidth="1"/>
    <col min="12" max="12" width="9.7109375" bestFit="1" customWidth="1"/>
    <col min="13" max="13" width="12.42578125" bestFit="1" customWidth="1"/>
    <col min="14" max="14" width="10.5703125" bestFit="1" customWidth="1"/>
    <col min="15" max="15" width="12.7109375" bestFit="1" customWidth="1"/>
  </cols>
  <sheetData>
    <row r="3" spans="2:10" x14ac:dyDescent="0.25">
      <c r="C3" t="s">
        <v>54</v>
      </c>
      <c r="H3" t="s">
        <v>53</v>
      </c>
    </row>
    <row r="4" spans="2:10" x14ac:dyDescent="0.25">
      <c r="C4" t="s">
        <v>0</v>
      </c>
      <c r="H4" t="s">
        <v>13</v>
      </c>
    </row>
    <row r="5" spans="2:10" ht="15.75" thickBot="1" x14ac:dyDescent="0.3"/>
    <row r="6" spans="2:10" ht="15.75" thickTop="1" x14ac:dyDescent="0.25">
      <c r="C6" s="108" t="s">
        <v>1</v>
      </c>
      <c r="D6" s="1" t="s">
        <v>2</v>
      </c>
      <c r="E6" s="2">
        <v>3.1399999999999997E-2</v>
      </c>
      <c r="F6" s="4"/>
      <c r="H6" s="108" t="s">
        <v>1</v>
      </c>
      <c r="I6" s="36" t="s">
        <v>14</v>
      </c>
      <c r="J6" s="37">
        <v>0.3548</v>
      </c>
    </row>
    <row r="7" spans="2:10" x14ac:dyDescent="0.25">
      <c r="C7" s="108"/>
      <c r="D7" s="3" t="s">
        <v>3</v>
      </c>
      <c r="E7" s="5">
        <f>6.1523*10^-12</f>
        <v>6.1522999999999999E-12</v>
      </c>
      <c r="F7" s="4"/>
      <c r="G7" s="74"/>
      <c r="H7" s="108"/>
      <c r="I7" s="38" t="s">
        <v>15</v>
      </c>
      <c r="J7" s="39">
        <f>0.00018733</f>
        <v>1.8733000000000001E-4</v>
      </c>
    </row>
    <row r="8" spans="2:10" ht="15.75" thickBot="1" x14ac:dyDescent="0.3">
      <c r="C8" s="108"/>
      <c r="D8" s="6" t="s">
        <v>4</v>
      </c>
      <c r="E8" s="7">
        <f>4.311*10^-7</f>
        <v>4.3109999999999999E-7</v>
      </c>
      <c r="F8" s="4"/>
      <c r="G8" s="74"/>
      <c r="H8" s="108"/>
      <c r="I8" s="40" t="s">
        <v>16</v>
      </c>
      <c r="J8" s="41">
        <f>0.0000048569</f>
        <v>4.8569E-6</v>
      </c>
    </row>
    <row r="9" spans="2:10" ht="16.5" thickTop="1" thickBot="1" x14ac:dyDescent="0.3">
      <c r="G9" s="4"/>
      <c r="H9" s="35"/>
    </row>
    <row r="10" spans="2:10" ht="15.75" thickTop="1" x14ac:dyDescent="0.25">
      <c r="B10" s="74"/>
      <c r="C10" s="109" t="s">
        <v>5</v>
      </c>
      <c r="D10" s="8" t="s">
        <v>2</v>
      </c>
      <c r="E10" s="9">
        <v>1.7299999999999999E-2</v>
      </c>
      <c r="F10" s="10"/>
      <c r="G10" s="74"/>
      <c r="H10" s="109" t="s">
        <v>5</v>
      </c>
      <c r="I10" s="42" t="s">
        <v>14</v>
      </c>
      <c r="J10" s="43">
        <v>0.2641</v>
      </c>
    </row>
    <row r="11" spans="2:10" x14ac:dyDescent="0.25">
      <c r="B11" s="74"/>
      <c r="C11" s="109"/>
      <c r="D11" s="10" t="s">
        <v>3</v>
      </c>
      <c r="E11" s="4">
        <f>2.6522*10^-12</f>
        <v>2.6521999999999999E-12</v>
      </c>
      <c r="F11" s="10"/>
      <c r="H11" s="109"/>
      <c r="I11" s="44" t="s">
        <v>15</v>
      </c>
      <c r="J11" s="45">
        <f>0.00044322</f>
        <v>4.4321999999999997E-4</v>
      </c>
    </row>
    <row r="12" spans="2:10" ht="15.75" thickBot="1" x14ac:dyDescent="0.3">
      <c r="B12" s="74"/>
      <c r="C12" s="109"/>
      <c r="D12" s="11" t="s">
        <v>6</v>
      </c>
      <c r="E12" s="12">
        <f>1.3688*10^-7</f>
        <v>1.3687999999999999E-7</v>
      </c>
      <c r="F12" s="10"/>
      <c r="H12" s="110"/>
      <c r="I12" s="46" t="s">
        <v>16</v>
      </c>
      <c r="J12" s="47">
        <f>0.000009365</f>
        <v>9.3649999999999993E-6</v>
      </c>
    </row>
    <row r="13" spans="2:10" ht="16.5" thickTop="1" thickBot="1" x14ac:dyDescent="0.3">
      <c r="H13" s="22"/>
    </row>
    <row r="14" spans="2:10" ht="15.75" thickTop="1" x14ac:dyDescent="0.25">
      <c r="C14" s="111" t="s">
        <v>7</v>
      </c>
      <c r="D14" s="13" t="s">
        <v>2</v>
      </c>
      <c r="E14" s="14">
        <v>7.1499999999999994E-2</v>
      </c>
      <c r="H14" s="111" t="s">
        <v>7</v>
      </c>
      <c r="I14" s="48" t="s">
        <v>14</v>
      </c>
      <c r="J14" s="49">
        <v>0.76549999999999996</v>
      </c>
    </row>
    <row r="15" spans="2:10" x14ac:dyDescent="0.25">
      <c r="C15" s="111"/>
      <c r="D15" s="15" t="s">
        <v>3</v>
      </c>
      <c r="E15" s="16">
        <f>-1.0863*10^-4</f>
        <v>-1.0863000000000001E-4</v>
      </c>
      <c r="H15" s="111"/>
      <c r="I15" s="50" t="s">
        <v>15</v>
      </c>
      <c r="J15" s="51">
        <v>0.2999</v>
      </c>
    </row>
    <row r="16" spans="2:10" ht="15.75" thickBot="1" x14ac:dyDescent="0.3">
      <c r="C16" s="111"/>
      <c r="D16" s="17" t="s">
        <v>6</v>
      </c>
      <c r="E16" s="18">
        <v>-2.8999999999999998E-3</v>
      </c>
      <c r="H16" s="111"/>
      <c r="I16" s="52" t="s">
        <v>16</v>
      </c>
      <c r="J16" s="53">
        <v>0.13450000000000001</v>
      </c>
    </row>
    <row r="17" spans="2:15" ht="16.5" thickTop="1" thickBot="1" x14ac:dyDescent="0.3">
      <c r="D17" s="19"/>
      <c r="E17" s="19"/>
    </row>
    <row r="18" spans="2:15" ht="15.75" thickTop="1" x14ac:dyDescent="0.25">
      <c r="C18" s="117" t="s">
        <v>9</v>
      </c>
      <c r="D18" s="23" t="s">
        <v>2</v>
      </c>
      <c r="E18" s="24">
        <v>2.29E-2</v>
      </c>
      <c r="F18" s="20"/>
      <c r="H18" s="112" t="s">
        <v>9</v>
      </c>
      <c r="I18" s="63" t="s">
        <v>14</v>
      </c>
      <c r="J18" s="54">
        <v>0.31559999999999999</v>
      </c>
    </row>
    <row r="19" spans="2:15" x14ac:dyDescent="0.25">
      <c r="C19" s="118"/>
      <c r="D19" s="25" t="s">
        <v>10</v>
      </c>
      <c r="E19" s="26">
        <f>0.0000000014154</f>
        <v>1.4154000000000001E-9</v>
      </c>
      <c r="F19" s="21"/>
      <c r="H19" s="113"/>
      <c r="I19" s="64" t="s">
        <v>15</v>
      </c>
      <c r="J19" s="55">
        <v>7.9000000000000008E-3</v>
      </c>
    </row>
    <row r="20" spans="2:15" ht="15.75" thickBot="1" x14ac:dyDescent="0.3">
      <c r="C20" s="119"/>
      <c r="D20" s="27" t="s">
        <v>6</v>
      </c>
      <c r="E20" s="28">
        <f>0.000003245</f>
        <v>3.2449999999999998E-6</v>
      </c>
      <c r="H20" s="114"/>
      <c r="I20" s="65" t="s">
        <v>16</v>
      </c>
      <c r="J20" s="56">
        <f>0.000013263</f>
        <v>1.3263E-5</v>
      </c>
    </row>
    <row r="21" spans="2:15" ht="16.5" thickTop="1" thickBot="1" x14ac:dyDescent="0.3">
      <c r="E21" s="4"/>
    </row>
    <row r="22" spans="2:15" ht="15.75" thickTop="1" x14ac:dyDescent="0.25">
      <c r="C22" s="120" t="s">
        <v>11</v>
      </c>
      <c r="D22" s="29" t="s">
        <v>12</v>
      </c>
      <c r="E22" s="30">
        <f>0.0184</f>
        <v>1.84E-2</v>
      </c>
      <c r="H22" s="115" t="s">
        <v>11</v>
      </c>
      <c r="I22" s="57" t="s">
        <v>14</v>
      </c>
      <c r="J22" s="58">
        <f>0.2742</f>
        <v>0.2742</v>
      </c>
    </row>
    <row r="23" spans="2:15" x14ac:dyDescent="0.25">
      <c r="C23" s="121"/>
      <c r="D23" s="31" t="s">
        <v>3</v>
      </c>
      <c r="E23" s="32">
        <f>0.0000000010084</f>
        <v>1.0084E-9</v>
      </c>
      <c r="H23" s="116"/>
      <c r="I23" s="59" t="s">
        <v>15</v>
      </c>
      <c r="J23" s="60">
        <f>0.0014</f>
        <v>1.4E-3</v>
      </c>
    </row>
    <row r="24" spans="2:15" ht="15.75" thickBot="1" x14ac:dyDescent="0.3">
      <c r="C24" s="121"/>
      <c r="D24" s="33" t="s">
        <v>4</v>
      </c>
      <c r="E24" s="34">
        <f>0.0000017782</f>
        <v>1.7782E-6</v>
      </c>
      <c r="H24" s="116"/>
      <c r="I24" s="61" t="s">
        <v>16</v>
      </c>
      <c r="J24" s="62">
        <f>0.000025735</f>
        <v>2.5735E-5</v>
      </c>
    </row>
    <row r="25" spans="2:15" ht="15.75" thickTop="1" x14ac:dyDescent="0.25"/>
    <row r="28" spans="2:15" ht="15.75" thickBot="1" x14ac:dyDescent="0.3">
      <c r="B28" t="s">
        <v>52</v>
      </c>
    </row>
    <row r="29" spans="2:15" ht="15.75" thickBot="1" x14ac:dyDescent="0.3">
      <c r="B29" s="105" t="s">
        <v>17</v>
      </c>
      <c r="C29" s="106"/>
      <c r="D29" s="106"/>
      <c r="E29" s="106"/>
      <c r="F29" s="106"/>
      <c r="G29" s="107"/>
      <c r="J29" s="99" t="s">
        <v>26</v>
      </c>
      <c r="K29" s="100"/>
      <c r="L29" s="100"/>
      <c r="M29" s="100"/>
      <c r="N29" s="100"/>
      <c r="O29" s="101"/>
    </row>
    <row r="30" spans="2:15" ht="15.75" thickBot="1" x14ac:dyDescent="0.3">
      <c r="B30" s="85" t="s">
        <v>37</v>
      </c>
      <c r="C30" s="73" t="s">
        <v>1</v>
      </c>
      <c r="D30" s="71" t="s">
        <v>5</v>
      </c>
      <c r="E30" s="71" t="s">
        <v>7</v>
      </c>
      <c r="F30" s="71" t="s">
        <v>8</v>
      </c>
      <c r="G30" s="68" t="s">
        <v>18</v>
      </c>
      <c r="J30" s="84" t="s">
        <v>38</v>
      </c>
      <c r="K30" s="82" t="s">
        <v>1</v>
      </c>
      <c r="L30" s="82" t="s">
        <v>5</v>
      </c>
      <c r="M30" s="82" t="s">
        <v>7</v>
      </c>
      <c r="N30" s="82" t="s">
        <v>8</v>
      </c>
      <c r="O30" s="82" t="s">
        <v>18</v>
      </c>
    </row>
    <row r="31" spans="2:15" ht="15.75" thickBot="1" x14ac:dyDescent="0.3">
      <c r="B31" s="69" t="s">
        <v>19</v>
      </c>
      <c r="C31" s="4">
        <v>6.3E-3</v>
      </c>
      <c r="D31" s="4">
        <v>-9.7000000000000003E-3</v>
      </c>
      <c r="E31" s="4">
        <v>-0.25269999999999998</v>
      </c>
      <c r="F31" s="4">
        <v>-3.6999999999999998E-2</v>
      </c>
      <c r="G31" s="66">
        <f>-0.0117</f>
        <v>-1.17E-2</v>
      </c>
      <c r="J31" s="83" t="s">
        <v>29</v>
      </c>
      <c r="K31" s="76">
        <v>17075</v>
      </c>
      <c r="L31" s="4">
        <v>13713</v>
      </c>
      <c r="M31" s="4">
        <v>2487</v>
      </c>
      <c r="N31" s="4">
        <v>3170</v>
      </c>
      <c r="O31" s="77">
        <v>4166</v>
      </c>
    </row>
    <row r="32" spans="2:15" ht="15.75" thickBot="1" x14ac:dyDescent="0.3">
      <c r="B32" s="70" t="s">
        <v>20</v>
      </c>
      <c r="C32" s="4">
        <v>0.18</v>
      </c>
      <c r="D32" s="4">
        <v>0.12790000000000001</v>
      </c>
      <c r="E32" s="4">
        <v>0.48830000000000001</v>
      </c>
      <c r="F32" s="4">
        <v>0.13320000000000001</v>
      </c>
      <c r="G32" s="66">
        <f>0.1516</f>
        <v>0.15160000000000001</v>
      </c>
      <c r="J32" s="83" t="s">
        <v>28</v>
      </c>
      <c r="K32" s="76">
        <v>0</v>
      </c>
      <c r="L32" s="4">
        <v>0</v>
      </c>
      <c r="M32" s="4">
        <v>0</v>
      </c>
      <c r="N32" s="4">
        <v>0</v>
      </c>
      <c r="O32" s="77">
        <v>0</v>
      </c>
    </row>
    <row r="33" spans="1:15" ht="15.75" thickBot="1" x14ac:dyDescent="0.3">
      <c r="B33" s="70" t="s">
        <v>21</v>
      </c>
      <c r="C33" s="4">
        <v>0.17480000000000001</v>
      </c>
      <c r="D33" s="4">
        <v>0.1363</v>
      </c>
      <c r="E33" s="4">
        <v>0.2772</v>
      </c>
      <c r="F33" s="4">
        <v>0.18240000000000001</v>
      </c>
      <c r="G33" s="66">
        <f>0.1226</f>
        <v>0.1226</v>
      </c>
      <c r="J33" s="83" t="s">
        <v>27</v>
      </c>
      <c r="K33" s="76">
        <v>0</v>
      </c>
      <c r="L33" s="4">
        <v>0</v>
      </c>
      <c r="M33" s="4">
        <v>0</v>
      </c>
      <c r="N33" s="4">
        <v>0</v>
      </c>
      <c r="O33" s="77">
        <v>0</v>
      </c>
    </row>
    <row r="34" spans="1:15" ht="15.75" thickBot="1" x14ac:dyDescent="0.3">
      <c r="B34" s="70" t="s">
        <v>22</v>
      </c>
      <c r="C34" s="4">
        <f>0.00029743</f>
        <v>2.9743E-4</v>
      </c>
      <c r="D34" s="4">
        <f xml:space="preserve"> -0.00026096</f>
        <v>-2.6096000000000002E-4</v>
      </c>
      <c r="E34" s="72">
        <v>-4.24E-2</v>
      </c>
      <c r="F34" s="4">
        <v>-3.0999999999999999E-3</v>
      </c>
      <c r="G34" s="66">
        <f>-0.0034</f>
        <v>-3.3999999999999998E-3</v>
      </c>
      <c r="J34" s="83" t="s">
        <v>30</v>
      </c>
      <c r="K34" s="76">
        <f>1846800</f>
        <v>1846800</v>
      </c>
      <c r="L34" s="4">
        <f>-1815000</f>
        <v>-1815000</v>
      </c>
      <c r="M34" s="4">
        <f xml:space="preserve">  -1562700</f>
        <v>-1562700</v>
      </c>
      <c r="N34" s="78">
        <f>-371730</f>
        <v>-371730</v>
      </c>
      <c r="O34" s="98">
        <f>-203790</f>
        <v>-203790</v>
      </c>
    </row>
    <row r="35" spans="1:15" ht="15.75" thickBot="1" x14ac:dyDescent="0.3">
      <c r="B35" s="70" t="s">
        <v>23</v>
      </c>
      <c r="C35" s="4">
        <f>0.00072927</f>
        <v>7.2926999999999996E-4</v>
      </c>
      <c r="D35" s="4">
        <f>-0.00023725</f>
        <v>-2.3724999999999999E-4</v>
      </c>
      <c r="E35" s="72">
        <v>-5.1400000000000001E-2</v>
      </c>
      <c r="F35" s="4">
        <f>0.00078388</f>
        <v>7.8388000000000004E-4</v>
      </c>
      <c r="G35" s="66">
        <f>-0.0004771</f>
        <v>-4.771E-4</v>
      </c>
      <c r="J35" s="83" t="s">
        <v>31</v>
      </c>
      <c r="K35" s="76">
        <f>52482000</f>
        <v>52482000</v>
      </c>
      <c r="L35" s="4">
        <f>24043000</f>
        <v>24043000</v>
      </c>
      <c r="M35" s="4">
        <f>3020400</f>
        <v>3020400</v>
      </c>
      <c r="N35" s="4">
        <f>1338300</f>
        <v>1338300</v>
      </c>
      <c r="O35" s="77">
        <f>2631300</f>
        <v>2631300</v>
      </c>
    </row>
    <row r="36" spans="1:15" ht="15.75" thickBot="1" x14ac:dyDescent="0.3">
      <c r="B36" s="70" t="s">
        <v>24</v>
      </c>
      <c r="C36" s="72">
        <v>4.1999999999999997E-3</v>
      </c>
      <c r="D36" s="72">
        <v>-3.8E-3</v>
      </c>
      <c r="E36" s="72">
        <v>0.12839999999999999</v>
      </c>
      <c r="F36" s="4">
        <f>0.00037672</f>
        <v>3.7671999999999998E-4</v>
      </c>
      <c r="G36" s="66">
        <f>-0.0035</f>
        <v>-3.5000000000000001E-3</v>
      </c>
      <c r="J36" s="83" t="s">
        <v>32</v>
      </c>
      <c r="K36" s="76">
        <f>50972000</f>
        <v>50972000</v>
      </c>
      <c r="L36" s="4">
        <f>25622000</f>
        <v>25622000</v>
      </c>
      <c r="M36" s="4">
        <f>1714600</f>
        <v>1714600</v>
      </c>
      <c r="N36" s="4">
        <f>1833100</f>
        <v>1833100</v>
      </c>
      <c r="O36" s="77">
        <f>2127600</f>
        <v>2127600</v>
      </c>
    </row>
    <row r="37" spans="1:15" ht="15.75" thickBot="1" x14ac:dyDescent="0.3">
      <c r="B37" s="71" t="s">
        <v>25</v>
      </c>
      <c r="C37" s="67">
        <f>0.000062689</f>
        <v>6.2688999999999996E-5</v>
      </c>
      <c r="D37" s="67">
        <f>-0.00046744</f>
        <v>-4.6744000000000001E-4</v>
      </c>
      <c r="E37" s="67">
        <v>0.10639999999999999</v>
      </c>
      <c r="F37" s="67">
        <f>-0.0124</f>
        <v>-1.24E-2</v>
      </c>
      <c r="G37" s="68">
        <f>-0.0055</f>
        <v>-5.4999999999999997E-3</v>
      </c>
      <c r="J37" s="83" t="s">
        <v>33</v>
      </c>
      <c r="K37" s="76">
        <f xml:space="preserve"> 161140000</f>
        <v>161140000</v>
      </c>
      <c r="L37" s="4">
        <f>-82703000</f>
        <v>-82703000</v>
      </c>
      <c r="M37" s="4">
        <f>39604000</f>
        <v>39604000</v>
      </c>
      <c r="N37" s="4">
        <f>213140</f>
        <v>213140</v>
      </c>
      <c r="O37" s="77">
        <f>-3971300</f>
        <v>-3971300</v>
      </c>
    </row>
    <row r="38" spans="1:15" ht="15.75" thickBot="1" x14ac:dyDescent="0.3">
      <c r="J38" s="83" t="s">
        <v>34</v>
      </c>
      <c r="K38" s="76">
        <f>27784000</f>
        <v>27784000</v>
      </c>
      <c r="L38" s="4">
        <f>-5224500</f>
        <v>-5224500</v>
      </c>
      <c r="M38" s="4">
        <f>-15869000</f>
        <v>-15869000</v>
      </c>
      <c r="N38" s="4">
        <f>443510</f>
        <v>443510</v>
      </c>
      <c r="O38" s="77">
        <f>-534450</f>
        <v>-534450</v>
      </c>
    </row>
    <row r="39" spans="1:15" ht="15.75" thickBot="1" x14ac:dyDescent="0.3">
      <c r="J39" s="83" t="s">
        <v>35</v>
      </c>
      <c r="K39" s="76">
        <f>11332000</f>
        <v>11332000</v>
      </c>
      <c r="L39" s="4">
        <f>-5746600</f>
        <v>-5746600</v>
      </c>
      <c r="M39" s="4">
        <f>-13071000</f>
        <v>-13071000</v>
      </c>
      <c r="N39" s="4">
        <f>-1755800</f>
        <v>-1755800</v>
      </c>
      <c r="O39" s="77">
        <f>-3760400</f>
        <v>-3760400</v>
      </c>
    </row>
    <row r="40" spans="1:15" ht="15.75" thickBot="1" x14ac:dyDescent="0.3">
      <c r="J40" s="83" t="s">
        <v>36</v>
      </c>
      <c r="K40" s="79">
        <f>2388300</f>
        <v>2388300</v>
      </c>
      <c r="L40" s="80">
        <f>-10293000</f>
        <v>-10293000</v>
      </c>
      <c r="M40" s="80">
        <f>32824000</f>
        <v>32824000</v>
      </c>
      <c r="N40" s="78">
        <f>-6998600</f>
        <v>-6998600</v>
      </c>
      <c r="O40" s="81">
        <f xml:space="preserve"> -6115100</f>
        <v>-6115100</v>
      </c>
    </row>
    <row r="41" spans="1:15" x14ac:dyDescent="0.25">
      <c r="N41" s="75"/>
    </row>
    <row r="43" spans="1:15" ht="15.75" thickBot="1" x14ac:dyDescent="0.3"/>
    <row r="44" spans="1:15" ht="15.75" thickBot="1" x14ac:dyDescent="0.3">
      <c r="B44" s="102" t="s">
        <v>39</v>
      </c>
      <c r="C44" s="103"/>
      <c r="D44" s="103"/>
      <c r="E44" s="103"/>
      <c r="F44" s="103"/>
      <c r="G44" s="104"/>
    </row>
    <row r="45" spans="1:15" ht="15.75" thickBot="1" x14ac:dyDescent="0.3">
      <c r="B45" s="96" t="s">
        <v>49</v>
      </c>
      <c r="C45" s="95" t="s">
        <v>1</v>
      </c>
      <c r="D45" s="91" t="s">
        <v>5</v>
      </c>
      <c r="E45" s="90" t="s">
        <v>7</v>
      </c>
      <c r="F45" s="95" t="s">
        <v>8</v>
      </c>
      <c r="G45" s="92" t="s">
        <v>18</v>
      </c>
    </row>
    <row r="46" spans="1:15" x14ac:dyDescent="0.25">
      <c r="A46" s="87"/>
      <c r="B46" s="97" t="s">
        <v>50</v>
      </c>
      <c r="C46" s="86">
        <v>17075</v>
      </c>
      <c r="D46" s="4">
        <v>13713</v>
      </c>
      <c r="E46" s="4">
        <v>2487</v>
      </c>
      <c r="F46" s="72">
        <v>3170</v>
      </c>
      <c r="G46" s="87">
        <v>4166</v>
      </c>
    </row>
    <row r="47" spans="1:15" x14ac:dyDescent="0.25">
      <c r="B47" s="93" t="s">
        <v>40</v>
      </c>
      <c r="C47" s="4">
        <v>1702870</v>
      </c>
      <c r="D47" s="4">
        <v>1409240</v>
      </c>
      <c r="E47" s="4">
        <v>229697</v>
      </c>
      <c r="F47" s="4">
        <v>852005</v>
      </c>
      <c r="G47" s="87">
        <v>1204723</v>
      </c>
    </row>
    <row r="48" spans="1:15" x14ac:dyDescent="0.25">
      <c r="B48" s="93" t="s">
        <v>41</v>
      </c>
      <c r="C48" s="4">
        <v>1711962</v>
      </c>
      <c r="D48" s="4">
        <v>1364502</v>
      </c>
      <c r="E48" s="4">
        <v>253906</v>
      </c>
      <c r="F48" s="4">
        <v>375157</v>
      </c>
      <c r="G48" s="87">
        <v>322025</v>
      </c>
    </row>
    <row r="49" spans="2:7" x14ac:dyDescent="0.25">
      <c r="B49" s="93" t="s">
        <v>42</v>
      </c>
      <c r="C49" s="4">
        <v>172578795</v>
      </c>
      <c r="D49" s="4">
        <f xml:space="preserve"> 138410366</f>
        <v>138410366</v>
      </c>
      <c r="E49" s="4">
        <v>21887816</v>
      </c>
      <c r="F49" s="4">
        <v>100459703</v>
      </c>
      <c r="G49" s="87">
        <v>92919336</v>
      </c>
    </row>
    <row r="50" spans="2:7" x14ac:dyDescent="0.25">
      <c r="B50" s="93" t="s">
        <v>43</v>
      </c>
      <c r="C50" s="4">
        <v>222307334</v>
      </c>
      <c r="D50" s="4">
        <f>168865674</f>
        <v>168865674</v>
      </c>
      <c r="E50" s="4">
        <v>24234955</v>
      </c>
      <c r="F50" s="4">
        <v>230332743</v>
      </c>
      <c r="G50" s="87">
        <v>351012877</v>
      </c>
    </row>
    <row r="51" spans="2:7" x14ac:dyDescent="0.25">
      <c r="B51" s="93" t="s">
        <v>44</v>
      </c>
      <c r="C51" s="4">
        <v>222615304</v>
      </c>
      <c r="D51" s="4">
        <f>161396174</f>
        <v>161396174</v>
      </c>
      <c r="E51" s="4">
        <v>27636654</v>
      </c>
      <c r="F51" s="4">
        <v>46231499</v>
      </c>
      <c r="G51" s="87">
        <v>27019617</v>
      </c>
    </row>
    <row r="52" spans="2:7" x14ac:dyDescent="0.25">
      <c r="B52" s="93" t="s">
        <v>45</v>
      </c>
      <c r="C52" s="4">
        <f xml:space="preserve"> 22669000000</f>
        <v>22669000000</v>
      </c>
      <c r="D52" s="4">
        <f>16424000000</f>
        <v>16424000000</v>
      </c>
      <c r="E52" s="4">
        <f>2172500000</f>
        <v>2172500000</v>
      </c>
      <c r="F52" s="4" t="s">
        <v>51</v>
      </c>
      <c r="G52" s="122">
        <v>27011000000</v>
      </c>
    </row>
    <row r="53" spans="2:7" x14ac:dyDescent="0.25">
      <c r="B53" s="93" t="s">
        <v>46</v>
      </c>
      <c r="C53" s="4">
        <f>22599000000</f>
        <v>22599000000</v>
      </c>
      <c r="D53" s="4">
        <f>16220000000</f>
        <v>16220000000</v>
      </c>
      <c r="E53" s="4">
        <f>2217500000</f>
        <v>2217500000</v>
      </c>
      <c r="F53" s="78">
        <v>12338000000</v>
      </c>
      <c r="G53" s="87">
        <f>7781500000</f>
        <v>7781500000</v>
      </c>
    </row>
    <row r="54" spans="2:7" x14ac:dyDescent="0.25">
      <c r="B54" s="93" t="s">
        <v>47</v>
      </c>
      <c r="C54" s="4">
        <f>32800000000</f>
        <v>32800000000</v>
      </c>
      <c r="D54" s="4">
        <f>22213000000</f>
        <v>22213000000</v>
      </c>
      <c r="E54" s="4">
        <f>2835800000</f>
        <v>2835800000</v>
      </c>
      <c r="F54" s="4">
        <f xml:space="preserve"> 62626000000</f>
        <v>62626000000</v>
      </c>
      <c r="G54" s="87">
        <f>103020000000</f>
        <v>103020000000</v>
      </c>
    </row>
    <row r="55" spans="2:7" ht="15.75" thickBot="1" x14ac:dyDescent="0.3">
      <c r="B55" s="94" t="s">
        <v>48</v>
      </c>
      <c r="C55" s="88">
        <f>32543000000</f>
        <v>32543000000</v>
      </c>
      <c r="D55" s="88">
        <f xml:space="preserve"> 21148000000</f>
        <v>21148000000</v>
      </c>
      <c r="E55" s="88">
        <f>3204400000</f>
        <v>3204400000</v>
      </c>
      <c r="F55" s="88">
        <f>5898200000</f>
        <v>5898200000</v>
      </c>
      <c r="G55" s="89">
        <f>2411400000</f>
        <v>2411400000</v>
      </c>
    </row>
  </sheetData>
  <mergeCells count="13">
    <mergeCell ref="J29:O29"/>
    <mergeCell ref="B44:G44"/>
    <mergeCell ref="B29:G29"/>
    <mergeCell ref="H6:H8"/>
    <mergeCell ref="H10:H12"/>
    <mergeCell ref="H14:H16"/>
    <mergeCell ref="H18:H20"/>
    <mergeCell ref="H22:H24"/>
    <mergeCell ref="C6:C8"/>
    <mergeCell ref="C10:C12"/>
    <mergeCell ref="C14:C16"/>
    <mergeCell ref="C18:C20"/>
    <mergeCell ref="C22:C24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2017-11-30T21:18:42Z</dcterms:modified>
</cp:coreProperties>
</file>