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afae\Documents\GitHub\proyecto-riego\Backlog_Excel\"/>
    </mc:Choice>
  </mc:AlternateContent>
  <xr:revisionPtr revIDLastSave="0" documentId="13_ncr:1_{6D80179B-A9EB-46A8-A57B-33DA4754CFBD}" xr6:coauthVersionLast="47" xr6:coauthVersionMax="47" xr10:uidLastSave="{00000000-0000-0000-0000-000000000000}"/>
  <bookViews>
    <workbookView xWindow="-108" yWindow="-108" windowWidth="22260" windowHeight="13176" activeTab="5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BurnDown1Table" sheetId="3" r:id="rId6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5" l="1"/>
  <c r="I34" i="5"/>
  <c r="I6" i="5" l="1"/>
  <c r="I14" i="6"/>
  <c r="I7" i="6"/>
  <c r="I20" i="5"/>
  <c r="I13" i="5"/>
  <c r="I15" i="6" l="1"/>
  <c r="I36" i="5"/>
  <c r="F8" i="1" l="1"/>
  <c r="F9" i="1"/>
  <c r="F10" i="1"/>
  <c r="F11" i="1"/>
  <c r="F12" i="1"/>
  <c r="B3" i="1"/>
  <c r="B4" i="1" s="1"/>
  <c r="B5" i="1" s="1"/>
  <c r="B6" i="1" s="1"/>
  <c r="B7" i="1" s="1"/>
  <c r="B8" i="1" s="1"/>
  <c r="B9" i="1" s="1"/>
  <c r="B10" i="1" s="1"/>
  <c r="B11" i="1" s="1"/>
  <c r="B12" i="1" s="1"/>
  <c r="B4" i="2"/>
  <c r="B9" i="2" s="1"/>
  <c r="B10" i="2" s="1"/>
  <c r="B6" i="2" l="1"/>
  <c r="C13" i="1"/>
  <c r="F13" i="1"/>
  <c r="C3" i="3" l="1"/>
  <c r="B4" i="3"/>
  <c r="C4" i="3"/>
  <c r="B8" i="3"/>
  <c r="B12" i="3"/>
  <c r="B6" i="3"/>
  <c r="B10" i="3"/>
  <c r="B5" i="3"/>
  <c r="B9" i="3"/>
  <c r="B13" i="3"/>
  <c r="B3" i="3"/>
  <c r="D3" i="3" s="1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<sst xmlns="http://schemas.openxmlformats.org/spreadsheetml/2006/main" count="368" uniqueCount="137">
  <si>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</si>
  <si>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</si>
  <si>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</si>
  <si>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</si>
  <si>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</si>
  <si>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</si>
  <si>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</si>
  <si>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</si>
  <si>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</si>
  <si>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</si>
  <si>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</si>
  <si>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</si>
  <si>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</si>
  <si>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</si>
  <si>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</si>
  <si>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</si>
  <si>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</si>
  <si>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</si>
  <si>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</si>
  <si>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Utilization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</si>
  <si>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</si>
  <si>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</si>
  <si>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</si>
  <si>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</si>
  <si>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</si>
  <si>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</si>
  <si>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</si>
  <si>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</si>
  <si>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</si>
  <si>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</si>
  <si>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</si>
  <si>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</si>
  <si>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</si>
  <si>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</si>
  <si>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</si>
  <si>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</si>
  <si>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</si>
  <si>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</si>
  <si>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</si>
  <si>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</si>
  <si>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</si>
  <si>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</si>
  <si>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</si>
  <si>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</si>
  <si>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</si>
  <si>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</si>
  <si>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</si>
  <si>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</si>
  <si>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</si>
  <si>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</si>
  <si>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</si>
  <si>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proveedor</t>
  </si>
  <si>
    <t>visualizar los datos del proveedor asociado a la compra</t>
  </si>
  <si>
    <t>Visualizar productos</t>
  </si>
  <si>
    <t>visualizar los productos que se adquiereron en una compra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</si>
  <si>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</si>
  <si>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</si>
  <si>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</si>
  <si>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</si>
  <si>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</si>
  <si>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</si>
  <si>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</si>
  <si>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</si>
  <si>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</si>
  <si>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Validación de datos</t>
  </si>
  <si>
    <t>visualizar los productos que se adquirieron en una compra</t>
  </si>
  <si>
    <t>HU11</t>
  </si>
  <si>
    <t>HU12</t>
  </si>
  <si>
    <t>No iniciado</t>
  </si>
  <si>
    <t>En proceso</t>
  </si>
  <si>
    <t>Aceptado</t>
  </si>
  <si>
    <t>Falta verdificar por el usuario</t>
  </si>
  <si>
    <t>-</t>
  </si>
  <si>
    <t>TOTAL</t>
  </si>
  <si>
    <t>SUBTOTAL</t>
  </si>
  <si>
    <t>HU11-1</t>
  </si>
  <si>
    <t>HU11-2</t>
  </si>
  <si>
    <t>HU12-1</t>
  </si>
  <si>
    <t>HU12-2</t>
  </si>
  <si>
    <t>SR1</t>
  </si>
  <si>
    <t>Cliente</t>
  </si>
  <si>
    <t>Medir la humedad</t>
  </si>
  <si>
    <t>activar la bomba cuando la tierra este seca</t>
  </si>
  <si>
    <t>evitar que se dañe si no hay agua</t>
  </si>
  <si>
    <t>SR2</t>
  </si>
  <si>
    <t>Medir el agua en el tanque</t>
  </si>
  <si>
    <t>Riego</t>
  </si>
  <si>
    <t>Ver una notificación</t>
  </si>
  <si>
    <t>SR3</t>
  </si>
  <si>
    <t>SR1-1</t>
  </si>
  <si>
    <t>SR1-2</t>
  </si>
  <si>
    <t>SR2-1</t>
  </si>
  <si>
    <t>SR2-2</t>
  </si>
  <si>
    <t>SR3-1</t>
  </si>
  <si>
    <t>SR3-2</t>
  </si>
  <si>
    <t>Sebastian</t>
  </si>
  <si>
    <t>Armando</t>
  </si>
  <si>
    <t>Luis</t>
  </si>
  <si>
    <t>Jeimmy</t>
  </si>
  <si>
    <t>Dilan</t>
  </si>
  <si>
    <t>Media</t>
  </si>
  <si>
    <t>Registrar el día y la hora</t>
  </si>
  <si>
    <t>revisar el día y la hora cuando se accionó la bomba</t>
  </si>
  <si>
    <t>ver a cuando esta proximo a acabarse el agua del tanque</t>
  </si>
  <si>
    <t>ver el estado actual de la tierra</t>
  </si>
  <si>
    <t>SR4</t>
  </si>
  <si>
    <t>SR5</t>
  </si>
  <si>
    <t>Crear un programa para la lectura del sensor de humedad de tierra</t>
  </si>
  <si>
    <t>Crear un programa para la lectura del medidor de agua</t>
  </si>
  <si>
    <t>Crear un programa para la mostrar un mensaje de que el agua del tanque esta proximo a acabarse</t>
  </si>
  <si>
    <t>Crear un programa para la mostrar un mensaje del estado actual de la tierra</t>
  </si>
  <si>
    <t>In Progress</t>
  </si>
  <si>
    <t>Blocked</t>
  </si>
  <si>
    <t>Enter the start date for the sprint.</t>
  </si>
  <si>
    <t>Enter the ending date for the sprint.</t>
  </si>
  <si>
    <t>If there are any holidays or other special days occuring during the sprint, enter that number here.</t>
  </si>
  <si>
    <t>Enter a value for the utilization of the team.</t>
  </si>
  <si>
    <t>.</t>
  </si>
  <si>
    <t>Validación de datos.</t>
  </si>
  <si>
    <t>Crear programa para establecer condicion de estacion del año</t>
  </si>
  <si>
    <t>SR4-1</t>
  </si>
  <si>
    <t>SR4-2</t>
  </si>
  <si>
    <t>SR5-1</t>
  </si>
  <si>
    <t>SR5-2</t>
  </si>
  <si>
    <t>Desarrollador</t>
  </si>
  <si>
    <t>Verificar la estacion del año</t>
  </si>
  <si>
    <t>saber a que hora es más adecuado regar</t>
  </si>
  <si>
    <t>Finalizado</t>
  </si>
  <si>
    <t xml:space="preserve">Crear una funcion para validar la estacion del año </t>
  </si>
  <si>
    <t xml:space="preserve">Toma de decisiones </t>
  </si>
  <si>
    <t>Notificacion</t>
  </si>
  <si>
    <t>Saber la actividad del dispositivo</t>
  </si>
  <si>
    <t xml:space="preserve">comprobar que funciona de manera correcta </t>
  </si>
  <si>
    <t xml:space="preserve">Crear un programa para notificar de la actividad diaria al cliente </t>
  </si>
  <si>
    <t>Enviarla mediante correo electronico</t>
  </si>
  <si>
    <t>Rafa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</si>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</sst>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4" borderId="6" xfId="0" applyFont="1" applyFill="1" applyBorder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6" borderId="7" xfId="0" applyFont="1" applyFill="1" applyBorder="1" applyAlignment="1"/>
    <xf numFmtId="0" fontId="8" fillId="6" borderId="8" xfId="0" applyFont="1" applyFill="1" applyBorder="1" applyAlignment="1"/>
    <xf numFmtId="0" fontId="2" fillId="7" borderId="9" xfId="0" applyNumberFormat="1" applyFont="1" applyFill="1" applyBorder="1"/>
    <xf numFmtId="0" fontId="2" fillId="7" borderId="9" xfId="0" applyFont="1" applyFill="1" applyBorder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19" xfId="0" applyFont="1" applyBorder="1" applyAlignment="1"/>
    <xf numFmtId="0" fontId="8" fillId="0" borderId="0" xfId="0" applyFont="1" applyAlignment="1"/>
    <xf numFmtId="0" fontId="8" fillId="6" borderId="22" xfId="0" applyFont="1" applyFill="1" applyBorder="1" applyAlignment="1"/>
    <xf numFmtId="0" fontId="2" fillId="7" borderId="26" xfId="0" applyFont="1" applyFill="1" applyBorder="1"/>
    <xf numFmtId="0" fontId="8" fillId="5" borderId="27" xfId="0" applyFont="1" applyFill="1" applyBorder="1" applyAlignment="1"/>
    <xf numFmtId="0" fontId="8" fillId="5" borderId="28" xfId="0" applyFont="1" applyFill="1" applyBorder="1" applyAlignment="1"/>
    <xf numFmtId="0" fontId="0" fillId="5" borderId="28" xfId="0" applyFont="1" applyFill="1" applyBorder="1" applyAlignment="1"/>
    <xf numFmtId="0" fontId="8" fillId="5" borderId="29" xfId="0" applyFont="1" applyFill="1" applyBorder="1" applyAlignment="1"/>
    <xf numFmtId="0" fontId="2" fillId="7" borderId="1" xfId="0" applyFont="1" applyFill="1" applyBorder="1"/>
    <xf numFmtId="0" fontId="7" fillId="0" borderId="24" xfId="0" applyFont="1" applyBorder="1" applyAlignment="1"/>
    <xf numFmtId="0" fontId="2" fillId="7" borderId="0" xfId="0" applyFont="1" applyFill="1" applyBorder="1"/>
    <xf numFmtId="0" fontId="8" fillId="4" borderId="30" xfId="0" applyFont="1" applyFill="1" applyBorder="1" applyAlignment="1"/>
    <xf numFmtId="0" fontId="8" fillId="4" borderId="31" xfId="0" applyFont="1" applyFill="1" applyBorder="1" applyAlignment="1"/>
    <xf numFmtId="0" fontId="0" fillId="4" borderId="31" xfId="0" applyFont="1" applyFill="1" applyBorder="1" applyAlignment="1"/>
    <xf numFmtId="0" fontId="8" fillId="4" borderId="32" xfId="0" applyFont="1" applyFill="1" applyBorder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0" fillId="0" borderId="0" xfId="0" applyFont="1" applyAlignment="1"/>
    <xf numFmtId="0" fontId="8" fillId="0" borderId="19" xfId="0" applyFont="1" applyBorder="1" applyAlignment="1"/>
    <xf numFmtId="0" fontId="0" fillId="0" borderId="19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8" fillId="0" borderId="0" xfId="0" applyFont="1" applyAlignment="1"/>
  </cellXfs>
  <cellStyles count="2">
    <cellStyle name="Normal" xfId="0" builtinId="0"/>
    <cellStyle name="Porcentaje" xfId="1" builtinId="5"/>
  </cellStyles>
  <dxfs count="29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43</c:v>
                </c:pt>
                <c:pt idx="1">
                  <c:v>41.130434782608695</c:v>
                </c:pt>
                <c:pt idx="2">
                  <c:v>39.260869565217391</c:v>
                </c:pt>
                <c:pt idx="3">
                  <c:v>37.391304347826086</c:v>
                </c:pt>
                <c:pt idx="4">
                  <c:v>35.521739130434781</c:v>
                </c:pt>
                <c:pt idx="5">
                  <c:v>33.652173913043477</c:v>
                </c:pt>
                <c:pt idx="6">
                  <c:v>31.782608695652172</c:v>
                </c:pt>
                <c:pt idx="7">
                  <c:v>29.913043478260867</c:v>
                </c:pt>
                <c:pt idx="8">
                  <c:v>28.043478260869563</c:v>
                </c:pt>
                <c:pt idx="9">
                  <c:v>26.173913043478262</c:v>
                </c:pt>
                <c:pt idx="10">
                  <c:v>24.304347826086957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43</c:v>
                </c:pt>
                <c:pt idx="1">
                  <c:v>27</c:v>
                </c:pt>
                <c:pt idx="2">
                  <c:v>11</c:v>
                </c:pt>
                <c:pt idx="3">
                  <c:v>-5</c:v>
                </c:pt>
                <c:pt idx="4">
                  <c:v>-21</c:v>
                </c:pt>
                <c:pt idx="5">
                  <c:v>-37</c:v>
                </c:pt>
                <c:pt idx="6">
                  <c:v>-53</c:v>
                </c:pt>
                <c:pt idx="7">
                  <c:v>-69</c:v>
                </c:pt>
                <c:pt idx="8">
                  <c:v>-85</c:v>
                </c:pt>
                <c:pt idx="9">
                  <c:v>-101</c:v>
                </c:pt>
                <c:pt idx="10">
                  <c:v>-117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43</c:v>
                </c:pt>
                <c:pt idx="1">
                  <c:v>42</c:v>
                </c:pt>
                <c:pt idx="2">
                  <c:v>42</c:v>
                </c:pt>
                <c:pt idx="3">
                  <c:v>40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18"/>
    <tableColumn id="2" xr3:uid="{00000000-0010-0000-0100-000002000000}" name="Item ID" dataDxfId="17" totalsRowDxfId="16">
      <calculatedColumnFormula>IFERROR(B2+1,1)</calculatedColumnFormula>
    </tableColumn>
    <tableColumn id="3" xr3:uid="{00000000-0010-0000-0100-000003000000}" name="Estimated Hours" totalsRowFunction="sum" dataDxfId="15" totalsRowDxfId="14"/>
    <tableColumn id="4" xr3:uid="{00000000-0010-0000-0100-000004000000}" name="Task Name" dataDxfId="13" totalsRowDxfId="12"/>
    <tableColumn id="5" xr3:uid="{00000000-0010-0000-0100-000005000000}" name="Assigned To" dataDxfId="11" totalsRowDxfId="10"/>
    <tableColumn id="6" xr3:uid="{00000000-0010-0000-0100-000006000000}" name="Remaining Hours" totalsRowFunction="sum" dataDxfId="9" totalsRowDxfId="8">
      <calculatedColumnFormula>SprintBacklog[[#This Row],[Estimated Hours]]</calculatedColumnFormula>
    </tableColumn>
    <tableColumn id="7" xr3:uid="{00000000-0010-0000-0100-000007000000}" name="Status" dataDxfId="7" totalsRowDxfId="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5" dataDxfId="4">
  <autoFilter ref="A2:D13" xr:uid="{00000000-0009-0000-0100-000003000000}"/>
  <tableColumns count="4">
    <tableColumn id="1" xr3:uid="{00000000-0010-0000-0200-000001000000}" name="Work Day" dataDxfId="3"/>
    <tableColumn id="2" xr3:uid="{00000000-0010-0000-0200-000002000000}" name="Target Burn Down" dataDxfId="2">
      <calculatedColumnFormula>IFERROR(TotalHours-(Table3[[#This Row],[Work Day]]*(TotalHours/WorkingDays)),0)</calculatedColumnFormula>
    </tableColumn>
    <tableColumn id="3" xr3:uid="{00000000-0010-0000-0200-000003000000}" name="Forecast Burn Down" dataDxfId="1">
      <calculatedColumnFormula>TotalHours-(Table3[[#This Row],[Work Day]]*DevRate)</calculatedColumnFormula>
    </tableColumn>
    <tableColumn id="4" xr3:uid="{00000000-0010-0000-02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zoomScale="120" zoomScaleNormal="120" workbookViewId="0">
      <selection activeCell="I17" sqref="I17"/>
    </sheetView>
  </sheetViews>
  <sheetFormatPr baseColWidth="10" defaultRowHeight="14.4" x14ac:dyDescent="0.3"/>
  <cols>
    <col min="3" max="3" width="12.44140625" customWidth="1"/>
    <col min="4" max="4" width="27.109375" customWidth="1"/>
    <col min="5" max="5" width="51.33203125" customWidth="1"/>
    <col min="6" max="6" width="18.5546875" customWidth="1"/>
  </cols>
  <sheetData>
    <row r="1" spans="1:8" ht="15" thickBot="1" x14ac:dyDescent="0.35">
      <c r="A1" s="39" t="s">
        <v>27</v>
      </c>
      <c r="B1" s="40" t="s">
        <v>28</v>
      </c>
      <c r="C1" s="40" t="s">
        <v>29</v>
      </c>
      <c r="D1" s="40" t="s">
        <v>30</v>
      </c>
      <c r="E1" s="42" t="s">
        <v>31</v>
      </c>
      <c r="F1" s="42" t="s">
        <v>32</v>
      </c>
      <c r="G1" s="40" t="s">
        <v>33</v>
      </c>
      <c r="H1" s="41" t="s">
        <v>34</v>
      </c>
    </row>
    <row r="2" spans="1:8" ht="16.8" x14ac:dyDescent="0.4">
      <c r="A2" s="35" t="s">
        <v>79</v>
      </c>
      <c r="B2" s="36" t="s">
        <v>86</v>
      </c>
      <c r="C2" s="37" t="s">
        <v>124</v>
      </c>
      <c r="D2" s="37" t="s">
        <v>81</v>
      </c>
      <c r="E2" s="23" t="s">
        <v>82</v>
      </c>
      <c r="F2" s="24" t="s">
        <v>70</v>
      </c>
      <c r="G2" s="38" t="s">
        <v>37</v>
      </c>
      <c r="H2" s="31" t="s">
        <v>127</v>
      </c>
    </row>
    <row r="3" spans="1:8" ht="16.8" x14ac:dyDescent="0.4">
      <c r="A3" s="33" t="s">
        <v>84</v>
      </c>
      <c r="B3" s="27" t="s">
        <v>86</v>
      </c>
      <c r="C3" s="23" t="s">
        <v>124</v>
      </c>
      <c r="D3" s="23" t="s">
        <v>85</v>
      </c>
      <c r="E3" s="23" t="s">
        <v>83</v>
      </c>
      <c r="F3" s="24" t="s">
        <v>70</v>
      </c>
      <c r="G3" s="28" t="s">
        <v>37</v>
      </c>
      <c r="H3" s="31" t="s">
        <v>127</v>
      </c>
    </row>
    <row r="4" spans="1:8" ht="16.8" x14ac:dyDescent="0.4">
      <c r="A4" s="33" t="s">
        <v>88</v>
      </c>
      <c r="B4" s="27" t="s">
        <v>86</v>
      </c>
      <c r="C4" s="23" t="s">
        <v>80</v>
      </c>
      <c r="D4" s="23" t="s">
        <v>87</v>
      </c>
      <c r="E4" s="23" t="s">
        <v>103</v>
      </c>
      <c r="F4" s="24" t="s">
        <v>70</v>
      </c>
      <c r="G4" s="28" t="s">
        <v>100</v>
      </c>
      <c r="H4" s="31" t="s">
        <v>68</v>
      </c>
    </row>
    <row r="5" spans="1:8" ht="16.8" hidden="1" x14ac:dyDescent="0.4">
      <c r="A5" s="33" t="s">
        <v>20</v>
      </c>
      <c r="B5" s="27" t="s">
        <v>35</v>
      </c>
      <c r="C5" s="23" t="s">
        <v>57</v>
      </c>
      <c r="D5" s="23" t="s">
        <v>39</v>
      </c>
      <c r="E5" s="23" t="s">
        <v>40</v>
      </c>
      <c r="F5" s="24" t="s">
        <v>70</v>
      </c>
      <c r="G5" s="28" t="s">
        <v>37</v>
      </c>
      <c r="H5" s="31" t="s">
        <v>38</v>
      </c>
    </row>
    <row r="6" spans="1:8" ht="16.8" hidden="1" x14ac:dyDescent="0.4">
      <c r="A6" s="33" t="s">
        <v>21</v>
      </c>
      <c r="B6" s="27" t="s">
        <v>35</v>
      </c>
      <c r="C6" s="23" t="s">
        <v>36</v>
      </c>
      <c r="D6" s="23" t="s">
        <v>41</v>
      </c>
      <c r="E6" s="23" t="s">
        <v>42</v>
      </c>
      <c r="F6" s="24" t="s">
        <v>70</v>
      </c>
      <c r="G6" s="28" t="s">
        <v>37</v>
      </c>
      <c r="H6" s="31" t="s">
        <v>38</v>
      </c>
    </row>
    <row r="7" spans="1:8" ht="16.8" hidden="1" x14ac:dyDescent="0.4">
      <c r="A7" s="33" t="s">
        <v>22</v>
      </c>
      <c r="B7" s="27" t="s">
        <v>35</v>
      </c>
      <c r="C7" s="23" t="s">
        <v>57</v>
      </c>
      <c r="D7" s="23" t="s">
        <v>43</v>
      </c>
      <c r="E7" s="23" t="s">
        <v>44</v>
      </c>
      <c r="F7" s="24" t="s">
        <v>70</v>
      </c>
      <c r="G7" s="28" t="s">
        <v>37</v>
      </c>
      <c r="H7" s="31" t="s">
        <v>38</v>
      </c>
    </row>
    <row r="8" spans="1:8" ht="16.8" hidden="1" x14ac:dyDescent="0.4">
      <c r="A8" s="33" t="s">
        <v>23</v>
      </c>
      <c r="B8" s="27" t="s">
        <v>35</v>
      </c>
      <c r="C8" s="23" t="s">
        <v>57</v>
      </c>
      <c r="D8" s="23" t="s">
        <v>45</v>
      </c>
      <c r="E8" s="23" t="s">
        <v>46</v>
      </c>
      <c r="F8" s="24" t="s">
        <v>70</v>
      </c>
      <c r="G8" s="28" t="s">
        <v>37</v>
      </c>
      <c r="H8" s="31" t="s">
        <v>38</v>
      </c>
    </row>
    <row r="9" spans="1:8" ht="16.8" hidden="1" x14ac:dyDescent="0.4">
      <c r="A9" s="33" t="s">
        <v>24</v>
      </c>
      <c r="B9" s="27" t="s">
        <v>35</v>
      </c>
      <c r="C9" s="23" t="s">
        <v>36</v>
      </c>
      <c r="D9" s="23" t="s">
        <v>47</v>
      </c>
      <c r="E9" s="23" t="s">
        <v>48</v>
      </c>
      <c r="F9" s="24" t="s">
        <v>70</v>
      </c>
      <c r="G9" s="28" t="s">
        <v>37</v>
      </c>
      <c r="H9" s="31" t="s">
        <v>38</v>
      </c>
    </row>
    <row r="10" spans="1:8" ht="16.8" hidden="1" x14ac:dyDescent="0.4">
      <c r="A10" s="33" t="s">
        <v>25</v>
      </c>
      <c r="B10" s="27" t="s">
        <v>35</v>
      </c>
      <c r="C10" s="23" t="s">
        <v>57</v>
      </c>
      <c r="D10" s="23" t="s">
        <v>49</v>
      </c>
      <c r="E10" s="23" t="s">
        <v>50</v>
      </c>
      <c r="F10" s="24" t="s">
        <v>70</v>
      </c>
      <c r="G10" s="28" t="s">
        <v>37</v>
      </c>
      <c r="H10" s="31" t="s">
        <v>38</v>
      </c>
    </row>
    <row r="11" spans="1:8" ht="16.8" hidden="1" x14ac:dyDescent="0.4">
      <c r="A11" s="34" t="s">
        <v>26</v>
      </c>
      <c r="B11" s="27" t="s">
        <v>35</v>
      </c>
      <c r="C11" s="23" t="s">
        <v>36</v>
      </c>
      <c r="D11" s="23" t="s">
        <v>51</v>
      </c>
      <c r="E11" s="23" t="s">
        <v>52</v>
      </c>
      <c r="F11" s="24" t="s">
        <v>71</v>
      </c>
      <c r="G11" s="28" t="s">
        <v>37</v>
      </c>
      <c r="H11" s="31" t="s">
        <v>69</v>
      </c>
    </row>
    <row r="12" spans="1:8" ht="16.8" hidden="1" x14ac:dyDescent="0.4">
      <c r="A12" s="34" t="s">
        <v>66</v>
      </c>
      <c r="B12" s="29" t="s">
        <v>35</v>
      </c>
      <c r="C12" s="25" t="s">
        <v>36</v>
      </c>
      <c r="D12" s="25" t="s">
        <v>53</v>
      </c>
      <c r="E12" s="25" t="s">
        <v>54</v>
      </c>
      <c r="F12" s="26" t="s">
        <v>72</v>
      </c>
      <c r="G12" s="30" t="s">
        <v>37</v>
      </c>
      <c r="H12" s="31" t="s">
        <v>68</v>
      </c>
    </row>
    <row r="13" spans="1:8" ht="17.399999999999999" hidden="1" thickBot="1" x14ac:dyDescent="0.45">
      <c r="A13" s="71" t="s">
        <v>67</v>
      </c>
      <c r="B13" s="72" t="s">
        <v>35</v>
      </c>
      <c r="C13" s="73" t="s">
        <v>36</v>
      </c>
      <c r="D13" s="73" t="s">
        <v>55</v>
      </c>
      <c r="E13" s="73" t="s">
        <v>56</v>
      </c>
      <c r="F13" s="74" t="s">
        <v>72</v>
      </c>
      <c r="G13" s="75" t="s">
        <v>37</v>
      </c>
      <c r="H13" s="32" t="s">
        <v>68</v>
      </c>
    </row>
    <row r="14" spans="1:8" ht="16.8" x14ac:dyDescent="0.4">
      <c r="A14" s="76" t="s">
        <v>105</v>
      </c>
      <c r="B14" s="23" t="s">
        <v>86</v>
      </c>
      <c r="C14" s="23" t="s">
        <v>80</v>
      </c>
      <c r="D14" s="23" t="s">
        <v>101</v>
      </c>
      <c r="E14" s="23" t="s">
        <v>102</v>
      </c>
      <c r="F14" s="24" t="s">
        <v>70</v>
      </c>
      <c r="G14" s="23" t="s">
        <v>37</v>
      </c>
      <c r="H14" s="70" t="s">
        <v>69</v>
      </c>
    </row>
    <row r="15" spans="1:8" ht="16.8" x14ac:dyDescent="0.4">
      <c r="A15" s="76" t="s">
        <v>106</v>
      </c>
      <c r="B15" s="23" t="s">
        <v>86</v>
      </c>
      <c r="C15" s="23" t="s">
        <v>80</v>
      </c>
      <c r="D15" s="23" t="s">
        <v>87</v>
      </c>
      <c r="E15" s="23" t="s">
        <v>104</v>
      </c>
      <c r="F15" s="24" t="s">
        <v>70</v>
      </c>
      <c r="G15" s="23" t="s">
        <v>100</v>
      </c>
      <c r="H15" s="70" t="s">
        <v>68</v>
      </c>
    </row>
    <row r="16" spans="1:8" ht="16.8" x14ac:dyDescent="0.4">
      <c r="A16" s="78" t="s">
        <v>66</v>
      </c>
      <c r="B16" s="79" t="s">
        <v>86</v>
      </c>
      <c r="C16" s="80" t="s">
        <v>124</v>
      </c>
      <c r="D16" s="80" t="s">
        <v>125</v>
      </c>
      <c r="E16" s="80" t="s">
        <v>126</v>
      </c>
      <c r="F16" s="81" t="s">
        <v>70</v>
      </c>
      <c r="G16" s="82" t="s">
        <v>37</v>
      </c>
      <c r="H16" s="70" t="s">
        <v>69</v>
      </c>
    </row>
    <row r="17" spans="1:8" ht="16.8" x14ac:dyDescent="0.4">
      <c r="A17" s="78" t="s">
        <v>67</v>
      </c>
      <c r="B17" s="79" t="s">
        <v>130</v>
      </c>
      <c r="C17" s="80" t="s">
        <v>80</v>
      </c>
      <c r="D17" s="80" t="s">
        <v>131</v>
      </c>
      <c r="E17" s="80" t="s">
        <v>132</v>
      </c>
      <c r="F17" s="81" t="s">
        <v>70</v>
      </c>
      <c r="G17" s="82" t="s">
        <v>100</v>
      </c>
      <c r="H17" s="70" t="s">
        <v>68</v>
      </c>
    </row>
    <row r="42" spans="2:2" x14ac:dyDescent="0.3">
      <c r="B42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zoomScaleNormal="100" workbookViewId="0">
      <selection activeCell="B36" sqref="B36"/>
    </sheetView>
  </sheetViews>
  <sheetFormatPr baseColWidth="10" defaultRowHeight="14.4" x14ac:dyDescent="0.3"/>
  <sheetData>
    <row r="1" spans="1:9" x14ac:dyDescent="0.3">
      <c r="A1" s="19"/>
      <c r="B1" s="17" t="s">
        <v>27</v>
      </c>
      <c r="C1" s="17" t="s">
        <v>28</v>
      </c>
      <c r="D1" s="17" t="s">
        <v>29</v>
      </c>
      <c r="E1" s="17" t="s">
        <v>58</v>
      </c>
      <c r="F1" s="17" t="s">
        <v>59</v>
      </c>
      <c r="G1" s="17" t="s">
        <v>32</v>
      </c>
      <c r="H1" s="17" t="s">
        <v>60</v>
      </c>
      <c r="I1" s="17" t="s">
        <v>10</v>
      </c>
    </row>
    <row r="2" spans="1:9" ht="15" thickBot="1" x14ac:dyDescent="0.35">
      <c r="A2" s="19"/>
      <c r="B2" s="20" t="s">
        <v>79</v>
      </c>
      <c r="C2" s="20" t="s">
        <v>86</v>
      </c>
      <c r="D2" s="20" t="s">
        <v>80</v>
      </c>
      <c r="E2" s="20" t="s">
        <v>81</v>
      </c>
      <c r="F2" s="20" t="s">
        <v>82</v>
      </c>
      <c r="G2" s="21" t="s">
        <v>70</v>
      </c>
      <c r="H2" s="20" t="s">
        <v>37</v>
      </c>
      <c r="I2" s="20" t="s">
        <v>69</v>
      </c>
    </row>
    <row r="3" spans="1:9" x14ac:dyDescent="0.3">
      <c r="A3" s="19"/>
      <c r="B3" s="43"/>
      <c r="C3" s="44" t="s">
        <v>61</v>
      </c>
      <c r="D3" s="62"/>
      <c r="E3" s="62"/>
      <c r="F3" s="62"/>
      <c r="G3" s="44" t="s">
        <v>62</v>
      </c>
      <c r="H3" s="62"/>
      <c r="I3" s="46" t="s">
        <v>63</v>
      </c>
    </row>
    <row r="4" spans="1:9" x14ac:dyDescent="0.3">
      <c r="A4" s="19"/>
      <c r="B4" s="47" t="s">
        <v>89</v>
      </c>
      <c r="C4" s="88" t="s">
        <v>107</v>
      </c>
      <c r="D4" s="88"/>
      <c r="E4" s="88"/>
      <c r="F4" s="88"/>
      <c r="G4" s="63" t="s">
        <v>97</v>
      </c>
      <c r="H4" s="63"/>
      <c r="I4" s="49">
        <v>8</v>
      </c>
    </row>
    <row r="5" spans="1:9" ht="15" thickBot="1" x14ac:dyDescent="0.35">
      <c r="A5" s="19"/>
      <c r="B5" s="50" t="s">
        <v>90</v>
      </c>
      <c r="C5" s="83" t="s">
        <v>64</v>
      </c>
      <c r="D5" s="83"/>
      <c r="E5" s="83"/>
      <c r="F5" s="83"/>
      <c r="G5" s="64" t="s">
        <v>97</v>
      </c>
      <c r="H5" s="64"/>
      <c r="I5" s="52">
        <v>3</v>
      </c>
    </row>
    <row r="6" spans="1:9" ht="15" thickBot="1" x14ac:dyDescent="0.35">
      <c r="A6" s="19"/>
      <c r="B6" s="65"/>
      <c r="C6" s="87"/>
      <c r="D6" s="87"/>
      <c r="E6" s="87"/>
      <c r="F6" s="87"/>
      <c r="G6" s="65"/>
      <c r="H6" s="57" t="s">
        <v>74</v>
      </c>
      <c r="I6" s="61">
        <f>SUM(I4:I5)</f>
        <v>11</v>
      </c>
    </row>
    <row r="7" spans="1:9" x14ac:dyDescent="0.3">
      <c r="A7" s="19"/>
      <c r="B7" s="17" t="s">
        <v>27</v>
      </c>
      <c r="C7" s="17" t="s">
        <v>28</v>
      </c>
      <c r="D7" s="17" t="s">
        <v>29</v>
      </c>
      <c r="E7" s="17" t="s">
        <v>58</v>
      </c>
      <c r="F7" s="17" t="s">
        <v>59</v>
      </c>
      <c r="G7" s="17" t="s">
        <v>32</v>
      </c>
      <c r="H7" s="17" t="s">
        <v>60</v>
      </c>
      <c r="I7" s="17" t="s">
        <v>10</v>
      </c>
    </row>
    <row r="8" spans="1:9" x14ac:dyDescent="0.3">
      <c r="A8" s="19"/>
      <c r="B8" s="20" t="s">
        <v>84</v>
      </c>
      <c r="C8" s="20" t="s">
        <v>86</v>
      </c>
      <c r="D8" s="20" t="s">
        <v>80</v>
      </c>
      <c r="E8" s="20" t="s">
        <v>85</v>
      </c>
      <c r="F8" s="20" t="s">
        <v>83</v>
      </c>
      <c r="G8" s="20" t="s">
        <v>70</v>
      </c>
      <c r="H8" s="20" t="s">
        <v>37</v>
      </c>
      <c r="I8" s="20" t="s">
        <v>69</v>
      </c>
    </row>
    <row r="9" spans="1:9" ht="15" thickBot="1" x14ac:dyDescent="0.35">
      <c r="A9" s="19"/>
      <c r="B9" s="65"/>
      <c r="C9" s="22" t="s">
        <v>61</v>
      </c>
      <c r="D9" s="65"/>
      <c r="E9" s="65"/>
      <c r="F9" s="65"/>
      <c r="G9" s="77" t="s">
        <v>62</v>
      </c>
      <c r="H9" s="65"/>
      <c r="I9" s="22" t="s">
        <v>63</v>
      </c>
    </row>
    <row r="10" spans="1:9" x14ac:dyDescent="0.3">
      <c r="A10" s="19"/>
      <c r="B10" s="43" t="s">
        <v>91</v>
      </c>
      <c r="C10" s="86" t="s">
        <v>108</v>
      </c>
      <c r="D10" s="87"/>
      <c r="E10" s="87"/>
      <c r="F10" s="87"/>
      <c r="G10" s="66" t="s">
        <v>95</v>
      </c>
      <c r="H10" s="45"/>
      <c r="I10" s="53">
        <v>8</v>
      </c>
    </row>
    <row r="11" spans="1:9" x14ac:dyDescent="0.3">
      <c r="A11" s="19"/>
      <c r="B11" s="47" t="s">
        <v>92</v>
      </c>
      <c r="C11" s="88" t="s">
        <v>64</v>
      </c>
      <c r="D11" s="89"/>
      <c r="E11" s="89"/>
      <c r="F11" s="89"/>
      <c r="G11" s="66" t="s">
        <v>95</v>
      </c>
      <c r="H11" s="48"/>
      <c r="I11" s="49">
        <v>3</v>
      </c>
    </row>
    <row r="12" spans="1:9" ht="15" thickBot="1" x14ac:dyDescent="0.35">
      <c r="A12" s="19"/>
      <c r="B12" s="50"/>
      <c r="C12" s="83"/>
      <c r="D12" s="84"/>
      <c r="E12" s="84"/>
      <c r="F12" s="84"/>
      <c r="G12" s="51"/>
      <c r="H12" s="51"/>
      <c r="I12" s="54"/>
    </row>
    <row r="13" spans="1:9" ht="15" thickBot="1" x14ac:dyDescent="0.35">
      <c r="A13" s="19"/>
      <c r="B13" s="18"/>
      <c r="C13" s="85"/>
      <c r="D13" s="85"/>
      <c r="E13" s="85"/>
      <c r="F13" s="85"/>
      <c r="G13" s="18"/>
      <c r="H13" s="57" t="s">
        <v>74</v>
      </c>
      <c r="I13" s="61">
        <f>SUM(I10:I12)</f>
        <v>11</v>
      </c>
    </row>
    <row r="14" spans="1:9" x14ac:dyDescent="0.3">
      <c r="A14" s="19"/>
      <c r="B14" s="17" t="s">
        <v>27</v>
      </c>
      <c r="C14" s="17" t="s">
        <v>28</v>
      </c>
      <c r="D14" s="17" t="s">
        <v>29</v>
      </c>
      <c r="E14" s="17" t="s">
        <v>58</v>
      </c>
      <c r="F14" s="17" t="s">
        <v>59</v>
      </c>
      <c r="G14" s="17" t="s">
        <v>32</v>
      </c>
      <c r="H14" s="17" t="s">
        <v>60</v>
      </c>
      <c r="I14" s="17" t="s">
        <v>10</v>
      </c>
    </row>
    <row r="15" spans="1:9" x14ac:dyDescent="0.3">
      <c r="A15" s="19"/>
      <c r="B15" s="20" t="s">
        <v>88</v>
      </c>
      <c r="C15" s="20" t="s">
        <v>86</v>
      </c>
      <c r="D15" s="20" t="s">
        <v>80</v>
      </c>
      <c r="E15" s="20" t="s">
        <v>87</v>
      </c>
      <c r="F15" s="23" t="s">
        <v>103</v>
      </c>
      <c r="G15" s="21" t="s">
        <v>70</v>
      </c>
      <c r="H15" s="20" t="s">
        <v>100</v>
      </c>
      <c r="I15" s="20" t="s">
        <v>68</v>
      </c>
    </row>
    <row r="16" spans="1:9" ht="15" thickBot="1" x14ac:dyDescent="0.35">
      <c r="A16" s="19"/>
      <c r="B16" s="18"/>
      <c r="C16" s="22" t="s">
        <v>61</v>
      </c>
      <c r="D16" s="18"/>
      <c r="E16" s="18"/>
      <c r="F16" s="18"/>
      <c r="G16" s="22" t="s">
        <v>62</v>
      </c>
      <c r="H16" s="18"/>
      <c r="I16" s="22" t="s">
        <v>63</v>
      </c>
    </row>
    <row r="17" spans="1:9" x14ac:dyDescent="0.3">
      <c r="A17" s="19"/>
      <c r="B17" s="43" t="s">
        <v>93</v>
      </c>
      <c r="C17" s="86" t="s">
        <v>109</v>
      </c>
      <c r="D17" s="87"/>
      <c r="E17" s="87"/>
      <c r="F17" s="87"/>
      <c r="G17" s="45" t="s">
        <v>98</v>
      </c>
      <c r="H17" s="45"/>
      <c r="I17" s="53">
        <v>4</v>
      </c>
    </row>
    <row r="18" spans="1:9" x14ac:dyDescent="0.3">
      <c r="A18" s="19"/>
      <c r="B18" s="47" t="s">
        <v>94</v>
      </c>
      <c r="C18" s="88" t="s">
        <v>64</v>
      </c>
      <c r="D18" s="89"/>
      <c r="E18" s="89"/>
      <c r="F18" s="89"/>
      <c r="G18" s="66" t="s">
        <v>98</v>
      </c>
      <c r="H18" s="48"/>
      <c r="I18" s="49">
        <v>3</v>
      </c>
    </row>
    <row r="19" spans="1:9" ht="15" thickBot="1" x14ac:dyDescent="0.35">
      <c r="A19" s="19"/>
      <c r="B19" s="50"/>
      <c r="C19" s="83"/>
      <c r="D19" s="84"/>
      <c r="E19" s="84"/>
      <c r="F19" s="84"/>
      <c r="G19" s="51"/>
      <c r="H19" s="51"/>
      <c r="I19" s="52"/>
    </row>
    <row r="20" spans="1:9" ht="15" thickBot="1" x14ac:dyDescent="0.35">
      <c r="A20" s="19"/>
      <c r="B20" s="17"/>
      <c r="C20" s="17"/>
      <c r="D20" s="17"/>
      <c r="E20" s="17"/>
      <c r="F20" s="17"/>
      <c r="G20" s="17"/>
      <c r="H20" s="57" t="s">
        <v>74</v>
      </c>
      <c r="I20" s="61">
        <f>SUM(I17:I19)</f>
        <v>7</v>
      </c>
    </row>
    <row r="21" spans="1:9" x14ac:dyDescent="0.3">
      <c r="A21" s="19"/>
      <c r="B21" s="17" t="s">
        <v>27</v>
      </c>
      <c r="C21" s="17" t="s">
        <v>28</v>
      </c>
      <c r="D21" s="17" t="s">
        <v>29</v>
      </c>
      <c r="E21" s="17" t="s">
        <v>58</v>
      </c>
      <c r="F21" s="17" t="s">
        <v>59</v>
      </c>
      <c r="G21" s="17" t="s">
        <v>32</v>
      </c>
      <c r="H21" s="17" t="s">
        <v>60</v>
      </c>
      <c r="I21" s="17" t="s">
        <v>10</v>
      </c>
    </row>
    <row r="22" spans="1:9" x14ac:dyDescent="0.3">
      <c r="A22" s="19"/>
      <c r="B22" s="20" t="s">
        <v>105</v>
      </c>
      <c r="C22" s="20" t="s">
        <v>86</v>
      </c>
      <c r="D22" s="20" t="s">
        <v>80</v>
      </c>
      <c r="E22" s="20" t="s">
        <v>101</v>
      </c>
      <c r="F22" s="23" t="s">
        <v>102</v>
      </c>
      <c r="G22" s="21" t="s">
        <v>70</v>
      </c>
      <c r="H22" s="20" t="s">
        <v>37</v>
      </c>
      <c r="I22" s="20" t="s">
        <v>69</v>
      </c>
    </row>
    <row r="23" spans="1:9" ht="15" thickBot="1" x14ac:dyDescent="0.35">
      <c r="A23" s="19"/>
      <c r="B23" s="69"/>
      <c r="C23" s="22" t="s">
        <v>61</v>
      </c>
      <c r="D23" s="69"/>
      <c r="E23" s="69"/>
      <c r="F23" s="69"/>
      <c r="G23" s="22" t="s">
        <v>62</v>
      </c>
      <c r="H23" s="69"/>
      <c r="I23" s="22" t="s">
        <v>63</v>
      </c>
    </row>
    <row r="24" spans="1:9" x14ac:dyDescent="0.3">
      <c r="A24" s="19"/>
      <c r="B24" s="43" t="s">
        <v>120</v>
      </c>
      <c r="C24" s="86" t="s">
        <v>119</v>
      </c>
      <c r="D24" s="86"/>
      <c r="E24" s="86"/>
      <c r="F24" s="86"/>
      <c r="G24" s="68" t="s">
        <v>96</v>
      </c>
      <c r="H24" s="68"/>
      <c r="I24" s="53">
        <v>2</v>
      </c>
    </row>
    <row r="25" spans="1:9" x14ac:dyDescent="0.3">
      <c r="A25" s="19"/>
      <c r="B25" s="47" t="s">
        <v>121</v>
      </c>
      <c r="C25" s="88" t="s">
        <v>64</v>
      </c>
      <c r="D25" s="88"/>
      <c r="E25" s="88"/>
      <c r="F25" s="88"/>
      <c r="G25" s="66" t="s">
        <v>96</v>
      </c>
      <c r="H25" s="66"/>
      <c r="I25" s="49">
        <v>5</v>
      </c>
    </row>
    <row r="26" spans="1:9" ht="15" thickBot="1" x14ac:dyDescent="0.35">
      <c r="A26" s="19"/>
      <c r="B26" s="50"/>
      <c r="C26" s="83"/>
      <c r="D26" s="83"/>
      <c r="E26" s="83"/>
      <c r="F26" s="83"/>
      <c r="G26" s="67"/>
      <c r="H26" s="67"/>
      <c r="I26" s="52"/>
    </row>
    <row r="27" spans="1:9" ht="15" thickBot="1" x14ac:dyDescent="0.35">
      <c r="A27" s="19"/>
      <c r="B27" s="17"/>
      <c r="C27" s="17"/>
      <c r="D27" s="17"/>
      <c r="E27" s="17"/>
      <c r="F27" s="17"/>
      <c r="G27" s="17"/>
      <c r="H27" s="57" t="s">
        <v>74</v>
      </c>
      <c r="I27" s="61">
        <f>SUM(I24:I26)</f>
        <v>7</v>
      </c>
    </row>
    <row r="28" spans="1:9" x14ac:dyDescent="0.3">
      <c r="A28" s="19"/>
      <c r="B28" s="17" t="s">
        <v>27</v>
      </c>
      <c r="C28" s="17" t="s">
        <v>28</v>
      </c>
      <c r="D28" s="17" t="s">
        <v>29</v>
      </c>
      <c r="E28" s="17" t="s">
        <v>58</v>
      </c>
      <c r="F28" s="17" t="s">
        <v>59</v>
      </c>
      <c r="G28" s="17" t="s">
        <v>32</v>
      </c>
      <c r="H28" s="17" t="s">
        <v>60</v>
      </c>
      <c r="I28" s="17" t="s">
        <v>10</v>
      </c>
    </row>
    <row r="29" spans="1:9" x14ac:dyDescent="0.3">
      <c r="A29" s="19"/>
      <c r="B29" s="20" t="s">
        <v>106</v>
      </c>
      <c r="C29" s="20" t="s">
        <v>86</v>
      </c>
      <c r="D29" s="20" t="s">
        <v>80</v>
      </c>
      <c r="E29" s="20" t="s">
        <v>87</v>
      </c>
      <c r="F29" s="23" t="s">
        <v>104</v>
      </c>
      <c r="G29" s="21" t="s">
        <v>70</v>
      </c>
      <c r="H29" s="20" t="s">
        <v>100</v>
      </c>
      <c r="I29" s="20" t="s">
        <v>68</v>
      </c>
    </row>
    <row r="30" spans="1:9" ht="15" thickBot="1" x14ac:dyDescent="0.35">
      <c r="A30" s="19"/>
      <c r="B30" s="69"/>
      <c r="C30" s="22" t="s">
        <v>61</v>
      </c>
      <c r="D30" s="69"/>
      <c r="E30" s="69"/>
      <c r="F30" s="69"/>
      <c r="G30" s="22" t="s">
        <v>62</v>
      </c>
      <c r="H30" s="69"/>
      <c r="I30" s="22" t="s">
        <v>63</v>
      </c>
    </row>
    <row r="31" spans="1:9" x14ac:dyDescent="0.3">
      <c r="A31" s="19"/>
      <c r="B31" s="43" t="s">
        <v>122</v>
      </c>
      <c r="C31" s="86" t="s">
        <v>110</v>
      </c>
      <c r="D31" s="87"/>
      <c r="E31" s="87"/>
      <c r="F31" s="87"/>
      <c r="G31" s="68" t="s">
        <v>99</v>
      </c>
      <c r="H31" s="68"/>
      <c r="I31" s="53">
        <v>4</v>
      </c>
    </row>
    <row r="32" spans="1:9" x14ac:dyDescent="0.3">
      <c r="A32" s="19"/>
      <c r="B32" s="47" t="s">
        <v>123</v>
      </c>
      <c r="C32" s="88" t="s">
        <v>118</v>
      </c>
      <c r="D32" s="89"/>
      <c r="E32" s="89"/>
      <c r="F32" s="89"/>
      <c r="G32" s="66" t="s">
        <v>99</v>
      </c>
      <c r="H32" s="66"/>
      <c r="I32" s="49">
        <v>3</v>
      </c>
    </row>
    <row r="33" spans="1:9" ht="15" thickBot="1" x14ac:dyDescent="0.35">
      <c r="A33" s="19"/>
      <c r="B33" s="50"/>
      <c r="C33" s="83"/>
      <c r="D33" s="84"/>
      <c r="E33" s="84"/>
      <c r="F33" s="84"/>
      <c r="G33" s="67"/>
      <c r="H33" s="67"/>
      <c r="I33" s="52"/>
    </row>
    <row r="34" spans="1:9" ht="15" thickBot="1" x14ac:dyDescent="0.35">
      <c r="A34" s="19"/>
      <c r="B34" s="17"/>
      <c r="C34" s="17"/>
      <c r="D34" s="17"/>
      <c r="E34" s="17"/>
      <c r="F34" s="17"/>
      <c r="G34" s="17"/>
      <c r="H34" s="57" t="s">
        <v>74</v>
      </c>
      <c r="I34" s="61">
        <f>SUM(I31:I33)</f>
        <v>7</v>
      </c>
    </row>
    <row r="35" spans="1:9" x14ac:dyDescent="0.3">
      <c r="A35" s="19"/>
    </row>
    <row r="36" spans="1:9" ht="21" x14ac:dyDescent="0.4">
      <c r="A36" s="19"/>
      <c r="H36" s="56" t="s">
        <v>73</v>
      </c>
      <c r="I36" s="56">
        <f>I6+I13+I20+I27+I34</f>
        <v>43</v>
      </c>
    </row>
    <row r="37" spans="1:9" x14ac:dyDescent="0.3">
      <c r="A37" s="19"/>
    </row>
    <row r="38" spans="1:9" x14ac:dyDescent="0.3">
      <c r="A38" s="19"/>
    </row>
    <row r="39" spans="1:9" x14ac:dyDescent="0.3">
      <c r="A39" s="19"/>
    </row>
    <row r="40" spans="1:9" x14ac:dyDescent="0.3">
      <c r="A40" s="19"/>
    </row>
    <row r="41" spans="1:9" x14ac:dyDescent="0.3">
      <c r="A41" s="19"/>
    </row>
    <row r="42" spans="1:9" x14ac:dyDescent="0.3">
      <c r="A42" s="19"/>
    </row>
    <row r="43" spans="1:9" x14ac:dyDescent="0.3">
      <c r="A43" s="19"/>
    </row>
    <row r="44" spans="1:9" x14ac:dyDescent="0.3">
      <c r="A44" s="19"/>
    </row>
    <row r="45" spans="1:9" x14ac:dyDescent="0.3">
      <c r="A45" s="19"/>
    </row>
    <row r="46" spans="1:9" x14ac:dyDescent="0.3">
      <c r="A46" s="19"/>
    </row>
    <row r="47" spans="1:9" x14ac:dyDescent="0.3">
      <c r="A47" s="19"/>
    </row>
    <row r="48" spans="1:9" x14ac:dyDescent="0.3">
      <c r="A48" s="19"/>
    </row>
    <row r="49" spans="1:1" x14ac:dyDescent="0.3">
      <c r="A49" s="19"/>
    </row>
    <row r="50" spans="1:1" x14ac:dyDescent="0.3">
      <c r="A50" s="19"/>
    </row>
    <row r="51" spans="1:1" x14ac:dyDescent="0.3">
      <c r="A51" s="19"/>
    </row>
    <row r="52" spans="1:1" x14ac:dyDescent="0.3">
      <c r="A52" s="19"/>
    </row>
  </sheetData>
  <mergeCells count="16">
    <mergeCell ref="C33:F33"/>
    <mergeCell ref="C24:F24"/>
    <mergeCell ref="C25:F25"/>
    <mergeCell ref="C26:F26"/>
    <mergeCell ref="C31:F31"/>
    <mergeCell ref="C32:F32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zoomScaleNormal="100" workbookViewId="0">
      <selection activeCell="G14" sqref="G14"/>
    </sheetView>
  </sheetViews>
  <sheetFormatPr baseColWidth="10" defaultRowHeight="14.4" x14ac:dyDescent="0.3"/>
  <sheetData>
    <row r="1" spans="1:9" x14ac:dyDescent="0.3">
      <c r="A1" s="19"/>
      <c r="B1" s="17"/>
      <c r="C1" s="17"/>
      <c r="D1" s="17"/>
      <c r="E1" s="17"/>
      <c r="F1" s="17"/>
      <c r="G1" s="17"/>
      <c r="H1" s="17"/>
      <c r="I1" s="17"/>
    </row>
    <row r="2" spans="1:9" x14ac:dyDescent="0.3">
      <c r="B2" s="17" t="s">
        <v>27</v>
      </c>
      <c r="C2" s="17" t="s">
        <v>28</v>
      </c>
      <c r="D2" s="17" t="s">
        <v>29</v>
      </c>
      <c r="E2" s="17" t="s">
        <v>58</v>
      </c>
      <c r="F2" s="17" t="s">
        <v>59</v>
      </c>
      <c r="G2" s="17" t="s">
        <v>32</v>
      </c>
      <c r="H2" s="17" t="s">
        <v>60</v>
      </c>
      <c r="I2" s="17" t="s">
        <v>10</v>
      </c>
    </row>
    <row r="3" spans="1:9" x14ac:dyDescent="0.3">
      <c r="B3" s="20" t="s">
        <v>66</v>
      </c>
      <c r="C3" s="20" t="s">
        <v>35</v>
      </c>
      <c r="D3" s="20" t="s">
        <v>36</v>
      </c>
      <c r="E3" s="20" t="s">
        <v>53</v>
      </c>
      <c r="F3" s="20" t="s">
        <v>65</v>
      </c>
      <c r="G3" s="21"/>
      <c r="H3" s="20" t="s">
        <v>37</v>
      </c>
      <c r="I3" s="20" t="s">
        <v>38</v>
      </c>
    </row>
    <row r="4" spans="1:9" ht="15" thickBot="1" x14ac:dyDescent="0.35">
      <c r="B4" s="18"/>
      <c r="C4" s="22" t="s">
        <v>61</v>
      </c>
      <c r="D4" s="18"/>
      <c r="E4" s="18"/>
      <c r="F4" s="18"/>
      <c r="G4" s="22" t="s">
        <v>62</v>
      </c>
      <c r="H4" s="18"/>
      <c r="I4" s="22" t="s">
        <v>63</v>
      </c>
    </row>
    <row r="5" spans="1:9" x14ac:dyDescent="0.3">
      <c r="B5" s="43" t="s">
        <v>75</v>
      </c>
      <c r="C5" s="86" t="s">
        <v>128</v>
      </c>
      <c r="D5" s="87"/>
      <c r="E5" s="87"/>
      <c r="F5" s="87"/>
      <c r="G5" s="45" t="s">
        <v>99</v>
      </c>
      <c r="H5" s="45"/>
      <c r="I5" s="53">
        <v>5</v>
      </c>
    </row>
    <row r="6" spans="1:9" ht="15" thickBot="1" x14ac:dyDescent="0.35">
      <c r="B6" s="50" t="s">
        <v>76</v>
      </c>
      <c r="C6" s="51" t="s">
        <v>129</v>
      </c>
      <c r="D6" s="51"/>
      <c r="E6" s="51"/>
      <c r="F6" s="51"/>
      <c r="G6" s="51" t="s">
        <v>99</v>
      </c>
      <c r="H6" s="51"/>
      <c r="I6" s="52">
        <v>2</v>
      </c>
    </row>
    <row r="7" spans="1:9" ht="15" thickBot="1" x14ac:dyDescent="0.35">
      <c r="B7" s="18"/>
      <c r="C7" s="90"/>
      <c r="D7" s="85"/>
      <c r="E7" s="85"/>
      <c r="F7" s="85"/>
      <c r="G7" s="18"/>
      <c r="H7" s="59" t="s">
        <v>74</v>
      </c>
      <c r="I7" s="60">
        <f>SUM(I5:I6)</f>
        <v>7</v>
      </c>
    </row>
    <row r="8" spans="1:9" x14ac:dyDescent="0.3">
      <c r="B8" s="17"/>
      <c r="C8" s="17"/>
      <c r="D8" s="17"/>
      <c r="E8" s="17"/>
      <c r="F8" s="17"/>
      <c r="G8" s="17"/>
      <c r="H8" s="17"/>
      <c r="I8" s="17"/>
    </row>
    <row r="9" spans="1:9" x14ac:dyDescent="0.3">
      <c r="B9" s="17" t="s">
        <v>27</v>
      </c>
      <c r="C9" s="17" t="s">
        <v>28</v>
      </c>
      <c r="D9" s="17" t="s">
        <v>29</v>
      </c>
      <c r="E9" s="17" t="s">
        <v>58</v>
      </c>
      <c r="F9" s="17" t="s">
        <v>59</v>
      </c>
      <c r="G9" s="17" t="s">
        <v>32</v>
      </c>
      <c r="H9" s="17" t="s">
        <v>60</v>
      </c>
      <c r="I9" s="17" t="s">
        <v>10</v>
      </c>
    </row>
    <row r="10" spans="1:9" x14ac:dyDescent="0.3">
      <c r="B10" s="20" t="s">
        <v>67</v>
      </c>
      <c r="C10" s="20" t="s">
        <v>35</v>
      </c>
      <c r="D10" s="20" t="s">
        <v>36</v>
      </c>
      <c r="E10" s="20" t="s">
        <v>55</v>
      </c>
      <c r="F10" s="20" t="s">
        <v>56</v>
      </c>
      <c r="G10" s="21"/>
      <c r="H10" s="20" t="s">
        <v>37</v>
      </c>
      <c r="I10" s="20" t="s">
        <v>38</v>
      </c>
    </row>
    <row r="11" spans="1:9" ht="15" thickBot="1" x14ac:dyDescent="0.35">
      <c r="B11" s="18"/>
      <c r="C11" s="22" t="s">
        <v>61</v>
      </c>
      <c r="D11" s="18"/>
      <c r="E11" s="18"/>
      <c r="F11" s="18"/>
      <c r="G11" s="22" t="s">
        <v>62</v>
      </c>
      <c r="H11" s="18"/>
      <c r="I11" s="22" t="s">
        <v>63</v>
      </c>
    </row>
    <row r="12" spans="1:9" x14ac:dyDescent="0.3">
      <c r="B12" s="43" t="s">
        <v>77</v>
      </c>
      <c r="C12" s="86" t="s">
        <v>133</v>
      </c>
      <c r="D12" s="87"/>
      <c r="E12" s="87"/>
      <c r="F12" s="87"/>
      <c r="G12" s="45" t="s">
        <v>135</v>
      </c>
      <c r="H12" s="45"/>
      <c r="I12" s="53">
        <v>12</v>
      </c>
    </row>
    <row r="13" spans="1:9" ht="15" thickBot="1" x14ac:dyDescent="0.35">
      <c r="B13" s="50" t="s">
        <v>78</v>
      </c>
      <c r="C13" s="83" t="s">
        <v>134</v>
      </c>
      <c r="D13" s="84"/>
      <c r="E13" s="84"/>
      <c r="F13" s="84"/>
      <c r="G13" s="51" t="s">
        <v>135</v>
      </c>
      <c r="H13" s="51"/>
      <c r="I13" s="52">
        <v>10</v>
      </c>
    </row>
    <row r="14" spans="1:9" ht="15" thickBot="1" x14ac:dyDescent="0.35">
      <c r="H14" s="57" t="s">
        <v>74</v>
      </c>
      <c r="I14" s="58">
        <f>SUM(I12:I13)</f>
        <v>22</v>
      </c>
    </row>
    <row r="15" spans="1:9" x14ac:dyDescent="0.3">
      <c r="H15" s="55" t="s">
        <v>73</v>
      </c>
      <c r="I15" s="55">
        <f>I7+I14</f>
        <v>29</v>
      </c>
    </row>
  </sheetData>
  <mergeCells count="4">
    <mergeCell ref="C5:F5"/>
    <mergeCell ref="C7:F7"/>
    <mergeCell ref="C12:F12"/>
    <mergeCell ref="C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50" zoomScaleNormal="150" workbookViewId="0">
      <selection activeCell="C15" sqref="C15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44545</v>
      </c>
      <c r="C2" s="2" t="s">
        <v>113</v>
      </c>
    </row>
    <row r="3" spans="1:3" ht="17.399999999999999" thickBot="1" x14ac:dyDescent="0.45">
      <c r="B3" s="6">
        <v>44576</v>
      </c>
      <c r="C3" s="2" t="s">
        <v>114</v>
      </c>
    </row>
    <row r="4" spans="1:3" ht="17.399999999999999" thickBot="1" x14ac:dyDescent="0.45">
      <c r="A4" s="4" t="s">
        <v>14</v>
      </c>
      <c r="B4" s="3">
        <f>NETWORKDAYS(B2,B3)</f>
        <v>23</v>
      </c>
      <c r="C4" s="2"/>
    </row>
    <row r="5" spans="1:3" ht="17.399999999999999" thickBot="1" x14ac:dyDescent="0.45">
      <c r="A5" s="4" t="s">
        <v>1</v>
      </c>
      <c r="B5" s="7">
        <v>0</v>
      </c>
      <c r="C5" s="2" t="s">
        <v>115</v>
      </c>
    </row>
    <row r="6" spans="1:3" x14ac:dyDescent="0.4">
      <c r="A6" s="4" t="s">
        <v>15</v>
      </c>
      <c r="B6" s="3">
        <f>B4-B5</f>
        <v>23</v>
      </c>
      <c r="C6" s="2"/>
    </row>
    <row r="7" spans="1:3" ht="17.399999999999999" thickBot="1" x14ac:dyDescent="0.45">
      <c r="A7" s="4" t="s">
        <v>3</v>
      </c>
      <c r="B7" s="3">
        <v>4</v>
      </c>
      <c r="C7" s="2"/>
    </row>
    <row r="8" spans="1:3" ht="17.399999999999999" thickBot="1" x14ac:dyDescent="0.45">
      <c r="A8" s="4" t="s">
        <v>19</v>
      </c>
      <c r="B8" s="8">
        <v>0.5</v>
      </c>
      <c r="C8" s="2" t="s">
        <v>116</v>
      </c>
    </row>
    <row r="9" spans="1:3" x14ac:dyDescent="0.4">
      <c r="A9" s="4" t="s">
        <v>2</v>
      </c>
      <c r="B9" s="3">
        <f>(B4-B5)*B8*B7*8</f>
        <v>368</v>
      </c>
      <c r="C9" s="2"/>
    </row>
    <row r="10" spans="1:3" x14ac:dyDescent="0.4">
      <c r="A10" s="4" t="s">
        <v>4</v>
      </c>
      <c r="B10" s="3">
        <f>IFERROR(B9/B4,0)</f>
        <v>16</v>
      </c>
      <c r="C10" s="2"/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zoomScale="130" zoomScaleNormal="130" workbookViewId="0">
      <selection activeCell="F6" sqref="F6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1</v>
      </c>
      <c r="B3" s="3">
        <f>IFERROR(B2+1,1)</f>
        <v>1</v>
      </c>
      <c r="C3" s="11">
        <v>11</v>
      </c>
      <c r="D3" s="11" t="s">
        <v>79</v>
      </c>
      <c r="E3" s="11" t="s">
        <v>97</v>
      </c>
      <c r="F3" s="11">
        <v>0</v>
      </c>
      <c r="G3" s="11" t="s">
        <v>136</v>
      </c>
    </row>
    <row r="4" spans="1:7" x14ac:dyDescent="0.4">
      <c r="A4" s="11">
        <v>1</v>
      </c>
      <c r="B4" s="3">
        <f t="shared" ref="B4:B12" si="0">IFERROR(B3+1,1)</f>
        <v>2</v>
      </c>
      <c r="C4" s="11">
        <v>11</v>
      </c>
      <c r="D4" s="12" t="s">
        <v>84</v>
      </c>
      <c r="E4" s="11" t="s">
        <v>95</v>
      </c>
      <c r="F4" s="11">
        <v>0</v>
      </c>
      <c r="G4" s="11" t="s">
        <v>136</v>
      </c>
    </row>
    <row r="5" spans="1:7" x14ac:dyDescent="0.4">
      <c r="A5" s="11">
        <v>1</v>
      </c>
      <c r="B5" s="3">
        <f t="shared" si="0"/>
        <v>3</v>
      </c>
      <c r="C5" s="11">
        <v>7</v>
      </c>
      <c r="D5" s="12" t="s">
        <v>88</v>
      </c>
      <c r="E5" s="11" t="s">
        <v>98</v>
      </c>
      <c r="F5" s="11">
        <v>0</v>
      </c>
      <c r="G5" s="11" t="s">
        <v>136</v>
      </c>
    </row>
    <row r="6" spans="1:7" x14ac:dyDescent="0.4">
      <c r="A6" s="11">
        <v>1</v>
      </c>
      <c r="B6" s="3">
        <f t="shared" si="0"/>
        <v>4</v>
      </c>
      <c r="C6" s="11">
        <v>7</v>
      </c>
      <c r="D6" s="12" t="s">
        <v>105</v>
      </c>
      <c r="E6" s="11" t="s">
        <v>96</v>
      </c>
      <c r="F6" s="11">
        <v>2</v>
      </c>
      <c r="G6" s="11" t="s">
        <v>111</v>
      </c>
    </row>
    <row r="7" spans="1:7" x14ac:dyDescent="0.4">
      <c r="A7" s="11">
        <v>1</v>
      </c>
      <c r="B7" s="3">
        <f t="shared" si="0"/>
        <v>5</v>
      </c>
      <c r="C7" s="11">
        <v>7</v>
      </c>
      <c r="D7" s="12" t="s">
        <v>106</v>
      </c>
      <c r="E7" s="11" t="s">
        <v>99</v>
      </c>
      <c r="F7" s="11">
        <v>6</v>
      </c>
      <c r="G7" s="11" t="s">
        <v>112</v>
      </c>
    </row>
    <row r="8" spans="1:7" hidden="1" x14ac:dyDescent="0.4">
      <c r="A8" s="11">
        <v>1</v>
      </c>
      <c r="B8" s="3">
        <f t="shared" si="0"/>
        <v>6</v>
      </c>
      <c r="C8" s="11">
        <v>10</v>
      </c>
      <c r="D8" s="12" t="s">
        <v>22</v>
      </c>
      <c r="E8" s="11" t="s">
        <v>95</v>
      </c>
      <c r="F8" s="11">
        <f>SprintBacklog[[#This Row],[Estimated Hours]]</f>
        <v>10</v>
      </c>
      <c r="G8" s="11"/>
    </row>
    <row r="9" spans="1:7" hidden="1" x14ac:dyDescent="0.4">
      <c r="A9" s="11">
        <v>1</v>
      </c>
      <c r="B9" s="3">
        <f t="shared" si="0"/>
        <v>7</v>
      </c>
      <c r="C9" s="11">
        <v>10</v>
      </c>
      <c r="D9" s="12" t="s">
        <v>23</v>
      </c>
      <c r="E9" s="11" t="s">
        <v>96</v>
      </c>
      <c r="F9" s="11">
        <f>SprintBacklog[[#This Row],[Estimated Hours]]</f>
        <v>10</v>
      </c>
      <c r="G9" s="11"/>
    </row>
    <row r="10" spans="1:7" hidden="1" x14ac:dyDescent="0.4">
      <c r="A10" s="11">
        <v>1</v>
      </c>
      <c r="B10" s="3">
        <f t="shared" si="0"/>
        <v>8</v>
      </c>
      <c r="C10" s="11">
        <v>20</v>
      </c>
      <c r="D10" s="12" t="s">
        <v>24</v>
      </c>
      <c r="E10" s="11" t="s">
        <v>97</v>
      </c>
      <c r="F10" s="11">
        <f>SprintBacklog[[#This Row],[Estimated Hours]]</f>
        <v>20</v>
      </c>
      <c r="G10" s="11"/>
    </row>
    <row r="11" spans="1:7" hidden="1" x14ac:dyDescent="0.4">
      <c r="A11" s="11">
        <v>1</v>
      </c>
      <c r="B11" s="3">
        <f t="shared" si="0"/>
        <v>9</v>
      </c>
      <c r="C11" s="11">
        <v>20</v>
      </c>
      <c r="D11" s="12" t="s">
        <v>25</v>
      </c>
      <c r="E11" s="11" t="s">
        <v>98</v>
      </c>
      <c r="F11" s="11">
        <f>SprintBacklog[[#This Row],[Estimated Hours]]</f>
        <v>20</v>
      </c>
      <c r="G11" s="11"/>
    </row>
    <row r="12" spans="1:7" hidden="1" x14ac:dyDescent="0.4">
      <c r="A12" s="11">
        <v>1</v>
      </c>
      <c r="B12" s="3">
        <f t="shared" si="0"/>
        <v>10</v>
      </c>
      <c r="C12" s="11">
        <v>40</v>
      </c>
      <c r="D12" s="11" t="s">
        <v>26</v>
      </c>
      <c r="E12" s="11" t="s">
        <v>99</v>
      </c>
      <c r="F12" s="11">
        <f>SprintBacklog[[#This Row],[Estimated Hours]]</f>
        <v>40</v>
      </c>
      <c r="G12" s="11"/>
    </row>
    <row r="13" spans="1:7" x14ac:dyDescent="0.4">
      <c r="A13" s="3" t="s">
        <v>12</v>
      </c>
      <c r="C13" s="3">
        <f>SUBTOTAL(109,SprintBacklog[Estimated Hours])</f>
        <v>43</v>
      </c>
      <c r="F13" s="3">
        <f>SUBTOTAL(109,SprintBacklog[Remaining Hours])</f>
        <v>8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tabSelected="1" zoomScaleNormal="100" workbookViewId="0">
      <selection activeCell="J20" sqref="J20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IFERROR(TotalHours-(Table3[[#This Row],[Work Day]]*(TotalHours/WorkingDays)),0)</f>
        <v>43</v>
      </c>
      <c r="C3" s="15">
        <f>TotalHours-(Table3[[#This Row],[Work Day]]*DevRate)</f>
        <v>43</v>
      </c>
      <c r="D3" s="15">
        <f>Table3[[#This Row],[Target Burn Down]]</f>
        <v>43</v>
      </c>
      <c r="E3" s="15"/>
    </row>
    <row r="4" spans="1:5" x14ac:dyDescent="0.4">
      <c r="A4" s="3">
        <v>1</v>
      </c>
      <c r="B4" s="15">
        <f>IFERROR(TotalHours-(Table3[[#This Row],[Work Day]]*(TotalHours/WorkingDays)),0)</f>
        <v>41.130434782608695</v>
      </c>
      <c r="C4" s="15">
        <f>TotalHours-(Table3[[#This Row],[Work Day]]*DevRate)</f>
        <v>27</v>
      </c>
      <c r="D4" s="16">
        <v>42</v>
      </c>
      <c r="E4" s="15"/>
    </row>
    <row r="5" spans="1:5" x14ac:dyDescent="0.4">
      <c r="A5" s="3">
        <v>2</v>
      </c>
      <c r="B5" s="15">
        <f>IFERROR(TotalHours-(Table3[[#This Row],[Work Day]]*(TotalHours/WorkingDays)),0)</f>
        <v>39.260869565217391</v>
      </c>
      <c r="C5" s="15">
        <f>TotalHours-(Table3[[#This Row],[Work Day]]*DevRate)</f>
        <v>11</v>
      </c>
      <c r="D5" s="16">
        <v>42</v>
      </c>
      <c r="E5" s="15"/>
    </row>
    <row r="6" spans="1:5" x14ac:dyDescent="0.4">
      <c r="A6" s="3">
        <v>3</v>
      </c>
      <c r="B6" s="15">
        <f>IFERROR(TotalHours-(Table3[[#This Row],[Work Day]]*(TotalHours/WorkingDays)),0)</f>
        <v>37.391304347826086</v>
      </c>
      <c r="C6" s="15">
        <f>TotalHours-(Table3[[#This Row],[Work Day]]*DevRate)</f>
        <v>-5</v>
      </c>
      <c r="D6" s="16">
        <v>40</v>
      </c>
      <c r="E6" s="15"/>
    </row>
    <row r="7" spans="1:5" x14ac:dyDescent="0.4">
      <c r="A7" s="3">
        <v>4</v>
      </c>
      <c r="B7" s="15">
        <f>IFERROR(TotalHours-(Table3[[#This Row],[Work Day]]*(TotalHours/WorkingDays)),0)</f>
        <v>35.521739130434781</v>
      </c>
      <c r="C7" s="15">
        <f>TotalHours-(Table3[[#This Row],[Work Day]]*DevRate)</f>
        <v>-21</v>
      </c>
      <c r="D7" s="16">
        <v>36</v>
      </c>
      <c r="E7" s="15"/>
    </row>
    <row r="8" spans="1:5" x14ac:dyDescent="0.4">
      <c r="A8" s="3">
        <v>5</v>
      </c>
      <c r="B8" s="15">
        <f>IFERROR(TotalHours-(Table3[[#This Row],[Work Day]]*(TotalHours/WorkingDays)),0)</f>
        <v>33.652173913043477</v>
      </c>
      <c r="C8" s="15">
        <f>TotalHours-(Table3[[#This Row],[Work Day]]*DevRate)</f>
        <v>-37</v>
      </c>
      <c r="D8" s="16">
        <v>36</v>
      </c>
      <c r="E8" s="15"/>
    </row>
    <row r="9" spans="1:5" x14ac:dyDescent="0.4">
      <c r="A9" s="3">
        <v>6</v>
      </c>
      <c r="B9" s="15">
        <f>IFERROR(TotalHours-(Table3[[#This Row],[Work Day]]*(TotalHours/WorkingDays)),0)</f>
        <v>31.782608695652172</v>
      </c>
      <c r="C9" s="15">
        <f>TotalHours-(Table3[[#This Row],[Work Day]]*DevRate)</f>
        <v>-53</v>
      </c>
      <c r="D9" s="16">
        <v>36</v>
      </c>
      <c r="E9" s="15"/>
    </row>
    <row r="10" spans="1:5" x14ac:dyDescent="0.4">
      <c r="A10" s="3">
        <v>7</v>
      </c>
      <c r="B10" s="15">
        <f>IFERROR(TotalHours-(Table3[[#This Row],[Work Day]]*(TotalHours/WorkingDays)),0)</f>
        <v>29.913043478260867</v>
      </c>
      <c r="C10" s="15">
        <f>TotalHours-(Table3[[#This Row],[Work Day]]*DevRate)</f>
        <v>-69</v>
      </c>
      <c r="D10" s="16">
        <v>36</v>
      </c>
      <c r="E10" s="15"/>
    </row>
    <row r="11" spans="1:5" x14ac:dyDescent="0.4">
      <c r="A11" s="3">
        <v>8</v>
      </c>
      <c r="B11" s="15">
        <f>IFERROR(TotalHours-(Table3[[#This Row],[Work Day]]*(TotalHours/WorkingDays)),0)</f>
        <v>28.043478260869563</v>
      </c>
      <c r="C11" s="15">
        <f>TotalHours-(Table3[[#This Row],[Work Day]]*DevRate)</f>
        <v>-85</v>
      </c>
      <c r="D11" s="16">
        <v>36</v>
      </c>
      <c r="E11" s="15"/>
    </row>
    <row r="12" spans="1:5" x14ac:dyDescent="0.4">
      <c r="A12" s="3">
        <v>9</v>
      </c>
      <c r="B12" s="15">
        <f>IFERROR(TotalHours-(Table3[[#This Row],[Work Day]]*(TotalHours/WorkingDays)),0)</f>
        <v>26.173913043478262</v>
      </c>
      <c r="C12" s="15">
        <f>TotalHours-(Table3[[#This Row],[Work Day]]*DevRate)</f>
        <v>-101</v>
      </c>
      <c r="D12" s="16">
        <v>36</v>
      </c>
      <c r="E12" s="15"/>
    </row>
    <row r="13" spans="1:5" x14ac:dyDescent="0.4">
      <c r="A13" s="3">
        <v>10</v>
      </c>
      <c r="B13" s="15">
        <f>IFERROR(TotalHours-(Table3[[#This Row],[Work Day]]*(TotalHours/WorkingDays)),0)</f>
        <v>24.304347826086957</v>
      </c>
      <c r="C13" s="15">
        <f>TotalHours-(Table3[[#This Row],[Work Day]]*DevRate)</f>
        <v>-117</v>
      </c>
      <c r="D13" s="16">
        <v>36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BackLog</vt:lpstr>
      <vt:lpstr>Sprint1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Rafael Fonseca</cp:lastModifiedBy>
  <dcterms:created xsi:type="dcterms:W3CDTF">2014-10-14T22:04:59Z</dcterms:created>
  <dcterms:modified xsi:type="dcterms:W3CDTF">2022-01-14T11:55:30Z</dcterms:modified>
</cp:coreProperties>
</file>