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7B05E7CC-CCED-4264-9ED1-4118A58D1000}" xr6:coauthVersionLast="47" xr6:coauthVersionMax="47" xr10:uidLastSave="{00000000-0000-0000-0000-000000000000}"/>
  <bookViews>
    <workbookView xWindow="-108" yWindow="-108" windowWidth="22260" windowHeight="13176" tabRatio="696" firstSheet="1" activeTab="8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Sprint2Info" sheetId="7" r:id="rId5"/>
    <sheet name="Backlog1Table" sheetId="1" r:id="rId6"/>
    <sheet name="Backlog2Table" sheetId="8" r:id="rId7"/>
    <sheet name="BurnDown1Table" sheetId="3" r:id="rId8"/>
    <sheet name="BurnDown2Table" sheetId="9" r:id="rId9"/>
  </sheets>
  <definedNames>
    <definedName name="DevRate">Sprint1Info!$B$10</definedName>
    <definedName name="DevRate2">Sprint2Info!$B$10</definedName>
    <definedName name="RemainingHours">SprintBacklog[[#Totals],[Remaining Hours]]</definedName>
    <definedName name="RemainingHours2">SprintBacklog2[[#Totals],[Remaining Hours]]</definedName>
    <definedName name="StartDate">Sprint1Info!$B$2</definedName>
    <definedName name="StartDate2">Sprint2Info!$B$2</definedName>
    <definedName name="TotalHours">SprintBacklog[[#Totals],[Estimated Hours]]</definedName>
    <definedName name="TotalHours2">SprintBacklog2[[#Totals],[Estimated Hours]]</definedName>
    <definedName name="WorkingDays">Sprint1Info!$B$6</definedName>
    <definedName name="WorkingDays2">Sprint2Info!$B$6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F13" i="8"/>
  <c r="C13" i="8"/>
  <c r="F12" i="8"/>
  <c r="F11" i="8"/>
  <c r="F10" i="8"/>
  <c r="F9" i="8"/>
  <c r="F8" i="8"/>
  <c r="B3" i="8"/>
  <c r="B4" i="8" s="1"/>
  <c r="B5" i="8" s="1"/>
  <c r="B6" i="8" s="1"/>
  <c r="B7" i="8" s="1"/>
  <c r="B8" i="8" s="1"/>
  <c r="B9" i="8" s="1"/>
  <c r="B10" i="8" s="1"/>
  <c r="B11" i="8" s="1"/>
  <c r="B12" i="8" s="1"/>
  <c r="B4" i="7"/>
  <c r="B9" i="7" s="1"/>
  <c r="B10" i="7" s="1"/>
  <c r="I28" i="5"/>
  <c r="I35" i="5"/>
  <c r="B6" i="7" l="1"/>
  <c r="I7" i="5"/>
  <c r="I16" i="6"/>
  <c r="I8" i="6"/>
  <c r="I21" i="5"/>
  <c r="I14" i="5"/>
  <c r="I17" i="6" l="1"/>
  <c r="I37" i="5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0" i="3" l="1"/>
  <c r="C31" i="3"/>
  <c r="D3" i="9"/>
  <c r="B3" i="3"/>
  <c r="C29" i="3"/>
  <c r="C24" i="3"/>
  <c r="C25" i="3"/>
  <c r="C17" i="3"/>
  <c r="C22" i="3"/>
  <c r="C15" i="3"/>
  <c r="C23" i="3"/>
  <c r="C14" i="3"/>
  <c r="C16" i="3"/>
  <c r="C21" i="3"/>
  <c r="C20" i="3"/>
  <c r="C26" i="3"/>
  <c r="C27" i="3"/>
  <c r="C28" i="3"/>
  <c r="B31" i="3"/>
  <c r="B30" i="3"/>
  <c r="B29" i="3"/>
  <c r="B28" i="3"/>
  <c r="C19" i="3"/>
  <c r="C18" i="3"/>
  <c r="B27" i="3"/>
  <c r="B26" i="3"/>
  <c r="B18" i="3"/>
  <c r="B25" i="3"/>
  <c r="B24" i="3"/>
  <c r="B23" i="3"/>
  <c r="B15" i="3"/>
  <c r="B14" i="3"/>
  <c r="B22" i="3"/>
  <c r="B21" i="3"/>
  <c r="B20" i="3"/>
  <c r="B17" i="3"/>
  <c r="B19" i="3"/>
  <c r="B16" i="3"/>
  <c r="C3" i="3"/>
  <c r="B4" i="3"/>
  <c r="C4" i="3"/>
  <c r="B8" i="3"/>
  <c r="B12" i="3"/>
  <c r="B6" i="3"/>
  <c r="B10" i="3"/>
  <c r="B5" i="3"/>
  <c r="B9" i="3"/>
  <c r="B13" i="3"/>
  <c r="D3" i="3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B9326430-DFB2-4C13-B7AE-B8AE913BB6C4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<sst xmlns="http://schemas.openxmlformats.org/spreadsheetml/2006/main" count="417" uniqueCount="138">
  <si>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</si>
  <si>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</si>
  <si>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</si>
  <si>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</si>
  <si>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</si>
  <si>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</si>
  <si>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</si>
  <si>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</si>
  <si>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</si>
  <si>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</si>
  <si>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</si>
  <si>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</si>
  <si>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</si>
  <si>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</si>
  <si>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</si>
  <si>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</si>
  <si>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</si>
  <si>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</si>
  <si>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</si>
  <si>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</si>
  <si>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</si>
  <si>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</si>
  <si>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</si>
  <si>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</si>
  <si>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</si>
  <si>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</si>
  <si>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</si>
  <si>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</si>
  <si>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</si>
  <si>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</si>
  <si>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</si>
  <si>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</si>
  <si>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</si>
  <si>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</si>
  <si>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</si>
  <si>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</si>
  <si>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</si>
  <si>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</si>
  <si>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</si>
  <si>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</si>
  <si>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</si>
  <si>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</si>
  <si>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</si>
  <si>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</si>
  <si>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</si>
  <si>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</si>
  <si>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</si>
  <si>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</si>
  <si>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</si>
  <si>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</si>
  <si>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</si>
  <si>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</si>
  <si>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</si>
  <si>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</si>
  <si>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</si>
  <si>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</si>
  <si>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</si>
  <si>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</si>
  <si>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</si>
  <si>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</si>
  <si>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</si>
  <si>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</si>
  <si>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</si>
  <si>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</si>
  <si>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</si>
  <si>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</si>
  <si>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</si>
  <si>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</si>
  <si>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</si>
  <si>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</si>
  <si>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</si>
  <si>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</si>
  <si>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</si>
  <si>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</si>
  <si>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</si>
  <si>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</si>
  <si>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</si>
  <si>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</si>
  <si>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</si>
  <si>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</si>
  <si>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</si>
  <si>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</si>
  <si>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</si>
  <si>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</si>
  <si>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</si>
  <si>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</si>
  <si>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</si>
  <si>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</si>
  <si>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</si>
  <si>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</si>
  <si>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</si>
  <si>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</si>
  <si>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</si>
  <si>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</si>
  <si>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</si>
  <si>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</si>
  <si>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</si>
  <si>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</si>
  <si>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</si>
  <si>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</si>
  <si>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</si>
  <si>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</si>
  <si>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</si>
  <si>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</si>
  <si>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</si>
  <si>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</si>
  <si>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</si>
  <si>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</si>
  <si>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Enter a value for the utilization of the team.</t>
  </si>
  <si>
    <t>.</t>
  </si>
  <si>
    <t>Crear programa para establecer condicion de estacion del año</t>
  </si>
  <si>
    <t>SR4-1</t>
  </si>
  <si>
    <t>SR4-2</t>
  </si>
  <si>
    <t>SR5-1</t>
  </si>
  <si>
    <t>SR5-2</t>
  </si>
  <si>
    <t>Desarrollador</t>
  </si>
  <si>
    <t>Verificar la estacion del año</t>
  </si>
  <si>
    <t>saber a que hora es más adecuado regar</t>
  </si>
  <si>
    <t>Finalizado</t>
  </si>
  <si>
    <t xml:space="preserve">Crear una funcion para validar la estacion del año </t>
  </si>
  <si>
    <t xml:space="preserve">Toma de decisiones </t>
  </si>
  <si>
    <t>Notificacion</t>
  </si>
  <si>
    <t>Saber la actividad del dispositivo</t>
  </si>
  <si>
    <t xml:space="preserve">comprobar que funciona de manera correcta </t>
  </si>
  <si>
    <t xml:space="preserve">Crear un programa para notificar de la actividad diaria al cliente </t>
  </si>
  <si>
    <t>Enviarla mediante correo electronico</t>
  </si>
  <si>
    <t>Completed</t>
  </si>
  <si>
    <t>SR6</t>
  </si>
  <si>
    <t>SR7</t>
  </si>
  <si>
    <t xml:space="preserve">Codiciones de Activación </t>
  </si>
  <si>
    <t>SR6-1</t>
  </si>
  <si>
    <t>SR6-2</t>
  </si>
  <si>
    <t>SR7-2</t>
  </si>
  <si>
    <t>SR7-1</t>
  </si>
  <si>
    <t>SR7-3</t>
  </si>
  <si>
    <t>Historial del Riego</t>
  </si>
  <si>
    <t>In Progress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</si>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</sst>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sz val="1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6" xfId="0" applyFont="1" applyFill="1" applyBorder="1" applyAlignment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10" xfId="0" applyFont="1" applyBorder="1" applyAlignment="1"/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>
      <alignment horizontal="right"/>
    </xf>
    <xf numFmtId="0" fontId="8" fillId="0" borderId="15" xfId="0" applyFont="1" applyBorder="1" applyAlignment="1"/>
    <xf numFmtId="0" fontId="8" fillId="0" borderId="16" xfId="0" applyFont="1" applyBorder="1" applyAlignment="1"/>
    <xf numFmtId="0" fontId="8" fillId="0" borderId="17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17" xfId="0" applyFont="1" applyBorder="1" applyAlignment="1"/>
    <xf numFmtId="0" fontId="9" fillId="0" borderId="0" xfId="0" applyFont="1"/>
    <xf numFmtId="0" fontId="10" fillId="0" borderId="0" xfId="0" applyFont="1"/>
    <xf numFmtId="0" fontId="6" fillId="0" borderId="15" xfId="0" applyFont="1" applyBorder="1"/>
    <xf numFmtId="0" fontId="6" fillId="0" borderId="17" xfId="0" applyFont="1" applyBorder="1"/>
    <xf numFmtId="0" fontId="7" fillId="0" borderId="15" xfId="0" applyFont="1" applyBorder="1" applyAlignment="1"/>
    <xf numFmtId="0" fontId="7" fillId="0" borderId="17" xfId="0" applyFont="1" applyBorder="1" applyAlignment="1">
      <alignment horizontal="right"/>
    </xf>
    <xf numFmtId="0" fontId="7" fillId="0" borderId="17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0" xfId="0" applyFont="1" applyBorder="1" applyAlignment="1"/>
    <xf numFmtId="0" fontId="8" fillId="0" borderId="16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16" xfId="0" applyFont="1" applyBorder="1" applyAlignment="1"/>
    <xf numFmtId="0" fontId="8" fillId="0" borderId="11" xfId="0" applyFont="1" applyBorder="1" applyAlignment="1"/>
    <xf numFmtId="0" fontId="8" fillId="0" borderId="0" xfId="0" applyFont="1" applyAlignment="1"/>
    <xf numFmtId="0" fontId="2" fillId="7" borderId="1" xfId="0" applyFont="1" applyFill="1" applyBorder="1"/>
    <xf numFmtId="0" fontId="7" fillId="0" borderId="16" xfId="0" applyFont="1" applyBorder="1" applyAlignment="1"/>
    <xf numFmtId="0" fontId="8" fillId="0" borderId="0" xfId="0" applyFont="1" applyBorder="1" applyAlignment="1"/>
    <xf numFmtId="0" fontId="8" fillId="4" borderId="18" xfId="0" applyFont="1" applyFill="1" applyBorder="1" applyAlignment="1"/>
    <xf numFmtId="0" fontId="8" fillId="6" borderId="5" xfId="0" applyFont="1" applyFill="1" applyBorder="1" applyAlignment="1"/>
    <xf numFmtId="0" fontId="8" fillId="4" borderId="19" xfId="0" applyFont="1" applyFill="1" applyBorder="1" applyAlignment="1"/>
    <xf numFmtId="0" fontId="8" fillId="5" borderId="18" xfId="0" applyFont="1" applyFill="1" applyBorder="1" applyAlignment="1"/>
    <xf numFmtId="0" fontId="2" fillId="7" borderId="1" xfId="0" applyNumberFormat="1" applyFont="1" applyFill="1" applyBorder="1"/>
    <xf numFmtId="0" fontId="2" fillId="7" borderId="6" xfId="0" applyFont="1" applyFill="1" applyBorder="1"/>
    <xf numFmtId="0" fontId="0" fillId="4" borderId="6" xfId="0" applyFont="1" applyFill="1" applyBorder="1" applyAlignment="1"/>
    <xf numFmtId="0" fontId="8" fillId="6" borderId="3" xfId="0" applyFont="1" applyFill="1" applyBorder="1" applyAlignment="1"/>
    <xf numFmtId="0" fontId="8" fillId="4" borderId="0" xfId="0" applyFont="1" applyFill="1" applyBorder="1" applyAlignment="1"/>
    <xf numFmtId="0" fontId="2" fillId="5" borderId="1" xfId="0" applyFont="1" applyFill="1" applyBorder="1"/>
    <xf numFmtId="0" fontId="8" fillId="5" borderId="5" xfId="0" applyFont="1" applyFill="1" applyBorder="1" applyAlignment="1"/>
    <xf numFmtId="0" fontId="8" fillId="5" borderId="4" xfId="0" applyFont="1" applyFill="1" applyBorder="1" applyAlignment="1"/>
    <xf numFmtId="0" fontId="0" fillId="0" borderId="0" xfId="0" applyFont="1"/>
    <xf numFmtId="0" fontId="3" fillId="0" borderId="0" xfId="0" applyFont="1" applyFill="1" applyBorder="1"/>
    <xf numFmtId="1" fontId="3" fillId="0" borderId="0" xfId="0" applyNumberFormat="1" applyFont="1" applyFill="1" applyBorder="1"/>
    <xf numFmtId="0" fontId="11" fillId="0" borderId="0" xfId="0" applyFont="1" applyFill="1" applyBorder="1"/>
    <xf numFmtId="1" fontId="11" fillId="0" borderId="0" xfId="0" applyNumberFormat="1" applyFont="1" applyFill="1" applyBorder="1"/>
    <xf numFmtId="1" fontId="12" fillId="2" borderId="1" xfId="0" applyNumberFormat="1" applyFont="1" applyFill="1" applyBorder="1"/>
    <xf numFmtId="0" fontId="8" fillId="0" borderId="16" xfId="0" applyFont="1" applyBorder="1" applyAlignment="1"/>
    <xf numFmtId="0" fontId="0" fillId="0" borderId="16" xfId="0" applyFont="1" applyBorder="1" applyAlignment="1"/>
    <xf numFmtId="0" fontId="8" fillId="0" borderId="11" xfId="0" applyFont="1" applyBorder="1" applyAlignment="1"/>
    <xf numFmtId="0" fontId="0" fillId="0" borderId="11" xfId="0" applyFont="1" applyBorder="1" applyAlignment="1"/>
    <xf numFmtId="0" fontId="8" fillId="0" borderId="0" xfId="0" applyFont="1" applyBorder="1" applyAlignment="1"/>
    <xf numFmtId="0" fontId="0" fillId="0" borderId="0" xfId="0" applyFont="1" applyAlignment="1"/>
    <xf numFmtId="0" fontId="8" fillId="0" borderId="0" xfId="0" applyFont="1" applyBorder="1" applyAlignment="1">
      <alignment horizontal="left"/>
    </xf>
    <xf numFmtId="0" fontId="8" fillId="0" borderId="1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orcentaje" xfId="1" builtinId="5"/>
  </cellStyles>
  <dxfs count="58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BurnDown1Table!$B$3:$B$31</c:f>
              <c:numCache>
                <c:formatCode>0</c:formatCode>
                <c:ptCount val="29"/>
                <c:pt idx="0">
                  <c:v>40</c:v>
                </c:pt>
                <c:pt idx="1">
                  <c:v>38.571428571428569</c:v>
                </c:pt>
                <c:pt idx="2">
                  <c:v>37.142857142857146</c:v>
                </c:pt>
                <c:pt idx="3">
                  <c:v>35.714285714285715</c:v>
                </c:pt>
                <c:pt idx="4">
                  <c:v>34.285714285714285</c:v>
                </c:pt>
                <c:pt idx="5">
                  <c:v>32.857142857142854</c:v>
                </c:pt>
                <c:pt idx="6">
                  <c:v>31.428571428571431</c:v>
                </c:pt>
                <c:pt idx="7">
                  <c:v>30</c:v>
                </c:pt>
                <c:pt idx="8">
                  <c:v>28.571428571428569</c:v>
                </c:pt>
                <c:pt idx="9">
                  <c:v>27.142857142857142</c:v>
                </c:pt>
                <c:pt idx="10">
                  <c:v>25.714285714285715</c:v>
                </c:pt>
                <c:pt idx="11">
                  <c:v>24.285714285714285</c:v>
                </c:pt>
                <c:pt idx="12">
                  <c:v>22.857142857142858</c:v>
                </c:pt>
                <c:pt idx="13">
                  <c:v>21.428571428571427</c:v>
                </c:pt>
                <c:pt idx="14">
                  <c:v>20</c:v>
                </c:pt>
                <c:pt idx="15">
                  <c:v>18.571428571428569</c:v>
                </c:pt>
                <c:pt idx="16">
                  <c:v>17.142857142857142</c:v>
                </c:pt>
                <c:pt idx="17">
                  <c:v>15.714285714285715</c:v>
                </c:pt>
                <c:pt idx="18">
                  <c:v>14.285714285714285</c:v>
                </c:pt>
                <c:pt idx="19">
                  <c:v>12.857142857142858</c:v>
                </c:pt>
                <c:pt idx="20">
                  <c:v>11.428571428571427</c:v>
                </c:pt>
                <c:pt idx="21">
                  <c:v>10</c:v>
                </c:pt>
                <c:pt idx="22">
                  <c:v>8.5714285714285694</c:v>
                </c:pt>
                <c:pt idx="23">
                  <c:v>7.1428571428571388</c:v>
                </c:pt>
                <c:pt idx="24">
                  <c:v>5.7142857142857153</c:v>
                </c:pt>
                <c:pt idx="25">
                  <c:v>4.2857142857142847</c:v>
                </c:pt>
                <c:pt idx="26">
                  <c:v>2.8571428571428541</c:v>
                </c:pt>
                <c:pt idx="27">
                  <c:v>1.4285714285714306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BurnDown1Table!$C$3:$C$31</c:f>
              <c:numCache>
                <c:formatCode>0</c:formatCode>
                <c:ptCount val="29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27.999999999999996</c:v>
                </c:pt>
                <c:pt idx="7">
                  <c:v>25.999999999999996</c:v>
                </c:pt>
                <c:pt idx="8">
                  <c:v>23.999999999999996</c:v>
                </c:pt>
                <c:pt idx="9">
                  <c:v>21.999999999999996</c:v>
                </c:pt>
                <c:pt idx="10">
                  <c:v>19.999999999999996</c:v>
                </c:pt>
                <c:pt idx="11">
                  <c:v>17.999999999999996</c:v>
                </c:pt>
                <c:pt idx="12">
                  <c:v>15.999999999999993</c:v>
                </c:pt>
                <c:pt idx="13">
                  <c:v>13.999999999999993</c:v>
                </c:pt>
                <c:pt idx="14">
                  <c:v>11.999999999999993</c:v>
                </c:pt>
                <c:pt idx="15">
                  <c:v>9.9999999999999929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1.9999999999999929</c:v>
                </c:pt>
                <c:pt idx="20">
                  <c:v>0</c:v>
                </c:pt>
                <c:pt idx="21">
                  <c:v>-2.0000000000000071</c:v>
                </c:pt>
                <c:pt idx="22">
                  <c:v>-4.0000000000000071</c:v>
                </c:pt>
                <c:pt idx="23">
                  <c:v>-6.0000000000000071</c:v>
                </c:pt>
                <c:pt idx="24">
                  <c:v>-8.0000000000000142</c:v>
                </c:pt>
                <c:pt idx="25">
                  <c:v>-10.000000000000014</c:v>
                </c:pt>
                <c:pt idx="26">
                  <c:v>-12.000000000000014</c:v>
                </c:pt>
                <c:pt idx="27">
                  <c:v>-14.000000000000014</c:v>
                </c:pt>
                <c:pt idx="28">
                  <c:v>-16.000000000000014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BurnDown1Table!$D$3:$D$31</c:f>
              <c:numCache>
                <c:formatCode>0</c:formatCode>
                <c:ptCount val="29"/>
                <c:pt idx="0">
                  <c:v>40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33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16</c:v>
                </c:pt>
                <c:pt idx="19">
                  <c:v>15</c:v>
                </c:pt>
                <c:pt idx="20">
                  <c:v>10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BurnDown2Table!$A$3:$A$23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BurnDown2Table!$B$3:$B$23</c:f>
              <c:numCache>
                <c:formatCode>0</c:formatCode>
                <c:ptCount val="21"/>
                <c:pt idx="0">
                  <c:v>32</c:v>
                </c:pt>
                <c:pt idx="1">
                  <c:v>30.4</c:v>
                </c:pt>
                <c:pt idx="2">
                  <c:v>28.8</c:v>
                </c:pt>
                <c:pt idx="3">
                  <c:v>27.2</c:v>
                </c:pt>
                <c:pt idx="4">
                  <c:v>25.6</c:v>
                </c:pt>
                <c:pt idx="5">
                  <c:v>24</c:v>
                </c:pt>
                <c:pt idx="6">
                  <c:v>22.4</c:v>
                </c:pt>
                <c:pt idx="7">
                  <c:v>20.799999999999997</c:v>
                </c:pt>
                <c:pt idx="8">
                  <c:v>19.2</c:v>
                </c:pt>
                <c:pt idx="9">
                  <c:v>17.600000000000001</c:v>
                </c:pt>
                <c:pt idx="10">
                  <c:v>16</c:v>
                </c:pt>
                <c:pt idx="11">
                  <c:v>14.399999999999999</c:v>
                </c:pt>
                <c:pt idx="12">
                  <c:v>12.799999999999997</c:v>
                </c:pt>
                <c:pt idx="13">
                  <c:v>11.2</c:v>
                </c:pt>
                <c:pt idx="14">
                  <c:v>9.5999999999999979</c:v>
                </c:pt>
                <c:pt idx="15">
                  <c:v>8</c:v>
                </c:pt>
                <c:pt idx="16">
                  <c:v>6.3999999999999986</c:v>
                </c:pt>
                <c:pt idx="17">
                  <c:v>4.7999999999999972</c:v>
                </c:pt>
                <c:pt idx="18">
                  <c:v>3.1999999999999993</c:v>
                </c:pt>
                <c:pt idx="19">
                  <c:v>1.5999999999999979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9-4849-8CBC-AFC854B0AA28}"/>
            </c:ext>
          </c:extLst>
        </c:ser>
        <c:ser>
          <c:idx val="1"/>
          <c:order val="1"/>
          <c:tx>
            <c:strRef>
              <c:f>BurnDown2Table!$C$2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BurnDown2Table!$A$3:$A$23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BurnDown2Table!$C$3:$C$23</c:f>
              <c:numCache>
                <c:formatCode>0</c:formatCode>
                <c:ptCount val="21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-2</c:v>
                </c:pt>
                <c:pt idx="18">
                  <c:v>-4</c:v>
                </c:pt>
                <c:pt idx="19">
                  <c:v>-6</c:v>
                </c:pt>
                <c:pt idx="2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9-4849-8CBC-AFC854B0AA28}"/>
            </c:ext>
          </c:extLst>
        </c:ser>
        <c:ser>
          <c:idx val="2"/>
          <c:order val="2"/>
          <c:tx>
            <c:strRef>
              <c:f>BurnDown2Table!$D$2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BurnDown2Table!$A$3:$A$23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BurnDown2Table!$D$3:$D$23</c:f>
              <c:numCache>
                <c:formatCode>0</c:formatCode>
                <c:ptCount val="21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27</c:v>
                </c:pt>
                <c:pt idx="7">
                  <c:v>24</c:v>
                </c:pt>
                <c:pt idx="8">
                  <c:v>22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9-4849-8CBC-AFC854B0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23</xdr:col>
      <xdr:colOff>22860</xdr:colOff>
      <xdr:row>28</xdr:row>
      <xdr:rowOff>198120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23</xdr:col>
      <xdr:colOff>22860</xdr:colOff>
      <xdr:row>28</xdr:row>
      <xdr:rowOff>198120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C566531-0E21-4ACB-AE01-DBB9F1D6B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57" dataDxfId="56">
  <tableColumns count="2">
    <tableColumn id="1" xr3:uid="{00000000-0010-0000-0000-000001000000}" name="Column1" headerRowDxfId="55" dataDxfId="54"/>
    <tableColumn id="2" xr3:uid="{00000000-0010-0000-0000-000002000000}" name="Column2" headerRowDxfId="53" dataDxfId="5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556C3A-B4B1-4D4E-BAD7-135651E2086F}" name="Table25" displayName="Table25" ref="A2:B10" headerRowCount="0" totalsRowShown="0" headerRowDxfId="35" dataDxfId="34">
  <tableColumns count="2">
    <tableColumn id="1" xr3:uid="{54DA4B71-2C0D-4ECC-A5A2-27E290092A86}" name="Column1" headerRowDxfId="33" dataDxfId="32"/>
    <tableColumn id="2" xr3:uid="{902E3035-D934-4486-B472-F5BA993F03E6}" name="Column2" headerRowDxfId="31" dataDxfId="3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51" dataDxfId="50" totalsRowDxfId="49">
  <autoFilter ref="A2:G12" xr:uid="{00000000-0009-0000-0100-000001000000}"/>
  <tableColumns count="7">
    <tableColumn id="1" xr3:uid="{00000000-0010-0000-0100-000001000000}" name="Sprint" totalsRowLabel="Total" dataDxfId="48" totalsRowDxfId="8"/>
    <tableColumn id="2" xr3:uid="{00000000-0010-0000-0100-000002000000}" name="Item ID" dataDxfId="47" totalsRowDxfId="7">
      <calculatedColumnFormula>IFERROR(B2+1,1)</calculatedColumnFormula>
    </tableColumn>
    <tableColumn id="3" xr3:uid="{00000000-0010-0000-0100-000003000000}" name="Estimated Hours" totalsRowFunction="sum" dataDxfId="46" totalsRowDxfId="6"/>
    <tableColumn id="4" xr3:uid="{00000000-0010-0000-0100-000004000000}" name="Task Name" dataDxfId="45" totalsRowDxfId="5"/>
    <tableColumn id="5" xr3:uid="{00000000-0010-0000-0100-000005000000}" name="Assigned To" dataDxfId="44" totalsRowDxfId="4"/>
    <tableColumn id="6" xr3:uid="{00000000-0010-0000-0100-000006000000}" name="Remaining Hours" totalsRowFunction="sum" dataDxfId="43" totalsRowDxfId="3">
      <calculatedColumnFormula>SprintBacklog[[#This Row],[Estimated Hours]]</calculatedColumnFormula>
    </tableColumn>
    <tableColumn id="7" xr3:uid="{00000000-0010-0000-0100-000007000000}" name="Status" dataDxfId="42" totalsRowDxfId="2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B9AFC5-37E0-4A35-B1BA-DE1F476A120C}" name="SprintBacklog2" displayName="SprintBacklog2" ref="A2:G13" totalsRowCount="1" headerRowDxfId="29" dataDxfId="28" totalsRowDxfId="27">
  <autoFilter ref="A2:G12" xr:uid="{00000000-0009-0000-0100-000001000000}"/>
  <tableColumns count="7">
    <tableColumn id="1" xr3:uid="{E2388A4B-BBF1-44B2-BF34-B4B21B8A7AA6}" name="Sprint" totalsRowLabel="Total" dataDxfId="26" totalsRowDxfId="25"/>
    <tableColumn id="2" xr3:uid="{DD5313D2-9FC4-46CB-BA6B-4DAB75529280}" name="Item ID" dataDxfId="24" totalsRowDxfId="23">
      <calculatedColumnFormula>IFERROR(B2+1,1)</calculatedColumnFormula>
    </tableColumn>
    <tableColumn id="3" xr3:uid="{32799E65-0D5A-4DC4-8612-BFA7358D26BE}" name="Estimated Hours" totalsRowFunction="sum" dataDxfId="22" totalsRowDxfId="21"/>
    <tableColumn id="4" xr3:uid="{9EA777C3-B441-4598-A21C-14381ECEFEA9}" name="Task Name" dataDxfId="20" totalsRowDxfId="19"/>
    <tableColumn id="5" xr3:uid="{35E17D3C-196D-4369-8017-6C61EFE0E03A}" name="Assigned To" dataDxfId="18" totalsRowDxfId="17"/>
    <tableColumn id="6" xr3:uid="{C41DF538-5001-464E-BBCF-46EA4669E899}" name="Remaining Hours" totalsRowFunction="sum" dataDxfId="16" totalsRowDxfId="15">
      <calculatedColumnFormula>SprintBacklog2[[#This Row],[Estimated Hours]]</calculatedColumnFormula>
    </tableColumn>
    <tableColumn id="7" xr3:uid="{D922ABE3-1CA2-46DC-85C0-FDC04C1D4903}" name="Status" dataDxfId="14" totalsRowDxfId="13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31" totalsRowShown="0" headerRowDxfId="41" dataDxfId="40">
  <autoFilter ref="A2:D31" xr:uid="{00000000-0009-0000-0100-000003000000}"/>
  <tableColumns count="4">
    <tableColumn id="1" xr3:uid="{00000000-0010-0000-0200-000001000000}" name="Work Day" dataDxfId="39"/>
    <tableColumn id="2" xr3:uid="{00000000-0010-0000-0200-000002000000}" name="Target Burn Down" dataDxfId="38">
      <calculatedColumnFormula>IFERROR(TotalHours-(Table3[[#This Row],[Work Day]]*(TotalHours/WorkingDays)),0)</calculatedColumnFormula>
    </tableColumn>
    <tableColumn id="3" xr3:uid="{00000000-0010-0000-0200-000003000000}" name="Forecast Burn Down" dataDxfId="37">
      <calculatedColumnFormula>TotalHours-(Table3[[#This Row],[Work Day]]*DevRate)</calculatedColumnFormula>
    </tableColumn>
    <tableColumn id="4" xr3:uid="{00000000-0010-0000-0200-000004000000}" name="Actual Burn Down" dataDxfId="36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9BECC2-42C5-4437-A862-C2A40BC5ECE1}" name="Table37" displayName="Table37" ref="A2:D23" totalsRowShown="0" headerRowDxfId="12" dataDxfId="11">
  <autoFilter ref="A2:D23" xr:uid="{00000000-0009-0000-0100-000003000000}"/>
  <tableColumns count="4">
    <tableColumn id="1" xr3:uid="{A14715B8-47C0-4A0F-8CAB-9ED7BA502BAD}" name="Work Day" dataDxfId="10"/>
    <tableColumn id="2" xr3:uid="{B31499C0-490A-44DF-9151-18AD36CEE45E}" name="Target Burn Down" dataDxfId="0">
      <calculatedColumnFormula>IFERROR(TotalHours2-(Table37[[#This Row],[Work Day]]*(TotalHours2/WorkingDays2)),0)</calculatedColumnFormula>
    </tableColumn>
    <tableColumn id="3" xr3:uid="{90BF0757-C8D8-4FE0-AFFD-D6E6E09558F7}" name="Forecast Burn Down" dataDxfId="1">
      <calculatedColumnFormula>_xlfn.SINGLE(TotalHours2)-(Table37[[#This Row],[Work Day]]*_xlfn.SINGLE(DevRate2))</calculatedColumnFormula>
    </tableColumn>
    <tableColumn id="4" xr3:uid="{14356D4C-9117-44B7-AD53-26E2FE5E781A}" name="Actual Burn Down" dataDxfId="9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B1" zoomScale="120" zoomScaleNormal="120" workbookViewId="0">
      <selection activeCell="H16" sqref="H16"/>
    </sheetView>
  </sheetViews>
  <sheetFormatPr baseColWidth="10" defaultRowHeight="14.4" x14ac:dyDescent="0.3"/>
  <cols>
    <col min="3" max="3" width="12.44140625" customWidth="1"/>
    <col min="4" max="4" width="27.109375" customWidth="1"/>
    <col min="5" max="5" width="51.33203125" customWidth="1"/>
    <col min="6" max="6" width="18.5546875" customWidth="1"/>
  </cols>
  <sheetData>
    <row r="1" spans="1:8" ht="15" thickBot="1" x14ac:dyDescent="0.35">
      <c r="A1" s="28" t="s">
        <v>27</v>
      </c>
      <c r="B1" s="29" t="s">
        <v>28</v>
      </c>
      <c r="C1" s="29" t="s">
        <v>29</v>
      </c>
      <c r="D1" s="29" t="s">
        <v>30</v>
      </c>
      <c r="E1" s="29" t="s">
        <v>31</v>
      </c>
      <c r="F1" s="29" t="s">
        <v>32</v>
      </c>
      <c r="G1" s="29" t="s">
        <v>33</v>
      </c>
      <c r="H1" s="30" t="s">
        <v>34</v>
      </c>
    </row>
    <row r="2" spans="1:8" ht="16.8" x14ac:dyDescent="0.4">
      <c r="A2" s="65" t="s">
        <v>73</v>
      </c>
      <c r="B2" s="27" t="s">
        <v>80</v>
      </c>
      <c r="C2" s="27" t="s">
        <v>115</v>
      </c>
      <c r="D2" s="27" t="s">
        <v>75</v>
      </c>
      <c r="E2" s="27" t="s">
        <v>76</v>
      </c>
      <c r="F2" s="66" t="s">
        <v>68</v>
      </c>
      <c r="G2" s="62" t="s">
        <v>37</v>
      </c>
      <c r="H2" s="67" t="s">
        <v>118</v>
      </c>
    </row>
    <row r="3" spans="1:8" ht="16.8" x14ac:dyDescent="0.4">
      <c r="A3" s="64" t="s">
        <v>78</v>
      </c>
      <c r="B3" s="23" t="s">
        <v>80</v>
      </c>
      <c r="C3" s="23" t="s">
        <v>115</v>
      </c>
      <c r="D3" s="23" t="s">
        <v>79</v>
      </c>
      <c r="E3" s="23" t="s">
        <v>77</v>
      </c>
      <c r="F3" s="24" t="s">
        <v>68</v>
      </c>
      <c r="G3" s="60" t="s">
        <v>37</v>
      </c>
      <c r="H3" s="61" t="s">
        <v>118</v>
      </c>
    </row>
    <row r="4" spans="1:8" ht="16.8" x14ac:dyDescent="0.4">
      <c r="A4" s="64" t="s">
        <v>82</v>
      </c>
      <c r="B4" s="23" t="s">
        <v>80</v>
      </c>
      <c r="C4" s="23" t="s">
        <v>74</v>
      </c>
      <c r="D4" s="23" t="s">
        <v>81</v>
      </c>
      <c r="E4" s="23" t="s">
        <v>97</v>
      </c>
      <c r="F4" s="24" t="s">
        <v>68</v>
      </c>
      <c r="G4" s="60" t="s">
        <v>94</v>
      </c>
      <c r="H4" s="61" t="s">
        <v>118</v>
      </c>
    </row>
    <row r="5" spans="1:8" ht="16.8" hidden="1" x14ac:dyDescent="0.4">
      <c r="A5" s="64" t="s">
        <v>20</v>
      </c>
      <c r="B5" s="23" t="s">
        <v>35</v>
      </c>
      <c r="C5" s="23" t="s">
        <v>57</v>
      </c>
      <c r="D5" s="23" t="s">
        <v>39</v>
      </c>
      <c r="E5" s="23" t="s">
        <v>40</v>
      </c>
      <c r="F5" s="24" t="s">
        <v>68</v>
      </c>
      <c r="G5" s="60" t="s">
        <v>37</v>
      </c>
      <c r="H5" s="61" t="s">
        <v>38</v>
      </c>
    </row>
    <row r="6" spans="1:8" ht="16.8" hidden="1" x14ac:dyDescent="0.4">
      <c r="A6" s="64" t="s">
        <v>21</v>
      </c>
      <c r="B6" s="23" t="s">
        <v>35</v>
      </c>
      <c r="C6" s="23" t="s">
        <v>36</v>
      </c>
      <c r="D6" s="23" t="s">
        <v>41</v>
      </c>
      <c r="E6" s="23" t="s">
        <v>42</v>
      </c>
      <c r="F6" s="24" t="s">
        <v>68</v>
      </c>
      <c r="G6" s="60" t="s">
        <v>37</v>
      </c>
      <c r="H6" s="61" t="s">
        <v>38</v>
      </c>
    </row>
    <row r="7" spans="1:8" ht="16.8" hidden="1" x14ac:dyDescent="0.4">
      <c r="A7" s="64" t="s">
        <v>22</v>
      </c>
      <c r="B7" s="23" t="s">
        <v>35</v>
      </c>
      <c r="C7" s="23" t="s">
        <v>57</v>
      </c>
      <c r="D7" s="23" t="s">
        <v>43</v>
      </c>
      <c r="E7" s="23" t="s">
        <v>44</v>
      </c>
      <c r="F7" s="24" t="s">
        <v>68</v>
      </c>
      <c r="G7" s="60" t="s">
        <v>37</v>
      </c>
      <c r="H7" s="61" t="s">
        <v>38</v>
      </c>
    </row>
    <row r="8" spans="1:8" ht="16.8" hidden="1" x14ac:dyDescent="0.4">
      <c r="A8" s="64" t="s">
        <v>23</v>
      </c>
      <c r="B8" s="23" t="s">
        <v>35</v>
      </c>
      <c r="C8" s="23" t="s">
        <v>57</v>
      </c>
      <c r="D8" s="23" t="s">
        <v>45</v>
      </c>
      <c r="E8" s="23" t="s">
        <v>46</v>
      </c>
      <c r="F8" s="24" t="s">
        <v>68</v>
      </c>
      <c r="G8" s="60" t="s">
        <v>37</v>
      </c>
      <c r="H8" s="61" t="s">
        <v>38</v>
      </c>
    </row>
    <row r="9" spans="1:8" ht="16.8" hidden="1" x14ac:dyDescent="0.4">
      <c r="A9" s="64" t="s">
        <v>24</v>
      </c>
      <c r="B9" s="23" t="s">
        <v>35</v>
      </c>
      <c r="C9" s="23" t="s">
        <v>36</v>
      </c>
      <c r="D9" s="23" t="s">
        <v>47</v>
      </c>
      <c r="E9" s="23" t="s">
        <v>48</v>
      </c>
      <c r="F9" s="24" t="s">
        <v>68</v>
      </c>
      <c r="G9" s="60" t="s">
        <v>37</v>
      </c>
      <c r="H9" s="61" t="s">
        <v>38</v>
      </c>
    </row>
    <row r="10" spans="1:8" ht="16.8" hidden="1" x14ac:dyDescent="0.4">
      <c r="A10" s="64" t="s">
        <v>25</v>
      </c>
      <c r="B10" s="23" t="s">
        <v>35</v>
      </c>
      <c r="C10" s="23" t="s">
        <v>57</v>
      </c>
      <c r="D10" s="23" t="s">
        <v>49</v>
      </c>
      <c r="E10" s="23" t="s">
        <v>50</v>
      </c>
      <c r="F10" s="24" t="s">
        <v>68</v>
      </c>
      <c r="G10" s="60" t="s">
        <v>37</v>
      </c>
      <c r="H10" s="61" t="s">
        <v>38</v>
      </c>
    </row>
    <row r="11" spans="1:8" ht="16.8" hidden="1" x14ac:dyDescent="0.4">
      <c r="A11" s="57" t="s">
        <v>26</v>
      </c>
      <c r="B11" s="23" t="s">
        <v>35</v>
      </c>
      <c r="C11" s="23" t="s">
        <v>36</v>
      </c>
      <c r="D11" s="23" t="s">
        <v>51</v>
      </c>
      <c r="E11" s="23" t="s">
        <v>52</v>
      </c>
      <c r="F11" s="24" t="s">
        <v>69</v>
      </c>
      <c r="G11" s="60" t="s">
        <v>37</v>
      </c>
      <c r="H11" s="61" t="s">
        <v>67</v>
      </c>
    </row>
    <row r="12" spans="1:8" ht="16.8" hidden="1" x14ac:dyDescent="0.4">
      <c r="A12" s="57" t="s">
        <v>64</v>
      </c>
      <c r="B12" s="25" t="s">
        <v>35</v>
      </c>
      <c r="C12" s="25" t="s">
        <v>36</v>
      </c>
      <c r="D12" s="25" t="s">
        <v>53</v>
      </c>
      <c r="E12" s="25" t="s">
        <v>54</v>
      </c>
      <c r="F12" s="26" t="s">
        <v>70</v>
      </c>
      <c r="G12" s="63" t="s">
        <v>37</v>
      </c>
      <c r="H12" s="61" t="s">
        <v>66</v>
      </c>
    </row>
    <row r="13" spans="1:8" ht="16.8" hidden="1" x14ac:dyDescent="0.4">
      <c r="A13" s="57" t="s">
        <v>65</v>
      </c>
      <c r="B13" s="25" t="s">
        <v>35</v>
      </c>
      <c r="C13" s="25" t="s">
        <v>36</v>
      </c>
      <c r="D13" s="25" t="s">
        <v>55</v>
      </c>
      <c r="E13" s="25" t="s">
        <v>56</v>
      </c>
      <c r="F13" s="26" t="s">
        <v>70</v>
      </c>
      <c r="G13" s="63" t="s">
        <v>37</v>
      </c>
      <c r="H13" s="61" t="s">
        <v>66</v>
      </c>
    </row>
    <row r="14" spans="1:8" ht="16.8" x14ac:dyDescent="0.4">
      <c r="A14" s="57" t="s">
        <v>99</v>
      </c>
      <c r="B14" s="23" t="s">
        <v>80</v>
      </c>
      <c r="C14" s="23" t="s">
        <v>74</v>
      </c>
      <c r="D14" s="23" t="s">
        <v>95</v>
      </c>
      <c r="E14" s="23" t="s">
        <v>96</v>
      </c>
      <c r="F14" s="24" t="s">
        <v>68</v>
      </c>
      <c r="G14" s="60" t="s">
        <v>37</v>
      </c>
      <c r="H14" s="61" t="s">
        <v>118</v>
      </c>
    </row>
    <row r="15" spans="1:8" ht="16.8" x14ac:dyDescent="0.4">
      <c r="A15" s="57" t="s">
        <v>100</v>
      </c>
      <c r="B15" s="23" t="s">
        <v>80</v>
      </c>
      <c r="C15" s="23" t="s">
        <v>74</v>
      </c>
      <c r="D15" s="23" t="s">
        <v>81</v>
      </c>
      <c r="E15" s="23" t="s">
        <v>98</v>
      </c>
      <c r="F15" s="24" t="s">
        <v>68</v>
      </c>
      <c r="G15" s="60" t="s">
        <v>94</v>
      </c>
      <c r="H15" s="61" t="s">
        <v>118</v>
      </c>
    </row>
    <row r="16" spans="1:8" ht="16.8" x14ac:dyDescent="0.4">
      <c r="A16" s="69" t="s">
        <v>127</v>
      </c>
      <c r="B16" s="25" t="s">
        <v>80</v>
      </c>
      <c r="C16" s="25" t="s">
        <v>115</v>
      </c>
      <c r="D16" s="25" t="s">
        <v>116</v>
      </c>
      <c r="E16" s="25" t="s">
        <v>117</v>
      </c>
      <c r="F16" s="26" t="s">
        <v>68</v>
      </c>
      <c r="G16" s="63" t="s">
        <v>37</v>
      </c>
      <c r="H16" s="70" t="s">
        <v>66</v>
      </c>
    </row>
    <row r="17" spans="1:8" ht="17.399999999999999" thickBot="1" x14ac:dyDescent="0.45">
      <c r="A17" s="69" t="s">
        <v>128</v>
      </c>
      <c r="B17" s="25" t="s">
        <v>121</v>
      </c>
      <c r="C17" s="25" t="s">
        <v>74</v>
      </c>
      <c r="D17" s="25" t="s">
        <v>122</v>
      </c>
      <c r="E17" s="25" t="s">
        <v>123</v>
      </c>
      <c r="F17" s="26" t="s">
        <v>68</v>
      </c>
      <c r="G17" s="63" t="s">
        <v>94</v>
      </c>
      <c r="H17" s="71" t="s">
        <v>66</v>
      </c>
    </row>
    <row r="21" spans="1:8" x14ac:dyDescent="0.3">
      <c r="D21" s="72"/>
    </row>
    <row r="42" spans="2:2" x14ac:dyDescent="0.3">
      <c r="B4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zoomScaleNormal="100" workbookViewId="0">
      <selection activeCell="I37" sqref="I37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73</v>
      </c>
      <c r="C2" s="20" t="s">
        <v>80</v>
      </c>
      <c r="D2" s="20" t="s">
        <v>115</v>
      </c>
      <c r="E2" s="20" t="s">
        <v>75</v>
      </c>
      <c r="F2" s="20" t="s">
        <v>76</v>
      </c>
      <c r="G2" s="21" t="s">
        <v>68</v>
      </c>
      <c r="H2" s="20" t="s">
        <v>37</v>
      </c>
      <c r="I2" s="20" t="s">
        <v>118</v>
      </c>
    </row>
    <row r="3" spans="1:9" x14ac:dyDescent="0.3">
      <c r="A3" s="19"/>
      <c r="B3" s="31"/>
      <c r="C3" s="32" t="s">
        <v>61</v>
      </c>
      <c r="D3" s="49"/>
      <c r="E3" s="49"/>
      <c r="F3" s="49"/>
      <c r="G3" s="32" t="s">
        <v>62</v>
      </c>
      <c r="H3" s="49"/>
      <c r="I3" s="34" t="s">
        <v>63</v>
      </c>
    </row>
    <row r="4" spans="1:9" x14ac:dyDescent="0.3">
      <c r="A4" s="19"/>
      <c r="B4" s="35" t="s">
        <v>83</v>
      </c>
      <c r="C4" s="82" t="s">
        <v>101</v>
      </c>
      <c r="D4" s="82"/>
      <c r="E4" s="82"/>
      <c r="F4" s="82"/>
      <c r="G4" s="50" t="s">
        <v>91</v>
      </c>
      <c r="H4" s="50"/>
      <c r="I4" s="36">
        <v>5</v>
      </c>
    </row>
    <row r="5" spans="1:9" x14ac:dyDescent="0.3">
      <c r="A5" s="19"/>
      <c r="B5" s="35" t="s">
        <v>84</v>
      </c>
      <c r="C5" s="84" t="s">
        <v>129</v>
      </c>
      <c r="D5" s="84"/>
      <c r="E5" s="84"/>
      <c r="F5" s="84"/>
      <c r="G5" s="59"/>
      <c r="H5" s="59"/>
      <c r="I5" s="36">
        <v>3</v>
      </c>
    </row>
    <row r="6" spans="1:9" ht="15" thickBot="1" x14ac:dyDescent="0.35">
      <c r="A6" s="19"/>
      <c r="B6" s="37"/>
      <c r="C6" s="78"/>
      <c r="D6" s="78"/>
      <c r="E6" s="78"/>
      <c r="F6" s="78"/>
      <c r="G6" s="51"/>
      <c r="H6" s="51"/>
      <c r="I6" s="39"/>
    </row>
    <row r="7" spans="1:9" ht="15" thickBot="1" x14ac:dyDescent="0.35">
      <c r="A7" s="19"/>
      <c r="B7" s="52"/>
      <c r="C7" s="81"/>
      <c r="D7" s="81"/>
      <c r="E7" s="81"/>
      <c r="F7" s="81"/>
      <c r="G7" s="52"/>
      <c r="H7" s="44" t="s">
        <v>72</v>
      </c>
      <c r="I7" s="48">
        <f>SUM(I4:I6)</f>
        <v>8</v>
      </c>
    </row>
    <row r="8" spans="1:9" x14ac:dyDescent="0.3">
      <c r="A8" s="19"/>
      <c r="B8" s="17" t="s">
        <v>27</v>
      </c>
      <c r="C8" s="17" t="s">
        <v>28</v>
      </c>
      <c r="D8" s="17" t="s">
        <v>29</v>
      </c>
      <c r="E8" s="17" t="s">
        <v>58</v>
      </c>
      <c r="F8" s="17" t="s">
        <v>59</v>
      </c>
      <c r="G8" s="17" t="s">
        <v>32</v>
      </c>
      <c r="H8" s="17" t="s">
        <v>60</v>
      </c>
      <c r="I8" s="17" t="s">
        <v>10</v>
      </c>
    </row>
    <row r="9" spans="1:9" x14ac:dyDescent="0.3">
      <c r="A9" s="19"/>
      <c r="B9" s="20" t="s">
        <v>78</v>
      </c>
      <c r="C9" s="20" t="s">
        <v>80</v>
      </c>
      <c r="D9" s="20" t="s">
        <v>115</v>
      </c>
      <c r="E9" s="20" t="s">
        <v>79</v>
      </c>
      <c r="F9" s="20" t="s">
        <v>77</v>
      </c>
      <c r="G9" s="20" t="s">
        <v>68</v>
      </c>
      <c r="H9" s="20" t="s">
        <v>37</v>
      </c>
      <c r="I9" s="20" t="s">
        <v>118</v>
      </c>
    </row>
    <row r="10" spans="1:9" ht="15" thickBot="1" x14ac:dyDescent="0.35">
      <c r="A10" s="19"/>
      <c r="B10" s="52"/>
      <c r="C10" s="22" t="s">
        <v>61</v>
      </c>
      <c r="D10" s="52"/>
      <c r="E10" s="52"/>
      <c r="F10" s="52"/>
      <c r="G10" s="58" t="s">
        <v>62</v>
      </c>
      <c r="H10" s="52"/>
      <c r="I10" s="22" t="s">
        <v>63</v>
      </c>
    </row>
    <row r="11" spans="1:9" x14ac:dyDescent="0.3">
      <c r="A11" s="19"/>
      <c r="B11" s="31" t="s">
        <v>85</v>
      </c>
      <c r="C11" s="80" t="s">
        <v>102</v>
      </c>
      <c r="D11" s="81"/>
      <c r="E11" s="81"/>
      <c r="F11" s="81"/>
      <c r="G11" s="53" t="s">
        <v>89</v>
      </c>
      <c r="H11" s="33"/>
      <c r="I11" s="40">
        <v>5</v>
      </c>
    </row>
    <row r="12" spans="1:9" x14ac:dyDescent="0.3">
      <c r="A12" s="19"/>
      <c r="B12" s="35" t="s">
        <v>86</v>
      </c>
      <c r="C12" s="84" t="s">
        <v>129</v>
      </c>
      <c r="D12" s="84"/>
      <c r="E12" s="84"/>
      <c r="F12" s="84"/>
      <c r="G12" s="59"/>
      <c r="H12" s="59"/>
      <c r="I12" s="36">
        <v>3</v>
      </c>
    </row>
    <row r="13" spans="1:9" ht="15" thickBot="1" x14ac:dyDescent="0.35">
      <c r="A13" s="19"/>
      <c r="B13" s="37"/>
      <c r="C13" s="78"/>
      <c r="D13" s="79"/>
      <c r="E13" s="79"/>
      <c r="F13" s="79"/>
      <c r="G13" s="38"/>
      <c r="H13" s="38"/>
      <c r="I13" s="41"/>
    </row>
    <row r="14" spans="1:9" ht="15" thickBot="1" x14ac:dyDescent="0.35">
      <c r="A14" s="19"/>
      <c r="B14" s="18"/>
      <c r="C14" s="83"/>
      <c r="D14" s="83"/>
      <c r="E14" s="83"/>
      <c r="F14" s="83"/>
      <c r="G14" s="18"/>
      <c r="H14" s="44" t="s">
        <v>72</v>
      </c>
      <c r="I14" s="48">
        <f>SUM(I11:I13)</f>
        <v>8</v>
      </c>
    </row>
    <row r="15" spans="1:9" x14ac:dyDescent="0.3">
      <c r="A15" s="19"/>
      <c r="B15" s="17" t="s">
        <v>27</v>
      </c>
      <c r="C15" s="17" t="s">
        <v>28</v>
      </c>
      <c r="D15" s="17" t="s">
        <v>29</v>
      </c>
      <c r="E15" s="17" t="s">
        <v>58</v>
      </c>
      <c r="F15" s="17" t="s">
        <v>59</v>
      </c>
      <c r="G15" s="17" t="s">
        <v>32</v>
      </c>
      <c r="H15" s="17" t="s">
        <v>60</v>
      </c>
      <c r="I15" s="17" t="s">
        <v>10</v>
      </c>
    </row>
    <row r="16" spans="1:9" x14ac:dyDescent="0.3">
      <c r="A16" s="19"/>
      <c r="B16" s="20" t="s">
        <v>82</v>
      </c>
      <c r="C16" s="20" t="s">
        <v>80</v>
      </c>
      <c r="D16" s="20" t="s">
        <v>74</v>
      </c>
      <c r="E16" s="20" t="s">
        <v>81</v>
      </c>
      <c r="F16" s="68" t="s">
        <v>97</v>
      </c>
      <c r="G16" s="21" t="s">
        <v>68</v>
      </c>
      <c r="H16" s="20" t="s">
        <v>94</v>
      </c>
      <c r="I16" s="20" t="s">
        <v>118</v>
      </c>
    </row>
    <row r="17" spans="1:9" ht="15" thickBot="1" x14ac:dyDescent="0.35">
      <c r="A17" s="19"/>
      <c r="B17" s="18"/>
      <c r="C17" s="22" t="s">
        <v>61</v>
      </c>
      <c r="D17" s="18"/>
      <c r="E17" s="18"/>
      <c r="F17" s="18"/>
      <c r="G17" s="22" t="s">
        <v>62</v>
      </c>
      <c r="H17" s="18"/>
      <c r="I17" s="22" t="s">
        <v>63</v>
      </c>
    </row>
    <row r="18" spans="1:9" x14ac:dyDescent="0.3">
      <c r="A18" s="19"/>
      <c r="B18" s="31" t="s">
        <v>87</v>
      </c>
      <c r="C18" s="80" t="s">
        <v>103</v>
      </c>
      <c r="D18" s="81"/>
      <c r="E18" s="81"/>
      <c r="F18" s="81"/>
      <c r="G18" s="33" t="s">
        <v>92</v>
      </c>
      <c r="H18" s="33"/>
      <c r="I18" s="40">
        <v>5</v>
      </c>
    </row>
    <row r="19" spans="1:9" x14ac:dyDescent="0.3">
      <c r="A19" s="19"/>
      <c r="B19" s="35" t="s">
        <v>88</v>
      </c>
      <c r="C19" s="84" t="s">
        <v>129</v>
      </c>
      <c r="D19" s="84"/>
      <c r="E19" s="84"/>
      <c r="F19" s="84"/>
      <c r="G19" s="59"/>
      <c r="H19" s="59"/>
      <c r="I19" s="36">
        <v>3</v>
      </c>
    </row>
    <row r="20" spans="1:9" ht="15" thickBot="1" x14ac:dyDescent="0.35">
      <c r="A20" s="19"/>
      <c r="B20" s="37"/>
      <c r="C20" s="78"/>
      <c r="D20" s="79"/>
      <c r="E20" s="79"/>
      <c r="F20" s="79"/>
      <c r="G20" s="38"/>
      <c r="H20" s="38"/>
      <c r="I20" s="39"/>
    </row>
    <row r="21" spans="1:9" ht="15" thickBot="1" x14ac:dyDescent="0.35">
      <c r="A21" s="19"/>
      <c r="B21" s="17"/>
      <c r="C21" s="17"/>
      <c r="D21" s="17"/>
      <c r="E21" s="17"/>
      <c r="F21" s="17"/>
      <c r="G21" s="17"/>
      <c r="H21" s="44" t="s">
        <v>72</v>
      </c>
      <c r="I21" s="48">
        <f>SUM(I18:I20)</f>
        <v>8</v>
      </c>
    </row>
    <row r="22" spans="1:9" x14ac:dyDescent="0.3">
      <c r="A22" s="19"/>
      <c r="B22" s="17" t="s">
        <v>27</v>
      </c>
      <c r="C22" s="17" t="s">
        <v>28</v>
      </c>
      <c r="D22" s="17" t="s">
        <v>29</v>
      </c>
      <c r="E22" s="17" t="s">
        <v>58</v>
      </c>
      <c r="F22" s="17" t="s">
        <v>59</v>
      </c>
      <c r="G22" s="17" t="s">
        <v>32</v>
      </c>
      <c r="H22" s="17" t="s">
        <v>60</v>
      </c>
      <c r="I22" s="17" t="s">
        <v>10</v>
      </c>
    </row>
    <row r="23" spans="1:9" x14ac:dyDescent="0.3">
      <c r="A23" s="19"/>
      <c r="B23" s="20" t="s">
        <v>99</v>
      </c>
      <c r="C23" s="20" t="s">
        <v>80</v>
      </c>
      <c r="D23" s="20" t="s">
        <v>74</v>
      </c>
      <c r="E23" s="20" t="s">
        <v>95</v>
      </c>
      <c r="F23" s="68" t="s">
        <v>96</v>
      </c>
      <c r="G23" s="21" t="s">
        <v>68</v>
      </c>
      <c r="H23" s="20" t="s">
        <v>37</v>
      </c>
      <c r="I23" s="20" t="s">
        <v>118</v>
      </c>
    </row>
    <row r="24" spans="1:9" ht="15" thickBot="1" x14ac:dyDescent="0.35">
      <c r="A24" s="19"/>
      <c r="B24" s="56"/>
      <c r="C24" s="22" t="s">
        <v>61</v>
      </c>
      <c r="D24" s="56"/>
      <c r="E24" s="56"/>
      <c r="F24" s="56"/>
      <c r="G24" s="22" t="s">
        <v>62</v>
      </c>
      <c r="H24" s="56"/>
      <c r="I24" s="22" t="s">
        <v>63</v>
      </c>
    </row>
    <row r="25" spans="1:9" x14ac:dyDescent="0.3">
      <c r="A25" s="19"/>
      <c r="B25" s="31" t="s">
        <v>111</v>
      </c>
      <c r="C25" s="80" t="s">
        <v>110</v>
      </c>
      <c r="D25" s="80"/>
      <c r="E25" s="80"/>
      <c r="F25" s="80"/>
      <c r="G25" s="55" t="s">
        <v>90</v>
      </c>
      <c r="H25" s="55"/>
      <c r="I25" s="40">
        <v>5</v>
      </c>
    </row>
    <row r="26" spans="1:9" x14ac:dyDescent="0.3">
      <c r="A26" s="19"/>
      <c r="B26" s="35" t="s">
        <v>112</v>
      </c>
      <c r="C26" s="84" t="s">
        <v>129</v>
      </c>
      <c r="D26" s="84"/>
      <c r="E26" s="84"/>
      <c r="F26" s="84"/>
      <c r="G26" s="59"/>
      <c r="H26" s="59"/>
      <c r="I26" s="36">
        <v>3</v>
      </c>
    </row>
    <row r="27" spans="1:9" ht="15" thickBot="1" x14ac:dyDescent="0.35">
      <c r="A27" s="19"/>
      <c r="B27" s="37"/>
      <c r="C27" s="78"/>
      <c r="D27" s="78"/>
      <c r="E27" s="78"/>
      <c r="F27" s="78"/>
      <c r="G27" s="54"/>
      <c r="H27" s="54"/>
      <c r="I27" s="39"/>
    </row>
    <row r="28" spans="1:9" ht="15" thickBot="1" x14ac:dyDescent="0.35">
      <c r="A28" s="19"/>
      <c r="B28" s="17"/>
      <c r="C28" s="17"/>
      <c r="D28" s="17"/>
      <c r="E28" s="17"/>
      <c r="F28" s="17"/>
      <c r="G28" s="17"/>
      <c r="H28" s="44" t="s">
        <v>72</v>
      </c>
      <c r="I28" s="48">
        <f>SUM(I25:I27)</f>
        <v>8</v>
      </c>
    </row>
    <row r="29" spans="1:9" x14ac:dyDescent="0.3">
      <c r="A29" s="19"/>
      <c r="B29" s="17" t="s">
        <v>27</v>
      </c>
      <c r="C29" s="17" t="s">
        <v>28</v>
      </c>
      <c r="D29" s="17" t="s">
        <v>29</v>
      </c>
      <c r="E29" s="17" t="s">
        <v>58</v>
      </c>
      <c r="F29" s="17" t="s">
        <v>59</v>
      </c>
      <c r="G29" s="17" t="s">
        <v>32</v>
      </c>
      <c r="H29" s="17" t="s">
        <v>60</v>
      </c>
      <c r="I29" s="17" t="s">
        <v>10</v>
      </c>
    </row>
    <row r="30" spans="1:9" x14ac:dyDescent="0.3">
      <c r="A30" s="19"/>
      <c r="B30" s="20" t="s">
        <v>100</v>
      </c>
      <c r="C30" s="20" t="s">
        <v>80</v>
      </c>
      <c r="D30" s="20" t="s">
        <v>74</v>
      </c>
      <c r="E30" s="20" t="s">
        <v>81</v>
      </c>
      <c r="F30" s="68" t="s">
        <v>98</v>
      </c>
      <c r="G30" s="21" t="s">
        <v>68</v>
      </c>
      <c r="H30" s="20" t="s">
        <v>94</v>
      </c>
      <c r="I30" s="20" t="s">
        <v>118</v>
      </c>
    </row>
    <row r="31" spans="1:9" ht="15" thickBot="1" x14ac:dyDescent="0.35">
      <c r="A31" s="19"/>
      <c r="B31" s="56"/>
      <c r="C31" s="22" t="s">
        <v>61</v>
      </c>
      <c r="D31" s="56"/>
      <c r="E31" s="56"/>
      <c r="F31" s="56"/>
      <c r="G31" s="22" t="s">
        <v>62</v>
      </c>
      <c r="H31" s="56"/>
      <c r="I31" s="22" t="s">
        <v>63</v>
      </c>
    </row>
    <row r="32" spans="1:9" x14ac:dyDescent="0.3">
      <c r="A32" s="19"/>
      <c r="B32" s="31" t="s">
        <v>113</v>
      </c>
      <c r="C32" s="80" t="s">
        <v>104</v>
      </c>
      <c r="D32" s="81"/>
      <c r="E32" s="81"/>
      <c r="F32" s="81"/>
      <c r="G32" s="55" t="s">
        <v>93</v>
      </c>
      <c r="H32" s="55"/>
      <c r="I32" s="40">
        <v>5</v>
      </c>
    </row>
    <row r="33" spans="1:9" x14ac:dyDescent="0.3">
      <c r="A33" s="19"/>
      <c r="B33" s="35" t="s">
        <v>114</v>
      </c>
      <c r="C33" s="84" t="s">
        <v>129</v>
      </c>
      <c r="D33" s="84"/>
      <c r="E33" s="84"/>
      <c r="F33" s="84"/>
      <c r="G33" s="59"/>
      <c r="H33" s="59"/>
      <c r="I33" s="36">
        <v>3</v>
      </c>
    </row>
    <row r="34" spans="1:9" ht="15" thickBot="1" x14ac:dyDescent="0.35">
      <c r="A34" s="19"/>
      <c r="B34" s="37"/>
      <c r="C34" s="78"/>
      <c r="D34" s="79"/>
      <c r="E34" s="79"/>
      <c r="F34" s="79"/>
      <c r="G34" s="54"/>
      <c r="H34" s="54"/>
      <c r="I34" s="39"/>
    </row>
    <row r="35" spans="1:9" ht="15" thickBot="1" x14ac:dyDescent="0.35">
      <c r="A35" s="19"/>
      <c r="B35" s="17"/>
      <c r="C35" s="17"/>
      <c r="D35" s="17"/>
      <c r="E35" s="17"/>
      <c r="F35" s="17"/>
      <c r="G35" s="17"/>
      <c r="H35" s="44" t="s">
        <v>72</v>
      </c>
      <c r="I35" s="48">
        <f>SUM(I32:I34)</f>
        <v>8</v>
      </c>
    </row>
    <row r="36" spans="1:9" x14ac:dyDescent="0.3">
      <c r="A36" s="19"/>
    </row>
    <row r="37" spans="1:9" ht="21" x14ac:dyDescent="0.4">
      <c r="A37" s="19"/>
      <c r="H37" s="43" t="s">
        <v>71</v>
      </c>
      <c r="I37" s="43">
        <f>I7+I14+I21+I28+I35</f>
        <v>40</v>
      </c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7">
    <mergeCell ref="C33:F33"/>
    <mergeCell ref="C34:F34"/>
    <mergeCell ref="C25:F25"/>
    <mergeCell ref="C27:F27"/>
    <mergeCell ref="C32:F32"/>
    <mergeCell ref="C4:F4"/>
    <mergeCell ref="C6:F6"/>
    <mergeCell ref="C7:F7"/>
    <mergeCell ref="C11:F11"/>
    <mergeCell ref="C13:F13"/>
    <mergeCell ref="C14:F14"/>
    <mergeCell ref="C18:F18"/>
    <mergeCell ref="C20:F20"/>
    <mergeCell ref="C12:F12"/>
    <mergeCell ref="C5:F5"/>
    <mergeCell ref="C19:F19"/>
    <mergeCell ref="C26:F2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Normal="100" workbookViewId="0">
      <selection activeCell="I14" sqref="I14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127</v>
      </c>
      <c r="C3" s="20" t="s">
        <v>80</v>
      </c>
      <c r="D3" s="20" t="s">
        <v>115</v>
      </c>
      <c r="E3" s="20" t="s">
        <v>116</v>
      </c>
      <c r="F3" s="20" t="s">
        <v>117</v>
      </c>
      <c r="G3" s="21" t="s">
        <v>68</v>
      </c>
      <c r="H3" s="20" t="s">
        <v>37</v>
      </c>
      <c r="I3" s="20" t="s">
        <v>66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31" t="s">
        <v>130</v>
      </c>
      <c r="C5" s="80" t="s">
        <v>119</v>
      </c>
      <c r="D5" s="81"/>
      <c r="E5" s="81"/>
      <c r="F5" s="81"/>
      <c r="G5" s="33" t="s">
        <v>89</v>
      </c>
      <c r="H5" s="33"/>
      <c r="I5" s="40">
        <v>5</v>
      </c>
    </row>
    <row r="6" spans="1:9" x14ac:dyDescent="0.3">
      <c r="B6" s="35" t="s">
        <v>131</v>
      </c>
      <c r="C6" s="84" t="s">
        <v>120</v>
      </c>
      <c r="D6" s="84"/>
      <c r="E6" s="84"/>
      <c r="F6" s="84"/>
      <c r="G6" s="59" t="s">
        <v>91</v>
      </c>
      <c r="H6" s="59"/>
      <c r="I6" s="36">
        <v>2</v>
      </c>
    </row>
    <row r="7" spans="1:9" ht="15" thickBot="1" x14ac:dyDescent="0.35">
      <c r="B7" s="37"/>
      <c r="C7" s="85"/>
      <c r="D7" s="85"/>
      <c r="E7" s="85"/>
      <c r="F7" s="85"/>
      <c r="G7" s="38"/>
      <c r="H7" s="38"/>
      <c r="I7" s="39"/>
    </row>
    <row r="8" spans="1:9" ht="15" thickBot="1" x14ac:dyDescent="0.35">
      <c r="B8" s="18"/>
      <c r="C8" s="86"/>
      <c r="D8" s="86"/>
      <c r="E8" s="86"/>
      <c r="F8" s="86"/>
      <c r="G8" s="18"/>
      <c r="H8" s="46" t="s">
        <v>72</v>
      </c>
      <c r="I8" s="47">
        <f>SUM(I5:I7)</f>
        <v>7</v>
      </c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128</v>
      </c>
      <c r="C10" s="20" t="s">
        <v>121</v>
      </c>
      <c r="D10" s="20" t="s">
        <v>74</v>
      </c>
      <c r="E10" s="20" t="s">
        <v>122</v>
      </c>
      <c r="F10" s="20" t="s">
        <v>123</v>
      </c>
      <c r="G10" s="21" t="s">
        <v>68</v>
      </c>
      <c r="H10" s="20" t="s">
        <v>94</v>
      </c>
      <c r="I10" s="20" t="s">
        <v>66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31" t="s">
        <v>133</v>
      </c>
      <c r="C12" s="80" t="s">
        <v>124</v>
      </c>
      <c r="D12" s="81"/>
      <c r="E12" s="81"/>
      <c r="F12" s="81"/>
      <c r="G12" s="33" t="s">
        <v>92</v>
      </c>
      <c r="H12" s="33"/>
      <c r="I12" s="40">
        <v>10</v>
      </c>
    </row>
    <row r="13" spans="1:9" x14ac:dyDescent="0.3">
      <c r="B13" s="35" t="s">
        <v>132</v>
      </c>
      <c r="C13" s="84" t="s">
        <v>135</v>
      </c>
      <c r="D13" s="84"/>
      <c r="E13" s="84"/>
      <c r="F13" s="84"/>
      <c r="G13" s="59" t="s">
        <v>90</v>
      </c>
      <c r="H13" s="59"/>
      <c r="I13" s="36">
        <v>5</v>
      </c>
    </row>
    <row r="14" spans="1:9" x14ac:dyDescent="0.3">
      <c r="B14" s="35" t="s">
        <v>134</v>
      </c>
      <c r="C14" s="84" t="s">
        <v>125</v>
      </c>
      <c r="D14" s="84"/>
      <c r="E14" s="84"/>
      <c r="F14" s="84"/>
      <c r="G14" s="59" t="s">
        <v>93</v>
      </c>
      <c r="H14" s="59"/>
      <c r="I14" s="36">
        <v>10</v>
      </c>
    </row>
    <row r="15" spans="1:9" ht="15" thickBot="1" x14ac:dyDescent="0.35">
      <c r="B15" s="37"/>
      <c r="C15" s="78"/>
      <c r="D15" s="79"/>
      <c r="E15" s="79"/>
      <c r="F15" s="79"/>
      <c r="G15" s="38"/>
      <c r="H15" s="38"/>
      <c r="I15" s="39"/>
    </row>
    <row r="16" spans="1:9" ht="15" thickBot="1" x14ac:dyDescent="0.35">
      <c r="H16" s="44" t="s">
        <v>72</v>
      </c>
      <c r="I16" s="45">
        <f>SUM(I12:I15)</f>
        <v>25</v>
      </c>
    </row>
    <row r="17" spans="8:9" x14ac:dyDescent="0.3">
      <c r="H17" s="42" t="s">
        <v>71</v>
      </c>
      <c r="I17" s="42">
        <f>I8+I16</f>
        <v>32</v>
      </c>
    </row>
  </sheetData>
  <mergeCells count="8">
    <mergeCell ref="C5:F5"/>
    <mergeCell ref="C8:F8"/>
    <mergeCell ref="C12:F12"/>
    <mergeCell ref="C15:F15"/>
    <mergeCell ref="C13:F13"/>
    <mergeCell ref="C7:F7"/>
    <mergeCell ref="C6:F6"/>
    <mergeCell ref="C14:F1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B6" sqref="B6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105</v>
      </c>
    </row>
    <row r="3" spans="1:3" ht="17.399999999999999" thickBot="1" x14ac:dyDescent="0.45">
      <c r="B3" s="6">
        <v>44582</v>
      </c>
      <c r="C3" s="2" t="s">
        <v>106</v>
      </c>
    </row>
    <row r="4" spans="1:3" ht="17.399999999999999" thickBot="1" x14ac:dyDescent="0.45">
      <c r="A4" s="4" t="s">
        <v>14</v>
      </c>
      <c r="B4" s="3">
        <f>NETWORKDAYS(B2,B3)</f>
        <v>28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107</v>
      </c>
    </row>
    <row r="6" spans="1:3" x14ac:dyDescent="0.4">
      <c r="A6" s="4" t="s">
        <v>15</v>
      </c>
      <c r="B6" s="3">
        <f>B4-B5</f>
        <v>28</v>
      </c>
      <c r="C6" s="2"/>
    </row>
    <row r="7" spans="1:3" ht="17.399999999999999" thickBot="1" x14ac:dyDescent="0.45">
      <c r="A7" s="4" t="s">
        <v>3</v>
      </c>
      <c r="B7" s="3">
        <v>5</v>
      </c>
      <c r="C7" s="2"/>
    </row>
    <row r="8" spans="1:3" ht="17.399999999999999" thickBot="1" x14ac:dyDescent="0.45">
      <c r="A8" s="4" t="s">
        <v>19</v>
      </c>
      <c r="B8" s="8">
        <v>0.05</v>
      </c>
      <c r="C8" s="2" t="s">
        <v>108</v>
      </c>
    </row>
    <row r="9" spans="1:3" x14ac:dyDescent="0.4">
      <c r="A9" s="4" t="s">
        <v>2</v>
      </c>
      <c r="B9" s="3">
        <f>(B4-B5)*B8*B7*8</f>
        <v>56.000000000000007</v>
      </c>
      <c r="C9" s="2"/>
    </row>
    <row r="10" spans="1:3" x14ac:dyDescent="0.4">
      <c r="A10" s="4" t="s">
        <v>4</v>
      </c>
      <c r="B10" s="3">
        <f>IFERROR(B9/B4,0)</f>
        <v>2.0000000000000004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3C2C-52E2-4BA6-9AB2-B144C8787130}">
  <dimension ref="A1:C17"/>
  <sheetViews>
    <sheetView zoomScale="150" zoomScaleNormal="150" workbookViewId="0">
      <selection activeCell="C14" sqref="C14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44585</v>
      </c>
      <c r="C2" s="2" t="s">
        <v>105</v>
      </c>
    </row>
    <row r="3" spans="1:3" ht="17.399999999999999" thickBot="1" x14ac:dyDescent="0.45">
      <c r="B3" s="6">
        <v>44610</v>
      </c>
      <c r="C3" s="2" t="s">
        <v>106</v>
      </c>
    </row>
    <row r="4" spans="1:3" ht="17.399999999999999" thickBot="1" x14ac:dyDescent="0.45">
      <c r="A4" s="4" t="s">
        <v>14</v>
      </c>
      <c r="B4" s="3">
        <f>NETWORKDAYS(B2,B3)</f>
        <v>20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107</v>
      </c>
    </row>
    <row r="6" spans="1:3" x14ac:dyDescent="0.4">
      <c r="A6" s="4" t="s">
        <v>15</v>
      </c>
      <c r="B6" s="3">
        <f>B4-B5</f>
        <v>20</v>
      </c>
      <c r="C6" s="2"/>
    </row>
    <row r="7" spans="1:3" ht="17.399999999999999" thickBot="1" x14ac:dyDescent="0.45">
      <c r="A7" s="4" t="s">
        <v>3</v>
      </c>
      <c r="B7" s="3">
        <v>5</v>
      </c>
      <c r="C7" s="2"/>
    </row>
    <row r="8" spans="1:3" ht="17.399999999999999" thickBot="1" x14ac:dyDescent="0.45">
      <c r="A8" s="4" t="s">
        <v>19</v>
      </c>
      <c r="B8" s="8">
        <v>0.05</v>
      </c>
      <c r="C8" s="2" t="s">
        <v>108</v>
      </c>
    </row>
    <row r="9" spans="1:3" x14ac:dyDescent="0.4">
      <c r="A9" s="4" t="s">
        <v>2</v>
      </c>
      <c r="B9" s="3">
        <f>(B4-B5)*B8*B7*8</f>
        <v>40</v>
      </c>
      <c r="C9" s="2"/>
    </row>
    <row r="10" spans="1:3" x14ac:dyDescent="0.4">
      <c r="A10" s="4" t="s">
        <v>4</v>
      </c>
      <c r="B10" s="3">
        <f>IFERROR(B9/B4,0)</f>
        <v>2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30" zoomScaleNormal="130" workbookViewId="0">
      <selection activeCell="C5" sqref="C5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8</v>
      </c>
      <c r="D3" s="11" t="s">
        <v>73</v>
      </c>
      <c r="E3" s="11" t="s">
        <v>91</v>
      </c>
      <c r="F3" s="11">
        <v>0</v>
      </c>
      <c r="G3" s="11" t="s">
        <v>126</v>
      </c>
    </row>
    <row r="4" spans="1:7" x14ac:dyDescent="0.4">
      <c r="A4" s="11">
        <v>1</v>
      </c>
      <c r="B4" s="3">
        <f t="shared" ref="B4:B12" si="0">IFERROR(B3+1,1)</f>
        <v>2</v>
      </c>
      <c r="C4" s="11">
        <v>8</v>
      </c>
      <c r="D4" s="12" t="s">
        <v>78</v>
      </c>
      <c r="E4" s="11" t="s">
        <v>89</v>
      </c>
      <c r="F4" s="11">
        <v>0</v>
      </c>
      <c r="G4" s="11" t="s">
        <v>126</v>
      </c>
    </row>
    <row r="5" spans="1:7" x14ac:dyDescent="0.4">
      <c r="A5" s="11">
        <v>1</v>
      </c>
      <c r="B5" s="3">
        <f t="shared" si="0"/>
        <v>3</v>
      </c>
      <c r="C5" s="11">
        <v>8</v>
      </c>
      <c r="D5" s="12" t="s">
        <v>82</v>
      </c>
      <c r="E5" s="11" t="s">
        <v>92</v>
      </c>
      <c r="F5" s="11">
        <v>0</v>
      </c>
      <c r="G5" s="11" t="s">
        <v>126</v>
      </c>
    </row>
    <row r="6" spans="1:7" x14ac:dyDescent="0.4">
      <c r="A6" s="11">
        <v>1</v>
      </c>
      <c r="B6" s="3">
        <f t="shared" si="0"/>
        <v>4</v>
      </c>
      <c r="C6" s="11">
        <v>8</v>
      </c>
      <c r="D6" s="12" t="s">
        <v>99</v>
      </c>
      <c r="E6" s="11" t="s">
        <v>90</v>
      </c>
      <c r="F6" s="11">
        <v>0</v>
      </c>
      <c r="G6" s="11" t="s">
        <v>126</v>
      </c>
    </row>
    <row r="7" spans="1:7" x14ac:dyDescent="0.4">
      <c r="A7" s="11">
        <v>1</v>
      </c>
      <c r="B7" s="3">
        <f t="shared" si="0"/>
        <v>5</v>
      </c>
      <c r="C7" s="11">
        <v>8</v>
      </c>
      <c r="D7" s="12" t="s">
        <v>100</v>
      </c>
      <c r="E7" s="11" t="s">
        <v>93</v>
      </c>
      <c r="F7" s="11">
        <v>0</v>
      </c>
      <c r="G7" s="11" t="s">
        <v>126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89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90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91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92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93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40</v>
      </c>
      <c r="F13" s="3">
        <f>SUBTOTAL(109,SprintBacklog[Remaining Hours])</f>
        <v>0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AB3C-3FAB-4015-8837-BD147EF4571C}">
  <dimension ref="A2:G13"/>
  <sheetViews>
    <sheetView zoomScale="130" zoomScaleNormal="130" workbookViewId="0">
      <selection activeCell="C13" sqref="C13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2</v>
      </c>
      <c r="B3" s="3">
        <f>IFERROR(B2+1,1)</f>
        <v>1</v>
      </c>
      <c r="C3" s="11">
        <v>5</v>
      </c>
      <c r="D3" s="11" t="s">
        <v>131</v>
      </c>
      <c r="E3" s="11" t="s">
        <v>91</v>
      </c>
      <c r="F3" s="11">
        <v>2</v>
      </c>
      <c r="G3" s="11" t="s">
        <v>136</v>
      </c>
    </row>
    <row r="4" spans="1:7" x14ac:dyDescent="0.4">
      <c r="A4" s="11">
        <v>2</v>
      </c>
      <c r="B4" s="3">
        <f t="shared" ref="B4:B12" si="0">IFERROR(B3+1,1)</f>
        <v>2</v>
      </c>
      <c r="C4" s="11">
        <v>2</v>
      </c>
      <c r="D4" s="12" t="s">
        <v>130</v>
      </c>
      <c r="E4" s="11" t="s">
        <v>89</v>
      </c>
      <c r="F4" s="11">
        <v>2</v>
      </c>
      <c r="G4" s="11" t="s">
        <v>137</v>
      </c>
    </row>
    <row r="5" spans="1:7" x14ac:dyDescent="0.4">
      <c r="A5" s="11">
        <v>2</v>
      </c>
      <c r="B5" s="3">
        <f t="shared" si="0"/>
        <v>3</v>
      </c>
      <c r="C5" s="11">
        <v>10</v>
      </c>
      <c r="D5" s="12" t="s">
        <v>133</v>
      </c>
      <c r="E5" s="11" t="s">
        <v>92</v>
      </c>
      <c r="F5" s="11">
        <v>8</v>
      </c>
      <c r="G5" s="11" t="s">
        <v>136</v>
      </c>
    </row>
    <row r="6" spans="1:7" x14ac:dyDescent="0.4">
      <c r="A6" s="11">
        <v>2</v>
      </c>
      <c r="B6" s="3">
        <f t="shared" si="0"/>
        <v>4</v>
      </c>
      <c r="C6" s="11">
        <v>5</v>
      </c>
      <c r="D6" s="12" t="s">
        <v>132</v>
      </c>
      <c r="E6" s="11" t="s">
        <v>90</v>
      </c>
      <c r="F6" s="11">
        <v>3</v>
      </c>
      <c r="G6" s="11" t="s">
        <v>136</v>
      </c>
    </row>
    <row r="7" spans="1:7" x14ac:dyDescent="0.4">
      <c r="A7" s="11">
        <v>2</v>
      </c>
      <c r="B7" s="3">
        <f t="shared" si="0"/>
        <v>5</v>
      </c>
      <c r="C7" s="11">
        <v>10</v>
      </c>
      <c r="D7" s="12" t="s">
        <v>134</v>
      </c>
      <c r="E7" s="11" t="s">
        <v>93</v>
      </c>
      <c r="F7" s="11">
        <v>8</v>
      </c>
      <c r="G7" s="11" t="s">
        <v>136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89</v>
      </c>
      <c r="F8" s="11">
        <f>SprintBacklog2[[#This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90</v>
      </c>
      <c r="F9" s="11">
        <f>SprintBacklog2[[#This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91</v>
      </c>
      <c r="F10" s="11">
        <f>SprintBacklog2[[#This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92</v>
      </c>
      <c r="F11" s="11">
        <f>SprintBacklog2[[#This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93</v>
      </c>
      <c r="F12" s="11">
        <f>SprintBacklog2[[#This Row],[Estimated Hours]]</f>
        <v>40</v>
      </c>
      <c r="G12" s="11"/>
    </row>
    <row r="13" spans="1:7" x14ac:dyDescent="0.4">
      <c r="A13" s="3" t="s">
        <v>12</v>
      </c>
      <c r="C13" s="3">
        <f>SUBTOTAL(109,SprintBacklog2[Estimated Hours])</f>
        <v>32</v>
      </c>
      <c r="F13" s="3">
        <f>SUBTOTAL(109,SprintBacklog2[Remaining Hours])</f>
        <v>23</v>
      </c>
    </row>
  </sheetData>
  <dataValidations count="1">
    <dataValidation type="list" allowBlank="1" showInputMessage="1" showErrorMessage="1" sqref="G3:G12" xr:uid="{E9E24F36-8232-4D64-AB8A-61EEE61678EC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31"/>
  <sheetViews>
    <sheetView topLeftCell="A4" zoomScaleNormal="100" workbookViewId="0">
      <selection activeCell="B3" sqref="B3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40</v>
      </c>
      <c r="C3" s="15">
        <f>TotalHours-(Table3[[#This Row],[Work Day]]*DevRate)</f>
        <v>40</v>
      </c>
      <c r="D3" s="15">
        <f>Table3[[#This Row],[Target Burn Down]]</f>
        <v>40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38.571428571428569</v>
      </c>
      <c r="C4" s="15">
        <f>TotalHours-(Table3[[#This Row],[Work Day]]*DevRate)</f>
        <v>38</v>
      </c>
      <c r="D4" s="16">
        <v>38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37.142857142857146</v>
      </c>
      <c r="C5" s="15">
        <f>TotalHours-(Table3[[#This Row],[Work Day]]*DevRate)</f>
        <v>36</v>
      </c>
      <c r="D5" s="16">
        <v>37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35.714285714285715</v>
      </c>
      <c r="C6" s="15">
        <f>TotalHours-(Table3[[#This Row],[Work Day]]*DevRate)</f>
        <v>34</v>
      </c>
      <c r="D6" s="16">
        <v>35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34.285714285714285</v>
      </c>
      <c r="C7" s="15">
        <f>TotalHours-(Table3[[#This Row],[Work Day]]*DevRate)</f>
        <v>32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32.857142857142854</v>
      </c>
      <c r="C8" s="15">
        <f>TotalHours-(Table3[[#This Row],[Work Day]]*DevRate)</f>
        <v>30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31.428571428571431</v>
      </c>
      <c r="C9" s="15">
        <f>TotalHours-(Table3[[#This Row],[Work Day]]*DevRate)</f>
        <v>27.999999999999996</v>
      </c>
      <c r="D9" s="16">
        <v>35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30</v>
      </c>
      <c r="C10" s="15">
        <f>TotalHours-(Table3[[#This Row],[Work Day]]*DevRate)</f>
        <v>25.999999999999996</v>
      </c>
      <c r="D10" s="16">
        <v>33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28.571428571428569</v>
      </c>
      <c r="C11" s="15">
        <f>TotalHours-(Table3[[#This Row],[Work Day]]*DevRate)</f>
        <v>23.999999999999996</v>
      </c>
      <c r="D11" s="16">
        <v>33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27.142857142857142</v>
      </c>
      <c r="C12" s="15">
        <f>TotalHours-(Table3[[#This Row],[Work Day]]*DevRate)</f>
        <v>21.999999999999996</v>
      </c>
      <c r="D12" s="16">
        <v>30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25.714285714285715</v>
      </c>
      <c r="C13" s="15">
        <f>TotalHours-(Table3[[#This Row],[Work Day]]*DevRate)</f>
        <v>19.999999999999996</v>
      </c>
      <c r="D13" s="16">
        <v>29</v>
      </c>
      <c r="E13" s="15"/>
    </row>
    <row r="14" spans="1:5" x14ac:dyDescent="0.4">
      <c r="A14" s="3">
        <v>11</v>
      </c>
      <c r="B14" s="15">
        <f>IFERROR(TotalHours-(Table3[[#This Row],[Work Day]]*(TotalHours/WorkingDays)),0)</f>
        <v>24.285714285714285</v>
      </c>
      <c r="C14" s="15">
        <f>TotalHours-(Table3[[#This Row],[Work Day]]*DevRate)</f>
        <v>17.999999999999996</v>
      </c>
      <c r="D14" s="16">
        <v>28</v>
      </c>
    </row>
    <row r="15" spans="1:5" x14ac:dyDescent="0.4">
      <c r="A15" s="3">
        <v>12</v>
      </c>
      <c r="B15" s="15">
        <f>IFERROR(TotalHours-(Table3[[#This Row],[Work Day]]*(TotalHours/WorkingDays)),0)</f>
        <v>22.857142857142858</v>
      </c>
      <c r="C15" s="15">
        <f>TotalHours-(Table3[[#This Row],[Work Day]]*DevRate)</f>
        <v>15.999999999999993</v>
      </c>
      <c r="D15" s="16">
        <v>25</v>
      </c>
    </row>
    <row r="16" spans="1:5" x14ac:dyDescent="0.4">
      <c r="A16" s="3">
        <v>13</v>
      </c>
      <c r="B16" s="15">
        <f>IFERROR(TotalHours-(Table3[[#This Row],[Work Day]]*(TotalHours/WorkingDays)),0)</f>
        <v>21.428571428571427</v>
      </c>
      <c r="C16" s="15">
        <f>TotalHours-(Table3[[#This Row],[Work Day]]*DevRate)</f>
        <v>13.999999999999993</v>
      </c>
      <c r="D16" s="16">
        <v>23</v>
      </c>
    </row>
    <row r="17" spans="1:4" x14ac:dyDescent="0.4">
      <c r="A17" s="3">
        <v>14</v>
      </c>
      <c r="B17" s="15">
        <f>IFERROR(TotalHours-(Table3[[#This Row],[Work Day]]*(TotalHours/WorkingDays)),0)</f>
        <v>20</v>
      </c>
      <c r="C17" s="15">
        <f>TotalHours-(Table3[[#This Row],[Work Day]]*DevRate)</f>
        <v>11.999999999999993</v>
      </c>
      <c r="D17" s="16">
        <v>21</v>
      </c>
    </row>
    <row r="18" spans="1:4" x14ac:dyDescent="0.4">
      <c r="A18" s="3">
        <v>15</v>
      </c>
      <c r="B18" s="15">
        <f>IFERROR(TotalHours-(Table3[[#This Row],[Work Day]]*(TotalHours/WorkingDays)),0)</f>
        <v>18.571428571428569</v>
      </c>
      <c r="C18" s="15">
        <f>TotalHours-(Table3[[#This Row],[Work Day]]*DevRate)</f>
        <v>9.9999999999999929</v>
      </c>
      <c r="D18" s="16">
        <v>20</v>
      </c>
    </row>
    <row r="19" spans="1:4" x14ac:dyDescent="0.4">
      <c r="A19" s="3">
        <v>16</v>
      </c>
      <c r="B19" s="15">
        <f>IFERROR(TotalHours-(Table3[[#This Row],[Work Day]]*(TotalHours/WorkingDays)),0)</f>
        <v>17.142857142857142</v>
      </c>
      <c r="C19" s="15">
        <f>TotalHours-(Table3[[#This Row],[Work Day]]*DevRate)</f>
        <v>7.9999999999999929</v>
      </c>
      <c r="D19" s="16">
        <v>20</v>
      </c>
    </row>
    <row r="20" spans="1:4" x14ac:dyDescent="0.4">
      <c r="A20" s="3">
        <v>17</v>
      </c>
      <c r="B20" s="15">
        <f>IFERROR(TotalHours-(Table3[[#This Row],[Work Day]]*(TotalHours/WorkingDays)),0)</f>
        <v>15.714285714285715</v>
      </c>
      <c r="C20" s="15">
        <f>TotalHours-(Table3[[#This Row],[Work Day]]*DevRate)</f>
        <v>5.9999999999999929</v>
      </c>
      <c r="D20" s="16">
        <v>19</v>
      </c>
    </row>
    <row r="21" spans="1:4" x14ac:dyDescent="0.4">
      <c r="A21" s="3">
        <v>18</v>
      </c>
      <c r="B21" s="15">
        <f>IFERROR(TotalHours-(Table3[[#This Row],[Work Day]]*(TotalHours/WorkingDays)),0)</f>
        <v>14.285714285714285</v>
      </c>
      <c r="C21" s="15">
        <f>TotalHours-(Table3[[#This Row],[Work Day]]*DevRate)</f>
        <v>3.9999999999999929</v>
      </c>
      <c r="D21" s="16">
        <v>16</v>
      </c>
    </row>
    <row r="22" spans="1:4" x14ac:dyDescent="0.4">
      <c r="A22" s="3">
        <v>19</v>
      </c>
      <c r="B22" s="15">
        <f>IFERROR(TotalHours-(Table3[[#This Row],[Work Day]]*(TotalHours/WorkingDays)),0)</f>
        <v>12.857142857142858</v>
      </c>
      <c r="C22" s="15">
        <f>TotalHours-(Table3[[#This Row],[Work Day]]*DevRate)</f>
        <v>1.9999999999999929</v>
      </c>
      <c r="D22" s="16">
        <v>15</v>
      </c>
    </row>
    <row r="23" spans="1:4" x14ac:dyDescent="0.4">
      <c r="A23" s="3">
        <v>20</v>
      </c>
      <c r="B23" s="15">
        <f>IFERROR(TotalHours-(Table3[[#This Row],[Work Day]]*(TotalHours/WorkingDays)),0)</f>
        <v>11.428571428571427</v>
      </c>
      <c r="C23" s="15">
        <f>TotalHours-(Table3[[#This Row],[Work Day]]*DevRate)</f>
        <v>0</v>
      </c>
      <c r="D23" s="16">
        <v>10</v>
      </c>
    </row>
    <row r="24" spans="1:4" x14ac:dyDescent="0.4">
      <c r="A24" s="3">
        <v>21</v>
      </c>
      <c r="B24" s="15">
        <f>IFERROR(TotalHours-(Table3[[#This Row],[Work Day]]*(TotalHours/WorkingDays)),0)</f>
        <v>10</v>
      </c>
      <c r="C24" s="15">
        <f>TotalHours-(Table3[[#This Row],[Work Day]]*DevRate)</f>
        <v>-2.0000000000000071</v>
      </c>
      <c r="D24" s="16">
        <v>7</v>
      </c>
    </row>
    <row r="25" spans="1:4" x14ac:dyDescent="0.4">
      <c r="A25" s="3">
        <v>22</v>
      </c>
      <c r="B25" s="15">
        <f>IFERROR(TotalHours-(Table3[[#This Row],[Work Day]]*(TotalHours/WorkingDays)),0)</f>
        <v>8.5714285714285694</v>
      </c>
      <c r="C25" s="15">
        <f>TotalHours-(Table3[[#This Row],[Work Day]]*DevRate)</f>
        <v>-4.0000000000000071</v>
      </c>
      <c r="D25" s="16">
        <v>6</v>
      </c>
    </row>
    <row r="26" spans="1:4" x14ac:dyDescent="0.4">
      <c r="A26" s="3">
        <v>23</v>
      </c>
      <c r="B26" s="15">
        <f>IFERROR(TotalHours-(Table3[[#This Row],[Work Day]]*(TotalHours/WorkingDays)),0)</f>
        <v>7.1428571428571388</v>
      </c>
      <c r="C26" s="15">
        <f>TotalHours-(Table3[[#This Row],[Work Day]]*DevRate)</f>
        <v>-6.0000000000000071</v>
      </c>
      <c r="D26" s="16">
        <v>6</v>
      </c>
    </row>
    <row r="27" spans="1:4" x14ac:dyDescent="0.4">
      <c r="A27" s="3">
        <v>24</v>
      </c>
      <c r="B27" s="15">
        <f>IFERROR(TotalHours-(Table3[[#This Row],[Work Day]]*(TotalHours/WorkingDays)),0)</f>
        <v>5.7142857142857153</v>
      </c>
      <c r="C27" s="15">
        <f>TotalHours-(Table3[[#This Row],[Work Day]]*DevRate)</f>
        <v>-8.0000000000000142</v>
      </c>
      <c r="D27" s="77">
        <v>5</v>
      </c>
    </row>
    <row r="28" spans="1:4" x14ac:dyDescent="0.4">
      <c r="A28" s="75">
        <v>25</v>
      </c>
      <c r="B28" s="76">
        <f>IFERROR(TotalHours-(Table3[[#This Row],[Work Day]]*(TotalHours/WorkingDays)),0)</f>
        <v>4.2857142857142847</v>
      </c>
      <c r="C28" s="76">
        <f>TotalHours-(Table3[[#This Row],[Work Day]]*DevRate)</f>
        <v>-10.000000000000014</v>
      </c>
      <c r="D28" s="77">
        <v>4</v>
      </c>
    </row>
    <row r="29" spans="1:4" x14ac:dyDescent="0.4">
      <c r="A29" s="75">
        <v>26</v>
      </c>
      <c r="B29" s="76">
        <f>IFERROR(TotalHours-(Table3[[#This Row],[Work Day]]*(TotalHours/WorkingDays)),0)</f>
        <v>2.8571428571428541</v>
      </c>
      <c r="C29" s="76">
        <f>TotalHours-(Table3[[#This Row],[Work Day]]*DevRate)</f>
        <v>-12.000000000000014</v>
      </c>
      <c r="D29" s="77">
        <v>4</v>
      </c>
    </row>
    <row r="30" spans="1:4" x14ac:dyDescent="0.4">
      <c r="A30" s="73">
        <v>27</v>
      </c>
      <c r="B30" s="74">
        <f>IFERROR(TotalHours-(Table3[[#This Row],[Work Day]]*(TotalHours/WorkingDays)),0)</f>
        <v>1.4285714285714306</v>
      </c>
      <c r="C30" s="74">
        <f>TotalHours-(Table3[[#This Row],[Work Day]]*DevRate)</f>
        <v>-14.000000000000014</v>
      </c>
      <c r="D30" s="16">
        <v>3</v>
      </c>
    </row>
    <row r="31" spans="1:4" x14ac:dyDescent="0.4">
      <c r="A31" s="73">
        <v>28</v>
      </c>
      <c r="B31" s="74">
        <f>IFERROR(TotalHours-(Table3[[#This Row],[Work Day]]*(TotalHours/WorkingDays)),0)</f>
        <v>0</v>
      </c>
      <c r="C31" s="74">
        <f>TotalHours-(Table3[[#This Row],[Work Day]]*DevRate)</f>
        <v>-16.000000000000014</v>
      </c>
      <c r="D31" s="16"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BA02-8B8D-4FC3-A9BD-D6ADA7A87464}">
  <dimension ref="A2:F31"/>
  <sheetViews>
    <sheetView tabSelected="1" zoomScaleNormal="100" workbookViewId="0">
      <selection activeCell="D12" sqref="D12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6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87"/>
    </row>
    <row r="3" spans="1:6" x14ac:dyDescent="0.4">
      <c r="A3" s="3">
        <v>0</v>
      </c>
      <c r="B3" s="15">
        <f>IFERROR(TotalHours2-(Table37[[#This Row],[Work Day]]*(TotalHours2/WorkingDays2)),0)</f>
        <v>32</v>
      </c>
      <c r="C3" s="15">
        <f>_xlfn.SINGLE(TotalHours2)-(Table37[[#This Row],[Work Day]]*_xlfn.SINGLE(DevRate2))</f>
        <v>32</v>
      </c>
      <c r="D3" s="15">
        <f>Table37[[#This Row],[Target Burn Down]]</f>
        <v>32</v>
      </c>
      <c r="E3" s="15"/>
    </row>
    <row r="4" spans="1:6" x14ac:dyDescent="0.4">
      <c r="A4" s="3">
        <v>1</v>
      </c>
      <c r="B4" s="15">
        <f>IFERROR(TotalHours2-(Table37[[#This Row],[Work Day]]*(TotalHours2/WorkingDays2)),0)</f>
        <v>30.4</v>
      </c>
      <c r="C4" s="15">
        <f>_xlfn.SINGLE(TotalHours2)-(Table37[[#This Row],[Work Day]]*_xlfn.SINGLE(DevRate2))</f>
        <v>30</v>
      </c>
      <c r="D4" s="16">
        <v>31</v>
      </c>
      <c r="E4" s="15"/>
    </row>
    <row r="5" spans="1:6" x14ac:dyDescent="0.4">
      <c r="A5" s="3">
        <v>2</v>
      </c>
      <c r="B5" s="15">
        <f>IFERROR(TotalHours2-(Table37[[#This Row],[Work Day]]*(TotalHours2/WorkingDays2)),0)</f>
        <v>28.8</v>
      </c>
      <c r="C5" s="15">
        <f>_xlfn.SINGLE(TotalHours2)-(Table37[[#This Row],[Work Day]]*_xlfn.SINGLE(DevRate2))</f>
        <v>28</v>
      </c>
      <c r="D5" s="16">
        <v>31</v>
      </c>
      <c r="E5" s="15"/>
    </row>
    <row r="6" spans="1:6" x14ac:dyDescent="0.4">
      <c r="A6" s="3">
        <v>3</v>
      </c>
      <c r="B6" s="15">
        <f>IFERROR(TotalHours2-(Table37[[#This Row],[Work Day]]*(TotalHours2/WorkingDays2)),0)</f>
        <v>27.2</v>
      </c>
      <c r="C6" s="15">
        <f>_xlfn.SINGLE(TotalHours2)-(Table37[[#This Row],[Work Day]]*_xlfn.SINGLE(DevRate2))</f>
        <v>26</v>
      </c>
      <c r="D6" s="16">
        <v>30</v>
      </c>
      <c r="E6" s="15"/>
    </row>
    <row r="7" spans="1:6" x14ac:dyDescent="0.4">
      <c r="A7" s="3">
        <v>4</v>
      </c>
      <c r="B7" s="15">
        <f>IFERROR(TotalHours2-(Table37[[#This Row],[Work Day]]*(TotalHours2/WorkingDays2)),0)</f>
        <v>25.6</v>
      </c>
      <c r="C7" s="15">
        <f>_xlfn.SINGLE(TotalHours2)-(Table37[[#This Row],[Work Day]]*_xlfn.SINGLE(DevRate2))</f>
        <v>24</v>
      </c>
      <c r="D7" s="16">
        <v>29</v>
      </c>
      <c r="E7" s="15"/>
    </row>
    <row r="8" spans="1:6" x14ac:dyDescent="0.4">
      <c r="A8" s="3">
        <v>5</v>
      </c>
      <c r="B8" s="15">
        <f>IFERROR(TotalHours2-(Table37[[#This Row],[Work Day]]*(TotalHours2/WorkingDays2)),0)</f>
        <v>24</v>
      </c>
      <c r="C8" s="15">
        <f>_xlfn.SINGLE(TotalHours2)-(Table37[[#This Row],[Work Day]]*_xlfn.SINGLE(DevRate2))</f>
        <v>22</v>
      </c>
      <c r="D8" s="16">
        <v>29</v>
      </c>
      <c r="E8" s="15"/>
    </row>
    <row r="9" spans="1:6" x14ac:dyDescent="0.4">
      <c r="A9" s="3">
        <v>6</v>
      </c>
      <c r="B9" s="15">
        <f>IFERROR(TotalHours2-(Table37[[#This Row],[Work Day]]*(TotalHours2/WorkingDays2)),0)</f>
        <v>22.4</v>
      </c>
      <c r="C9" s="15">
        <f>_xlfn.SINGLE(TotalHours2)-(Table37[[#This Row],[Work Day]]*_xlfn.SINGLE(DevRate2))</f>
        <v>20</v>
      </c>
      <c r="D9" s="16">
        <v>27</v>
      </c>
      <c r="E9" s="15"/>
    </row>
    <row r="10" spans="1:6" x14ac:dyDescent="0.4">
      <c r="A10" s="3">
        <v>7</v>
      </c>
      <c r="B10" s="15">
        <f>IFERROR(TotalHours2-(Table37[[#This Row],[Work Day]]*(TotalHours2/WorkingDays2)),0)</f>
        <v>20.799999999999997</v>
      </c>
      <c r="C10" s="15">
        <f>_xlfn.SINGLE(TotalHours2)-(Table37[[#This Row],[Work Day]]*_xlfn.SINGLE(DevRate2))</f>
        <v>18</v>
      </c>
      <c r="D10" s="16">
        <v>24</v>
      </c>
      <c r="E10" s="15"/>
    </row>
    <row r="11" spans="1:6" x14ac:dyDescent="0.4">
      <c r="A11" s="3">
        <v>8</v>
      </c>
      <c r="B11" s="15">
        <f>IFERROR(TotalHours2-(Table37[[#This Row],[Work Day]]*(TotalHours2/WorkingDays2)),0)</f>
        <v>19.2</v>
      </c>
      <c r="C11" s="15">
        <f>_xlfn.SINGLE(TotalHours2)-(Table37[[#This Row],[Work Day]]*_xlfn.SINGLE(DevRate2))</f>
        <v>16</v>
      </c>
      <c r="D11" s="16">
        <v>22</v>
      </c>
      <c r="E11" s="15"/>
    </row>
    <row r="12" spans="1:6" x14ac:dyDescent="0.4">
      <c r="A12" s="3">
        <v>9</v>
      </c>
      <c r="B12" s="15">
        <f>IFERROR(TotalHours2-(Table37[[#This Row],[Work Day]]*(TotalHours2/WorkingDays2)),0)</f>
        <v>17.600000000000001</v>
      </c>
      <c r="C12" s="15">
        <f>_xlfn.SINGLE(TotalHours2)-(Table37[[#This Row],[Work Day]]*_xlfn.SINGLE(DevRate2))</f>
        <v>14</v>
      </c>
      <c r="D12" s="16">
        <v>18</v>
      </c>
      <c r="E12" s="15"/>
    </row>
    <row r="13" spans="1:6" x14ac:dyDescent="0.4">
      <c r="A13" s="3">
        <v>10</v>
      </c>
      <c r="B13" s="15">
        <f>IFERROR(TotalHours2-(Table37[[#This Row],[Work Day]]*(TotalHours2/WorkingDays2)),0)</f>
        <v>16</v>
      </c>
      <c r="C13" s="15">
        <f>_xlfn.SINGLE(TotalHours2)-(Table37[[#This Row],[Work Day]]*_xlfn.SINGLE(DevRate2))</f>
        <v>12</v>
      </c>
      <c r="D13" s="16">
        <v>17</v>
      </c>
      <c r="E13" s="15"/>
    </row>
    <row r="14" spans="1:6" x14ac:dyDescent="0.4">
      <c r="A14" s="3">
        <v>11</v>
      </c>
      <c r="B14" s="15">
        <f>IFERROR(TotalHours2-(Table37[[#This Row],[Work Day]]*(TotalHours2/WorkingDays2)),0)</f>
        <v>14.399999999999999</v>
      </c>
      <c r="C14" s="15">
        <f>_xlfn.SINGLE(TotalHours2)-(Table37[[#This Row],[Work Day]]*_xlfn.SINGLE(DevRate2))</f>
        <v>10</v>
      </c>
      <c r="D14" s="16">
        <v>16</v>
      </c>
    </row>
    <row r="15" spans="1:6" x14ac:dyDescent="0.4">
      <c r="A15" s="3">
        <v>12</v>
      </c>
      <c r="B15" s="15">
        <f>IFERROR(TotalHours2-(Table37[[#This Row],[Work Day]]*(TotalHours2/WorkingDays2)),0)</f>
        <v>12.799999999999997</v>
      </c>
      <c r="C15" s="15">
        <f>_xlfn.SINGLE(TotalHours2)-(Table37[[#This Row],[Work Day]]*_xlfn.SINGLE(DevRate2))</f>
        <v>8</v>
      </c>
      <c r="D15" s="16">
        <v>15</v>
      </c>
    </row>
    <row r="16" spans="1:6" x14ac:dyDescent="0.4">
      <c r="A16" s="3">
        <v>13</v>
      </c>
      <c r="B16" s="15">
        <f>IFERROR(TotalHours2-(Table37[[#This Row],[Work Day]]*(TotalHours2/WorkingDays2)),0)</f>
        <v>11.2</v>
      </c>
      <c r="C16" s="15">
        <f>_xlfn.SINGLE(TotalHours2)-(Table37[[#This Row],[Work Day]]*_xlfn.SINGLE(DevRate2))</f>
        <v>6</v>
      </c>
      <c r="D16" s="16">
        <v>14</v>
      </c>
    </row>
    <row r="17" spans="1:4" x14ac:dyDescent="0.4">
      <c r="A17" s="3">
        <v>14</v>
      </c>
      <c r="B17" s="15">
        <f>IFERROR(TotalHours2-(Table37[[#This Row],[Work Day]]*(TotalHours2/WorkingDays2)),0)</f>
        <v>9.5999999999999979</v>
      </c>
      <c r="C17" s="15">
        <f>_xlfn.SINGLE(TotalHours2)-(Table37[[#This Row],[Work Day]]*_xlfn.SINGLE(DevRate2))</f>
        <v>4</v>
      </c>
      <c r="D17" s="16">
        <v>13</v>
      </c>
    </row>
    <row r="18" spans="1:4" x14ac:dyDescent="0.4">
      <c r="A18" s="3">
        <v>15</v>
      </c>
      <c r="B18" s="15">
        <f>IFERROR(TotalHours2-(Table37[[#This Row],[Work Day]]*(TotalHours2/WorkingDays2)),0)</f>
        <v>8</v>
      </c>
      <c r="C18" s="15">
        <f>_xlfn.SINGLE(TotalHours2)-(Table37[[#This Row],[Work Day]]*_xlfn.SINGLE(DevRate2))</f>
        <v>2</v>
      </c>
      <c r="D18" s="16">
        <v>10</v>
      </c>
    </row>
    <row r="19" spans="1:4" x14ac:dyDescent="0.4">
      <c r="A19" s="3">
        <v>16</v>
      </c>
      <c r="B19" s="15">
        <f>IFERROR(TotalHours2-(Table37[[#This Row],[Work Day]]*(TotalHours2/WorkingDays2)),0)</f>
        <v>6.3999999999999986</v>
      </c>
      <c r="C19" s="15">
        <f>_xlfn.SINGLE(TotalHours2)-(Table37[[#This Row],[Work Day]]*_xlfn.SINGLE(DevRate2))</f>
        <v>0</v>
      </c>
      <c r="D19" s="16">
        <v>8</v>
      </c>
    </row>
    <row r="20" spans="1:4" x14ac:dyDescent="0.4">
      <c r="A20" s="3">
        <v>17</v>
      </c>
      <c r="B20" s="15">
        <f>IFERROR(TotalHours2-(Table37[[#This Row],[Work Day]]*(TotalHours2/WorkingDays2)),0)</f>
        <v>4.7999999999999972</v>
      </c>
      <c r="C20" s="15">
        <f>_xlfn.SINGLE(TotalHours2)-(Table37[[#This Row],[Work Day]]*_xlfn.SINGLE(DevRate2))</f>
        <v>-2</v>
      </c>
      <c r="D20" s="16">
        <v>5</v>
      </c>
    </row>
    <row r="21" spans="1:4" x14ac:dyDescent="0.4">
      <c r="A21" s="3">
        <v>18</v>
      </c>
      <c r="B21" s="15">
        <f>IFERROR(TotalHours2-(Table37[[#This Row],[Work Day]]*(TotalHours2/WorkingDays2)),0)</f>
        <v>3.1999999999999993</v>
      </c>
      <c r="C21" s="15">
        <f>_xlfn.SINGLE(TotalHours2)-(Table37[[#This Row],[Work Day]]*_xlfn.SINGLE(DevRate2))</f>
        <v>-4</v>
      </c>
      <c r="D21" s="16">
        <v>2</v>
      </c>
    </row>
    <row r="22" spans="1:4" x14ac:dyDescent="0.4">
      <c r="A22" s="3">
        <v>19</v>
      </c>
      <c r="B22" s="15">
        <f>IFERROR(TotalHours2-(Table37[[#This Row],[Work Day]]*(TotalHours2/WorkingDays2)),0)</f>
        <v>1.5999999999999979</v>
      </c>
      <c r="C22" s="15">
        <f>_xlfn.SINGLE(TotalHours2)-(Table37[[#This Row],[Work Day]]*_xlfn.SINGLE(DevRate2))</f>
        <v>-6</v>
      </c>
      <c r="D22" s="16">
        <v>1</v>
      </c>
    </row>
    <row r="23" spans="1:4" x14ac:dyDescent="0.4">
      <c r="A23" s="3">
        <v>20</v>
      </c>
      <c r="B23" s="15">
        <f>IFERROR(TotalHours2-(Table37[[#This Row],[Work Day]]*(TotalHours2/WorkingDays2)),0)</f>
        <v>0</v>
      </c>
      <c r="C23" s="15">
        <f>_xlfn.SINGLE(TotalHours2)-(Table37[[#This Row],[Work Day]]*_xlfn.SINGLE(DevRate2))</f>
        <v>-8</v>
      </c>
      <c r="D23" s="16">
        <v>0</v>
      </c>
    </row>
    <row r="24" spans="1:4" x14ac:dyDescent="0.4">
      <c r="D24"/>
    </row>
    <row r="25" spans="1:4" x14ac:dyDescent="0.4">
      <c r="D25"/>
    </row>
    <row r="26" spans="1:4" x14ac:dyDescent="0.4">
      <c r="D26"/>
    </row>
    <row r="27" spans="1:4" x14ac:dyDescent="0.4">
      <c r="D27"/>
    </row>
    <row r="28" spans="1:4" x14ac:dyDescent="0.4">
      <c r="A28" s="75"/>
      <c r="B28" s="76"/>
      <c r="C28" s="76"/>
      <c r="D28"/>
    </row>
    <row r="29" spans="1:4" x14ac:dyDescent="0.4">
      <c r="A29" s="75"/>
      <c r="B29" s="76"/>
      <c r="C29" s="76"/>
      <c r="D29"/>
    </row>
    <row r="30" spans="1:4" x14ac:dyDescent="0.4">
      <c r="A30" s="73"/>
      <c r="B30" s="74"/>
      <c r="C30" s="74"/>
      <c r="D30"/>
    </row>
    <row r="31" spans="1:4" x14ac:dyDescent="0.4">
      <c r="A31" s="73"/>
      <c r="B31" s="74"/>
      <c r="C31" s="74"/>
      <c r="D31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</vt:i4>
      </vt:variant>
    </vt:vector>
  </HeadingPairs>
  <TitlesOfParts>
    <vt:vector size="19" baseType="lpstr">
      <vt:lpstr>BackLog</vt:lpstr>
      <vt:lpstr>Sprint1</vt:lpstr>
      <vt:lpstr>Sprint2</vt:lpstr>
      <vt:lpstr>Sprint1Info</vt:lpstr>
      <vt:lpstr>Sprint2Info</vt:lpstr>
      <vt:lpstr>Backlog1Table</vt:lpstr>
      <vt:lpstr>Backlog2Table</vt:lpstr>
      <vt:lpstr>BurnDown1Table</vt:lpstr>
      <vt:lpstr>BurnDown2Table</vt:lpstr>
      <vt:lpstr>DevRate</vt:lpstr>
      <vt:lpstr>DevRate2</vt:lpstr>
      <vt:lpstr>RemainingHours</vt:lpstr>
      <vt:lpstr>RemainingHours2</vt:lpstr>
      <vt:lpstr>StartDate</vt:lpstr>
      <vt:lpstr>StartDate2</vt:lpstr>
      <vt:lpstr>TotalHours</vt:lpstr>
      <vt:lpstr>TotalHours2</vt:lpstr>
      <vt:lpstr>WorkingDays</vt:lpstr>
      <vt:lpstr>WorkingDays2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Rafael Fonseca</cp:lastModifiedBy>
  <dcterms:created xsi:type="dcterms:W3CDTF">2014-10-14T22:04:59Z</dcterms:created>
  <dcterms:modified xsi:type="dcterms:W3CDTF">2022-02-14T15:34:33Z</dcterms:modified>
</cp:coreProperties>
</file>