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ário\Documents\"/>
    </mc:Choice>
  </mc:AlternateContent>
  <xr:revisionPtr revIDLastSave="0" documentId="13_ncr:1_{154C8B7B-BAD2-486E-BFA7-3ABF61E0862F}" xr6:coauthVersionLast="47" xr6:coauthVersionMax="47" xr10:uidLastSave="{00000000-0000-0000-0000-000000000000}"/>
  <bookViews>
    <workbookView xWindow="14295" yWindow="0" windowWidth="14610" windowHeight="15585" tabRatio="365" xr2:uid="{2F420E80-D3E6-410C-B358-F96A310C6597}"/>
  </bookViews>
  <sheets>
    <sheet name="RafaInvest" sheetId="1" r:id="rId1"/>
    <sheet name="PlanilhaApoio" sheetId="2" r:id="rId2"/>
  </sheets>
  <definedNames>
    <definedName name="aporte">RafaInvest!$D$17</definedName>
    <definedName name="patrimonio">RafaInvest!$D$20</definedName>
    <definedName name="qtd_anos">RafaInvest!$D$18</definedName>
    <definedName name="rendimento_carteira">RafaInvest!$D$13</definedName>
    <definedName name="salario">RafaInvest!$D$12</definedName>
    <definedName name="sugestao_investimento">RafaInvest!$D$14</definedName>
    <definedName name="taxa_mensal">RafaInvest!$D$19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6" i="2"/>
  <c r="B17" i="2"/>
  <c r="B18" i="2"/>
  <c r="B19" i="2"/>
  <c r="B20" i="2"/>
  <c r="B10" i="2"/>
  <c r="B11" i="2"/>
  <c r="B12" i="2"/>
  <c r="B13" i="2"/>
  <c r="B14" i="2"/>
  <c r="B9" i="2"/>
  <c r="B4" i="2"/>
  <c r="I4" i="2" s="1"/>
  <c r="B5" i="2"/>
  <c r="B6" i="2"/>
  <c r="B7" i="2"/>
  <c r="B8" i="2"/>
  <c r="B3" i="2"/>
  <c r="C54" i="1" s="1"/>
  <c r="C48" i="1"/>
  <c r="D20" i="1"/>
  <c r="D21" i="1" s="1"/>
  <c r="D14" i="1"/>
  <c r="C28" i="1"/>
  <c r="D28" i="1" s="1"/>
  <c r="C27" i="1"/>
  <c r="D27" i="1" s="1"/>
  <c r="C25" i="1"/>
  <c r="D25" i="1" s="1"/>
  <c r="C26" i="1"/>
  <c r="D26" i="1" s="1"/>
  <c r="C24" i="1"/>
  <c r="D24" i="1" s="1"/>
  <c r="C51" i="1" l="1"/>
  <c r="D51" i="1" s="1"/>
  <c r="C56" i="1"/>
  <c r="D56" i="1" s="1"/>
  <c r="C55" i="1"/>
  <c r="D55" i="1" s="1"/>
  <c r="C53" i="1"/>
  <c r="D53" i="1" s="1"/>
  <c r="C52" i="1"/>
  <c r="D52" i="1" s="1"/>
  <c r="D54" i="1"/>
  <c r="D57" i="1" l="1"/>
</calcChain>
</file>

<file path=xl/sharedStrings.xml><?xml version="1.0" encoding="utf-8"?>
<sst xmlns="http://schemas.openxmlformats.org/spreadsheetml/2006/main" count="72" uniqueCount="35">
  <si>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</si>
  <si>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</si>
  <si>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</si>
  <si>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</si>
  <si>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</si>
  <si>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</si>
  <si>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</si>
  <si>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</si>
  <si>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</si>
  <si>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</si>
  <si>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</si>
  <si>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</si>
  <si>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</si>
  <si>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Rendimento carteira</t>
  </si>
  <si>
    <t>Salário</t>
  </si>
  <si>
    <t>Sugestão de Investimento</t>
  </si>
  <si>
    <t>CONFIGURAÇÕES</t>
  </si>
  <si>
    <t>Moderado</t>
  </si>
  <si>
    <t>Agressivo</t>
  </si>
  <si>
    <t>Conservador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</si>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</sst>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2">
    <xf numFmtId="0" fontId="0" fillId="0" borderId="0" xfId="0"/>
    <xf numFmtId="0" fontId="4" fillId="0" borderId="0" xfId="0" applyFont="1"/>
    <xf numFmtId="164" fontId="0" fillId="0" borderId="6" xfId="1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0" fontId="3" fillId="0" borderId="9" xfId="0" applyNumberFormat="1" applyFont="1" applyBorder="1" applyAlignment="1">
      <alignment horizontal="center"/>
    </xf>
    <xf numFmtId="8" fontId="3" fillId="5" borderId="9" xfId="0" applyNumberFormat="1" applyFont="1" applyFill="1" applyBorder="1" applyAlignment="1">
      <alignment horizontal="center"/>
    </xf>
    <xf numFmtId="8" fontId="3" fillId="5" borderId="12" xfId="0" applyNumberFormat="1" applyFont="1" applyFill="1" applyBorder="1" applyAlignment="1">
      <alignment horizontal="center"/>
    </xf>
    <xf numFmtId="164" fontId="7" fillId="5" borderId="5" xfId="0" applyNumberFormat="1" applyFont="1" applyFill="1" applyBorder="1" applyAlignment="1">
      <alignment horizontal="center"/>
    </xf>
    <xf numFmtId="164" fontId="7" fillId="5" borderId="6" xfId="0" applyNumberFormat="1" applyFont="1" applyFill="1" applyBorder="1" applyAlignment="1">
      <alignment horizontal="center"/>
    </xf>
    <xf numFmtId="164" fontId="7" fillId="5" borderId="8" xfId="0" applyNumberFormat="1" applyFont="1" applyFill="1" applyBorder="1" applyAlignment="1">
      <alignment horizontal="center"/>
    </xf>
    <xf numFmtId="164" fontId="7" fillId="5" borderId="9" xfId="0" applyNumberFormat="1" applyFont="1" applyFill="1" applyBorder="1" applyAlignment="1">
      <alignment horizontal="center"/>
    </xf>
    <xf numFmtId="164" fontId="7" fillId="5" borderId="11" xfId="0" applyNumberFormat="1" applyFont="1" applyFill="1" applyBorder="1" applyAlignment="1">
      <alignment horizontal="center"/>
    </xf>
    <xf numFmtId="164" fontId="7" fillId="5" borderId="12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left" indent="3"/>
    </xf>
    <xf numFmtId="0" fontId="7" fillId="5" borderId="7" xfId="0" applyFont="1" applyFill="1" applyBorder="1" applyAlignment="1">
      <alignment horizontal="left" indent="3"/>
    </xf>
    <xf numFmtId="0" fontId="7" fillId="5" borderId="10" xfId="0" applyFont="1" applyFill="1" applyBorder="1" applyAlignment="1">
      <alignment horizontal="left" indent="3"/>
    </xf>
    <xf numFmtId="164" fontId="0" fillId="5" borderId="12" xfId="0" applyNumberFormat="1" applyFill="1" applyBorder="1" applyAlignment="1">
      <alignment horizontal="center"/>
    </xf>
    <xf numFmtId="0" fontId="2" fillId="2" borderId="0" xfId="2"/>
    <xf numFmtId="9" fontId="2" fillId="2" borderId="0" xfId="2" applyNumberFormat="1"/>
    <xf numFmtId="0" fontId="2" fillId="2" borderId="1" xfId="2" applyBorder="1"/>
    <xf numFmtId="0" fontId="2" fillId="2" borderId="3" xfId="2" applyBorder="1" applyAlignment="1">
      <alignment horizontal="center"/>
    </xf>
    <xf numFmtId="0" fontId="2" fillId="2" borderId="2" xfId="2" applyBorder="1"/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7" borderId="13" xfId="0" applyFill="1" applyBorder="1" applyAlignment="1">
      <alignment horizontal="left"/>
    </xf>
    <xf numFmtId="0" fontId="0" fillId="7" borderId="14" xfId="0" applyFill="1" applyBorder="1"/>
    <xf numFmtId="0" fontId="0" fillId="7" borderId="14" xfId="0" applyFill="1" applyBorder="1" applyAlignment="1">
      <alignment horizontal="center"/>
    </xf>
    <xf numFmtId="9" fontId="0" fillId="7" borderId="15" xfId="0" applyNumberFormat="1" applyFill="1" applyBorder="1" applyAlignment="1">
      <alignment horizontal="center"/>
    </xf>
    <xf numFmtId="0" fontId="0" fillId="7" borderId="16" xfId="0" applyFill="1" applyBorder="1" applyAlignment="1">
      <alignment horizontal="left"/>
    </xf>
    <xf numFmtId="0" fontId="0" fillId="7" borderId="17" xfId="0" applyFill="1" applyBorder="1"/>
    <xf numFmtId="0" fontId="0" fillId="7" borderId="17" xfId="0" applyFill="1" applyBorder="1" applyAlignment="1">
      <alignment horizontal="center"/>
    </xf>
    <xf numFmtId="9" fontId="0" fillId="7" borderId="18" xfId="0" applyNumberFormat="1" applyFill="1" applyBorder="1" applyAlignment="1">
      <alignment horizontal="center"/>
    </xf>
    <xf numFmtId="0" fontId="0" fillId="7" borderId="19" xfId="0" applyFill="1" applyBorder="1" applyAlignment="1">
      <alignment horizontal="left"/>
    </xf>
    <xf numFmtId="0" fontId="0" fillId="7" borderId="20" xfId="0" applyFill="1" applyBorder="1"/>
    <xf numFmtId="0" fontId="0" fillId="7" borderId="20" xfId="0" applyFill="1" applyBorder="1" applyAlignment="1">
      <alignment horizontal="center"/>
    </xf>
    <xf numFmtId="9" fontId="0" fillId="7" borderId="21" xfId="0" applyNumberFormat="1" applyFill="1" applyBorder="1" applyAlignment="1">
      <alignment horizontal="center"/>
    </xf>
    <xf numFmtId="0" fontId="7" fillId="5" borderId="13" xfId="0" applyFont="1" applyFill="1" applyBorder="1"/>
    <xf numFmtId="164" fontId="8" fillId="5" borderId="14" xfId="0" applyNumberFormat="1" applyFont="1" applyFill="1" applyBorder="1" applyAlignment="1">
      <alignment horizontal="center"/>
    </xf>
    <xf numFmtId="0" fontId="7" fillId="5" borderId="15" xfId="0" applyFont="1" applyFill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8" fillId="5" borderId="16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9" fontId="7" fillId="0" borderId="17" xfId="0" applyNumberFormat="1" applyFont="1" applyBorder="1" applyAlignment="1">
      <alignment horizontal="center"/>
    </xf>
    <xf numFmtId="164" fontId="7" fillId="6" borderId="18" xfId="0" applyNumberFormat="1" applyFont="1" applyFill="1" applyBorder="1" applyAlignment="1">
      <alignment horizontal="center"/>
    </xf>
    <xf numFmtId="164" fontId="8" fillId="5" borderId="21" xfId="0" applyNumberFormat="1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left"/>
    </xf>
    <xf numFmtId="0" fontId="8" fillId="5" borderId="23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 indent="3"/>
    </xf>
    <xf numFmtId="0" fontId="7" fillId="5" borderId="5" xfId="0" applyFont="1" applyFill="1" applyBorder="1" applyAlignment="1">
      <alignment horizontal="left" indent="3"/>
    </xf>
    <xf numFmtId="0" fontId="7" fillId="5" borderId="7" xfId="0" applyFont="1" applyFill="1" applyBorder="1" applyAlignment="1">
      <alignment horizontal="left" indent="3"/>
    </xf>
    <xf numFmtId="0" fontId="7" fillId="5" borderId="8" xfId="0" applyFont="1" applyFill="1" applyBorder="1" applyAlignment="1">
      <alignment horizontal="left" indent="3"/>
    </xf>
    <xf numFmtId="0" fontId="7" fillId="5" borderId="10" xfId="0" applyFont="1" applyFill="1" applyBorder="1" applyAlignment="1">
      <alignment horizontal="left" indent="3"/>
    </xf>
    <xf numFmtId="0" fontId="7" fillId="5" borderId="11" xfId="0" applyFont="1" applyFill="1" applyBorder="1" applyAlignment="1">
      <alignment horizontal="left" indent="3"/>
    </xf>
    <xf numFmtId="0" fontId="6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left" indent="3"/>
    </xf>
    <xf numFmtId="0" fontId="8" fillId="5" borderId="11" xfId="0" applyFont="1" applyFill="1" applyBorder="1" applyAlignment="1">
      <alignment horizontal="left" indent="3"/>
    </xf>
    <xf numFmtId="0" fontId="8" fillId="5" borderId="7" xfId="0" applyFont="1" applyFill="1" applyBorder="1" applyAlignment="1">
      <alignment horizontal="left" indent="3"/>
    </xf>
    <xf numFmtId="0" fontId="8" fillId="5" borderId="8" xfId="0" applyFont="1" applyFill="1" applyBorder="1" applyAlignment="1">
      <alignment horizontal="left" indent="3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colors>
    <mruColors>
      <color rgb="FF0E241E"/>
      <color rgb="FF0207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307-44ED-A3EA-1E6D6371EF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307-44ED-A3EA-1E6D6371EF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75E-42B1-B86E-97DFEBEC8F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75E-42B1-B86E-97DFEBEC8F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75E-42B1-B86E-97DFEBEC8F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307-44ED-A3EA-1E6D6371EF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RafaInvest!$B$51:$B$56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RafaInvest!$C$51:$C$56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7-44ED-A3EA-1E6D6371EF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RafaInvest!$A$24:$A$28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RafaInvest!$D$24:$D$28</c:f>
              <c:numCache>
                <c:formatCode>"R$"\ #,##0.00</c:formatCode>
                <c:ptCount val="5"/>
                <c:pt idx="0">
                  <c:v>55.544359687196241</c:v>
                </c:pt>
                <c:pt idx="1">
                  <c:v>170.9049045569148</c:v>
                </c:pt>
                <c:pt idx="2">
                  <c:v>496.29979356155133</c:v>
                </c:pt>
                <c:pt idx="3">
                  <c:v>2295.4047361980442</c:v>
                </c:pt>
                <c:pt idx="4">
                  <c:v>8817.226096209617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0-47D7-9A0C-1565E47CB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596175"/>
        <c:axId val="2078596655"/>
      </c:scatterChart>
      <c:valAx>
        <c:axId val="207859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8596655"/>
        <c:crosses val="autoZero"/>
        <c:crossBetween val="midCat"/>
      </c:valAx>
      <c:valAx>
        <c:axId val="2078596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Patrimônio</a:t>
                </a:r>
                <a:r>
                  <a:rPr lang="pt-BR" baseline="0"/>
                  <a:t> Acumulado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859617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36634</xdr:colOff>
      <xdr:row>1</xdr:row>
      <xdr:rowOff>58615</xdr:rowOff>
    </xdr:from>
    <xdr:to>
      <xdr:col>3</xdr:col>
      <xdr:colOff>879231</xdr:colOff>
      <xdr:row>8</xdr:row>
      <xdr:rowOff>161192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78DB032-0472-F453-7534-01F6A0BC56D9}"/>
            </a:ext>
          </a:extLst>
        </xdr:cNvPr>
        <xdr:cNvSpPr/>
      </xdr:nvSpPr>
      <xdr:spPr>
        <a:xfrm>
          <a:off x="644769" y="249115"/>
          <a:ext cx="4425462" cy="1436077"/>
        </a:xfrm>
        <a:prstGeom prst="roundRect">
          <a:avLst/>
        </a:prstGeom>
        <a:solidFill>
          <a:schemeClr val="accent5">
            <a:lumMod val="50000"/>
          </a:schemeClr>
        </a:solidFill>
        <a:ln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2" algn="ctr"/>
          <a:r>
            <a:rPr lang="pt-BR" sz="3200" b="1">
              <a:latin typeface="Showcard Gothic" panose="04020904020102020604" pitchFamily="82" charset="0"/>
            </a:rPr>
            <a:t>RAFA</a:t>
          </a:r>
          <a:r>
            <a:rPr lang="pt-BR" sz="3200" b="1" baseline="0"/>
            <a:t> </a:t>
          </a:r>
          <a:r>
            <a:rPr lang="pt-BR" sz="3200" b="1" baseline="0">
              <a:latin typeface="Showcard Gothic" panose="04020904020102020604" pitchFamily="82" charset="0"/>
            </a:rPr>
            <a:t>INVEST</a:t>
          </a:r>
          <a:endParaRPr lang="pt-BR" sz="3200" b="1">
            <a:latin typeface="Showcard Gothic" panose="04020904020102020604" pitchFamily="82" charset="0"/>
          </a:endParaRPr>
        </a:p>
      </xdr:txBody>
    </xdr:sp>
    <xdr:clientData/>
  </xdr:twoCellAnchor>
  <xdr:twoCellAnchor editAs="oneCell">
    <xdr:from>
      <xdr:col>1</xdr:col>
      <xdr:colOff>439619</xdr:colOff>
      <xdr:row>2</xdr:row>
      <xdr:rowOff>73269</xdr:rowOff>
    </xdr:from>
    <xdr:to>
      <xdr:col>1</xdr:col>
      <xdr:colOff>1354019</xdr:colOff>
      <xdr:row>7</xdr:row>
      <xdr:rowOff>35169</xdr:rowOff>
    </xdr:to>
    <xdr:pic>
      <xdr:nvPicPr>
        <xdr:cNvPr id="6" name="Gráfico 5" descr="Cofrinho com preenchimento sólido">
          <a:extLst>
            <a:ext uri="{FF2B5EF4-FFF2-40B4-BE49-F238E27FC236}">
              <a16:creationId xmlns:a16="http://schemas.microsoft.com/office/drawing/2014/main" id="{912980AA-66AB-68A2-1881-D3F07B3A5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7754" y="454269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366345</xdr:colOff>
      <xdr:row>58</xdr:row>
      <xdr:rowOff>65942</xdr:rowOff>
    </xdr:from>
    <xdr:to>
      <xdr:col>3</xdr:col>
      <xdr:colOff>383480</xdr:colOff>
      <xdr:row>73</xdr:row>
      <xdr:rowOff>88442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FE64A00-630B-6393-42ED-571A8BEB8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446940</xdr:colOff>
      <xdr:row>29</xdr:row>
      <xdr:rowOff>65943</xdr:rowOff>
    </xdr:from>
    <xdr:to>
      <xdr:col>3</xdr:col>
      <xdr:colOff>464075</xdr:colOff>
      <xdr:row>44</xdr:row>
      <xdr:rowOff>88443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34CED9E-436B-32D3-A567-57F41C0A7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5750-CB91-436E-9C0C-240E6CFC3BBD}">
  <dimension ref="A10:F69"/>
  <sheetViews>
    <sheetView showGridLines="0" showRowColHeaders="0" tabSelected="1" topLeftCell="A10" zoomScale="130" zoomScaleNormal="130" workbookViewId="0">
      <selection activeCell="B26" sqref="B26"/>
    </sheetView>
  </sheetViews>
  <sheetFormatPr defaultColWidth="0" defaultRowHeight="15" x14ac:dyDescent="0.25"/>
  <cols>
    <col min="1" max="1" width="9.140625" customWidth="1"/>
    <col min="2" max="2" width="34.28515625" customWidth="1"/>
    <col min="3" max="3" width="19.42578125" bestFit="1" customWidth="1"/>
    <col min="4" max="4" width="13.5703125" bestFit="1" customWidth="1"/>
    <col min="5" max="5" width="9.42578125" customWidth="1"/>
    <col min="6" max="6" width="10.7109375" hidden="1" customWidth="1"/>
    <col min="7" max="11" width="9.140625" hidden="1" customWidth="1"/>
    <col min="12" max="16384" width="9.140625" hidden="1"/>
  </cols>
  <sheetData>
    <row r="10" spans="2:4" ht="15.75" thickBot="1" x14ac:dyDescent="0.3"/>
    <row r="11" spans="2:4" ht="26.25" x14ac:dyDescent="0.25">
      <c r="B11" s="65" t="s">
        <v>16</v>
      </c>
      <c r="C11" s="66"/>
      <c r="D11" s="67"/>
    </row>
    <row r="12" spans="2:4" ht="15.75" x14ac:dyDescent="0.25">
      <c r="B12" s="59" t="s">
        <v>14</v>
      </c>
      <c r="C12" s="60"/>
      <c r="D12" s="2">
        <v>1700</v>
      </c>
    </row>
    <row r="13" spans="2:4" ht="15.75" x14ac:dyDescent="0.25">
      <c r="B13" s="61" t="s">
        <v>13</v>
      </c>
      <c r="C13" s="62"/>
      <c r="D13" s="3">
        <v>4.0000000000000001E-3</v>
      </c>
    </row>
    <row r="14" spans="2:4" ht="16.5" thickBot="1" x14ac:dyDescent="0.3">
      <c r="B14" s="63" t="s">
        <v>15</v>
      </c>
      <c r="C14" s="64"/>
      <c r="D14" s="18">
        <f>D12*30%</f>
        <v>510</v>
      </c>
    </row>
    <row r="15" spans="2:4" ht="15.75" thickBot="1" x14ac:dyDescent="0.3"/>
    <row r="16" spans="2:4" ht="24.75" customHeight="1" x14ac:dyDescent="0.4">
      <c r="B16" s="56" t="s">
        <v>5</v>
      </c>
      <c r="C16" s="57"/>
      <c r="D16" s="58"/>
    </row>
    <row r="17" spans="1:4" ht="15.75" x14ac:dyDescent="0.25">
      <c r="B17" s="59" t="s">
        <v>0</v>
      </c>
      <c r="C17" s="60"/>
      <c r="D17" s="4">
        <v>510</v>
      </c>
    </row>
    <row r="18" spans="1:4" ht="15.75" x14ac:dyDescent="0.25">
      <c r="B18" s="61" t="s">
        <v>1</v>
      </c>
      <c r="C18" s="62"/>
      <c r="D18" s="5">
        <v>1</v>
      </c>
    </row>
    <row r="19" spans="1:4" ht="15.75" x14ac:dyDescent="0.25">
      <c r="B19" s="61" t="s">
        <v>2</v>
      </c>
      <c r="C19" s="62"/>
      <c r="D19" s="6">
        <v>1.0789999999999999E-2</v>
      </c>
    </row>
    <row r="20" spans="1:4" ht="15.75" x14ac:dyDescent="0.25">
      <c r="B20" s="70" t="s">
        <v>3</v>
      </c>
      <c r="C20" s="71"/>
      <c r="D20" s="7">
        <f>FV(taxa_mensal,qtd_anos*12,aporte * -1)</f>
        <v>6496.5768602838452</v>
      </c>
    </row>
    <row r="21" spans="1:4" ht="16.5" thickBot="1" x14ac:dyDescent="0.3">
      <c r="B21" s="68" t="s">
        <v>4</v>
      </c>
      <c r="C21" s="69"/>
      <c r="D21" s="8">
        <f>patrimonio*rendimento_carteira</f>
        <v>25.986307441135381</v>
      </c>
    </row>
    <row r="22" spans="1:4" ht="15.75" thickBot="1" x14ac:dyDescent="0.3"/>
    <row r="23" spans="1:4" ht="25.5" customHeight="1" x14ac:dyDescent="0.4">
      <c r="B23" s="56" t="s">
        <v>11</v>
      </c>
      <c r="C23" s="57"/>
      <c r="D23" s="53" t="s">
        <v>12</v>
      </c>
    </row>
    <row r="24" spans="1:4" ht="15.75" x14ac:dyDescent="0.25">
      <c r="A24" s="1">
        <v>2</v>
      </c>
      <c r="B24" s="15" t="s">
        <v>6</v>
      </c>
      <c r="C24" s="9">
        <f>FV($D$19,$A24*12,$D$17*-1)</f>
        <v>13886.089921799061</v>
      </c>
      <c r="D24" s="10">
        <f>C24*rendimento_carteira</f>
        <v>55.544359687196241</v>
      </c>
    </row>
    <row r="25" spans="1:4" ht="15.75" x14ac:dyDescent="0.25">
      <c r="A25" s="1">
        <v>5</v>
      </c>
      <c r="B25" s="16" t="s">
        <v>7</v>
      </c>
      <c r="C25" s="11">
        <f>FV($D$19,$A25*12,$D$17*-1)</f>
        <v>42726.226139228696</v>
      </c>
      <c r="D25" s="12">
        <f>C25*rendimento_carteira</f>
        <v>170.9049045569148</v>
      </c>
    </row>
    <row r="26" spans="1:4" ht="15.75" x14ac:dyDescent="0.25">
      <c r="A26" s="1">
        <v>10</v>
      </c>
      <c r="B26" s="16" t="s">
        <v>8</v>
      </c>
      <c r="C26" s="11">
        <f>FV($D$19,$A26*12,$D$17*-1)</f>
        <v>124074.94839038783</v>
      </c>
      <c r="D26" s="12">
        <f>C26*rendimento_carteira</f>
        <v>496.29979356155133</v>
      </c>
    </row>
    <row r="27" spans="1:4" ht="15.75" x14ac:dyDescent="0.25">
      <c r="A27" s="1">
        <v>20</v>
      </c>
      <c r="B27" s="16" t="s">
        <v>9</v>
      </c>
      <c r="C27" s="11">
        <f>FV($D$19,$A27*12,$D$17*-1)</f>
        <v>573851.1840495111</v>
      </c>
      <c r="D27" s="12">
        <f>C27*rendimento_carteira</f>
        <v>2295.4047361980442</v>
      </c>
    </row>
    <row r="28" spans="1:4" ht="16.5" thickBot="1" x14ac:dyDescent="0.3">
      <c r="A28" s="1">
        <v>30</v>
      </c>
      <c r="B28" s="17" t="s">
        <v>10</v>
      </c>
      <c r="C28" s="13">
        <f>FV($D$19,$A28*12,$D$17*-1)</f>
        <v>2204306.5240524043</v>
      </c>
      <c r="D28" s="14">
        <f>C28*rendimento_carteira</f>
        <v>8817.226096209617</v>
      </c>
    </row>
    <row r="46" spans="2:4" ht="15.75" thickBot="1" x14ac:dyDescent="0.3"/>
    <row r="47" spans="2:4" x14ac:dyDescent="0.25">
      <c r="B47" s="21" t="s">
        <v>21</v>
      </c>
      <c r="C47" s="22" t="s">
        <v>19</v>
      </c>
      <c r="D47" s="23"/>
    </row>
    <row r="48" spans="2:4" ht="15.75" x14ac:dyDescent="0.25">
      <c r="B48" s="40" t="s">
        <v>20</v>
      </c>
      <c r="C48" s="41">
        <f>aporte</f>
        <v>510</v>
      </c>
      <c r="D48" s="42"/>
    </row>
    <row r="49" spans="2:4" ht="15.75" x14ac:dyDescent="0.25">
      <c r="B49" s="43"/>
      <c r="C49" s="44"/>
      <c r="D49" s="45"/>
    </row>
    <row r="50" spans="2:4" ht="15.75" x14ac:dyDescent="0.25">
      <c r="B50" s="46" t="s">
        <v>22</v>
      </c>
      <c r="C50" s="47" t="s">
        <v>23</v>
      </c>
      <c r="D50" s="48" t="s">
        <v>24</v>
      </c>
    </row>
    <row r="51" spans="2:4" ht="15.75" x14ac:dyDescent="0.25">
      <c r="B51" s="49" t="s">
        <v>25</v>
      </c>
      <c r="C51" s="50">
        <f>VLOOKUP($C$47&amp;"-"&amp;B51,PlanilhaApoio!$B:$E,4,FALSE)</f>
        <v>0.3</v>
      </c>
      <c r="D51" s="51">
        <f>C51*$C$48</f>
        <v>153</v>
      </c>
    </row>
    <row r="52" spans="2:4" ht="15.75" x14ac:dyDescent="0.25">
      <c r="B52" s="49" t="s">
        <v>26</v>
      </c>
      <c r="C52" s="50">
        <f>VLOOKUP($C$47&amp;"-"&amp;B52,PlanilhaApoio!$B:$E,4,FALSE)</f>
        <v>0.5</v>
      </c>
      <c r="D52" s="51">
        <f t="shared" ref="D52:D56" si="0">C52*$C$48</f>
        <v>255</v>
      </c>
    </row>
    <row r="53" spans="2:4" ht="15.75" x14ac:dyDescent="0.25">
      <c r="B53" s="49" t="s">
        <v>27</v>
      </c>
      <c r="C53" s="50">
        <f>VLOOKUP($C$47&amp;"-"&amp;B53,PlanilhaApoio!$B:$E,4,FALSE)</f>
        <v>0.1</v>
      </c>
      <c r="D53" s="51">
        <f t="shared" si="0"/>
        <v>51</v>
      </c>
    </row>
    <row r="54" spans="2:4" ht="15.75" x14ac:dyDescent="0.25">
      <c r="B54" s="49" t="s">
        <v>28</v>
      </c>
      <c r="C54" s="50">
        <f>VLOOKUP($C$47&amp;"-"&amp;B54,PlanilhaApoio!$B:$E,4,FALSE)</f>
        <v>0.1</v>
      </c>
      <c r="D54" s="51">
        <f t="shared" si="0"/>
        <v>51</v>
      </c>
    </row>
    <row r="55" spans="2:4" ht="15.75" x14ac:dyDescent="0.25">
      <c r="B55" s="49" t="s">
        <v>29</v>
      </c>
      <c r="C55" s="50">
        <f>VLOOKUP($C$47&amp;"-"&amp;B55,PlanilhaApoio!$B:$E,4,FALSE)</f>
        <v>0</v>
      </c>
      <c r="D55" s="51">
        <f t="shared" si="0"/>
        <v>0</v>
      </c>
    </row>
    <row r="56" spans="2:4" ht="15.75" x14ac:dyDescent="0.25">
      <c r="B56" s="49" t="s">
        <v>30</v>
      </c>
      <c r="C56" s="50">
        <f>VLOOKUP($C$47&amp;"-"&amp;B56,PlanilhaApoio!$B:$E,4,FALSE)</f>
        <v>0</v>
      </c>
      <c r="D56" s="51">
        <f t="shared" si="0"/>
        <v>0</v>
      </c>
    </row>
    <row r="57" spans="2:4" ht="16.5" thickBot="1" x14ac:dyDescent="0.3">
      <c r="B57" s="54" t="s">
        <v>34</v>
      </c>
      <c r="C57" s="55"/>
      <c r="D57" s="52">
        <f>SUM(D51:D56)</f>
        <v>510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</sheetData>
  <mergeCells count="12">
    <mergeCell ref="B11:D11"/>
    <mergeCell ref="B23:C23"/>
    <mergeCell ref="B17:C17"/>
    <mergeCell ref="B18:C18"/>
    <mergeCell ref="B19:C19"/>
    <mergeCell ref="B21:C21"/>
    <mergeCell ref="B20:C20"/>
    <mergeCell ref="B57:C57"/>
    <mergeCell ref="B16:D16"/>
    <mergeCell ref="B12:C12"/>
    <mergeCell ref="B13:C13"/>
    <mergeCell ref="B14:C14"/>
  </mergeCells>
  <dataValidations count="1">
    <dataValidation type="list" allowBlank="1" showInputMessage="1" showErrorMessage="1" sqref="C47" xr:uid="{7C98C5A6-E23C-43E3-B7A7-9602F5A9C0D6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E68A-F84B-4438-9F09-1258EA2949B4}">
  <dimension ref="B1:I20"/>
  <sheetViews>
    <sheetView workbookViewId="0">
      <selection activeCell="G8" sqref="G8"/>
    </sheetView>
  </sheetViews>
  <sheetFormatPr defaultRowHeight="15" x14ac:dyDescent="0.25"/>
  <cols>
    <col min="2" max="2" width="30.85546875" bestFit="1" customWidth="1"/>
    <col min="3" max="3" width="12.140625" bestFit="1" customWidth="1"/>
    <col min="4" max="4" width="18.5703125" bestFit="1" customWidth="1"/>
    <col min="8" max="8" width="16.85546875" bestFit="1" customWidth="1"/>
  </cols>
  <sheetData>
    <row r="1" spans="2:9" ht="15.75" thickBot="1" x14ac:dyDescent="0.3"/>
    <row r="2" spans="2:9" x14ac:dyDescent="0.25">
      <c r="B2" s="24" t="s">
        <v>32</v>
      </c>
      <c r="C2" s="25" t="s">
        <v>21</v>
      </c>
      <c r="D2" s="26" t="s">
        <v>22</v>
      </c>
      <c r="E2" s="27" t="s">
        <v>31</v>
      </c>
    </row>
    <row r="3" spans="2:9" x14ac:dyDescent="0.25">
      <c r="B3" s="28" t="str">
        <f>C3&amp;"-"&amp;D3</f>
        <v>Conservador-PAPEL</v>
      </c>
      <c r="C3" s="29" t="s">
        <v>19</v>
      </c>
      <c r="D3" s="30" t="s">
        <v>25</v>
      </c>
      <c r="E3" s="31">
        <v>0.3</v>
      </c>
      <c r="I3" t="s">
        <v>31</v>
      </c>
    </row>
    <row r="4" spans="2:9" x14ac:dyDescent="0.25">
      <c r="B4" s="32" t="str">
        <f t="shared" ref="B4:B20" si="0">C4&amp;"-"&amp;D4</f>
        <v>Conservador-TIJOLO</v>
      </c>
      <c r="C4" s="33" t="s">
        <v>19</v>
      </c>
      <c r="D4" s="34" t="s">
        <v>26</v>
      </c>
      <c r="E4" s="35">
        <v>0.5</v>
      </c>
      <c r="H4" s="19" t="s">
        <v>33</v>
      </c>
      <c r="I4" s="20">
        <f>VLOOKUP(H4,$B:$E,4,FALSE)</f>
        <v>0.35</v>
      </c>
    </row>
    <row r="5" spans="2:9" x14ac:dyDescent="0.25">
      <c r="B5" s="32" t="str">
        <f t="shared" si="0"/>
        <v>Conservador-HÍBRIDOS</v>
      </c>
      <c r="C5" s="33" t="s">
        <v>19</v>
      </c>
      <c r="D5" s="34" t="s">
        <v>27</v>
      </c>
      <c r="E5" s="35">
        <v>0.1</v>
      </c>
    </row>
    <row r="6" spans="2:9" x14ac:dyDescent="0.25">
      <c r="B6" s="32" t="str">
        <f t="shared" si="0"/>
        <v>Conservador-FOFs</v>
      </c>
      <c r="C6" s="33" t="s">
        <v>19</v>
      </c>
      <c r="D6" s="34" t="s">
        <v>28</v>
      </c>
      <c r="E6" s="35">
        <v>0.1</v>
      </c>
    </row>
    <row r="7" spans="2:9" x14ac:dyDescent="0.25">
      <c r="B7" s="32" t="str">
        <f t="shared" si="0"/>
        <v>Conservador-DESENVOLVIMENTO</v>
      </c>
      <c r="C7" s="33" t="s">
        <v>19</v>
      </c>
      <c r="D7" s="34" t="s">
        <v>29</v>
      </c>
      <c r="E7" s="35">
        <v>0</v>
      </c>
    </row>
    <row r="8" spans="2:9" x14ac:dyDescent="0.25">
      <c r="B8" s="32" t="str">
        <f t="shared" si="0"/>
        <v>Conservador-HOTELARIAS</v>
      </c>
      <c r="C8" s="33" t="s">
        <v>19</v>
      </c>
      <c r="D8" s="34" t="s">
        <v>30</v>
      </c>
      <c r="E8" s="35">
        <v>0</v>
      </c>
    </row>
    <row r="9" spans="2:9" x14ac:dyDescent="0.25">
      <c r="B9" s="32" t="str">
        <f t="shared" si="0"/>
        <v>Moderado-PAPEL</v>
      </c>
      <c r="C9" s="33" t="s">
        <v>17</v>
      </c>
      <c r="D9" s="34" t="s">
        <v>25</v>
      </c>
      <c r="E9" s="35">
        <v>0.32</v>
      </c>
    </row>
    <row r="10" spans="2:9" x14ac:dyDescent="0.25">
      <c r="B10" s="32" t="str">
        <f t="shared" si="0"/>
        <v>Moderado-TIJOLO</v>
      </c>
      <c r="C10" s="33" t="s">
        <v>17</v>
      </c>
      <c r="D10" s="34" t="s">
        <v>26</v>
      </c>
      <c r="E10" s="35">
        <v>0.35</v>
      </c>
    </row>
    <row r="11" spans="2:9" x14ac:dyDescent="0.25">
      <c r="B11" s="32" t="str">
        <f t="shared" si="0"/>
        <v>Moderado-HÍBRIDOS</v>
      </c>
      <c r="C11" s="33" t="s">
        <v>17</v>
      </c>
      <c r="D11" s="34" t="s">
        <v>27</v>
      </c>
      <c r="E11" s="35">
        <v>0.08</v>
      </c>
    </row>
    <row r="12" spans="2:9" x14ac:dyDescent="0.25">
      <c r="B12" s="32" t="str">
        <f t="shared" si="0"/>
        <v>Moderado-FOFs</v>
      </c>
      <c r="C12" s="33" t="s">
        <v>17</v>
      </c>
      <c r="D12" s="34" t="s">
        <v>28</v>
      </c>
      <c r="E12" s="35">
        <v>0.05</v>
      </c>
    </row>
    <row r="13" spans="2:9" x14ac:dyDescent="0.25">
      <c r="B13" s="32" t="str">
        <f t="shared" si="0"/>
        <v>Moderado-DESENVOLVIMENTO</v>
      </c>
      <c r="C13" s="33" t="s">
        <v>17</v>
      </c>
      <c r="D13" s="34" t="s">
        <v>29</v>
      </c>
      <c r="E13" s="35">
        <v>0.1</v>
      </c>
    </row>
    <row r="14" spans="2:9" x14ac:dyDescent="0.25">
      <c r="B14" s="32" t="str">
        <f t="shared" si="0"/>
        <v>Moderado-HOTELARIAS</v>
      </c>
      <c r="C14" s="33" t="s">
        <v>17</v>
      </c>
      <c r="D14" s="34" t="s">
        <v>30</v>
      </c>
      <c r="E14" s="35">
        <v>0.1</v>
      </c>
    </row>
    <row r="15" spans="2:9" x14ac:dyDescent="0.25">
      <c r="B15" s="32" t="str">
        <f t="shared" si="0"/>
        <v>Agressivo-PAPEL</v>
      </c>
      <c r="C15" s="33" t="s">
        <v>18</v>
      </c>
      <c r="D15" s="34" t="s">
        <v>25</v>
      </c>
      <c r="E15" s="35">
        <v>0.5</v>
      </c>
    </row>
    <row r="16" spans="2:9" x14ac:dyDescent="0.25">
      <c r="B16" s="32" t="str">
        <f t="shared" si="0"/>
        <v>Agressivo-TIJOLO</v>
      </c>
      <c r="C16" s="33" t="s">
        <v>18</v>
      </c>
      <c r="D16" s="34" t="s">
        <v>26</v>
      </c>
      <c r="E16" s="35">
        <v>0.1</v>
      </c>
    </row>
    <row r="17" spans="2:5" x14ac:dyDescent="0.25">
      <c r="B17" s="32" t="str">
        <f t="shared" si="0"/>
        <v>Agressivo-HÍBRIDOS</v>
      </c>
      <c r="C17" s="33" t="s">
        <v>18</v>
      </c>
      <c r="D17" s="34" t="s">
        <v>27</v>
      </c>
      <c r="E17" s="35">
        <v>0.05</v>
      </c>
    </row>
    <row r="18" spans="2:5" x14ac:dyDescent="0.25">
      <c r="B18" s="32" t="str">
        <f t="shared" si="0"/>
        <v>Agressivo-FOFs</v>
      </c>
      <c r="C18" s="33" t="s">
        <v>18</v>
      </c>
      <c r="D18" s="34" t="s">
        <v>28</v>
      </c>
      <c r="E18" s="35">
        <v>0.05</v>
      </c>
    </row>
    <row r="19" spans="2:5" x14ac:dyDescent="0.25">
      <c r="B19" s="32" t="str">
        <f t="shared" si="0"/>
        <v>Agressivo-DESENVOLVIMENTO</v>
      </c>
      <c r="C19" s="33" t="s">
        <v>18</v>
      </c>
      <c r="D19" s="34" t="s">
        <v>29</v>
      </c>
      <c r="E19" s="35">
        <v>0.2</v>
      </c>
    </row>
    <row r="20" spans="2:5" ht="15.75" thickBot="1" x14ac:dyDescent="0.3">
      <c r="B20" s="36" t="str">
        <f t="shared" si="0"/>
        <v>Agressivo-HOTELARIAS</v>
      </c>
      <c r="C20" s="37" t="s">
        <v>18</v>
      </c>
      <c r="D20" s="38" t="s">
        <v>30</v>
      </c>
      <c r="E20" s="3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RafaInvest</vt:lpstr>
      <vt:lpstr>PlanilhaApoio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RAFAELLY ABREU GALHARDO</dc:creator>
  <cp:lastModifiedBy>RAFAELLY ABREU GALHARDO</cp:lastModifiedBy>
  <dcterms:created xsi:type="dcterms:W3CDTF">2025-06-02T18:49:01Z</dcterms:created>
  <dcterms:modified xsi:type="dcterms:W3CDTF">2025-06-03T01:31:41Z</dcterms:modified>
</cp:coreProperties>
</file>