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onda\OneDrive\Documents\GitHub\Actividad-del-foro\proyecto-cine-backend\assets\images\"/>
    </mc:Choice>
  </mc:AlternateContent>
  <xr:revisionPtr revIDLastSave="0" documentId="13_ncr:1_{13835DDB-B512-4D9F-81A5-9FBE6A5A2BE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Inversión incial" sheetId="1" r:id="rId1"/>
    <sheet name="Ingresos por servicios" sheetId="2" r:id="rId2"/>
    <sheet name="Depreciación" sheetId="3" r:id="rId3"/>
    <sheet name="Mano de obra" sheetId="4" r:id="rId4"/>
    <sheet name="Costos operativos" sheetId="5" r:id="rId5"/>
    <sheet name="V Pronóstico de ventas 5 años" sheetId="6" r:id="rId6"/>
    <sheet name="D Cuadro de tipo y año de depre" sheetId="7" r:id="rId7"/>
    <sheet name="D Cuadro de depreciación anual " sheetId="8" r:id="rId8"/>
    <sheet name="Hoja 3" sheetId="9" r:id="rId9"/>
    <sheet name="D Cuadro de amortizaciones " sheetId="10" r:id="rId10"/>
    <sheet name="D Cuadro resumen gastos depreci" sheetId="11" r:id="rId11"/>
    <sheet name="MO Cuadro mensual primer año de" sheetId="12" r:id="rId12"/>
    <sheet name="MO Cuadro resumen de gastos man" sheetId="13" r:id="rId13"/>
    <sheet name="GOA Cuadro mensual primer año g" sheetId="14" r:id="rId14"/>
    <sheet name="GOA Cuadro mensual 1 año gastos" sheetId="15" r:id="rId15"/>
    <sheet name="Hoja 4" sheetId="16" r:id="rId16"/>
    <sheet name="GOA Cuadro resumen gastos op y " sheetId="17" r:id="rId17"/>
    <sheet name="FE Cuadro de flujo económico me" sheetId="18" r:id="rId18"/>
    <sheet name="AP Cuadro de amortización prést" sheetId="19" r:id="rId19"/>
    <sheet name="Hoja 5" sheetId="20" r:id="rId20"/>
    <sheet name="AP Cuadro amortización de prést" sheetId="21" r:id="rId21"/>
    <sheet name="AP Cuadro amortización de prest" sheetId="22" r:id="rId22"/>
    <sheet name="AI Cuadro flujo efectivo 5 años" sheetId="23" r:id="rId23"/>
    <sheet name="AI TIR " sheetId="24" r:id="rId24"/>
    <sheet name="AI VAN " sheetId="25" r:id="rId25"/>
    <sheet name="AI Periodo Recuperación" sheetId="26" r:id="rId26"/>
    <sheet name="ER Estado de Resultados 5 años" sheetId="27" r:id="rId27"/>
    <sheet name="AS Cuadro de análisis sensibili" sheetId="28" r:id="rId2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2" l="1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E15" i="2"/>
  <c r="E16" i="2"/>
  <c r="E14" i="2"/>
  <c r="D6" i="2"/>
  <c r="Q8" i="2"/>
  <c r="R8" i="2"/>
  <c r="E8" i="2"/>
  <c r="F8" i="2"/>
  <c r="G8" i="2"/>
  <c r="H8" i="2"/>
  <c r="I8" i="2"/>
  <c r="J8" i="2"/>
  <c r="K8" i="2"/>
  <c r="L8" i="2"/>
  <c r="M8" i="2"/>
  <c r="N8" i="2"/>
  <c r="O8" i="2"/>
  <c r="P8" i="2"/>
  <c r="D8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D7" i="2"/>
  <c r="E6" i="2"/>
  <c r="F6" i="2"/>
  <c r="G6" i="2"/>
  <c r="H6" i="2"/>
  <c r="I6" i="2"/>
  <c r="J6" i="2"/>
  <c r="K6" i="2"/>
  <c r="L6" i="2"/>
  <c r="M6" i="2"/>
  <c r="N6" i="2"/>
  <c r="P6" i="2"/>
  <c r="Q6" i="2"/>
  <c r="R6" i="2"/>
  <c r="O6" i="2"/>
  <c r="J23" i="1"/>
  <c r="P13" i="1"/>
  <c r="P12" i="1"/>
  <c r="W11" i="1"/>
  <c r="P11" i="1"/>
  <c r="P10" i="1"/>
  <c r="E9" i="1"/>
  <c r="E32" i="1" s="1"/>
  <c r="P9" i="1" l="1"/>
  <c r="P18" i="1" s="1"/>
</calcChain>
</file>

<file path=xl/sharedStrings.xml><?xml version="1.0" encoding="utf-8"?>
<sst xmlns="http://schemas.openxmlformats.org/spreadsheetml/2006/main" count="210" uniqueCount="159">
  <si>
    <t>Analisis de la Inversion</t>
  </si>
  <si>
    <t>TOTO´S SOFTWARE</t>
  </si>
  <si>
    <t>CUADRO INVERSIO FIJA</t>
  </si>
  <si>
    <t>CUADRO DE INVERSION PREOPERATIVOS</t>
  </si>
  <si>
    <t>CUADRO DE INVERSIÓN INICIAL TOTAL</t>
  </si>
  <si>
    <t>CUADRO DE INVERSION/FINAL</t>
  </si>
  <si>
    <t>Inversión inicial</t>
  </si>
  <si>
    <t>cantidad</t>
  </si>
  <si>
    <t>precio unitario</t>
  </si>
  <si>
    <t>sub total</t>
  </si>
  <si>
    <t>Descripción</t>
  </si>
  <si>
    <t>Sub total</t>
  </si>
  <si>
    <t>Total</t>
  </si>
  <si>
    <t>Muebles y Enseres</t>
  </si>
  <si>
    <t>Costo</t>
  </si>
  <si>
    <t>Muebles y enseres</t>
  </si>
  <si>
    <t>Aporte inicial de capital</t>
  </si>
  <si>
    <t xml:space="preserve">    Sofá</t>
  </si>
  <si>
    <t>L 15,000.00</t>
  </si>
  <si>
    <t>Gastos legales</t>
  </si>
  <si>
    <t>Equipos de computo</t>
  </si>
  <si>
    <t>Inversion inicial total</t>
  </si>
  <si>
    <t xml:space="preserve">    mesita de estar</t>
  </si>
  <si>
    <t>L 1,995.00</t>
  </si>
  <si>
    <t xml:space="preserve">    Gastos de constitución</t>
  </si>
  <si>
    <t>Accesorios de computo</t>
  </si>
  <si>
    <t>Requerimiento de capital inicial</t>
  </si>
  <si>
    <t xml:space="preserve">    Oasis</t>
  </si>
  <si>
    <t>L 1,500.00</t>
  </si>
  <si>
    <t xml:space="preserve">    Permiso de operación</t>
  </si>
  <si>
    <t>Servidor</t>
  </si>
  <si>
    <t>Requerimiento de capital de trabajo</t>
  </si>
  <si>
    <t xml:space="preserve">    Mostrador</t>
  </si>
  <si>
    <t>L 5,500.00</t>
  </si>
  <si>
    <t xml:space="preserve">    Registro mercantil</t>
  </si>
  <si>
    <t>Automóvil</t>
  </si>
  <si>
    <t xml:space="preserve">    Teléfono</t>
  </si>
  <si>
    <t>L 1,000.00</t>
  </si>
  <si>
    <t>Estudios pre operativos</t>
  </si>
  <si>
    <t xml:space="preserve">    Medidas de bioseguridad</t>
  </si>
  <si>
    <t xml:space="preserve">    Benchmarking rápido</t>
  </si>
  <si>
    <t>Estudios pre Operativos</t>
  </si>
  <si>
    <t xml:space="preserve">    Cafetera</t>
  </si>
  <si>
    <t>L 1,450.00</t>
  </si>
  <si>
    <t>Inversión en software</t>
  </si>
  <si>
    <t>Inversion software</t>
  </si>
  <si>
    <t xml:space="preserve">    Aire acondicionado</t>
  </si>
  <si>
    <t>L 12,000.00</t>
  </si>
  <si>
    <t xml:space="preserve">    Hosting y dominio</t>
  </si>
  <si>
    <t>Gastos de instlación</t>
  </si>
  <si>
    <t xml:space="preserve">    Microondas</t>
  </si>
  <si>
    <t>L 2,395.00</t>
  </si>
  <si>
    <t xml:space="preserve">    Licencias y y software</t>
  </si>
  <si>
    <t xml:space="preserve">    Ventiladores</t>
  </si>
  <si>
    <t>L 1,495.00</t>
  </si>
  <si>
    <t>Gastos de instalación</t>
  </si>
  <si>
    <t xml:space="preserve">    Juego de comedor</t>
  </si>
  <si>
    <t>L 8,500.00</t>
  </si>
  <si>
    <t xml:space="preserve">    Instalación telefónica</t>
  </si>
  <si>
    <t xml:space="preserve">    Sillas de oficina</t>
  </si>
  <si>
    <t>L 4,250.00</t>
  </si>
  <si>
    <t xml:space="preserve">    Instalación de servidores</t>
  </si>
  <si>
    <t xml:space="preserve">    Escritorios</t>
  </si>
  <si>
    <t>L 6,000.00</t>
  </si>
  <si>
    <t xml:space="preserve">    Adecuaciones eléctricas</t>
  </si>
  <si>
    <t xml:space="preserve">    Refrigerador</t>
  </si>
  <si>
    <t>L 9,995.00</t>
  </si>
  <si>
    <t xml:space="preserve">    Impresora</t>
  </si>
  <si>
    <t xml:space="preserve">    Mesa para reuniones</t>
  </si>
  <si>
    <t>L 3,550.00</t>
  </si>
  <si>
    <t xml:space="preserve">    Sillas para reuniones</t>
  </si>
  <si>
    <t>L 2,250.00</t>
  </si>
  <si>
    <t xml:space="preserve">    Varios de oficina</t>
  </si>
  <si>
    <t>L 280,000.00</t>
  </si>
  <si>
    <t>L 32,800.00</t>
  </si>
  <si>
    <t>L 32,300.00</t>
  </si>
  <si>
    <t>L 680,000.00</t>
  </si>
  <si>
    <t>Precio mensual</t>
  </si>
  <si>
    <t>Politica de crédito</t>
  </si>
  <si>
    <t>Proyeccion Porcentaje de Clientes</t>
  </si>
  <si>
    <t>Proyeccion Ingreso Clientes</t>
  </si>
  <si>
    <t>Servicio</t>
  </si>
  <si>
    <t xml:space="preserve">Mes 4 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</si>
  <si>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</si>
  <si>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</si>
  <si>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</si>
  <si>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</si>
  <si>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</si>
  <si>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</si>
  <si>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</si>
  <si>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</si>
  <si>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</si>
  <si>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</si>
  <si>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</si>
  <si>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Mes 16</t>
  </si>
  <si>
    <t>Mes 17</t>
  </si>
  <si>
    <t>Mes 18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</si>
  <si>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</si>
  <si>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</si>
  <si>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</si>
  <si>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</si>
  <si>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</si>
  <si>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</si>
  <si>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</si>
  <si>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</si>
  <si>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</si>
  <si>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</si>
  <si>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</si>
  <si>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15</t>
  </si>
  <si>
    <t>Servicios seguridad</t>
  </si>
  <si>
    <t>38,000.00</t>
  </si>
  <si>
    <t>15 días</t>
  </si>
  <si>
    <t>Desarrollo y manejo de página web</t>
  </si>
  <si>
    <t>1,800.00</t>
  </si>
  <si>
    <t>10 días</t>
  </si>
  <si>
    <t>Administración remota de servidores</t>
  </si>
  <si>
    <t>42,000.00</t>
  </si>
  <si>
    <t>trimestral</t>
  </si>
  <si>
    <t>Mes 1</t>
  </si>
  <si>
    <t>Mes 2</t>
  </si>
  <si>
    <t>Ventas</t>
  </si>
  <si>
    <t>Pronóstico de ventas 5 años</t>
  </si>
  <si>
    <t>Depreciación</t>
  </si>
  <si>
    <t xml:space="preserve">Cuadro de tipo y año de depreciación </t>
  </si>
  <si>
    <t xml:space="preserve">Cuadro de depreciación anual acelerada </t>
  </si>
  <si>
    <t xml:space="preserve">Cuadro de depreciación anual línea recta </t>
  </si>
  <si>
    <t xml:space="preserve">Cuadro de amortizaciones </t>
  </si>
  <si>
    <t>Cuadro resumen de gastos de depreciaciones y amortizaciones 5 años</t>
  </si>
  <si>
    <t>Mano de Obra</t>
  </si>
  <si>
    <t xml:space="preserve">Cuadro mensual primer año de planilla </t>
  </si>
  <si>
    <t>Cuadro resumen de gastos de mano de obra 5 años</t>
  </si>
  <si>
    <t>Gastos Operativos y Administrativos</t>
  </si>
  <si>
    <t xml:space="preserve">Cuadro mensual primer año gastos operativos </t>
  </si>
  <si>
    <t>Cuadro mensual primer año gastos administrativos</t>
  </si>
  <si>
    <t xml:space="preserve">Cuadro mensual primer año gastos ventas y mercadeo </t>
  </si>
  <si>
    <t>Cuadro resumen gastos operativos y administrativos 5 años</t>
  </si>
  <si>
    <t>Flujo Económico</t>
  </si>
  <si>
    <t>Cuadro de flujo económico mensual año 1</t>
  </si>
  <si>
    <t>Amortización de Prestamos</t>
  </si>
  <si>
    <t xml:space="preserve">Cuadro de amortización préstamo largo plazo </t>
  </si>
  <si>
    <t xml:space="preserve">Cuadro de amortización préstamo corto plazo </t>
  </si>
  <si>
    <t>Cuadro amortización de préstamos año 1 (amortización/ gasto financiero)</t>
  </si>
  <si>
    <t>Cuadro amortización de prestamos 5 años (amortización/ gasto financiero)</t>
  </si>
  <si>
    <t>Análisis de Inversión</t>
  </si>
  <si>
    <t xml:space="preserve">Cuadro flujo efectivo 5 años </t>
  </si>
  <si>
    <t>TIR</t>
  </si>
  <si>
    <t>VAN</t>
  </si>
  <si>
    <t>Periodo Recuperación</t>
  </si>
  <si>
    <t>Estado de Resultados</t>
  </si>
  <si>
    <t>Estados de resultados proyectado para cada uno de los 5 años</t>
  </si>
  <si>
    <t>Análisis de Sensibilidad</t>
  </si>
  <si>
    <t xml:space="preserve">Cuadro de análisis de sensibilidad Ventas/Gastos </t>
  </si>
  <si>
    <t>mes 16</t>
  </si>
  <si>
    <t>mes 17</t>
  </si>
  <si>
    <t>mes 18</t>
  </si>
  <si>
    <t>Mes 3</t>
  </si>
  <si>
    <t>Mes 4</t>
  </si>
  <si>
    <t>TOTO'S SOTFWARE</t>
  </si>
  <si>
    <t>PRONOSTICO DE VENTAS ANIO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</si>
</sst>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L]#,##0.00"/>
    <numFmt numFmtId="165" formatCode="#,##0.00\ [$€-1]"/>
  </numFmts>
  <fonts count="18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  <font>
      <sz val="12"/>
      <color rgb="FF000000"/>
      <name val="Arial"/>
    </font>
    <font>
      <sz val="12"/>
      <color rgb="FFFF000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A64D79"/>
        <bgColor rgb="FFA64D79"/>
      </patternFill>
    </fill>
    <fill>
      <patternFill patternType="solid">
        <fgColor rgb="FFEAD1DC"/>
        <bgColor rgb="FFEAD1D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A61C00"/>
        <bgColor rgb="FFA61C00"/>
      </patternFill>
    </fill>
    <fill>
      <patternFill patternType="solid">
        <fgColor rgb="FFE6B8AF"/>
        <bgColor rgb="FFE6B8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7" fillId="0" borderId="2" xfId="0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8" fillId="0" borderId="4" xfId="0" applyFont="1" applyBorder="1"/>
    <xf numFmtId="164" fontId="8" fillId="0" borderId="5" xfId="0" applyNumberFormat="1" applyFont="1" applyBorder="1" applyAlignment="1">
      <alignment horizontal="left"/>
    </xf>
    <xf numFmtId="164" fontId="8" fillId="0" borderId="5" xfId="0" applyNumberFormat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4" xfId="0" applyFont="1" applyBorder="1"/>
    <xf numFmtId="165" fontId="5" fillId="0" borderId="2" xfId="0" applyNumberFormat="1" applyFont="1" applyBorder="1" applyAlignment="1">
      <alignment horizontal="center"/>
    </xf>
    <xf numFmtId="164" fontId="9" fillId="0" borderId="5" xfId="0" applyNumberFormat="1" applyFont="1" applyBorder="1"/>
    <xf numFmtId="0" fontId="8" fillId="0" borderId="5" xfId="0" applyFont="1" applyBorder="1"/>
    <xf numFmtId="164" fontId="6" fillId="0" borderId="5" xfId="0" applyNumberFormat="1" applyFont="1" applyBorder="1" applyAlignment="1">
      <alignment horizontal="left"/>
    </xf>
    <xf numFmtId="164" fontId="10" fillId="0" borderId="5" xfId="0" applyNumberFormat="1" applyFont="1" applyBorder="1" applyAlignment="1">
      <alignment horizontal="left"/>
    </xf>
    <xf numFmtId="0" fontId="8" fillId="0" borderId="0" xfId="0" applyFont="1"/>
    <xf numFmtId="0" fontId="11" fillId="0" borderId="2" xfId="0" applyFont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6" xfId="0" applyFont="1" applyBorder="1" applyAlignment="1">
      <alignment horizontal="center"/>
    </xf>
    <xf numFmtId="0" fontId="12" fillId="0" borderId="7" xfId="0" applyFont="1" applyBorder="1"/>
    <xf numFmtId="0" fontId="12" fillId="0" borderId="3" xfId="0" applyFont="1" applyBorder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23" borderId="8" xfId="0" applyFont="1" applyFill="1" applyBorder="1" applyAlignment="1">
      <alignment horizontal="center" vertical="center"/>
    </xf>
    <xf numFmtId="0" fontId="0" fillId="23" borderId="8" xfId="0" applyFill="1" applyBorder="1" applyAlignment="1">
      <alignment vertical="center"/>
    </xf>
    <xf numFmtId="0" fontId="13" fillId="24" borderId="9" xfId="0" applyFont="1" applyFill="1" applyBorder="1" applyAlignment="1">
      <alignment horizontal="center"/>
    </xf>
    <xf numFmtId="0" fontId="0" fillId="24" borderId="9" xfId="0" applyFill="1" applyBorder="1"/>
    <xf numFmtId="0" fontId="13" fillId="25" borderId="8" xfId="0" applyFont="1" applyFill="1" applyBorder="1" applyAlignment="1">
      <alignment horizontal="center"/>
    </xf>
    <xf numFmtId="9" fontId="4" fillId="0" borderId="8" xfId="1" applyFont="1" applyBorder="1" applyAlignment="1">
      <alignment horizontal="center"/>
    </xf>
    <xf numFmtId="0" fontId="0" fillId="24" borderId="9" xfId="0" applyFill="1" applyBorder="1"/>
    <xf numFmtId="0" fontId="16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15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761D"/>
    <outlinePr summaryBelow="0" summaryRight="0"/>
  </sheetPr>
  <dimension ref="A1:W33"/>
  <sheetViews>
    <sheetView workbookViewId="0"/>
  </sheetViews>
  <sheetFormatPr baseColWidth="10" defaultColWidth="12.5703125" defaultRowHeight="15.75" customHeight="1" x14ac:dyDescent="0.2"/>
  <cols>
    <col min="2" max="2" width="23.7109375" customWidth="1"/>
    <col min="4" max="4" width="18.42578125" customWidth="1"/>
    <col min="5" max="5" width="16.5703125" customWidth="1"/>
    <col min="8" max="8" width="28.7109375" customWidth="1"/>
    <col min="9" max="9" width="26" customWidth="1"/>
    <col min="13" max="13" width="24.7109375" customWidth="1"/>
    <col min="14" max="14" width="25.5703125" customWidth="1"/>
    <col min="15" max="15" width="25.28515625" customWidth="1"/>
    <col min="16" max="16" width="22.7109375" customWidth="1"/>
    <col min="19" max="19" width="38.42578125" customWidth="1"/>
    <col min="20" max="20" width="17.7109375" customWidth="1"/>
    <col min="22" max="22" width="33.140625" customWidth="1"/>
    <col min="23" max="23" width="14.7109375" customWidth="1"/>
  </cols>
  <sheetData>
    <row r="1" spans="1:23" ht="15.75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23" x14ac:dyDescent="0.2">
      <c r="A2" s="30"/>
      <c r="B2" s="29"/>
      <c r="C2" s="29"/>
      <c r="D2" s="29"/>
      <c r="E2" s="29"/>
      <c r="F2" s="29"/>
      <c r="G2" s="29"/>
      <c r="H2" s="29"/>
      <c r="I2" s="29"/>
      <c r="J2" s="29"/>
      <c r="K2" s="29"/>
    </row>
    <row r="5" spans="1:23" ht="15.75" customHeight="1" x14ac:dyDescent="0.25">
      <c r="B5" s="31" t="s">
        <v>1</v>
      </c>
      <c r="C5" s="29"/>
      <c r="D5" s="29"/>
      <c r="E5" s="29"/>
      <c r="F5" s="2"/>
      <c r="G5" s="2"/>
      <c r="H5" s="2"/>
      <c r="I5" s="2"/>
      <c r="J5" s="1" t="s">
        <v>1</v>
      </c>
      <c r="K5" s="1"/>
      <c r="L5" s="1"/>
      <c r="M5" s="3"/>
      <c r="N5" s="3"/>
      <c r="O5" s="1" t="s">
        <v>1</v>
      </c>
      <c r="P5" s="1"/>
      <c r="Q5" s="1"/>
      <c r="R5" s="3"/>
      <c r="S5" s="3"/>
      <c r="T5" s="2"/>
      <c r="U5" s="32" t="s">
        <v>1</v>
      </c>
      <c r="V5" s="29"/>
      <c r="W5" s="4"/>
    </row>
    <row r="6" spans="1:23" ht="15.75" customHeight="1" x14ac:dyDescent="0.25">
      <c r="B6" s="31" t="s">
        <v>2</v>
      </c>
      <c r="C6" s="29"/>
      <c r="D6" s="29"/>
      <c r="E6" s="29"/>
      <c r="F6" s="2"/>
      <c r="G6" s="2"/>
      <c r="H6" s="2"/>
      <c r="I6" s="2"/>
      <c r="J6" s="1" t="s">
        <v>3</v>
      </c>
      <c r="K6" s="1"/>
      <c r="L6" s="1"/>
      <c r="M6" s="3"/>
      <c r="N6" s="3"/>
      <c r="O6" s="1" t="s">
        <v>4</v>
      </c>
      <c r="P6" s="1"/>
      <c r="Q6" s="1"/>
      <c r="R6" s="3"/>
      <c r="S6" s="3"/>
      <c r="T6" s="2"/>
      <c r="U6" s="32" t="s">
        <v>5</v>
      </c>
      <c r="V6" s="29"/>
      <c r="W6" s="4"/>
    </row>
    <row r="7" spans="1:23" ht="15.75" customHeight="1" x14ac:dyDescent="0.25">
      <c r="B7" s="5"/>
      <c r="C7" s="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5">
      <c r="B8" s="6" t="s">
        <v>6</v>
      </c>
      <c r="C8" s="6" t="s">
        <v>7</v>
      </c>
      <c r="D8" s="6" t="s">
        <v>8</v>
      </c>
      <c r="E8" s="6" t="s">
        <v>9</v>
      </c>
      <c r="F8" s="2"/>
      <c r="G8" s="2"/>
      <c r="H8" s="2"/>
      <c r="I8" s="2"/>
      <c r="J8" s="2"/>
      <c r="K8" s="2"/>
      <c r="L8" s="2"/>
      <c r="M8" s="2"/>
      <c r="O8" s="7" t="s">
        <v>10</v>
      </c>
      <c r="P8" s="8" t="s">
        <v>11</v>
      </c>
      <c r="Q8" s="2"/>
      <c r="R8" s="2"/>
      <c r="S8" s="2"/>
      <c r="T8" s="2"/>
      <c r="U8" s="2"/>
      <c r="V8" s="7" t="s">
        <v>10</v>
      </c>
      <c r="W8" s="9" t="s">
        <v>12</v>
      </c>
    </row>
    <row r="9" spans="1:23" ht="15.75" customHeight="1" x14ac:dyDescent="0.25">
      <c r="B9" s="10" t="s">
        <v>13</v>
      </c>
      <c r="C9" s="11"/>
      <c r="D9" s="11"/>
      <c r="E9" s="12">
        <f>SUM(E10:E27)</f>
        <v>206835</v>
      </c>
      <c r="F9" s="13"/>
      <c r="G9" s="2"/>
      <c r="H9" s="2"/>
      <c r="I9" s="6" t="s">
        <v>10</v>
      </c>
      <c r="J9" s="8" t="s">
        <v>14</v>
      </c>
      <c r="K9" s="2"/>
      <c r="L9" s="2"/>
      <c r="M9" s="2"/>
      <c r="O9" s="14" t="s">
        <v>15</v>
      </c>
      <c r="P9" s="15">
        <f>E9</f>
        <v>206835</v>
      </c>
      <c r="Q9" s="2"/>
      <c r="R9" s="2"/>
      <c r="S9" s="2"/>
      <c r="T9" s="2"/>
      <c r="U9" s="2"/>
      <c r="V9" s="14" t="s">
        <v>16</v>
      </c>
      <c r="W9" s="16">
        <v>350000</v>
      </c>
    </row>
    <row r="10" spans="1:23" ht="15.75" customHeight="1" x14ac:dyDescent="0.25">
      <c r="B10" s="17" t="s">
        <v>17</v>
      </c>
      <c r="C10" s="18">
        <v>1</v>
      </c>
      <c r="D10" s="19" t="s">
        <v>18</v>
      </c>
      <c r="E10" s="12">
        <v>15000</v>
      </c>
      <c r="F10" s="2"/>
      <c r="G10" s="2"/>
      <c r="H10" s="2"/>
      <c r="I10" s="20" t="s">
        <v>19</v>
      </c>
      <c r="J10" s="15">
        <v>12684</v>
      </c>
      <c r="K10" s="2"/>
      <c r="L10" s="2"/>
      <c r="M10" s="2"/>
      <c r="O10" s="14" t="s">
        <v>20</v>
      </c>
      <c r="P10" s="15">
        <f t="shared" ref="P10:P13" si="0">E28</f>
        <v>280000</v>
      </c>
      <c r="Q10" s="2"/>
      <c r="R10" s="2"/>
      <c r="S10" s="2"/>
      <c r="T10" s="2"/>
      <c r="U10" s="2"/>
      <c r="V10" s="14" t="s">
        <v>21</v>
      </c>
      <c r="W10" s="16">
        <v>1447919</v>
      </c>
    </row>
    <row r="11" spans="1:23" ht="15.75" customHeight="1" x14ac:dyDescent="0.25">
      <c r="B11" s="17" t="s">
        <v>22</v>
      </c>
      <c r="C11" s="18">
        <v>1</v>
      </c>
      <c r="D11" s="21" t="s">
        <v>23</v>
      </c>
      <c r="E11" s="12">
        <v>1995</v>
      </c>
      <c r="F11" s="2"/>
      <c r="G11" s="2"/>
      <c r="H11" s="2"/>
      <c r="I11" s="14" t="s">
        <v>24</v>
      </c>
      <c r="J11" s="15">
        <v>10500</v>
      </c>
      <c r="K11" s="2"/>
      <c r="L11" s="2"/>
      <c r="M11" s="2"/>
      <c r="O11" s="14" t="s">
        <v>25</v>
      </c>
      <c r="P11" s="15">
        <f t="shared" si="0"/>
        <v>32800</v>
      </c>
      <c r="Q11" s="2"/>
      <c r="R11" s="2"/>
      <c r="S11" s="2"/>
      <c r="T11" s="2"/>
      <c r="U11" s="2"/>
      <c r="V11" s="14" t="s">
        <v>26</v>
      </c>
      <c r="W11" s="22">
        <f>W10-W9</f>
        <v>1097919</v>
      </c>
    </row>
    <row r="12" spans="1:23" ht="15.75" customHeight="1" x14ac:dyDescent="0.25">
      <c r="B12" s="17" t="s">
        <v>27</v>
      </c>
      <c r="C12" s="18">
        <v>1</v>
      </c>
      <c r="D12" s="21" t="s">
        <v>28</v>
      </c>
      <c r="E12" s="12">
        <v>1500</v>
      </c>
      <c r="F12" s="2"/>
      <c r="G12" s="2"/>
      <c r="H12" s="2"/>
      <c r="I12" s="14" t="s">
        <v>29</v>
      </c>
      <c r="J12" s="15">
        <v>1352</v>
      </c>
      <c r="K12" s="2"/>
      <c r="L12" s="2"/>
      <c r="M12" s="2"/>
      <c r="O12" s="14" t="s">
        <v>30</v>
      </c>
      <c r="P12" s="15">
        <f t="shared" si="0"/>
        <v>32300</v>
      </c>
      <c r="Q12" s="2"/>
      <c r="R12" s="2"/>
      <c r="S12" s="2"/>
      <c r="T12" s="2"/>
      <c r="U12" s="2"/>
      <c r="V12" s="14" t="s">
        <v>31</v>
      </c>
      <c r="W12" s="23"/>
    </row>
    <row r="13" spans="1:23" ht="15.75" customHeight="1" x14ac:dyDescent="0.25">
      <c r="B13" s="17" t="s">
        <v>32</v>
      </c>
      <c r="C13" s="18">
        <v>1</v>
      </c>
      <c r="D13" s="21" t="s">
        <v>33</v>
      </c>
      <c r="E13" s="12">
        <v>5500</v>
      </c>
      <c r="F13" s="2"/>
      <c r="G13" s="2"/>
      <c r="H13" s="2"/>
      <c r="I13" s="14" t="s">
        <v>34</v>
      </c>
      <c r="J13" s="15">
        <v>832</v>
      </c>
      <c r="K13" s="2"/>
      <c r="L13" s="2"/>
      <c r="M13" s="2"/>
      <c r="O13" s="14" t="s">
        <v>35</v>
      </c>
      <c r="P13" s="15">
        <f t="shared" si="0"/>
        <v>680000</v>
      </c>
      <c r="Q13" s="2"/>
      <c r="R13" s="2"/>
      <c r="S13" s="2"/>
      <c r="T13" s="2"/>
      <c r="U13" s="2"/>
      <c r="V13" s="2"/>
      <c r="W13" s="2"/>
    </row>
    <row r="14" spans="1:23" ht="15.75" customHeight="1" x14ac:dyDescent="0.25">
      <c r="B14" s="17" t="s">
        <v>36</v>
      </c>
      <c r="C14" s="18">
        <v>1</v>
      </c>
      <c r="D14" s="21" t="s">
        <v>37</v>
      </c>
      <c r="E14" s="12">
        <v>1000</v>
      </c>
      <c r="F14" s="2"/>
      <c r="G14" s="2"/>
      <c r="H14" s="2"/>
      <c r="I14" s="20" t="s">
        <v>38</v>
      </c>
      <c r="J14" s="24">
        <v>25000</v>
      </c>
      <c r="K14" s="2"/>
      <c r="L14" s="2"/>
      <c r="M14" s="2"/>
      <c r="O14" s="14" t="s">
        <v>19</v>
      </c>
      <c r="P14" s="15">
        <v>12684</v>
      </c>
      <c r="Q14" s="2"/>
      <c r="R14" s="2"/>
      <c r="S14" s="2"/>
      <c r="T14" s="2"/>
      <c r="U14" s="2"/>
      <c r="V14" s="2"/>
      <c r="W14" s="2"/>
    </row>
    <row r="15" spans="1:23" ht="15.75" customHeight="1" x14ac:dyDescent="0.25">
      <c r="B15" s="17" t="s">
        <v>39</v>
      </c>
      <c r="C15" s="18">
        <v>4</v>
      </c>
      <c r="D15" s="21" t="s">
        <v>37</v>
      </c>
      <c r="E15" s="12">
        <v>40000</v>
      </c>
      <c r="F15" s="2"/>
      <c r="G15" s="2"/>
      <c r="H15" s="2"/>
      <c r="I15" s="14" t="s">
        <v>40</v>
      </c>
      <c r="J15" s="15">
        <v>25000</v>
      </c>
      <c r="K15" s="2"/>
      <c r="L15" s="2"/>
      <c r="M15" s="2"/>
      <c r="O15" s="14" t="s">
        <v>41</v>
      </c>
      <c r="P15" s="15">
        <v>25000</v>
      </c>
      <c r="Q15" s="2"/>
      <c r="R15" s="2"/>
      <c r="S15" s="2"/>
      <c r="T15" s="2"/>
      <c r="U15" s="2"/>
      <c r="V15" s="2"/>
      <c r="W15" s="2"/>
    </row>
    <row r="16" spans="1:23" ht="15.75" customHeight="1" x14ac:dyDescent="0.25">
      <c r="B16" s="17" t="s">
        <v>42</v>
      </c>
      <c r="C16" s="18">
        <v>1</v>
      </c>
      <c r="D16" s="21" t="s">
        <v>43</v>
      </c>
      <c r="E16" s="12">
        <v>1450</v>
      </c>
      <c r="F16" s="2"/>
      <c r="G16" s="2"/>
      <c r="H16" s="2"/>
      <c r="I16" s="20" t="s">
        <v>44</v>
      </c>
      <c r="J16" s="24">
        <v>182525</v>
      </c>
      <c r="K16" s="2"/>
      <c r="L16" s="2"/>
      <c r="M16" s="2"/>
      <c r="O16" s="14" t="s">
        <v>45</v>
      </c>
      <c r="P16" s="15">
        <v>182525</v>
      </c>
      <c r="Q16" s="2"/>
      <c r="R16" s="2"/>
      <c r="S16" s="2"/>
      <c r="T16" s="2"/>
      <c r="U16" s="2"/>
      <c r="V16" s="2"/>
      <c r="W16" s="2"/>
    </row>
    <row r="17" spans="2:23" ht="15.75" customHeight="1" x14ac:dyDescent="0.25">
      <c r="B17" s="17" t="s">
        <v>46</v>
      </c>
      <c r="C17" s="18">
        <v>2</v>
      </c>
      <c r="D17" s="21" t="s">
        <v>47</v>
      </c>
      <c r="E17" s="12">
        <v>24000</v>
      </c>
      <c r="F17" s="2"/>
      <c r="G17" s="2"/>
      <c r="H17" s="2"/>
      <c r="I17" s="14" t="s">
        <v>48</v>
      </c>
      <c r="J17" s="15">
        <v>6250</v>
      </c>
      <c r="K17" s="2"/>
      <c r="L17" s="2"/>
      <c r="M17" s="2"/>
      <c r="O17" s="14" t="s">
        <v>49</v>
      </c>
      <c r="P17" s="15">
        <v>31775</v>
      </c>
      <c r="Q17" s="2"/>
      <c r="R17" s="2"/>
      <c r="S17" s="2"/>
      <c r="T17" s="2"/>
      <c r="U17" s="2"/>
      <c r="V17" s="2"/>
      <c r="W17" s="2"/>
    </row>
    <row r="18" spans="2:23" ht="15.75" customHeight="1" x14ac:dyDescent="0.25">
      <c r="B18" s="17" t="s">
        <v>50</v>
      </c>
      <c r="C18" s="18">
        <v>1</v>
      </c>
      <c r="D18" s="21" t="s">
        <v>51</v>
      </c>
      <c r="E18" s="12">
        <v>2395</v>
      </c>
      <c r="F18" s="2"/>
      <c r="G18" s="2"/>
      <c r="H18" s="2"/>
      <c r="I18" s="14" t="s">
        <v>52</v>
      </c>
      <c r="J18" s="15">
        <v>176275</v>
      </c>
      <c r="K18" s="2"/>
      <c r="L18" s="2"/>
      <c r="M18" s="2"/>
      <c r="O18" s="20" t="s">
        <v>21</v>
      </c>
      <c r="P18" s="25">
        <f>SUM(P9,P11,P10,P12,P13,P14,P15,P16,P17)</f>
        <v>1483919</v>
      </c>
      <c r="Q18" s="2"/>
      <c r="R18" s="2"/>
      <c r="S18" s="2"/>
      <c r="T18" s="2"/>
      <c r="U18" s="2"/>
      <c r="V18" s="2"/>
      <c r="W18" s="2"/>
    </row>
    <row r="19" spans="2:23" ht="15.75" customHeight="1" x14ac:dyDescent="0.25">
      <c r="B19" s="17" t="s">
        <v>53</v>
      </c>
      <c r="C19" s="18">
        <v>3</v>
      </c>
      <c r="D19" s="21" t="s">
        <v>54</v>
      </c>
      <c r="E19" s="12">
        <v>4485</v>
      </c>
      <c r="F19" s="2"/>
      <c r="G19" s="2"/>
      <c r="H19" s="2"/>
      <c r="I19" s="20" t="s">
        <v>55</v>
      </c>
      <c r="J19" s="24">
        <v>31775</v>
      </c>
      <c r="K19" s="2"/>
      <c r="L19" s="2"/>
      <c r="M19" s="2"/>
      <c r="N19" s="2"/>
      <c r="O19" s="14"/>
      <c r="P19" s="15"/>
      <c r="Q19" s="2"/>
      <c r="R19" s="2"/>
      <c r="S19" s="2"/>
      <c r="T19" s="2"/>
      <c r="U19" s="2"/>
      <c r="V19" s="2"/>
      <c r="W19" s="2"/>
    </row>
    <row r="20" spans="2:23" ht="15.75" customHeight="1" x14ac:dyDescent="0.25">
      <c r="B20" s="17" t="s">
        <v>56</v>
      </c>
      <c r="C20" s="18">
        <v>1</v>
      </c>
      <c r="D20" s="21" t="s">
        <v>57</v>
      </c>
      <c r="E20" s="12">
        <v>8500</v>
      </c>
      <c r="F20" s="2"/>
      <c r="G20" s="2"/>
      <c r="H20" s="2"/>
      <c r="I20" s="14" t="s">
        <v>58</v>
      </c>
      <c r="J20" s="15">
        <v>675</v>
      </c>
      <c r="K20" s="2"/>
      <c r="L20" s="2"/>
      <c r="M20" s="2"/>
      <c r="N20" s="2"/>
      <c r="Q20" s="2"/>
      <c r="R20" s="2"/>
      <c r="S20" s="2"/>
      <c r="T20" s="2"/>
      <c r="U20" s="2"/>
      <c r="V20" s="2"/>
      <c r="W20" s="2"/>
    </row>
    <row r="21" spans="2:23" ht="15.75" customHeight="1" x14ac:dyDescent="0.25">
      <c r="B21" s="17" t="s">
        <v>59</v>
      </c>
      <c r="C21" s="18">
        <v>5</v>
      </c>
      <c r="D21" s="21" t="s">
        <v>60</v>
      </c>
      <c r="E21" s="12">
        <v>21250</v>
      </c>
      <c r="F21" s="2"/>
      <c r="G21" s="2"/>
      <c r="H21" s="2"/>
      <c r="I21" s="14" t="s">
        <v>61</v>
      </c>
      <c r="J21" s="15">
        <v>65000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 ht="15.75" customHeight="1" x14ac:dyDescent="0.25">
      <c r="B22" s="17" t="s">
        <v>62</v>
      </c>
      <c r="C22" s="18">
        <v>5</v>
      </c>
      <c r="D22" s="21" t="s">
        <v>63</v>
      </c>
      <c r="E22" s="12">
        <v>30000</v>
      </c>
      <c r="F22" s="2"/>
      <c r="G22" s="2"/>
      <c r="H22" s="26"/>
      <c r="I22" s="14" t="s">
        <v>64</v>
      </c>
      <c r="J22" s="15">
        <v>24600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 x14ac:dyDescent="0.25">
      <c r="B23" s="17" t="s">
        <v>65</v>
      </c>
      <c r="C23" s="18">
        <v>1</v>
      </c>
      <c r="D23" s="21" t="s">
        <v>66</v>
      </c>
      <c r="E23" s="12">
        <v>9995</v>
      </c>
      <c r="F23" s="2"/>
      <c r="G23" s="2"/>
      <c r="H23" s="2"/>
      <c r="I23" s="20" t="s">
        <v>12</v>
      </c>
      <c r="J23" s="24">
        <f>SUM(J10:J22)</f>
        <v>562468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 ht="15" x14ac:dyDescent="0.25">
      <c r="B24" s="17" t="s">
        <v>67</v>
      </c>
      <c r="C24" s="18">
        <v>2</v>
      </c>
      <c r="D24" s="21" t="s">
        <v>33</v>
      </c>
      <c r="E24" s="12">
        <v>11000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 ht="15" x14ac:dyDescent="0.25">
      <c r="B25" s="17" t="s">
        <v>68</v>
      </c>
      <c r="C25" s="18">
        <v>1</v>
      </c>
      <c r="D25" s="21" t="s">
        <v>69</v>
      </c>
      <c r="E25" s="12">
        <v>3550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 ht="15" x14ac:dyDescent="0.25">
      <c r="B26" s="17" t="s">
        <v>70</v>
      </c>
      <c r="C26" s="18">
        <v>5</v>
      </c>
      <c r="D26" s="21" t="s">
        <v>71</v>
      </c>
      <c r="E26" s="12">
        <v>11250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 ht="15" x14ac:dyDescent="0.25">
      <c r="B27" s="17" t="s">
        <v>72</v>
      </c>
      <c r="C27" s="18">
        <v>7</v>
      </c>
      <c r="D27" s="21" t="s">
        <v>23</v>
      </c>
      <c r="E27" s="12">
        <v>13965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 ht="15" x14ac:dyDescent="0.25">
      <c r="B28" s="10" t="s">
        <v>20</v>
      </c>
      <c r="C28" s="18">
        <v>1</v>
      </c>
      <c r="D28" s="21" t="s">
        <v>73</v>
      </c>
      <c r="E28" s="12">
        <v>280000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 ht="15" x14ac:dyDescent="0.25">
      <c r="B29" s="27" t="s">
        <v>25</v>
      </c>
      <c r="C29" s="19">
        <v>1</v>
      </c>
      <c r="D29" s="21" t="s">
        <v>74</v>
      </c>
      <c r="E29" s="12">
        <v>32800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2:23" ht="15" x14ac:dyDescent="0.25">
      <c r="B30" s="27" t="s">
        <v>30</v>
      </c>
      <c r="C30" s="19">
        <v>1</v>
      </c>
      <c r="D30" s="21" t="s">
        <v>75</v>
      </c>
      <c r="E30" s="12">
        <v>32300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2:23" ht="15" x14ac:dyDescent="0.25">
      <c r="B31" s="27" t="s">
        <v>35</v>
      </c>
      <c r="C31" s="19">
        <v>1</v>
      </c>
      <c r="D31" s="21" t="s">
        <v>76</v>
      </c>
      <c r="E31" s="12">
        <v>680000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2:23" ht="15" x14ac:dyDescent="0.25">
      <c r="B32" s="33" t="s">
        <v>12</v>
      </c>
      <c r="C32" s="34"/>
      <c r="D32" s="35"/>
      <c r="E32" s="12">
        <f>SUM(E31,E30,E29,E28,E9)</f>
        <v>1231935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5" ht="15" x14ac:dyDescent="0.25">
      <c r="B33" s="2"/>
      <c r="C33" s="2"/>
      <c r="D33" s="2"/>
      <c r="E33" s="2"/>
    </row>
  </sheetData>
  <mergeCells count="7">
    <mergeCell ref="B32:D32"/>
    <mergeCell ref="A1:K1"/>
    <mergeCell ref="A2:K2"/>
    <mergeCell ref="B5:E5"/>
    <mergeCell ref="U5:V5"/>
    <mergeCell ref="B6:E6"/>
    <mergeCell ref="U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8761D"/>
    <outlinePr summaryBelow="0" summaryRight="0"/>
  </sheetPr>
  <dimension ref="A1:AH16"/>
  <sheetViews>
    <sheetView tabSelected="1" workbookViewId="0">
      <selection activeCell="D20" sqref="D20"/>
    </sheetView>
  </sheetViews>
  <sheetFormatPr baseColWidth="10" defaultColWidth="12.5703125" defaultRowHeight="15.75" customHeight="1" x14ac:dyDescent="0.2"/>
  <cols>
    <col min="1" max="1" width="34.7109375" customWidth="1"/>
    <col min="2" max="2" width="19.28515625" customWidth="1"/>
    <col min="3" max="3" width="19.7109375" customWidth="1"/>
    <col min="4" max="19" width="12.5703125" customWidth="1"/>
    <col min="20" max="21" width="16.7109375" customWidth="1"/>
    <col min="22" max="22" width="16" customWidth="1"/>
    <col min="23" max="23" width="15" customWidth="1"/>
  </cols>
  <sheetData>
    <row r="1" spans="1:34" ht="15.75" customHeight="1" x14ac:dyDescent="0.25">
      <c r="A1" s="28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34" ht="12.75" x14ac:dyDescent="0.2">
      <c r="A2" s="30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4" spans="1:34" ht="12.75" x14ac:dyDescent="0.2">
      <c r="A4" s="63" t="s">
        <v>81</v>
      </c>
      <c r="B4" s="63" t="s">
        <v>77</v>
      </c>
      <c r="C4" s="63" t="s">
        <v>78</v>
      </c>
      <c r="D4" s="65" t="s">
        <v>79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9"/>
      <c r="T4" s="67" t="s">
        <v>80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</row>
    <row r="5" spans="1:34" ht="15.75" customHeight="1" x14ac:dyDescent="0.25">
      <c r="A5" s="63"/>
      <c r="B5" s="64"/>
      <c r="C5" s="64"/>
      <c r="D5" s="56" t="s">
        <v>82</v>
      </c>
      <c r="E5" s="56" t="s">
        <v>83</v>
      </c>
      <c r="F5" s="56" t="s">
        <v>84</v>
      </c>
      <c r="G5" s="56" t="s">
        <v>85</v>
      </c>
      <c r="H5" s="56" t="s">
        <v>86</v>
      </c>
      <c r="I5" s="56" t="s">
        <v>87</v>
      </c>
      <c r="J5" s="56" t="s">
        <v>88</v>
      </c>
      <c r="K5" s="56" t="s">
        <v>89</v>
      </c>
      <c r="L5" s="56" t="s">
        <v>90</v>
      </c>
      <c r="M5" s="56" t="s">
        <v>91</v>
      </c>
      <c r="N5" s="56" t="s">
        <v>92</v>
      </c>
      <c r="O5" s="56" t="s">
        <v>93</v>
      </c>
      <c r="P5" s="56" t="s">
        <v>94</v>
      </c>
      <c r="Q5" s="56" t="s">
        <v>95</v>
      </c>
      <c r="R5" s="56" t="s">
        <v>96</v>
      </c>
      <c r="S5" s="61"/>
      <c r="T5" s="61" t="s">
        <v>97</v>
      </c>
      <c r="U5" s="61" t="s">
        <v>98</v>
      </c>
      <c r="V5" s="61" t="s">
        <v>99</v>
      </c>
      <c r="W5" s="61" t="s">
        <v>100</v>
      </c>
      <c r="X5" s="62" t="s">
        <v>101</v>
      </c>
      <c r="Y5" s="62" t="s">
        <v>102</v>
      </c>
      <c r="Z5" s="62" t="s">
        <v>103</v>
      </c>
      <c r="AA5" s="62" t="s">
        <v>104</v>
      </c>
      <c r="AB5" s="62" t="s">
        <v>105</v>
      </c>
      <c r="AC5" s="62" t="s">
        <v>106</v>
      </c>
      <c r="AD5" s="62" t="s">
        <v>107</v>
      </c>
      <c r="AE5" s="62" t="s">
        <v>108</v>
      </c>
      <c r="AF5" s="62" t="s">
        <v>152</v>
      </c>
      <c r="AG5" s="62" t="s">
        <v>153</v>
      </c>
      <c r="AH5" s="62" t="s">
        <v>154</v>
      </c>
    </row>
    <row r="6" spans="1:34" ht="15.75" customHeight="1" x14ac:dyDescent="0.25">
      <c r="A6" s="54" t="s">
        <v>109</v>
      </c>
      <c r="B6" s="55" t="s">
        <v>110</v>
      </c>
      <c r="C6" s="55" t="s">
        <v>111</v>
      </c>
      <c r="D6" s="68">
        <f t="shared" ref="D6:N6" si="0">IF(T6&gt;=10,1,T6/10)</f>
        <v>0.05</v>
      </c>
      <c r="E6" s="68">
        <f t="shared" si="0"/>
        <v>0.1</v>
      </c>
      <c r="F6" s="68">
        <f t="shared" si="0"/>
        <v>0.2</v>
      </c>
      <c r="G6" s="68">
        <f t="shared" si="0"/>
        <v>0.3</v>
      </c>
      <c r="H6" s="68">
        <f t="shared" si="0"/>
        <v>0.4</v>
      </c>
      <c r="I6" s="68">
        <f t="shared" si="0"/>
        <v>0.5</v>
      </c>
      <c r="J6" s="68">
        <f t="shared" si="0"/>
        <v>0.6</v>
      </c>
      <c r="K6" s="68">
        <f t="shared" si="0"/>
        <v>0.7</v>
      </c>
      <c r="L6" s="68">
        <f t="shared" si="0"/>
        <v>0.8</v>
      </c>
      <c r="M6" s="68">
        <f t="shared" si="0"/>
        <v>0.85</v>
      </c>
      <c r="N6" s="68">
        <f t="shared" si="0"/>
        <v>0.9</v>
      </c>
      <c r="O6" s="68">
        <f>IF(AE6&gt;=10,1,AE6/10)</f>
        <v>1</v>
      </c>
      <c r="P6" s="68">
        <f>IF(AF6&gt;=10,1,AF6/10)</f>
        <v>1</v>
      </c>
      <c r="Q6" s="68">
        <f>IF(AG6&gt;=10,1,AG6/10)</f>
        <v>1</v>
      </c>
      <c r="R6" s="68">
        <f>IF(AH6&gt;=10,1,AH6/10)</f>
        <v>1</v>
      </c>
      <c r="S6" s="68"/>
      <c r="T6" s="55">
        <v>0.5</v>
      </c>
      <c r="U6" s="55">
        <v>1</v>
      </c>
      <c r="V6" s="55">
        <v>2</v>
      </c>
      <c r="W6" s="55">
        <v>3</v>
      </c>
      <c r="X6" s="57">
        <v>4</v>
      </c>
      <c r="Y6" s="57">
        <v>5</v>
      </c>
      <c r="Z6" s="57">
        <v>6</v>
      </c>
      <c r="AA6" s="57">
        <v>7</v>
      </c>
      <c r="AB6" s="57">
        <v>8</v>
      </c>
      <c r="AC6" s="57">
        <v>8.5</v>
      </c>
      <c r="AD6" s="57">
        <v>9</v>
      </c>
      <c r="AE6" s="57">
        <v>10</v>
      </c>
      <c r="AF6" s="60">
        <v>13</v>
      </c>
      <c r="AG6" s="60">
        <v>16</v>
      </c>
      <c r="AH6" s="60">
        <v>17</v>
      </c>
    </row>
    <row r="7" spans="1:34" ht="15.75" customHeight="1" x14ac:dyDescent="0.25">
      <c r="A7" s="54" t="s">
        <v>112</v>
      </c>
      <c r="B7" s="55" t="s">
        <v>113</v>
      </c>
      <c r="C7" s="55" t="s">
        <v>114</v>
      </c>
      <c r="D7" s="68">
        <f>IF(T7&gt;=15,1,T7/15)</f>
        <v>0.08</v>
      </c>
      <c r="E7" s="68">
        <f>IF(U7&gt;=15,1,U7/15)</f>
        <v>0.13333333333333333</v>
      </c>
      <c r="F7" s="68">
        <f>IF(V7&gt;=15,1,V7/15)</f>
        <v>0.23333333333333334</v>
      </c>
      <c r="G7" s="68">
        <f>IF(W7&gt;=15,1,W7/15)</f>
        <v>0.33333333333333331</v>
      </c>
      <c r="H7" s="68">
        <f>IF(X7&gt;=15,1,X7/15)</f>
        <v>0.46666666666666667</v>
      </c>
      <c r="I7" s="68">
        <f>IF(Y7&gt;=15,1,Y7/15)</f>
        <v>0.6</v>
      </c>
      <c r="J7" s="68">
        <f>IF(Z7&gt;=15,1,Z7/15)</f>
        <v>0.66666666666666663</v>
      </c>
      <c r="K7" s="68">
        <f>IF(AA7&gt;=15,1,AA7/15)</f>
        <v>0.73333333333333328</v>
      </c>
      <c r="L7" s="68">
        <f>IF(AB7&gt;=15,1,AB7/15)</f>
        <v>0.8</v>
      </c>
      <c r="M7" s="68">
        <f>IF(AC7&gt;=15,1,AC7/15)</f>
        <v>0.8666666666666667</v>
      </c>
      <c r="N7" s="68">
        <f>IF(AD7&gt;=15,1,AD7/15)</f>
        <v>0.93333333333333335</v>
      </c>
      <c r="O7" s="68">
        <f>IF(AE7&gt;=15,1,AE7/15)</f>
        <v>1</v>
      </c>
      <c r="P7" s="68">
        <f>IF(AF7&gt;=15,1,AF7/15)</f>
        <v>1</v>
      </c>
      <c r="Q7" s="68">
        <f>IF(AG7&gt;=15,1,AG7/15)</f>
        <v>1</v>
      </c>
      <c r="R7" s="68">
        <f t="shared" ref="R7" si="1">IF(AH7&gt;=15,1,AH7/15)</f>
        <v>1</v>
      </c>
      <c r="S7" s="68"/>
      <c r="T7" s="55">
        <v>1.2</v>
      </c>
      <c r="U7" s="55">
        <v>2</v>
      </c>
      <c r="V7" s="55">
        <v>3.5</v>
      </c>
      <c r="W7" s="55">
        <v>5</v>
      </c>
      <c r="X7" s="57">
        <v>7</v>
      </c>
      <c r="Y7" s="57">
        <v>9</v>
      </c>
      <c r="Z7" s="57">
        <v>10</v>
      </c>
      <c r="AA7" s="57">
        <v>11</v>
      </c>
      <c r="AB7" s="57">
        <v>12</v>
      </c>
      <c r="AC7" s="57">
        <v>13</v>
      </c>
      <c r="AD7" s="57">
        <v>14</v>
      </c>
      <c r="AE7" s="57">
        <v>15</v>
      </c>
      <c r="AF7" s="60">
        <v>17</v>
      </c>
      <c r="AG7" s="60">
        <v>17.5</v>
      </c>
      <c r="AH7" s="60">
        <v>17.5</v>
      </c>
    </row>
    <row r="8" spans="1:34" ht="15.75" customHeight="1" x14ac:dyDescent="0.25">
      <c r="A8" s="54" t="s">
        <v>115</v>
      </c>
      <c r="B8" s="55" t="s">
        <v>116</v>
      </c>
      <c r="C8" s="55" t="s">
        <v>117</v>
      </c>
      <c r="D8" s="68">
        <f>IF(T8&gt;=3,1,T8/3)</f>
        <v>0</v>
      </c>
      <c r="E8" s="68">
        <f t="shared" ref="E8:P8" si="2">IF(U8&gt;=3,1,U8/3)</f>
        <v>0</v>
      </c>
      <c r="F8" s="68">
        <f t="shared" si="2"/>
        <v>0</v>
      </c>
      <c r="G8" s="68">
        <f t="shared" si="2"/>
        <v>0.33333333333333331</v>
      </c>
      <c r="H8" s="68">
        <f t="shared" si="2"/>
        <v>0.33333333333333331</v>
      </c>
      <c r="I8" s="68">
        <f t="shared" si="2"/>
        <v>0.33333333333333331</v>
      </c>
      <c r="J8" s="68">
        <f t="shared" si="2"/>
        <v>0.66666666666666663</v>
      </c>
      <c r="K8" s="68">
        <f t="shared" si="2"/>
        <v>1</v>
      </c>
      <c r="L8" s="68">
        <f t="shared" si="2"/>
        <v>1</v>
      </c>
      <c r="M8" s="68">
        <f t="shared" si="2"/>
        <v>1</v>
      </c>
      <c r="N8" s="68">
        <f t="shared" si="2"/>
        <v>1</v>
      </c>
      <c r="O8" s="68">
        <f t="shared" si="2"/>
        <v>1</v>
      </c>
      <c r="P8" s="68">
        <f t="shared" si="2"/>
        <v>1</v>
      </c>
      <c r="Q8" s="68">
        <f>IF(AG8&gt;=3,1,AG8/3)</f>
        <v>1</v>
      </c>
      <c r="R8" s="68">
        <f t="shared" ref="R8" si="3">IF(AH8&gt;=3,1,AH8/3)</f>
        <v>1</v>
      </c>
      <c r="S8" s="68"/>
      <c r="T8" s="55">
        <v>0</v>
      </c>
      <c r="U8" s="55">
        <v>0</v>
      </c>
      <c r="V8" s="55">
        <v>0</v>
      </c>
      <c r="W8" s="55">
        <v>1</v>
      </c>
      <c r="X8" s="57">
        <v>1</v>
      </c>
      <c r="Y8" s="57">
        <v>1</v>
      </c>
      <c r="Z8" s="57">
        <v>2</v>
      </c>
      <c r="AA8" s="57">
        <v>3</v>
      </c>
      <c r="AB8" s="57">
        <v>3</v>
      </c>
      <c r="AC8" s="57">
        <v>3</v>
      </c>
      <c r="AD8" s="57">
        <v>3</v>
      </c>
      <c r="AE8" s="57">
        <v>4</v>
      </c>
      <c r="AF8" s="60">
        <v>4</v>
      </c>
      <c r="AG8" s="60">
        <v>5</v>
      </c>
      <c r="AH8" s="60">
        <v>6</v>
      </c>
    </row>
    <row r="11" spans="1:34" ht="15.75" customHeight="1" x14ac:dyDescent="0.2">
      <c r="A11" s="76" t="s">
        <v>157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8"/>
    </row>
    <row r="12" spans="1:34" ht="15.75" customHeight="1" x14ac:dyDescent="0.2">
      <c r="A12" s="73" t="s">
        <v>158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5"/>
    </row>
    <row r="13" spans="1:34" ht="15.75" customHeight="1" x14ac:dyDescent="0.25">
      <c r="A13" s="56" t="s">
        <v>81</v>
      </c>
      <c r="B13" s="58" t="s">
        <v>118</v>
      </c>
      <c r="C13" s="58" t="s">
        <v>119</v>
      </c>
      <c r="D13" s="58" t="s">
        <v>155</v>
      </c>
      <c r="E13" s="58" t="s">
        <v>156</v>
      </c>
      <c r="F13" s="58" t="s">
        <v>83</v>
      </c>
      <c r="G13" s="58" t="s">
        <v>84</v>
      </c>
      <c r="H13" s="58" t="s">
        <v>85</v>
      </c>
      <c r="I13" s="58" t="s">
        <v>86</v>
      </c>
      <c r="J13" s="58" t="s">
        <v>87</v>
      </c>
      <c r="K13" s="58" t="s">
        <v>88</v>
      </c>
      <c r="L13" s="58" t="s">
        <v>89</v>
      </c>
      <c r="M13" s="58" t="s">
        <v>90</v>
      </c>
      <c r="N13" s="58" t="s">
        <v>91</v>
      </c>
      <c r="O13" s="58" t="s">
        <v>92</v>
      </c>
      <c r="P13" s="58" t="s">
        <v>93</v>
      </c>
      <c r="Q13" s="58" t="s">
        <v>94</v>
      </c>
      <c r="R13" s="58" t="s">
        <v>95</v>
      </c>
      <c r="S13" s="58" t="s">
        <v>96</v>
      </c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</row>
    <row r="14" spans="1:34" ht="15.75" customHeight="1" x14ac:dyDescent="0.25">
      <c r="A14" s="54" t="s">
        <v>109</v>
      </c>
      <c r="B14" s="59"/>
      <c r="C14" s="59"/>
      <c r="D14" s="59"/>
      <c r="E14" s="60">
        <f>ROUND(T6,0)</f>
        <v>1</v>
      </c>
      <c r="F14" s="60">
        <f>ROUND(U6,0)</f>
        <v>1</v>
      </c>
      <c r="G14" s="60">
        <f>ROUND(V6,0)</f>
        <v>2</v>
      </c>
      <c r="H14" s="60">
        <f>ROUND(W6,0)</f>
        <v>3</v>
      </c>
      <c r="I14" s="60">
        <f>ROUND(X6,0)</f>
        <v>4</v>
      </c>
      <c r="J14" s="60">
        <f>ROUND(Y6,0)</f>
        <v>5</v>
      </c>
      <c r="K14" s="60">
        <f>ROUND(Z6,0)</f>
        <v>6</v>
      </c>
      <c r="L14" s="60">
        <f>ROUND(AA6,0)</f>
        <v>7</v>
      </c>
      <c r="M14" s="60">
        <f>ROUND(AB6,0)</f>
        <v>8</v>
      </c>
      <c r="N14" s="60">
        <f>ROUND(AC6,0)</f>
        <v>9</v>
      </c>
      <c r="O14" s="60">
        <f>ROUND(AD6,0)</f>
        <v>9</v>
      </c>
      <c r="P14" s="60">
        <f>ROUND(AE6,0)</f>
        <v>10</v>
      </c>
      <c r="Q14" s="60">
        <f>ROUND(AF6,0)</f>
        <v>13</v>
      </c>
      <c r="R14" s="60">
        <f>ROUND(AG6,0)</f>
        <v>16</v>
      </c>
      <c r="S14" s="60">
        <f>ROUND(AH6,0)</f>
        <v>17</v>
      </c>
      <c r="T14" s="72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</row>
    <row r="15" spans="1:34" ht="15.75" customHeight="1" x14ac:dyDescent="0.25">
      <c r="A15" s="54" t="s">
        <v>112</v>
      </c>
      <c r="B15" s="59"/>
      <c r="C15" s="59"/>
      <c r="D15" s="59"/>
      <c r="E15" s="60">
        <f>ROUND(T7,0)</f>
        <v>1</v>
      </c>
      <c r="F15" s="60">
        <f>ROUND(U7,0)</f>
        <v>2</v>
      </c>
      <c r="G15" s="60">
        <f>ROUND(V7,0)</f>
        <v>4</v>
      </c>
      <c r="H15" s="60">
        <f>ROUND(W7,0)</f>
        <v>5</v>
      </c>
      <c r="I15" s="60">
        <f>ROUND(X7,0)</f>
        <v>7</v>
      </c>
      <c r="J15" s="60">
        <f>ROUND(Y7,0)</f>
        <v>9</v>
      </c>
      <c r="K15" s="60">
        <f>ROUND(Z7,0)</f>
        <v>10</v>
      </c>
      <c r="L15" s="60">
        <f>ROUND(AA7,0)</f>
        <v>11</v>
      </c>
      <c r="M15" s="60">
        <f>ROUND(AB7,0)</f>
        <v>12</v>
      </c>
      <c r="N15" s="60">
        <f>ROUND(AC7,0)</f>
        <v>13</v>
      </c>
      <c r="O15" s="60">
        <f>ROUND(AD7,0)</f>
        <v>14</v>
      </c>
      <c r="P15" s="60">
        <f>ROUND(AE7,0)</f>
        <v>15</v>
      </c>
      <c r="Q15" s="60">
        <f>ROUND(AF7,0)</f>
        <v>17</v>
      </c>
      <c r="R15" s="60">
        <f>ROUND(AG7,0)</f>
        <v>18</v>
      </c>
      <c r="S15" s="60">
        <f>ROUND(AH7,0)</f>
        <v>18</v>
      </c>
      <c r="T15" s="72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</row>
    <row r="16" spans="1:34" ht="15.75" customHeight="1" x14ac:dyDescent="0.25">
      <c r="A16" s="54" t="s">
        <v>115</v>
      </c>
      <c r="B16" s="59"/>
      <c r="C16" s="59"/>
      <c r="D16" s="59"/>
      <c r="E16" s="60">
        <f>ROUND(T8,0)</f>
        <v>0</v>
      </c>
      <c r="F16" s="60">
        <f>ROUND(U8,0)</f>
        <v>0</v>
      </c>
      <c r="G16" s="60">
        <f>ROUND(V8,0)</f>
        <v>0</v>
      </c>
      <c r="H16" s="60">
        <f>ROUND(W8,0)</f>
        <v>1</v>
      </c>
      <c r="I16" s="60">
        <f>ROUND(X8,0)</f>
        <v>1</v>
      </c>
      <c r="J16" s="60">
        <f>ROUND(Y8,0)</f>
        <v>1</v>
      </c>
      <c r="K16" s="60">
        <f>ROUND(Z8,0)</f>
        <v>2</v>
      </c>
      <c r="L16" s="60">
        <f>ROUND(AA8,0)</f>
        <v>3</v>
      </c>
      <c r="M16" s="60">
        <f>ROUND(AB8,0)</f>
        <v>3</v>
      </c>
      <c r="N16" s="60">
        <f>ROUND(AC8,0)</f>
        <v>3</v>
      </c>
      <c r="O16" s="60">
        <f>ROUND(AD8,0)</f>
        <v>3</v>
      </c>
      <c r="P16" s="60">
        <f>ROUND(AE8,0)</f>
        <v>4</v>
      </c>
      <c r="Q16" s="60">
        <f>ROUND(AF8,0)</f>
        <v>4</v>
      </c>
      <c r="R16" s="60">
        <f>ROUND(AG8,0)</f>
        <v>5</v>
      </c>
      <c r="S16" s="60">
        <f>ROUND(AH8,0)</f>
        <v>6</v>
      </c>
      <c r="T16" s="72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</row>
  </sheetData>
  <mergeCells count="9">
    <mergeCell ref="A11:S11"/>
    <mergeCell ref="A12:S12"/>
    <mergeCell ref="B4:B5"/>
    <mergeCell ref="C4:C5"/>
    <mergeCell ref="D4:R4"/>
    <mergeCell ref="A1:X1"/>
    <mergeCell ref="A2:X2"/>
    <mergeCell ref="A4:A5"/>
    <mergeCell ref="T4:AH4"/>
  </mergeCells>
  <phoneticPr fontId="15" type="noConversion"/>
  <dataValidations count="1">
    <dataValidation type="whole" allowBlank="1" showInputMessage="1" showErrorMessage="1" sqref="D6:S8" xr:uid="{C21D0E00-F596-4B60-BBE0-D95218F3669D}">
      <formula1>0</formula1>
      <formula2>100</formula2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8761D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0"/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8761D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0"/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155CC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6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7"/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155CC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6" t="s">
        <v>120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7" t="s">
        <v>121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B45F06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8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9" t="s">
        <v>123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B45F06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8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9" t="s">
        <v>124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B45F06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8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9" t="s">
        <v>125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B45F06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8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9" t="s">
        <v>126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B45F06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38" t="s">
        <v>122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39" t="s">
        <v>127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351C75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0" t="s">
        <v>128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1" t="s">
        <v>129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351C75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0" t="s">
        <v>128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1" t="s">
        <v>130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00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2" t="s">
        <v>131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3" t="s">
        <v>132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00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2" t="s">
        <v>131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3" t="s">
        <v>133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00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2" t="s">
        <v>131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3" t="s">
        <v>134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00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2" t="s">
        <v>131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3" t="s">
        <v>135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BF9000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4" t="s">
        <v>136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5" t="s">
        <v>137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41B47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6" t="s">
        <v>138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7" t="s">
        <v>139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41B47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6" t="s">
        <v>138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7" t="s">
        <v>140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741B47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6" t="s">
        <v>138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7" t="s">
        <v>141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41B47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6" t="s">
        <v>138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7" t="s">
        <v>142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B5394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8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9" t="s">
        <v>144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B5394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8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9" t="s">
        <v>145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B5394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8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9" t="s">
        <v>146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B5394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48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49" t="s">
        <v>147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85200C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50" t="s">
        <v>148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51" t="s">
        <v>149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134F5C"/>
    <outlinePr summaryBelow="0" summaryRight="0"/>
  </sheetPr>
  <dimension ref="A1:K2"/>
  <sheetViews>
    <sheetView workbookViewId="0"/>
  </sheetViews>
  <sheetFormatPr baseColWidth="10" defaultColWidth="12.5703125" defaultRowHeight="15.75" customHeight="1" x14ac:dyDescent="0.2"/>
  <sheetData>
    <row r="1" spans="1:11" ht="15.75" customHeight="1" x14ac:dyDescent="0.25">
      <c r="A1" s="52" t="s">
        <v>150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x14ac:dyDescent="0.2">
      <c r="A2" s="53" t="s">
        <v>151</v>
      </c>
      <c r="B2" s="29"/>
      <c r="C2" s="29"/>
      <c r="D2" s="29"/>
      <c r="E2" s="29"/>
      <c r="F2" s="29"/>
      <c r="G2" s="29"/>
      <c r="H2" s="29"/>
      <c r="I2" s="29"/>
      <c r="J2" s="29"/>
      <c r="K2" s="29"/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Inversión incial</vt:lpstr>
      <vt:lpstr>Ingresos por servicios</vt:lpstr>
      <vt:lpstr>Depreciación</vt:lpstr>
      <vt:lpstr>Mano de obra</vt:lpstr>
      <vt:lpstr>Costos operativos</vt:lpstr>
      <vt:lpstr>V Pronóstico de ventas 5 años</vt:lpstr>
      <vt:lpstr>D Cuadro de tipo y año de depre</vt:lpstr>
      <vt:lpstr>D Cuadro de depreciación anual </vt:lpstr>
      <vt:lpstr>Hoja 3</vt:lpstr>
      <vt:lpstr>D Cuadro de amortizaciones </vt:lpstr>
      <vt:lpstr>D Cuadro resumen gastos depreci</vt:lpstr>
      <vt:lpstr>MO Cuadro mensual primer año de</vt:lpstr>
      <vt:lpstr>MO Cuadro resumen de gastos man</vt:lpstr>
      <vt:lpstr>GOA Cuadro mensual primer año g</vt:lpstr>
      <vt:lpstr>GOA Cuadro mensual 1 año gastos</vt:lpstr>
      <vt:lpstr>Hoja 4</vt:lpstr>
      <vt:lpstr>GOA Cuadro resumen gastos op y </vt:lpstr>
      <vt:lpstr>FE Cuadro de flujo económico me</vt:lpstr>
      <vt:lpstr>AP Cuadro de amortización prést</vt:lpstr>
      <vt:lpstr>Hoja 5</vt:lpstr>
      <vt:lpstr>AP Cuadro amortización de prést</vt:lpstr>
      <vt:lpstr>AP Cuadro amortización de prest</vt:lpstr>
      <vt:lpstr>AI Cuadro flujo efectivo 5 años</vt:lpstr>
      <vt:lpstr>AI TIR </vt:lpstr>
      <vt:lpstr>AI VAN </vt:lpstr>
      <vt:lpstr>AI Periodo Recuperación</vt:lpstr>
      <vt:lpstr>ER Estado de Resultados 5 años</vt:lpstr>
      <vt:lpstr>AS Cuadro de análisis sensibili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Zavala</cp:lastModifiedBy>
  <dcterms:modified xsi:type="dcterms:W3CDTF">2022-08-10T20:16:28Z</dcterms:modified>
</cp:coreProperties>
</file>