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0" documentId="8_{9C527E50-422B-4839-A07B-F5702BE19F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</sheets>
  <definedNames>
    <definedName name="Aport">Planilha1!$D$20:$D$20</definedName>
    <definedName name="Qtd_anos">Planilha1!$D$21:$D$21</definedName>
    <definedName name="Rendimento_carteira">Planilha1!$E$14:$E$14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E15" i="1"/>
  <c r="C28" i="1"/>
  <c r="C29" i="1"/>
  <c r="C30" i="1"/>
  <c r="C31" i="1"/>
  <c r="C39" i="1"/>
  <c r="D39" i="1" s="1"/>
  <c r="C40" i="1"/>
  <c r="C41" i="1"/>
  <c r="C42" i="1"/>
  <c r="C43" i="1"/>
  <c r="C38" i="1"/>
  <c r="D38" i="1" s="1"/>
  <c r="A17" i="2"/>
  <c r="A18" i="2"/>
  <c r="A19" i="2"/>
  <c r="A20" i="2"/>
  <c r="A21" i="2"/>
  <c r="A16" i="2"/>
  <c r="A11" i="2"/>
  <c r="A12" i="2"/>
  <c r="A13" i="2"/>
  <c r="A14" i="2"/>
  <c r="A15" i="2"/>
  <c r="A10" i="2"/>
  <c r="A5" i="2"/>
  <c r="A6" i="2"/>
  <c r="A7" i="2"/>
  <c r="A8" i="2"/>
  <c r="A9" i="2"/>
  <c r="A4" i="2"/>
  <c r="D40" i="1"/>
  <c r="D41" i="1"/>
  <c r="D42" i="1"/>
  <c r="D43" i="1"/>
  <c r="D44" i="1"/>
  <c r="D23" i="1" a="1"/>
  <c r="D23" i="1"/>
  <c r="D24" i="1" s="1" a="1"/>
  <c r="D24" i="1" s="1"/>
  <c r="D31" i="1" a="1"/>
  <c r="D31" i="1" s="1"/>
  <c r="D30" i="1" a="1"/>
  <c r="D30" i="1" s="1"/>
  <c r="D29" i="1" a="1"/>
  <c r="D29" i="1" s="1"/>
  <c r="D28" i="1" a="1"/>
  <c r="D2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<sst xmlns="http://schemas.openxmlformats.org/spreadsheetml/2006/main" count="73" uniqueCount="36">
  <si>
    <t>Criado por: Rafael Lopes</t>
  </si>
  <si>
    <t>Configurações</t>
  </si>
  <si>
    <t>Salario</t>
  </si>
  <si>
    <t>Rendimento Carteira</t>
  </si>
  <si>
    <t>Sugestão de Investimento (30%)</t>
  </si>
  <si>
    <t>Investimentos Mensais</t>
  </si>
  <si>
    <t>Quanto investir por mês?</t>
  </si>
  <si>
    <t>Por quantos anos?</t>
  </si>
  <si>
    <t>Taixa de rendimento mensal?</t>
  </si>
  <si>
    <t>Patrimonio acumulado?</t>
  </si>
  <si>
    <t>Dividendo Mensal?</t>
  </si>
  <si>
    <t>Cenários</t>
  </si>
  <si>
    <t>Dividendos</t>
  </si>
  <si>
    <t>Quanto em 2 anos?</t>
  </si>
  <si>
    <t>Quanto em 5 anos?</t>
  </si>
  <si>
    <t>Quanto em 10 anos?</t>
  </si>
  <si>
    <t>Quanto em 20 anos?</t>
  </si>
  <si>
    <t xml:space="preserve">Perfil </t>
  </si>
  <si>
    <t>AGRESSIVO</t>
  </si>
  <si>
    <t>Valor a ser investido por mês</t>
  </si>
  <si>
    <t>Tipos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</si>
  <si>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</si>
  <si>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</si>
  <si>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</si>
  <si>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</si>
  <si>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</si>
  <si>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</si>
  <si>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</si>
  <si>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</si>
  <si>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 Composta</t>
  </si>
  <si>
    <t>Perfil</t>
  </si>
  <si>
    <t>%</t>
  </si>
  <si>
    <t>Conservador</t>
  </si>
  <si>
    <t>Moderado</t>
  </si>
  <si>
    <t>Agressivo</t>
  </si>
  <si>
    <t>=PROCV('Planilha2'!D19:D22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</si>
</sst>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6">
    <font>
      <sz val="11"/>
      <color theme="1"/>
      <name val="Aptos Narrow"/>
      <family val="2"/>
      <scheme val="minor"/>
    </font>
    <font>
      <sz val="18"/>
      <color rgb="FFFFFFFF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medium">
        <color theme="3"/>
      </right>
      <top style="medium">
        <color theme="3"/>
      </top>
      <bottom style="medium">
        <color theme="3" tint="0.749992370372631"/>
      </bottom>
      <diagonal/>
    </border>
    <border>
      <left/>
      <right style="medium">
        <color theme="3"/>
      </right>
      <top style="medium">
        <color theme="3" tint="0.749992370372631"/>
      </top>
      <bottom style="medium">
        <color theme="3" tint="0.749992370372631"/>
      </bottom>
      <diagonal/>
    </border>
    <border>
      <left style="medium">
        <color theme="3"/>
      </left>
      <right style="medium">
        <color theme="3" tint="0.749992370372631"/>
      </right>
      <top style="medium">
        <color theme="3"/>
      </top>
      <bottom style="medium">
        <color theme="3" tint="0.749992370372631"/>
      </bottom>
      <diagonal/>
    </border>
    <border>
      <left style="medium">
        <color theme="3" tint="0.749992370372631"/>
      </left>
      <right style="medium">
        <color theme="3"/>
      </right>
      <top style="medium">
        <color theme="3"/>
      </top>
      <bottom style="medium">
        <color theme="3" tint="0.749992370372631"/>
      </bottom>
      <diagonal/>
    </border>
    <border>
      <left style="medium">
        <color theme="3"/>
      </left>
      <right style="medium">
        <color theme="3" tint="0.749992370372631"/>
      </right>
      <top style="medium">
        <color theme="3" tint="0.749992370372631"/>
      </top>
      <bottom style="medium">
        <color theme="3" tint="0.749992370372631"/>
      </bottom>
      <diagonal/>
    </border>
    <border>
      <left style="medium">
        <color theme="3" tint="0.749992370372631"/>
      </left>
      <right style="medium">
        <color theme="3"/>
      </right>
      <top style="medium">
        <color theme="3" tint="0.749992370372631"/>
      </top>
      <bottom style="medium">
        <color theme="3" tint="0.749992370372631"/>
      </bottom>
      <diagonal/>
    </border>
    <border>
      <left style="medium">
        <color theme="3"/>
      </left>
      <right style="medium">
        <color theme="3" tint="0.749992370372631"/>
      </right>
      <top style="medium">
        <color theme="3" tint="0.749992370372631"/>
      </top>
      <bottom style="medium">
        <color theme="3"/>
      </bottom>
      <diagonal/>
    </border>
    <border>
      <left style="medium">
        <color theme="3" tint="0.749992370372631"/>
      </left>
      <right style="medium">
        <color theme="3"/>
      </right>
      <top style="medium">
        <color theme="3" tint="0.749992370372631"/>
      </top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 style="medium">
        <color theme="3" tint="0.749992370372631"/>
      </left>
      <right/>
      <top style="medium">
        <color theme="3"/>
      </top>
      <bottom style="medium">
        <color theme="3" tint="0.749992370372631"/>
      </bottom>
      <diagonal/>
    </border>
    <border>
      <left style="medium">
        <color theme="3" tint="0.749992370372631"/>
      </left>
      <right/>
      <top style="medium">
        <color theme="3" tint="0.749992370372631"/>
      </top>
      <bottom style="medium">
        <color theme="3" tint="0.749992370372631"/>
      </bottom>
      <diagonal/>
    </border>
    <border>
      <left style="medium">
        <color theme="3" tint="0.749992370372631"/>
      </left>
      <right/>
      <top style="medium">
        <color theme="3" tint="0.749992370372631"/>
      </top>
      <bottom style="medium">
        <color theme="3"/>
      </bottom>
      <diagonal/>
    </border>
    <border>
      <left/>
      <right style="medium">
        <color theme="3"/>
      </right>
      <top style="medium">
        <color theme="3" tint="0.749992370372631"/>
      </top>
      <bottom style="medium">
        <color theme="3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3" tint="0.749992370372631"/>
      </right>
      <top style="medium">
        <color theme="3" tint="0.749992370372631"/>
      </top>
      <bottom style="medium">
        <color theme="3" tint="0.749992370372631"/>
      </bottom>
      <diagonal/>
    </border>
    <border>
      <left style="medium">
        <color theme="4" tint="0.39997558519241921"/>
      </left>
      <right style="medium">
        <color theme="3" tint="0.749992370372631"/>
      </right>
      <top/>
      <bottom style="medium">
        <color theme="3" tint="0.749992370372631"/>
      </bottom>
      <diagonal/>
    </border>
    <border>
      <left style="medium">
        <color theme="3"/>
      </left>
      <right style="medium">
        <color theme="4" tint="0.39997558519241921"/>
      </right>
      <top style="medium">
        <color theme="3"/>
      </top>
      <bottom style="medium">
        <color theme="3" tint="0.749992370372631"/>
      </bottom>
      <diagonal/>
    </border>
    <border>
      <left style="medium">
        <color theme="4" tint="0.39997558519241921"/>
      </left>
      <right style="medium">
        <color theme="3" tint="0.749992370372631"/>
      </right>
      <top style="medium">
        <color theme="3"/>
      </top>
      <bottom style="medium">
        <color theme="3" tint="0.749992370372631"/>
      </bottom>
      <diagonal/>
    </border>
    <border>
      <left style="medium">
        <color theme="3"/>
      </left>
      <right style="medium">
        <color theme="4" tint="0.39997558519241921"/>
      </right>
      <top style="medium">
        <color theme="3" tint="0.749992370372631"/>
      </top>
      <bottom style="medium">
        <color theme="3" tint="0.749992370372631"/>
      </bottom>
      <diagonal/>
    </border>
    <border>
      <left style="medium">
        <color theme="3"/>
      </left>
      <right style="medium">
        <color theme="4" tint="0.39997558519241921"/>
      </right>
      <top/>
      <bottom style="medium">
        <color theme="3" tint="0.749992370372631"/>
      </bottom>
      <diagonal/>
    </border>
    <border>
      <left style="medium">
        <color theme="3"/>
      </left>
      <right style="medium">
        <color theme="4" tint="0.39997558519241921"/>
      </right>
      <top/>
      <bottom style="medium">
        <color theme="3"/>
      </bottom>
      <diagonal/>
    </border>
    <border>
      <left style="medium">
        <color theme="4" tint="0.39997558519241921"/>
      </left>
      <right style="medium">
        <color theme="3" tint="0.749992370372631"/>
      </right>
      <top/>
      <bottom style="medium">
        <color theme="3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2" borderId="0" xfId="0" applyFont="1" applyFill="1" applyAlignment="1">
      <alignment vertic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8" fontId="0" fillId="3" borderId="9" xfId="0" applyNumberFormat="1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4" fillId="0" borderId="0" xfId="0" applyFont="1" applyFill="1" applyAlignment="1">
      <alignment vertical="center"/>
    </xf>
    <xf numFmtId="164" fontId="0" fillId="3" borderId="11" xfId="0" applyNumberFormat="1" applyFill="1" applyBorder="1" applyAlignment="1">
      <alignment horizontal="center"/>
    </xf>
    <xf numFmtId="8" fontId="0" fillId="3" borderId="13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 vertical="center"/>
    </xf>
    <xf numFmtId="8" fontId="0" fillId="3" borderId="3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left" indent="3"/>
    </xf>
    <xf numFmtId="0" fontId="0" fillId="3" borderId="6" xfId="0" applyFill="1" applyBorder="1" applyAlignment="1">
      <alignment horizontal="left" indent="3"/>
    </xf>
    <xf numFmtId="0" fontId="0" fillId="3" borderId="8" xfId="0" applyFont="1" applyFill="1" applyBorder="1" applyAlignment="1">
      <alignment horizontal="left" indent="3"/>
    </xf>
    <xf numFmtId="0" fontId="2" fillId="3" borderId="22" xfId="0" applyFont="1" applyFill="1" applyBorder="1" applyAlignment="1">
      <alignment horizontal="left" vertical="center" indent="3"/>
    </xf>
    <xf numFmtId="0" fontId="2" fillId="3" borderId="26" xfId="0" applyFont="1" applyFill="1" applyBorder="1" applyAlignment="1">
      <alignment horizontal="left" vertical="center" indent="3"/>
    </xf>
    <xf numFmtId="0" fontId="2" fillId="3" borderId="28" xfId="0" applyFont="1" applyFill="1" applyBorder="1" applyAlignment="1">
      <alignment horizontal="left" vertical="center" indent="3"/>
    </xf>
    <xf numFmtId="0" fontId="2" fillId="3" borderId="29" xfId="0" applyFont="1" applyFill="1" applyBorder="1" applyAlignment="1">
      <alignment horizontal="left" vertical="center" indent="3"/>
    </xf>
    <xf numFmtId="0" fontId="0" fillId="5" borderId="0" xfId="0" applyFill="1"/>
    <xf numFmtId="0" fontId="0" fillId="3" borderId="0" xfId="0" applyFill="1"/>
    <xf numFmtId="164" fontId="0" fillId="3" borderId="0" xfId="0" applyNumberFormat="1" applyFill="1"/>
    <xf numFmtId="164" fontId="0" fillId="3" borderId="0" xfId="0" applyNumberFormat="1" applyFill="1" applyAlignment="1">
      <alignment horizontal="center"/>
    </xf>
    <xf numFmtId="9" fontId="0" fillId="0" borderId="0" xfId="0" applyNumberFormat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5" fillId="0" borderId="0" xfId="0" applyFont="1" applyFill="1" applyBorder="1" applyAlignment="1"/>
    <xf numFmtId="0" fontId="0" fillId="0" borderId="10" xfId="0" applyBorder="1"/>
    <xf numFmtId="0" fontId="5" fillId="0" borderId="10" xfId="0" applyFont="1" applyFill="1" applyBorder="1" applyAlignment="1"/>
    <xf numFmtId="0" fontId="0" fillId="0" borderId="10" xfId="0" applyBorder="1" applyAlignment="1">
      <alignment horizontal="center"/>
    </xf>
    <xf numFmtId="9" fontId="0" fillId="0" borderId="10" xfId="0" applyNumberFormat="1" applyBorder="1"/>
    <xf numFmtId="0" fontId="3" fillId="0" borderId="0" xfId="0" applyFont="1"/>
    <xf numFmtId="0" fontId="0" fillId="0" borderId="18" xfId="0" applyBorder="1" applyAlignment="1">
      <alignment indent="3"/>
    </xf>
    <xf numFmtId="0" fontId="0" fillId="0" borderId="0" xfId="0" applyBorder="1" applyAlignment="1">
      <alignment indent="3"/>
    </xf>
    <xf numFmtId="0" fontId="0" fillId="0" borderId="20" xfId="0" applyBorder="1" applyAlignment="1">
      <alignment indent="3"/>
    </xf>
    <xf numFmtId="0" fontId="0" fillId="0" borderId="1" xfId="0" applyBorder="1" applyAlignment="1">
      <alignment indent="3"/>
    </xf>
    <xf numFmtId="9" fontId="0" fillId="0" borderId="19" xfId="0" applyNumberFormat="1" applyBorder="1" applyAlignment="1">
      <alignment horizontal="center"/>
    </xf>
    <xf numFmtId="0" fontId="0" fillId="0" borderId="15" xfId="0" applyBorder="1" applyAlignment="1">
      <alignment indent="3"/>
    </xf>
    <xf numFmtId="0" fontId="0" fillId="0" borderId="16" xfId="0" applyBorder="1" applyAlignment="1">
      <alignment indent="3"/>
    </xf>
    <xf numFmtId="164" fontId="0" fillId="0" borderId="17" xfId="0" applyNumberFormat="1" applyBorder="1" applyAlignment="1">
      <alignment horizontal="center"/>
    </xf>
    <xf numFmtId="0" fontId="4" fillId="4" borderId="2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left" vertical="center" indent="3"/>
    </xf>
    <xf numFmtId="0" fontId="0" fillId="6" borderId="25" xfId="0" applyFill="1" applyBorder="1" applyAlignment="1">
      <alignment horizontal="left" vertical="center" indent="3"/>
    </xf>
    <xf numFmtId="0" fontId="0" fillId="6" borderId="26" xfId="0" applyFill="1" applyBorder="1" applyAlignment="1">
      <alignment horizontal="left" vertical="center" indent="3"/>
    </xf>
    <xf numFmtId="0" fontId="0" fillId="6" borderId="22" xfId="0" applyFill="1" applyBorder="1" applyAlignment="1">
      <alignment horizontal="left" vertical="center" indent="3"/>
    </xf>
    <xf numFmtId="0" fontId="0" fillId="6" borderId="27" xfId="0" applyFill="1" applyBorder="1" applyAlignment="1">
      <alignment horizontal="left" vertical="center" indent="3"/>
    </xf>
    <xf numFmtId="0" fontId="0" fillId="6" borderId="23" xfId="0" applyFill="1" applyBorder="1" applyAlignment="1">
      <alignment horizontal="left" vertical="center" indent="3"/>
    </xf>
    <xf numFmtId="164" fontId="0" fillId="0" borderId="1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Retono ao longo dos Anos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Anos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Planilha1!A28:A31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</c:numCache>
            </c:numRef>
          </c:cat>
          <c:val>
            <c:numRef>
              <c:f>Planilha1!$C$28:$C$31</c:f>
              <c:numCache>
                <c:formatCode>"R$"\ #,##0.00</c:formatCode>
                <c:ptCount val="4"/>
                <c:pt idx="0">
                  <c:v>40846.295490872384</c:v>
                </c:pt>
                <c:pt idx="1">
                  <c:v>125706.02903888765</c:v>
                </c:pt>
                <c:pt idx="2">
                  <c:v>365186.49938220013</c:v>
                </c:pt>
                <c:pt idx="3" formatCode="&quot;R$&quot;#,##0.00_);[Red]\(&quot;R$&quot;#,##0.00\)">
                  <c:v>1690573.4899477849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58-44F9-875D-15D5DCFB1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4828424"/>
        <c:axId val="1184830472"/>
      </c:lineChart>
      <c:catAx>
        <c:axId val="118482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830472"/>
        <c:crosses val="autoZero"/>
        <c:auto val="1"/>
        <c:lblAlgn val="ctr"/>
        <c:lblOffset val="100"/>
        <c:noMultiLvlLbl val="0"/>
      </c:catAx>
      <c:valAx>
        <c:axId val="118483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82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Perfil de investimento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Planilha1!$B$38:$B$43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Planilha1!$C$38:$C$43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5B-4ECA-BEC0-31A187287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85725</xdr:rowOff>
    </xdr:from>
    <xdr:to>
      <xdr:col>9</xdr:col>
      <xdr:colOff>133350</xdr:colOff>
      <xdr:row>10</xdr:row>
      <xdr:rowOff>85725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F8813A7-9CFF-4934-A8CF-32DDDD1F8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b="488"/>
        <a:stretch>
          <a:fillRect/>
        </a:stretch>
      </xdr:blipFill>
      <xdr:spPr>
        <a:xfrm>
          <a:off x="285750" y="85725"/>
          <a:ext cx="9201150" cy="1905000"/>
        </a:xfrm>
        <a:prstGeom prst="rect">
          <a:avLst/>
        </a:prstGeom>
      </xdr:spPr>
    </xdr:pic>
    <xdr:clientData/>
  </xdr:twoCellAnchor>
  <xdr:twoCellAnchor>
    <xdr:from>
      <xdr:col>4</xdr:col>
      <xdr:colOff>257175</xdr:colOff>
      <xdr:row>18</xdr:row>
      <xdr:rowOff>0</xdr:rowOff>
    </xdr:from>
    <xdr:to>
      <xdr:col>9</xdr:col>
      <xdr:colOff>57150</xdr:colOff>
      <xdr:row>31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A3F8D2-CD13-0494-6E3C-E4E1D925BE70}"/>
            </a:ext>
            <a:ext uri="{147F2762-F138-4A5C-976F-8EAC2B608ADB}">
              <a16:predDERef xmlns:a16="http://schemas.microsoft.com/office/drawing/2014/main" pred="{FF8813A7-9CFF-4934-A8CF-32DDDD1F8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247650</xdr:colOff>
      <xdr:row>32</xdr:row>
      <xdr:rowOff>57150</xdr:rowOff>
    </xdr:from>
    <xdr:to>
      <xdr:col>9</xdr:col>
      <xdr:colOff>57150</xdr:colOff>
      <xdr:row>44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68DCC91-4525-53D7-5C83-AA7472986DE5}"/>
            </a:ext>
            <a:ext uri="{147F2762-F138-4A5C-976F-8EAC2B608ADB}">
              <a16:predDERef xmlns:a16="http://schemas.microsoft.com/office/drawing/2014/main" pred="{07A3F8D2-CD13-0494-6E3C-E4E1D925B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showGridLines="0" tabSelected="1" workbookViewId="0">
      <selection activeCell="B13" sqref="B13"/>
    </sheetView>
  </sheetViews>
  <sheetFormatPr defaultColWidth="0" defaultRowHeight="15" zeroHeight="1"/>
  <cols>
    <col min="1" max="1" width="5" customWidth="1"/>
    <col min="2" max="2" width="37.28515625" customWidth="1"/>
    <col min="3" max="3" width="23.85546875" customWidth="1"/>
    <col min="4" max="4" width="12.85546875" customWidth="1"/>
    <col min="5" max="5" width="9.140625" customWidth="1"/>
    <col min="6" max="6" width="22.7109375" style="11" bestFit="1" customWidth="1"/>
    <col min="7" max="7" width="11.140625" style="11" bestFit="1" customWidth="1"/>
    <col min="8" max="10" width="9.140625" style="11" customWidth="1"/>
    <col min="11" max="11" width="9.140625" customWidth="1"/>
  </cols>
  <sheetData>
    <row r="1" spans="2:6"/>
    <row r="2" spans="2:6"/>
    <row r="3" spans="2:6"/>
    <row r="4" spans="2:6"/>
    <row r="5" spans="2:6"/>
    <row r="6" spans="2:6"/>
    <row r="7" spans="2:6"/>
    <row r="8" spans="2:6"/>
    <row r="9" spans="2:6"/>
    <row r="10" spans="2:6"/>
    <row r="11" spans="2:6"/>
    <row r="12" spans="2:6" ht="24">
      <c r="B12" t="s">
        <v>0</v>
      </c>
      <c r="C12" s="51" t="s">
        <v>1</v>
      </c>
      <c r="D12" s="52"/>
      <c r="E12" s="52"/>
      <c r="F12" s="52"/>
    </row>
    <row r="13" spans="2:6">
      <c r="C13" s="48" t="s">
        <v>2</v>
      </c>
      <c r="D13" s="49"/>
      <c r="E13" s="50">
        <v>5000</v>
      </c>
      <c r="F13" s="50"/>
    </row>
    <row r="14" spans="2:6">
      <c r="C14" s="43" t="s">
        <v>3</v>
      </c>
      <c r="D14" s="44"/>
      <c r="E14" s="47">
        <v>0.01</v>
      </c>
      <c r="F14" s="47"/>
    </row>
    <row r="15" spans="2:6">
      <c r="C15" s="45" t="s">
        <v>4</v>
      </c>
      <c r="D15" s="46"/>
      <c r="E15" s="59">
        <f>E13*0.3</f>
        <v>1500</v>
      </c>
      <c r="F15" s="60"/>
    </row>
    <row r="16" spans="2:6"/>
    <row r="17" spans="1:10">
      <c r="B17" s="22"/>
      <c r="C17" s="22"/>
    </row>
    <row r="18" spans="1:10"/>
    <row r="19" spans="1:10" ht="24">
      <c r="B19" s="5" t="s">
        <v>5</v>
      </c>
      <c r="C19" s="5"/>
      <c r="D19" s="1"/>
    </row>
    <row r="20" spans="1:10">
      <c r="A20" s="2"/>
      <c r="B20" s="53" t="s">
        <v>6</v>
      </c>
      <c r="C20" s="54"/>
      <c r="D20" s="19">
        <f>E15</f>
        <v>1500</v>
      </c>
    </row>
    <row r="21" spans="1:10" ht="14.25" customHeight="1">
      <c r="A21" s="2"/>
      <c r="B21" s="55" t="s">
        <v>7</v>
      </c>
      <c r="C21" s="56"/>
      <c r="D21" s="20">
        <v>5</v>
      </c>
      <c r="H21" s="13"/>
      <c r="I21" s="13"/>
      <c r="J21" s="13"/>
    </row>
    <row r="22" spans="1:10">
      <c r="A22" s="2"/>
      <c r="B22" s="57" t="s">
        <v>8</v>
      </c>
      <c r="C22" s="58"/>
      <c r="D22" s="21">
        <v>1.0800000000000001E-2</v>
      </c>
    </row>
    <row r="23" spans="1:10">
      <c r="A23" s="2"/>
      <c r="B23" s="27" t="s">
        <v>9</v>
      </c>
      <c r="C23" s="26"/>
      <c r="D23" s="18" cm="1">
        <f t="array" ref="D23">FV(Rendimento_carteira,Qtd_anos*12,Aport * -1)</f>
        <v>122504.50478461369</v>
      </c>
    </row>
    <row r="24" spans="1:10">
      <c r="A24" s="2"/>
      <c r="B24" s="28" t="s">
        <v>10</v>
      </c>
      <c r="C24" s="29"/>
      <c r="D24" s="17" cm="1">
        <f t="array" ref="D24">D23*Rendimento_carteira</f>
        <v>1225.0450478461369</v>
      </c>
    </row>
    <row r="25" spans="1:10">
      <c r="B25" s="2"/>
      <c r="C25" s="2"/>
    </row>
    <row r="26" spans="1:10"/>
    <row r="27" spans="1:10" ht="24">
      <c r="B27" s="6" t="s">
        <v>11</v>
      </c>
      <c r="C27" s="6"/>
      <c r="D27" s="7" t="s">
        <v>12</v>
      </c>
    </row>
    <row r="28" spans="1:10">
      <c r="A28" s="42">
        <v>2</v>
      </c>
      <c r="B28" s="23" t="s">
        <v>13</v>
      </c>
      <c r="C28" s="14">
        <f>FV($D$22,2*12,$D$20 * -1)</f>
        <v>40846.295490872384</v>
      </c>
      <c r="D28" s="8" cm="1">
        <f t="array" ref="D28">C28*Rendimento_carteira</f>
        <v>408.46295490872387</v>
      </c>
      <c r="F28" s="12"/>
    </row>
    <row r="29" spans="1:10">
      <c r="A29" s="42">
        <v>5</v>
      </c>
      <c r="B29" s="24" t="s">
        <v>14</v>
      </c>
      <c r="C29" s="16">
        <f>FV($D$22,5*12,$D$20 * -1)</f>
        <v>125706.02903888765</v>
      </c>
      <c r="D29" s="9" cm="1">
        <f t="array" ref="D29">C29*Rendimento_carteira</f>
        <v>1257.0602903888764</v>
      </c>
    </row>
    <row r="30" spans="1:10">
      <c r="A30" s="42">
        <v>10</v>
      </c>
      <c r="B30" s="24" t="s">
        <v>15</v>
      </c>
      <c r="C30" s="16">
        <f>FV($D$22,10*12,$D$20 * -1)</f>
        <v>365186.49938220013</v>
      </c>
      <c r="D30" s="9" cm="1">
        <f t="array" ref="D30">C30*Rendimento_carteira</f>
        <v>3651.8649938220015</v>
      </c>
    </row>
    <row r="31" spans="1:10">
      <c r="A31" s="42">
        <v>20</v>
      </c>
      <c r="B31" s="25" t="s">
        <v>16</v>
      </c>
      <c r="C31" s="15">
        <f>FV($D$22,20*12,$D$20 * -1)</f>
        <v>1690573.4899477849</v>
      </c>
      <c r="D31" s="10" cm="1">
        <f t="array" ref="D31">C31*Rendimento_carteira</f>
        <v>16905.734899477851</v>
      </c>
    </row>
    <row r="32" spans="1:10"/>
    <row r="33" spans="2:4"/>
    <row r="34" spans="2:4">
      <c r="B34" s="30" t="s">
        <v>17</v>
      </c>
      <c r="C34" s="30" t="s">
        <v>18</v>
      </c>
      <c r="D34" s="30"/>
    </row>
    <row r="35" spans="2:4">
      <c r="B35" s="31" t="s">
        <v>19</v>
      </c>
      <c r="C35" s="33">
        <v>500</v>
      </c>
      <c r="D35" s="33"/>
    </row>
    <row r="36" spans="2:4"/>
    <row r="37" spans="2:4">
      <c r="B37" s="35" t="s">
        <v>20</v>
      </c>
      <c r="C37" s="36" t="s">
        <v>21</v>
      </c>
      <c r="D37" s="36" t="s">
        <v>22</v>
      </c>
    </row>
    <row r="38" spans="2:4">
      <c r="B38" s="4" t="s">
        <v>23</v>
      </c>
      <c r="C38" s="34">
        <f>VLOOKUP($C$34&amp;"-"&amp;B38,Planilha2!A:D,4,FALSE)</f>
        <v>0.5</v>
      </c>
      <c r="D38" s="3">
        <f>C38*$C$35</f>
        <v>250</v>
      </c>
    </row>
    <row r="39" spans="2:4">
      <c r="B39" s="4" t="s">
        <v>24</v>
      </c>
      <c r="C39" s="34">
        <f>VLOOKUP($C$34&amp;"-"&amp;B39,Planilha2!A:D,4,FALSE)</f>
        <v>0.1</v>
      </c>
      <c r="D39" s="3">
        <f>C39*$C$35</f>
        <v>50</v>
      </c>
    </row>
    <row r="40" spans="2:4">
      <c r="B40" s="4" t="s">
        <v>25</v>
      </c>
      <c r="C40" s="34">
        <f>VLOOKUP($C$34&amp;"-"&amp;B40,Planilha2!A:D,4,FALSE)</f>
        <v>0.05</v>
      </c>
      <c r="D40" s="3">
        <f t="shared" ref="D39:D43" si="0">C40*$C$35</f>
        <v>25</v>
      </c>
    </row>
    <row r="41" spans="2:4">
      <c r="B41" s="4" t="s">
        <v>26</v>
      </c>
      <c r="C41" s="34">
        <f>VLOOKUP($C$34&amp;"-"&amp;B41,Planilha2!A:D,4,FALSE)</f>
        <v>0.05</v>
      </c>
      <c r="D41" s="3">
        <f t="shared" si="0"/>
        <v>25</v>
      </c>
    </row>
    <row r="42" spans="2:4">
      <c r="B42" s="4" t="s">
        <v>27</v>
      </c>
      <c r="C42" s="34">
        <f>VLOOKUP($C$34&amp;"-"&amp;B42,Planilha2!A:D,4,FALSE)</f>
        <v>0.2</v>
      </c>
      <c r="D42" s="3">
        <f t="shared" si="0"/>
        <v>100</v>
      </c>
    </row>
    <row r="43" spans="2:4">
      <c r="B43" s="4" t="s">
        <v>28</v>
      </c>
      <c r="C43" s="34">
        <f>VLOOKUP($C$34&amp;"-"&amp;B43,Planilha2!A:D,4,FALSE)</f>
        <v>0.1</v>
      </c>
      <c r="D43" s="3">
        <f t="shared" si="0"/>
        <v>50</v>
      </c>
    </row>
    <row r="44" spans="2:4">
      <c r="B44" s="31"/>
      <c r="C44" s="31"/>
      <c r="D44" s="32">
        <f>SUM(D38:D43)</f>
        <v>500</v>
      </c>
    </row>
    <row r="45" spans="2:4"/>
    <row r="46" spans="2:4"/>
    <row r="47" spans="2:4"/>
  </sheetData>
  <mergeCells count="12">
    <mergeCell ref="E13:F13"/>
    <mergeCell ref="E14:F14"/>
    <mergeCell ref="E15:F15"/>
    <mergeCell ref="C12:F12"/>
    <mergeCell ref="C35:D35"/>
    <mergeCell ref="B19:C19"/>
    <mergeCell ref="B20:C20"/>
    <mergeCell ref="B21:C21"/>
    <mergeCell ref="B22:C22"/>
    <mergeCell ref="B23:C23"/>
    <mergeCell ref="B24:C24"/>
    <mergeCell ref="B27:C27"/>
  </mergeCells>
  <dataValidations count="1">
    <dataValidation type="list" allowBlank="1" showInputMessage="1" showErrorMessage="1" sqref="C34" xr:uid="{87C63CF4-4CFE-4341-9D8D-5C77AC69EFA2}">
      <formula1>"AGRESSIVO, CONSERVADOR, MODERADO"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F8DC-1C33-4881-9508-9C18D6AB44AD}">
  <dimension ref="A3:D38"/>
  <sheetViews>
    <sheetView topLeftCell="A13" workbookViewId="0">
      <selection activeCell="D20" sqref="D20"/>
    </sheetView>
  </sheetViews>
  <sheetFormatPr defaultRowHeight="15"/>
  <cols>
    <col min="1" max="1" width="27.28515625" bestFit="1" customWidth="1"/>
    <col min="2" max="2" width="11.85546875" bestFit="1" customWidth="1"/>
    <col min="3" max="3" width="15.7109375" bestFit="1" customWidth="1"/>
    <col min="4" max="4" width="26" bestFit="1" customWidth="1"/>
  </cols>
  <sheetData>
    <row r="3" spans="1:4">
      <c r="A3" s="35" t="s">
        <v>29</v>
      </c>
      <c r="B3" s="35" t="s">
        <v>30</v>
      </c>
      <c r="C3" s="35" t="s">
        <v>20</v>
      </c>
      <c r="D3" s="35" t="s">
        <v>31</v>
      </c>
    </row>
    <row r="4" spans="1:4">
      <c r="A4" t="str">
        <f>$B$4&amp;"-"&amp;C4</f>
        <v>Conservador-Papel</v>
      </c>
      <c r="B4" t="s">
        <v>32</v>
      </c>
      <c r="C4" s="4" t="s">
        <v>23</v>
      </c>
      <c r="D4" s="34">
        <v>0.3</v>
      </c>
    </row>
    <row r="5" spans="1:4">
      <c r="A5" t="str">
        <f t="shared" ref="A5:A9" si="0">$B$4&amp;"-"&amp;C5</f>
        <v>Conservador-Tijolo</v>
      </c>
      <c r="B5" t="s">
        <v>32</v>
      </c>
      <c r="C5" s="4" t="s">
        <v>24</v>
      </c>
      <c r="D5" s="34">
        <v>0.5</v>
      </c>
    </row>
    <row r="6" spans="1:4">
      <c r="A6" t="str">
        <f t="shared" si="0"/>
        <v>Conservador-Híbridos</v>
      </c>
      <c r="B6" t="s">
        <v>32</v>
      </c>
      <c r="C6" s="4" t="s">
        <v>25</v>
      </c>
      <c r="D6" s="34">
        <v>0.1</v>
      </c>
    </row>
    <row r="7" spans="1:4">
      <c r="A7" t="str">
        <f t="shared" si="0"/>
        <v>Conservador-FOFs</v>
      </c>
      <c r="B7" t="s">
        <v>32</v>
      </c>
      <c r="C7" s="4" t="s">
        <v>26</v>
      </c>
      <c r="D7" s="34">
        <v>0.1</v>
      </c>
    </row>
    <row r="8" spans="1:4">
      <c r="A8" t="str">
        <f t="shared" si="0"/>
        <v>Conservador-Desenvolvimento</v>
      </c>
      <c r="B8" t="s">
        <v>32</v>
      </c>
      <c r="C8" s="4" t="s">
        <v>27</v>
      </c>
      <c r="D8" s="34">
        <v>0</v>
      </c>
    </row>
    <row r="9" spans="1:4">
      <c r="A9" s="38" t="str">
        <f t="shared" si="0"/>
        <v>Conservador-Hotelarias</v>
      </c>
      <c r="B9" s="38" t="s">
        <v>32</v>
      </c>
      <c r="C9" s="40" t="s">
        <v>28</v>
      </c>
      <c r="D9" s="41">
        <v>0</v>
      </c>
    </row>
    <row r="10" spans="1:4">
      <c r="A10" t="str">
        <f>$B$10&amp;"-"&amp;C10</f>
        <v>Moderado-Papel</v>
      </c>
      <c r="B10" s="37" t="s">
        <v>33</v>
      </c>
      <c r="C10" s="4" t="s">
        <v>23</v>
      </c>
      <c r="D10" s="34">
        <v>0.32</v>
      </c>
    </row>
    <row r="11" spans="1:4">
      <c r="A11" t="str">
        <f t="shared" ref="A11:A21" si="1">$B$10&amp;"-"&amp;C11</f>
        <v>Moderado-Tijolo</v>
      </c>
      <c r="B11" s="37" t="s">
        <v>33</v>
      </c>
      <c r="C11" s="4" t="s">
        <v>24</v>
      </c>
      <c r="D11" s="34">
        <v>0.4</v>
      </c>
    </row>
    <row r="12" spans="1:4">
      <c r="A12" t="str">
        <f t="shared" si="1"/>
        <v>Moderado-Híbridos</v>
      </c>
      <c r="B12" s="37" t="s">
        <v>33</v>
      </c>
      <c r="C12" s="4" t="s">
        <v>25</v>
      </c>
      <c r="D12" s="34">
        <v>0.08</v>
      </c>
    </row>
    <row r="13" spans="1:4">
      <c r="A13" t="str">
        <f t="shared" si="1"/>
        <v>Moderado-FOFs</v>
      </c>
      <c r="B13" s="37" t="s">
        <v>33</v>
      </c>
      <c r="C13" s="4" t="s">
        <v>26</v>
      </c>
      <c r="D13" s="34">
        <v>0.1</v>
      </c>
    </row>
    <row r="14" spans="1:4">
      <c r="A14" t="str">
        <f t="shared" si="1"/>
        <v>Moderado-Desenvolvimento</v>
      </c>
      <c r="B14" s="37" t="s">
        <v>33</v>
      </c>
      <c r="C14" s="4" t="s">
        <v>27</v>
      </c>
      <c r="D14" s="34">
        <v>0.1</v>
      </c>
    </row>
    <row r="15" spans="1:4">
      <c r="A15" s="38" t="str">
        <f t="shared" si="1"/>
        <v>Moderado-Hotelarias</v>
      </c>
      <c r="B15" s="39" t="s">
        <v>33</v>
      </c>
      <c r="C15" s="40" t="s">
        <v>28</v>
      </c>
      <c r="D15" s="41">
        <v>0</v>
      </c>
    </row>
    <row r="16" spans="1:4">
      <c r="A16" t="str">
        <f>$B$16&amp;"-"&amp;C16</f>
        <v>Agressivo-Papel</v>
      </c>
      <c r="B16" t="s">
        <v>34</v>
      </c>
      <c r="C16" s="4" t="s">
        <v>23</v>
      </c>
      <c r="D16" s="34">
        <v>0.5</v>
      </c>
    </row>
    <row r="17" spans="1:4">
      <c r="A17" t="str">
        <f t="shared" ref="A17:A21" si="2">$B$16&amp;"-"&amp;C17</f>
        <v>Agressivo-Tijolo</v>
      </c>
      <c r="B17" t="s">
        <v>34</v>
      </c>
      <c r="C17" s="4" t="s">
        <v>24</v>
      </c>
      <c r="D17" s="34">
        <v>0.1</v>
      </c>
    </row>
    <row r="18" spans="1:4">
      <c r="A18" t="str">
        <f t="shared" si="2"/>
        <v>Agressivo-Híbridos</v>
      </c>
      <c r="B18" t="s">
        <v>34</v>
      </c>
      <c r="C18" s="4" t="s">
        <v>25</v>
      </c>
      <c r="D18" s="34">
        <v>0.05</v>
      </c>
    </row>
    <row r="19" spans="1:4">
      <c r="A19" t="str">
        <f t="shared" si="2"/>
        <v>Agressivo-FOFs</v>
      </c>
      <c r="B19" t="s">
        <v>34</v>
      </c>
      <c r="C19" s="4" t="s">
        <v>26</v>
      </c>
      <c r="D19" s="34">
        <v>0.05</v>
      </c>
    </row>
    <row r="20" spans="1:4">
      <c r="A20" t="str">
        <f t="shared" si="2"/>
        <v>Agressivo-Desenvolvimento</v>
      </c>
      <c r="B20" t="s">
        <v>34</v>
      </c>
      <c r="C20" s="4" t="s">
        <v>27</v>
      </c>
      <c r="D20" s="34">
        <v>0.2</v>
      </c>
    </row>
    <row r="21" spans="1:4">
      <c r="A21" t="str">
        <f t="shared" si="2"/>
        <v>Agressivo-Hotelarias</v>
      </c>
      <c r="B21" t="s">
        <v>34</v>
      </c>
      <c r="C21" s="4" t="s">
        <v>28</v>
      </c>
      <c r="D21" s="34">
        <v>0.1</v>
      </c>
    </row>
    <row r="23" spans="1:4">
      <c r="A23" t="s">
        <v>32</v>
      </c>
      <c r="B23">
        <v>500</v>
      </c>
    </row>
    <row r="24" spans="1:4">
      <c r="A24" t="s">
        <v>33</v>
      </c>
      <c r="B24">
        <v>950</v>
      </c>
    </row>
    <row r="25" spans="1:4">
      <c r="A25" t="s">
        <v>34</v>
      </c>
      <c r="B25">
        <v>950</v>
      </c>
    </row>
    <row r="38" spans="4:4">
      <c r="D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2025-06-27T00:11:36Z</dcterms:created>
  <dcterms:modified xsi:type="dcterms:W3CDTF">2025-06-27T02:34:20Z</dcterms:modified>
  <cp:category/>
  <cp:contentStatus/>
</cp:coreProperties>
</file>