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fae\OneDrive\Área de Trabalho\"/>
    </mc:Choice>
  </mc:AlternateContent>
  <xr:revisionPtr revIDLastSave="0" documentId="13_ncr:1_{8402E8C7-2CCF-49AB-8C27-C30B305FEBE3}" xr6:coauthVersionLast="47" xr6:coauthVersionMax="47" xr10:uidLastSave="{00000000-0000-0000-0000-000000000000}"/>
  <bookViews>
    <workbookView xWindow="-120" yWindow="-120" windowWidth="38640" windowHeight="16440" tabRatio="0" xr2:uid="{00000000-000D-0000-FFFF-FFFF00000000}"/>
  </bookViews>
  <sheets>
    <sheet name="Sheet1" sheetId="1" r:id="rId1"/>
    <sheet name="Planilha1" sheetId="2" r:id="rId2"/>
  </sheets>
  <definedNames>
    <definedName name="aporte">Sheet1!$D$18</definedName>
    <definedName name="patrimonio">Sheet1!$D$21</definedName>
    <definedName name="qtd_anos">Sheet1!$D$19</definedName>
    <definedName name="rendimento_carteira">Sheet1!$D$14</definedName>
    <definedName name="salario">Sheet1!$C$13</definedName>
    <definedName name="sugestao_investimento">Sheet1!$C$15</definedName>
    <definedName name="taxa_mensal">Sheet1!$D$20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A5" i="2"/>
  <c r="A11" i="2"/>
  <c r="A12" i="2"/>
  <c r="A13" i="2"/>
  <c r="A14" i="2"/>
  <c r="A15" i="2"/>
  <c r="A16" i="2"/>
  <c r="A17" i="2"/>
  <c r="A18" i="2"/>
  <c r="A19" i="2"/>
  <c r="A20" i="2"/>
  <c r="A21" i="2"/>
  <c r="A22" i="2"/>
  <c r="A6" i="2"/>
  <c r="C37" i="1" s="1"/>
  <c r="A7" i="2"/>
  <c r="C38" i="1" s="1"/>
  <c r="A8" i="2"/>
  <c r="C39" i="1" s="1"/>
  <c r="A9" i="2"/>
  <c r="C40" i="1" s="1"/>
  <c r="A10" i="2"/>
  <c r="C41" i="1" s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38" i="1" l="1"/>
  <c r="D37" i="1"/>
  <c r="D39" i="1"/>
  <c r="D41" i="1"/>
  <c r="D40" i="1"/>
  <c r="I5" i="2"/>
  <c r="C36" i="1"/>
  <c r="D36" i="1" s="1"/>
  <c r="D42" i="1" s="1"/>
</calcChain>
</file>

<file path=xl/sharedStrings.xml><?xml version="1.0" encoding="utf-8"?>
<sst xmlns="http://schemas.openxmlformats.org/spreadsheetml/2006/main" count="70" uniqueCount="34">
  <si>
    <t>Quanto investir por mes?</t>
  </si>
  <si>
    <t>Por quantos anos?</t>
  </si>
  <si>
    <t>Taxa de rendimento mensal?</t>
  </si>
  <si>
    <t>Patrimonio acumulado?</t>
  </si>
  <si>
    <t>Dividendos mensais?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</si>
  <si>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</si>
  <si>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</si>
  <si>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</si>
  <si>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</si>
  <si>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</si>
  <si>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</si>
  <si>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</si>
  <si>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</si>
  <si>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</si>
  <si>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Salário</t>
  </si>
  <si>
    <t>Rendimento da Carteira</t>
  </si>
  <si>
    <t>Sugestão de Rendimentos</t>
  </si>
  <si>
    <t>Perfil</t>
  </si>
  <si>
    <t>Agressivo</t>
  </si>
  <si>
    <t>Moderado</t>
  </si>
  <si>
    <t>Concervador</t>
  </si>
  <si>
    <t>VALOR DE INVESTIMENTO MENSAL</t>
  </si>
  <si>
    <t>TIPOS DE FII</t>
  </si>
  <si>
    <t>PAPEL</t>
  </si>
  <si>
    <t>TIJOLO</t>
  </si>
  <si>
    <t>Percentual Sugerido</t>
  </si>
  <si>
    <t>Valores</t>
  </si>
  <si>
    <t>HÍBRIDOS</t>
  </si>
  <si>
    <t>FOFs</t>
  </si>
  <si>
    <t>DESENVOLVIMENTO</t>
  </si>
  <si>
    <t>HOTELARIA</t>
  </si>
  <si>
    <t>%</t>
  </si>
  <si>
    <t>CHAVE</t>
  </si>
  <si>
    <t>Conservador-PAPEL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</si>
</sst>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4" fillId="0" borderId="0" xfId="0" applyFont="1"/>
    <xf numFmtId="9" fontId="0" fillId="0" borderId="0" xfId="0" applyNumberFormat="1"/>
    <xf numFmtId="9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6" borderId="16" xfId="0" applyFill="1" applyBorder="1"/>
    <xf numFmtId="164" fontId="0" fillId="0" borderId="9" xfId="0" applyNumberForma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0" fontId="3" fillId="0" borderId="9" xfId="1" applyNumberFormat="1" applyFont="1" applyBorder="1" applyAlignment="1">
      <alignment horizontal="center" vertical="center"/>
    </xf>
    <xf numFmtId="8" fontId="3" fillId="5" borderId="9" xfId="0" applyNumberFormat="1" applyFont="1" applyFill="1" applyBorder="1" applyAlignment="1">
      <alignment horizontal="center" vertical="center"/>
    </xf>
    <xf numFmtId="8" fontId="3" fillId="5" borderId="11" xfId="0" applyNumberFormat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vertical="center"/>
    </xf>
    <xf numFmtId="8" fontId="0" fillId="5" borderId="4" xfId="0" applyNumberFormat="1" applyFill="1" applyBorder="1" applyAlignment="1">
      <alignment horizontal="center" vertical="center"/>
    </xf>
    <xf numFmtId="8" fontId="0" fillId="5" borderId="19" xfId="0" applyNumberFormat="1" applyFill="1" applyBorder="1" applyAlignment="1">
      <alignment horizontal="center" vertical="center"/>
    </xf>
    <xf numFmtId="8" fontId="0" fillId="5" borderId="5" xfId="0" applyNumberFormat="1" applyFill="1" applyBorder="1" applyAlignment="1">
      <alignment horizontal="center" vertical="center"/>
    </xf>
    <xf numFmtId="8" fontId="0" fillId="5" borderId="22" xfId="0" applyNumberFormat="1" applyFill="1" applyBorder="1" applyAlignment="1">
      <alignment horizontal="center" vertical="center"/>
    </xf>
    <xf numFmtId="8" fontId="0" fillId="5" borderId="23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left" vertical="center" indent="2"/>
    </xf>
    <xf numFmtId="0" fontId="0" fillId="5" borderId="20" xfId="0" applyFill="1" applyBorder="1" applyAlignment="1">
      <alignment horizontal="left" vertical="center" indent="2"/>
    </xf>
    <xf numFmtId="0" fontId="0" fillId="5" borderId="21" xfId="0" applyFill="1" applyBorder="1" applyAlignment="1">
      <alignment horizontal="left" vertical="center" indent="2"/>
    </xf>
    <xf numFmtId="0" fontId="2" fillId="2" borderId="0" xfId="2"/>
    <xf numFmtId="0" fontId="7" fillId="2" borderId="0" xfId="2" applyFont="1" applyBorder="1" applyAlignment="1">
      <alignment horizontal="left" vertical="center" indent="2"/>
    </xf>
    <xf numFmtId="164" fontId="0" fillId="0" borderId="0" xfId="0" applyNumberFormat="1" applyAlignment="1">
      <alignment horizontal="center" vertic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0" fontId="2" fillId="2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/>
    <xf numFmtId="164" fontId="3" fillId="7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3" fillId="5" borderId="8" xfId="0" applyFont="1" applyFill="1" applyBorder="1" applyAlignment="1">
      <alignment horizontal="left" indent="2"/>
    </xf>
    <xf numFmtId="0" fontId="3" fillId="5" borderId="13" xfId="0" applyFont="1" applyFill="1" applyBorder="1" applyAlignment="1">
      <alignment horizontal="left" indent="2"/>
    </xf>
    <xf numFmtId="0" fontId="3" fillId="5" borderId="10" xfId="0" applyFont="1" applyFill="1" applyBorder="1" applyAlignment="1">
      <alignment horizontal="left" indent="2"/>
    </xf>
    <xf numFmtId="0" fontId="3" fillId="5" borderId="17" xfId="0" applyFont="1" applyFill="1" applyBorder="1" applyAlignment="1">
      <alignment horizontal="left" indent="2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8" xfId="0" applyFill="1" applyBorder="1" applyAlignment="1">
      <alignment horizontal="left" indent="2"/>
    </xf>
    <xf numFmtId="0" fontId="0" fillId="5" borderId="13" xfId="0" applyFill="1" applyBorder="1" applyAlignment="1">
      <alignment horizontal="left" indent="2"/>
    </xf>
    <xf numFmtId="0" fontId="0" fillId="5" borderId="10" xfId="0" applyFill="1" applyBorder="1" applyAlignment="1">
      <alignment horizontal="left" indent="2"/>
    </xf>
    <xf numFmtId="0" fontId="0" fillId="5" borderId="17" xfId="0" applyFill="1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2" xfId="0" applyBorder="1" applyAlignment="1">
      <alignment horizontal="left" indent="2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884185482322226E-2"/>
                  <c:y val="-8.9584785508368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09-4953-9898-AEFDC3BD6D83}"/>
                </c:ext>
              </c:extLst>
            </c:dLbl>
            <c:dLbl>
              <c:idx val="1"/>
              <c:layout>
                <c:manualLayout>
                  <c:x val="-8.8730147454443936E-2"/>
                  <c:y val="-9.395637020782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09-4953-9898-AEFDC3BD6D83}"/>
                </c:ext>
              </c:extLst>
            </c:dLbl>
            <c:dLbl>
              <c:idx val="2"/>
              <c:layout>
                <c:manualLayout>
                  <c:x val="-0.10091086469512475"/>
                  <c:y val="-9.8327954907275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09-4953-9898-AEFDC3BD6D83}"/>
                </c:ext>
              </c:extLst>
            </c:dLbl>
            <c:dLbl>
              <c:idx val="3"/>
              <c:layout>
                <c:manualLayout>
                  <c:x val="-0.12367856047209813"/>
                  <c:y val="-0.107071124306183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09-4953-9898-AEFDC3BD6D83}"/>
                </c:ext>
              </c:extLst>
            </c:dLbl>
            <c:dLbl>
              <c:idx val="4"/>
              <c:layout>
                <c:manualLayout>
                  <c:x val="-2.580592825083378E-2"/>
                  <c:y val="-9.3956370207822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9-4953-9898-AEFDC3BD6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Sheet1!$B$25:$B$29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Sheet1!$D$25:$D$29</c:f>
              <c:numCache>
                <c:formatCode>"R$"#,##0.00_);[Red]\("R$"#,##0.00\)</c:formatCode>
                <c:ptCount val="5"/>
                <c:pt idx="0">
                  <c:v>53.946929706383003</c:v>
                </c:pt>
                <c:pt idx="1">
                  <c:v>163.33933971281826</c:v>
                </c:pt>
                <c:pt idx="2">
                  <c:v>460.07737891473403</c:v>
                </c:pt>
                <c:pt idx="3">
                  <c:v>1978.510730774726</c:v>
                </c:pt>
                <c:pt idx="4">
                  <c:v>6989.9282655370134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B5F-A624-A3DE063D2B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648911"/>
        <c:axId val="323646415"/>
      </c:lineChart>
      <c:catAx>
        <c:axId val="3236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646415"/>
        <c:crosses val="autoZero"/>
        <c:auto val="1"/>
        <c:lblAlgn val="ctr"/>
        <c:lblOffset val="100"/>
        <c:noMultiLvlLbl val="0"/>
      </c:catAx>
      <c:valAx>
        <c:axId val="3236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64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9-4E61-9D42-F8C5F90EB845}"/>
              </c:ext>
            </c:extLst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9-4E61-9D42-F8C5F90EB845}"/>
              </c:ext>
            </c:extLst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69-4E61-9D42-F8C5F90EB845}"/>
              </c:ext>
            </c:extLst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69-4E61-9D42-F8C5F90EB845}"/>
              </c:ext>
            </c:extLst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69-4E61-9D42-F8C5F90EB845}"/>
              </c:ext>
            </c:extLst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69-4E61-9D42-F8C5F90EB8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Sheet1!$C$36:$C$41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F-4CAD-BB24-4FA3E280E6E7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69-4E61-9D42-F8C5F90EB845}"/>
              </c:ext>
            </c:extLst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69-4E61-9D42-F8C5F90EB845}"/>
              </c:ext>
            </c:extLst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69-4E61-9D42-F8C5F90EB845}"/>
              </c:ext>
            </c:extLst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69-4E61-9D42-F8C5F90EB845}"/>
              </c:ext>
            </c:extLst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69-4E61-9D42-F8C5F90EB845}"/>
              </c:ext>
            </c:extLst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69-4E61-9D42-F8C5F90EB845}"/>
              </c:ext>
            </c:extLst>
          </c:dPt>
          <c:cat>
            <c:strRef>
              <c:f>Sheet1!$B$36:$B$41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Sheet1!$D$36:$D$41</c:f>
              <c:numCache>
                <c:formatCode>"R$"\ #,##0.00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F-4CAD-BB24-4FA3E280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0</xdr:rowOff>
    </xdr:from>
    <xdr:to>
      <xdr:col>4</xdr:col>
      <xdr:colOff>9525</xdr:colOff>
      <xdr:row>10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9CB7AB-CB42-4A76-B98F-0E34496F37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0" t="13687" r="120" b="29609"/>
        <a:stretch/>
      </xdr:blipFill>
      <xdr:spPr>
        <a:xfrm>
          <a:off x="295275" y="0"/>
          <a:ext cx="7943850" cy="1933575"/>
        </a:xfrm>
        <a:prstGeom prst="rect">
          <a:avLst/>
        </a:prstGeom>
      </xdr:spPr>
    </xdr:pic>
    <xdr:clientData/>
  </xdr:twoCellAnchor>
  <xdr:twoCellAnchor>
    <xdr:from>
      <xdr:col>4</xdr:col>
      <xdr:colOff>166686</xdr:colOff>
      <xdr:row>15</xdr:row>
      <xdr:rowOff>180975</xdr:rowOff>
    </xdr:from>
    <xdr:to>
      <xdr:col>9</xdr:col>
      <xdr:colOff>295274</xdr:colOff>
      <xdr:row>29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DA32D0-8768-4801-9DF4-5214FCEAB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30</xdr:row>
      <xdr:rowOff>180975</xdr:rowOff>
    </xdr:from>
    <xdr:to>
      <xdr:col>9</xdr:col>
      <xdr:colOff>323850</xdr:colOff>
      <xdr:row>42</xdr:row>
      <xdr:rowOff>28576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C046F5-77F6-4662-BE26-848C3CE4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J42"/>
  <sheetViews>
    <sheetView showGridLines="0" tabSelected="1" workbookViewId="0">
      <selection activeCell="C32" sqref="C32"/>
    </sheetView>
  </sheetViews>
  <sheetFormatPr defaultColWidth="0" defaultRowHeight="15" x14ac:dyDescent="0.25"/>
  <cols>
    <col min="1" max="1" width="4.28515625" customWidth="1"/>
    <col min="2" max="2" width="51.85546875" customWidth="1"/>
    <col min="3" max="3" width="47.42578125" customWidth="1"/>
    <col min="4" max="4" width="19.85546875" customWidth="1"/>
    <col min="5" max="5" width="9.140625" customWidth="1"/>
    <col min="6" max="6" width="24.42578125" bestFit="1" customWidth="1"/>
    <col min="7" max="7" width="13.140625" customWidth="1"/>
    <col min="8" max="9" width="9.140625" customWidth="1"/>
    <col min="10" max="10" width="9.5703125" customWidth="1"/>
    <col min="11" max="16384" width="9.140625" hidden="1"/>
  </cols>
  <sheetData>
    <row r="11" spans="2:4" ht="15.75" thickBot="1" x14ac:dyDescent="0.3"/>
    <row r="12" spans="2:4" ht="24" thickBot="1" x14ac:dyDescent="0.4">
      <c r="B12" s="44" t="s">
        <v>13</v>
      </c>
      <c r="C12" s="45"/>
      <c r="D12" s="5"/>
    </row>
    <row r="13" spans="2:4" ht="15.75" thickBot="1" x14ac:dyDescent="0.3">
      <c r="B13" s="46" t="s">
        <v>14</v>
      </c>
      <c r="C13" s="47"/>
      <c r="D13" s="6">
        <v>15000</v>
      </c>
    </row>
    <row r="14" spans="2:4" ht="15.75" thickBot="1" x14ac:dyDescent="0.3">
      <c r="B14" s="46" t="s">
        <v>15</v>
      </c>
      <c r="C14" s="47"/>
      <c r="D14" s="3">
        <v>0.01</v>
      </c>
    </row>
    <row r="15" spans="2:4" ht="15.75" thickBot="1" x14ac:dyDescent="0.3">
      <c r="B15" s="48" t="s">
        <v>16</v>
      </c>
      <c r="C15" s="49"/>
      <c r="D15" s="4">
        <f>D13*30%</f>
        <v>4500</v>
      </c>
    </row>
    <row r="16" spans="2:4" ht="15.75" thickBot="1" x14ac:dyDescent="0.3"/>
    <row r="17" spans="1:4" ht="26.25" x14ac:dyDescent="0.25">
      <c r="B17" s="40" t="s">
        <v>5</v>
      </c>
      <c r="C17" s="41"/>
      <c r="D17" s="7"/>
    </row>
    <row r="18" spans="1:4" ht="15.75" thickBot="1" x14ac:dyDescent="0.3">
      <c r="B18" s="50" t="s">
        <v>0</v>
      </c>
      <c r="C18" s="51"/>
      <c r="D18" s="8">
        <v>200</v>
      </c>
    </row>
    <row r="19" spans="1:4" ht="15.75" thickBot="1" x14ac:dyDescent="0.3">
      <c r="B19" s="34" t="s">
        <v>1</v>
      </c>
      <c r="C19" s="35"/>
      <c r="D19" s="9">
        <v>3</v>
      </c>
    </row>
    <row r="20" spans="1:4" ht="15.75" thickBot="1" x14ac:dyDescent="0.3">
      <c r="B20" s="34" t="s">
        <v>2</v>
      </c>
      <c r="C20" s="35"/>
      <c r="D20" s="10">
        <v>0.01</v>
      </c>
    </row>
    <row r="21" spans="1:4" ht="15.75" thickBot="1" x14ac:dyDescent="0.3">
      <c r="B21" s="36" t="s">
        <v>3</v>
      </c>
      <c r="C21" s="37"/>
      <c r="D21" s="11">
        <f>FV(taxa_mensal,qtd_anos*12,aporte*-1)</f>
        <v>8615.3756718316199</v>
      </c>
    </row>
    <row r="22" spans="1:4" ht="15.75" thickBot="1" x14ac:dyDescent="0.3">
      <c r="B22" s="38" t="s">
        <v>4</v>
      </c>
      <c r="C22" s="39"/>
      <c r="D22" s="12">
        <f>patrimonio*rendimento_carteira</f>
        <v>86.153756718316203</v>
      </c>
    </row>
    <row r="23" spans="1:4" ht="15.75" thickBot="1" x14ac:dyDescent="0.3"/>
    <row r="24" spans="1:4" ht="27" thickBot="1" x14ac:dyDescent="0.3">
      <c r="B24" s="42" t="s">
        <v>6</v>
      </c>
      <c r="C24" s="43"/>
      <c r="D24" s="13" t="s">
        <v>12</v>
      </c>
    </row>
    <row r="25" spans="1:4" ht="15.75" thickBot="1" x14ac:dyDescent="0.3">
      <c r="B25" s="19" t="s">
        <v>7</v>
      </c>
      <c r="C25" s="14">
        <f>FV($D$20,$A31*12,$D$18*-1)</f>
        <v>5394.6929706382998</v>
      </c>
      <c r="D25" s="15">
        <f>C25*rendimento_carteira</f>
        <v>53.946929706383003</v>
      </c>
    </row>
    <row r="26" spans="1:4" ht="15.75" thickBot="1" x14ac:dyDescent="0.3">
      <c r="B26" s="20" t="s">
        <v>8</v>
      </c>
      <c r="C26" s="16">
        <f>FV($D$20,$A32*12,$D$18*-1)</f>
        <v>16333.933971281826</v>
      </c>
      <c r="D26" s="15">
        <f>C26*rendimento_carteira</f>
        <v>163.33933971281826</v>
      </c>
    </row>
    <row r="27" spans="1:4" ht="15.75" thickBot="1" x14ac:dyDescent="0.3">
      <c r="B27" s="20" t="s">
        <v>9</v>
      </c>
      <c r="C27" s="16">
        <f>FV($D$20,$A33*12,$D$18*-1)</f>
        <v>46007.7378914734</v>
      </c>
      <c r="D27" s="15">
        <f>C27*rendimento_carteira</f>
        <v>460.07737891473403</v>
      </c>
    </row>
    <row r="28" spans="1:4" ht="15.75" thickBot="1" x14ac:dyDescent="0.3">
      <c r="B28" s="20" t="s">
        <v>10</v>
      </c>
      <c r="C28" s="16">
        <f>FV($D$20,$A34*12,$D$18*-1)</f>
        <v>197851.0730774726</v>
      </c>
      <c r="D28" s="15">
        <f>C28*rendimento_carteira</f>
        <v>1978.510730774726</v>
      </c>
    </row>
    <row r="29" spans="1:4" ht="15.75" thickBot="1" x14ac:dyDescent="0.3">
      <c r="B29" s="21" t="s">
        <v>11</v>
      </c>
      <c r="C29" s="17">
        <f>FV($D$20,$A35*12,$D$18*-1)</f>
        <v>698992.82655370131</v>
      </c>
      <c r="D29" s="18">
        <f>C29*rendimento_carteira</f>
        <v>6989.9282655370134</v>
      </c>
    </row>
    <row r="31" spans="1:4" x14ac:dyDescent="0.25">
      <c r="A31" s="1">
        <v>2</v>
      </c>
    </row>
    <row r="32" spans="1:4" x14ac:dyDescent="0.25">
      <c r="A32" s="1">
        <v>5</v>
      </c>
      <c r="B32" s="23" t="s">
        <v>17</v>
      </c>
      <c r="C32" s="28" t="s">
        <v>20</v>
      </c>
      <c r="D32" s="22"/>
    </row>
    <row r="33" spans="1:4" x14ac:dyDescent="0.25">
      <c r="A33" s="1">
        <v>10</v>
      </c>
      <c r="B33" s="25" t="s">
        <v>21</v>
      </c>
      <c r="C33" s="26">
        <f>aporte</f>
        <v>200</v>
      </c>
      <c r="D33" s="27"/>
    </row>
    <row r="34" spans="1:4" x14ac:dyDescent="0.25">
      <c r="A34" s="1">
        <v>20</v>
      </c>
    </row>
    <row r="35" spans="1:4" x14ac:dyDescent="0.25">
      <c r="A35" s="1">
        <v>30</v>
      </c>
      <c r="B35" s="31" t="s">
        <v>22</v>
      </c>
      <c r="C35" s="31" t="s">
        <v>25</v>
      </c>
      <c r="D35" s="31" t="s">
        <v>26</v>
      </c>
    </row>
    <row r="36" spans="1:4" x14ac:dyDescent="0.25">
      <c r="B36" s="29" t="s">
        <v>23</v>
      </c>
      <c r="C36" s="30">
        <f>VLOOKUP($C$32&amp;"-"&amp;B36,Planilha1!A5:D22,4,0)</f>
        <v>0.3</v>
      </c>
      <c r="D36" s="24">
        <f>C36*$C$33</f>
        <v>60</v>
      </c>
    </row>
    <row r="37" spans="1:4" x14ac:dyDescent="0.25">
      <c r="B37" s="29" t="s">
        <v>24</v>
      </c>
      <c r="C37" s="30">
        <f>VLOOKUP($C$32&amp;"-"&amp;B37,Planilha1!A6:D23,4,0)</f>
        <v>0.5</v>
      </c>
      <c r="D37" s="24">
        <f t="shared" ref="D37:D41" si="0">C37*$C$33</f>
        <v>100</v>
      </c>
    </row>
    <row r="38" spans="1:4" x14ac:dyDescent="0.25">
      <c r="B38" s="29" t="s">
        <v>27</v>
      </c>
      <c r="C38" s="30">
        <f>VLOOKUP($C$32&amp;"-"&amp;B38,Planilha1!A7:D24,4,0)</f>
        <v>0.1</v>
      </c>
      <c r="D38" s="24">
        <f t="shared" si="0"/>
        <v>20</v>
      </c>
    </row>
    <row r="39" spans="1:4" x14ac:dyDescent="0.25">
      <c r="B39" s="29" t="s">
        <v>28</v>
      </c>
      <c r="C39" s="30">
        <f>VLOOKUP($C$32&amp;"-"&amp;B39,Planilha1!A8:D25,4,0)</f>
        <v>0.1</v>
      </c>
      <c r="D39" s="24">
        <f t="shared" si="0"/>
        <v>20</v>
      </c>
    </row>
    <row r="40" spans="1:4" x14ac:dyDescent="0.25">
      <c r="B40" s="29" t="s">
        <v>29</v>
      </c>
      <c r="C40" s="30">
        <f>VLOOKUP($C$32&amp;"-"&amp;B40,Planilha1!A9:D26,4,0)</f>
        <v>0</v>
      </c>
      <c r="D40" s="24">
        <f t="shared" si="0"/>
        <v>0</v>
      </c>
    </row>
    <row r="41" spans="1:4" x14ac:dyDescent="0.25">
      <c r="B41" s="29" t="s">
        <v>30</v>
      </c>
      <c r="C41" s="30">
        <f>VLOOKUP($C$32&amp;"-"&amp;B41,Planilha1!A10:D27,4,0)</f>
        <v>0</v>
      </c>
      <c r="D41" s="24">
        <f t="shared" si="0"/>
        <v>0</v>
      </c>
    </row>
    <row r="42" spans="1:4" x14ac:dyDescent="0.25">
      <c r="B42" s="32"/>
      <c r="C42" s="32"/>
      <c r="D42" s="33">
        <f>SUM(D36:D41)</f>
        <v>200</v>
      </c>
    </row>
  </sheetData>
  <mergeCells count="11">
    <mergeCell ref="B12:C12"/>
    <mergeCell ref="B13:C13"/>
    <mergeCell ref="B14:C14"/>
    <mergeCell ref="B15:C15"/>
    <mergeCell ref="B18:C18"/>
    <mergeCell ref="B20:C20"/>
    <mergeCell ref="B21:C21"/>
    <mergeCell ref="B22:C22"/>
    <mergeCell ref="B17:C17"/>
    <mergeCell ref="B24:C24"/>
    <mergeCell ref="B19:C19"/>
  </mergeCells>
  <dataValidations count="1">
    <dataValidation type="list" allowBlank="1" showInputMessage="1" showErrorMessage="1" sqref="C32" xr:uid="{B4797BB4-5DBF-4024-85BA-3672D4F25FB1}">
      <formula1>"Concervador, Moderado, 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D3B9-FD36-47D9-8F9E-65B64FB90946}">
  <dimension ref="A4:I22"/>
  <sheetViews>
    <sheetView workbookViewId="0">
      <selection activeCell="G12" sqref="G12"/>
    </sheetView>
  </sheetViews>
  <sheetFormatPr defaultRowHeight="15" x14ac:dyDescent="0.25"/>
  <cols>
    <col min="1" max="1" width="25.42578125" customWidth="1"/>
    <col min="2" max="2" width="10.85546875" customWidth="1"/>
    <col min="3" max="3" width="19" bestFit="1" customWidth="1"/>
  </cols>
  <sheetData>
    <row r="4" spans="1:9" x14ac:dyDescent="0.25">
      <c r="A4" t="s">
        <v>32</v>
      </c>
      <c r="B4" s="29" t="s">
        <v>17</v>
      </c>
      <c r="C4" s="29" t="s">
        <v>22</v>
      </c>
      <c r="D4" s="29" t="s">
        <v>31</v>
      </c>
    </row>
    <row r="5" spans="1:9" x14ac:dyDescent="0.25">
      <c r="A5" t="str">
        <f>B5&amp;"-"&amp;C5</f>
        <v>Concervador-PAPEL</v>
      </c>
      <c r="B5" s="29" t="s">
        <v>20</v>
      </c>
      <c r="C5" s="29" t="s">
        <v>23</v>
      </c>
      <c r="D5" s="30">
        <v>0.3</v>
      </c>
      <c r="H5" t="s">
        <v>33</v>
      </c>
      <c r="I5" s="2" t="e">
        <f>VLOOKUP(H5,$A$5:$D$22,4,0)</f>
        <v>#N/A</v>
      </c>
    </row>
    <row r="6" spans="1:9" x14ac:dyDescent="0.25">
      <c r="A6" t="str">
        <f t="shared" ref="A6:A22" si="0">B6&amp;"-"&amp;C6</f>
        <v>Concervador-TIJOLO</v>
      </c>
      <c r="B6" s="29" t="s">
        <v>20</v>
      </c>
      <c r="C6" s="29" t="s">
        <v>24</v>
      </c>
      <c r="D6" s="30">
        <v>0.5</v>
      </c>
    </row>
    <row r="7" spans="1:9" x14ac:dyDescent="0.25">
      <c r="A7" t="str">
        <f t="shared" si="0"/>
        <v>Concervador-HÍBRIDOS</v>
      </c>
      <c r="B7" s="29" t="s">
        <v>20</v>
      </c>
      <c r="C7" s="29" t="s">
        <v>27</v>
      </c>
      <c r="D7" s="30">
        <v>0.1</v>
      </c>
    </row>
    <row r="8" spans="1:9" x14ac:dyDescent="0.25">
      <c r="A8" t="str">
        <f t="shared" si="0"/>
        <v>Concervador-FOFs</v>
      </c>
      <c r="B8" s="29" t="s">
        <v>20</v>
      </c>
      <c r="C8" s="29" t="s">
        <v>28</v>
      </c>
      <c r="D8" s="30">
        <v>0.1</v>
      </c>
    </row>
    <row r="9" spans="1:9" x14ac:dyDescent="0.25">
      <c r="A9" t="str">
        <f t="shared" si="0"/>
        <v>Concervador-DESENVOLVIMENTO</v>
      </c>
      <c r="B9" s="29" t="s">
        <v>20</v>
      </c>
      <c r="C9" s="29" t="s">
        <v>29</v>
      </c>
      <c r="D9" s="30">
        <v>0</v>
      </c>
    </row>
    <row r="10" spans="1:9" x14ac:dyDescent="0.25">
      <c r="A10" t="str">
        <f t="shared" si="0"/>
        <v>Concervador-HOTELARIA</v>
      </c>
      <c r="B10" s="29" t="s">
        <v>20</v>
      </c>
      <c r="C10" s="29" t="s">
        <v>30</v>
      </c>
      <c r="D10" s="30">
        <v>0</v>
      </c>
    </row>
    <row r="11" spans="1:9" x14ac:dyDescent="0.25">
      <c r="A11" t="str">
        <f t="shared" si="0"/>
        <v>Moderado-PAPEL</v>
      </c>
      <c r="B11" t="s">
        <v>19</v>
      </c>
      <c r="C11" s="29" t="s">
        <v>23</v>
      </c>
      <c r="D11" s="30">
        <v>0.32</v>
      </c>
    </row>
    <row r="12" spans="1:9" x14ac:dyDescent="0.25">
      <c r="A12" t="str">
        <f t="shared" si="0"/>
        <v>Moderado-TIJOLO</v>
      </c>
      <c r="B12" t="s">
        <v>19</v>
      </c>
      <c r="C12" s="29" t="s">
        <v>24</v>
      </c>
      <c r="D12" s="30">
        <v>0.35</v>
      </c>
    </row>
    <row r="13" spans="1:9" x14ac:dyDescent="0.25">
      <c r="A13" t="str">
        <f t="shared" si="0"/>
        <v>Moderado-HÍBRIDOS</v>
      </c>
      <c r="B13" t="s">
        <v>19</v>
      </c>
      <c r="C13" s="29" t="s">
        <v>27</v>
      </c>
      <c r="D13" s="30">
        <v>0.08</v>
      </c>
    </row>
    <row r="14" spans="1:9" x14ac:dyDescent="0.25">
      <c r="A14" t="str">
        <f t="shared" si="0"/>
        <v>Moderado-FOFs</v>
      </c>
      <c r="B14" t="s">
        <v>19</v>
      </c>
      <c r="C14" s="29" t="s">
        <v>28</v>
      </c>
      <c r="D14" s="30">
        <v>0.05</v>
      </c>
    </row>
    <row r="15" spans="1:9" x14ac:dyDescent="0.25">
      <c r="A15" t="str">
        <f t="shared" si="0"/>
        <v>Moderado-DESENVOLVIMENTO</v>
      </c>
      <c r="B15" t="s">
        <v>19</v>
      </c>
      <c r="C15" s="29" t="s">
        <v>29</v>
      </c>
      <c r="D15" s="30">
        <v>0.1</v>
      </c>
    </row>
    <row r="16" spans="1:9" x14ac:dyDescent="0.25">
      <c r="A16" t="str">
        <f t="shared" si="0"/>
        <v>Moderado-HOTELARIA</v>
      </c>
      <c r="B16" t="s">
        <v>19</v>
      </c>
      <c r="C16" s="29" t="s">
        <v>30</v>
      </c>
      <c r="D16" s="30">
        <v>0.1</v>
      </c>
    </row>
    <row r="17" spans="1:4" x14ac:dyDescent="0.25">
      <c r="A17" t="str">
        <f t="shared" si="0"/>
        <v>Agressivo-PAPEL</v>
      </c>
      <c r="B17" t="s">
        <v>18</v>
      </c>
      <c r="C17" s="29" t="s">
        <v>23</v>
      </c>
      <c r="D17" s="30">
        <v>0.5</v>
      </c>
    </row>
    <row r="18" spans="1:4" x14ac:dyDescent="0.25">
      <c r="A18" t="str">
        <f t="shared" si="0"/>
        <v>Agressivo-TIJOLO</v>
      </c>
      <c r="B18" t="s">
        <v>18</v>
      </c>
      <c r="C18" s="29" t="s">
        <v>24</v>
      </c>
      <c r="D18" s="30">
        <v>0.1</v>
      </c>
    </row>
    <row r="19" spans="1:4" x14ac:dyDescent="0.25">
      <c r="A19" t="str">
        <f t="shared" si="0"/>
        <v>Agressivo-HÍBRIDOS</v>
      </c>
      <c r="B19" t="s">
        <v>18</v>
      </c>
      <c r="C19" s="29" t="s">
        <v>27</v>
      </c>
      <c r="D19" s="30">
        <v>0.05</v>
      </c>
    </row>
    <row r="20" spans="1:4" x14ac:dyDescent="0.25">
      <c r="A20" t="str">
        <f t="shared" si="0"/>
        <v>Agressivo-FOFs</v>
      </c>
      <c r="B20" t="s">
        <v>18</v>
      </c>
      <c r="C20" s="29" t="s">
        <v>28</v>
      </c>
      <c r="D20" s="30">
        <v>0.05</v>
      </c>
    </row>
    <row r="21" spans="1:4" x14ac:dyDescent="0.25">
      <c r="A21" t="str">
        <f t="shared" si="0"/>
        <v>Agressivo-DESENVOLVIMENTO</v>
      </c>
      <c r="B21" t="s">
        <v>18</v>
      </c>
      <c r="C21" s="29" t="s">
        <v>29</v>
      </c>
      <c r="D21" s="30">
        <v>0.2</v>
      </c>
    </row>
    <row r="22" spans="1:4" x14ac:dyDescent="0.25">
      <c r="A22" t="str">
        <f t="shared" si="0"/>
        <v>Agressivo-HOTELARIA</v>
      </c>
      <c r="B22" t="s">
        <v>18</v>
      </c>
      <c r="C22" s="29" t="s">
        <v>30</v>
      </c>
      <c r="D22" s="3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Sheet1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Carvalho</dc:creator>
  <cp:lastModifiedBy>Rafael Carvalho</cp:lastModifiedBy>
  <dcterms:created xsi:type="dcterms:W3CDTF">2015-06-05T18:17:20Z</dcterms:created>
  <dcterms:modified xsi:type="dcterms:W3CDTF">2025-06-25T00:58:42Z</dcterms:modified>
</cp:coreProperties>
</file>