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f622f0ce4127b60/Documentos/Faculdade/2SIPF/GS/"/>
    </mc:Choice>
  </mc:AlternateContent>
  <xr:revisionPtr revIDLastSave="94" documentId="8_{E6EFAC05-A3D9-44FA-B567-E4F0C4919478}" xr6:coauthVersionLast="47" xr6:coauthVersionMax="47" xr10:uidLastSave="{A8A93503-1956-4D84-B694-C8ED17BE3FAF}"/>
  <bookViews>
    <workbookView xWindow="-120" yWindow="-120" windowWidth="29040" windowHeight="15720" xr2:uid="{00000000-000D-0000-FFFF-FFFF00000000}"/>
  </bookViews>
  <sheets>
    <sheet name="Página1" sheetId="1" r:id="rId1"/>
  </sheets>
  <definedNames>
    <definedName name="RAfa">Página1!$C$3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3" i="1"/>
  <c r="P11" i="1"/>
  <c r="F22" i="1"/>
  <c r="F19" i="1"/>
  <c r="I25" i="1"/>
  <c r="O11" i="1"/>
  <c r="F15" i="1" s="1"/>
  <c r="O5" i="1"/>
  <c r="N9" i="1"/>
  <c r="M9" i="1" s="1"/>
  <c r="N8" i="1"/>
  <c r="N7" i="1"/>
  <c r="M7" i="1" s="1"/>
  <c r="N6" i="1"/>
  <c r="N5" i="1"/>
  <c r="M6" i="1" s="1"/>
  <c r="N4" i="1"/>
  <c r="N3" i="1"/>
  <c r="M4" i="1" s="1"/>
  <c r="G3" i="1"/>
  <c r="G5" i="1"/>
  <c r="M10" i="1" l="1"/>
  <c r="M8" i="1"/>
  <c r="M5" i="1"/>
  <c r="M3" i="1"/>
  <c r="K29" i="1"/>
  <c r="K21" i="1"/>
  <c r="M11" i="1"/>
  <c r="K25" i="1"/>
  <c r="G4" i="1"/>
  <c r="I3" i="1" s="1"/>
  <c r="J3" i="1" l="1"/>
  <c r="I4" i="1" s="1"/>
  <c r="J4" i="1" l="1"/>
  <c r="I5" i="1" s="1"/>
  <c r="K3" i="1"/>
  <c r="I18" i="1" l="1"/>
  <c r="K26" i="1"/>
  <c r="K4" i="1"/>
  <c r="L4" i="1" s="1"/>
  <c r="O3" i="1"/>
  <c r="L3" i="1"/>
  <c r="Q3" i="1" s="1"/>
  <c r="J5" i="1"/>
  <c r="I6" i="1" s="1"/>
  <c r="O4" i="1" l="1"/>
  <c r="J6" i="1"/>
  <c r="I7" i="1" s="1"/>
  <c r="P4" i="1"/>
  <c r="Q4" i="1"/>
  <c r="K5" i="1"/>
  <c r="I16" i="1" l="1"/>
  <c r="K22" i="1"/>
  <c r="I23" i="1" s="1"/>
  <c r="J7" i="1"/>
  <c r="I8" i="1" s="1"/>
  <c r="K6" i="1"/>
  <c r="L5" i="1"/>
  <c r="K7" i="1" l="1"/>
  <c r="F17" i="1" s="1"/>
  <c r="O6" i="1"/>
  <c r="L6" i="1"/>
  <c r="J8" i="1"/>
  <c r="I9" i="1" s="1"/>
  <c r="K30" i="1" s="1"/>
  <c r="P5" i="1"/>
  <c r="Q5" i="1"/>
  <c r="J9" i="1" l="1"/>
  <c r="I10" i="1" s="1"/>
  <c r="P6" i="1"/>
  <c r="Q6" i="1"/>
  <c r="K8" i="1"/>
  <c r="O7" i="1"/>
  <c r="L7" i="1"/>
  <c r="O8" i="1" l="1"/>
  <c r="L8" i="1"/>
  <c r="J10" i="1"/>
  <c r="K10" i="1" s="1"/>
  <c r="K9" i="1"/>
  <c r="P7" i="1"/>
  <c r="Q7" i="1"/>
  <c r="O10" i="1" l="1"/>
  <c r="L10" i="1"/>
  <c r="P8" i="1"/>
  <c r="Q8" i="1"/>
  <c r="O9" i="1"/>
  <c r="L9" i="1"/>
  <c r="P9" i="1" l="1"/>
  <c r="Q9" i="1"/>
  <c r="Q10" i="1"/>
  <c r="Q11" i="1" l="1"/>
  <c r="F24" i="1" s="1"/>
  <c r="F26" i="1"/>
</calcChain>
</file>

<file path=xl/sharedStrings.xml><?xml version="1.0" encoding="utf-8"?>
<sst xmlns="http://schemas.openxmlformats.org/spreadsheetml/2006/main" count="50" uniqueCount="46">
  <si>
    <t>INTEGRANTES DA EQUIPE</t>
  </si>
  <si>
    <t>RM</t>
  </si>
  <si>
    <t>Auxiliares</t>
  </si>
  <si>
    <t>Renda Mensal Estimatimada (por pessoa)</t>
  </si>
  <si>
    <t xml:space="preserve">Ponto Médio-Aritmético </t>
  </si>
  <si>
    <t>Ponto Médio-Aritmético / 500</t>
  </si>
  <si>
    <t>Freq Absoluta de pessoas</t>
  </si>
  <si>
    <t>Freq Acumulada de pessoas</t>
  </si>
  <si>
    <t>Ponto Médio-Aritmético * Freq Absoluta de pessoas</t>
  </si>
  <si>
    <t>Ponto Médio-Aritmético ^ Freq Absoluta de pessoas</t>
  </si>
  <si>
    <t xml:space="preserve"> Freq Absoluta de pessoas/Ponto Médio-Aritmético </t>
  </si>
  <si>
    <t>Nome:Carlos Henrique Lins Ponchirolli RM: 94003</t>
  </si>
  <si>
    <t>A</t>
  </si>
  <si>
    <t>S</t>
  </si>
  <si>
    <t>Nome:Rafael Fiel Cruz Miranda RM: 94654</t>
  </si>
  <si>
    <t>B</t>
  </si>
  <si>
    <t>Li</t>
  </si>
  <si>
    <t>Nome:Leonardo Arantes Bianchini Gomes RM: 94183</t>
  </si>
  <si>
    <t>C</t>
  </si>
  <si>
    <t>H</t>
  </si>
  <si>
    <t>D</t>
  </si>
  <si>
    <t>E</t>
  </si>
  <si>
    <t>TOTAL</t>
  </si>
  <si>
    <t>-</t>
  </si>
  <si>
    <t>1)</t>
  </si>
  <si>
    <t>R$</t>
  </si>
  <si>
    <t>3)</t>
  </si>
  <si>
    <t>a) Renda Mensal Médio Aritmética:</t>
  </si>
  <si>
    <t>Determinar a renda:</t>
  </si>
  <si>
    <t>a) correspondente ao 3Quartil</t>
  </si>
  <si>
    <t>b) Renda Mensal Modal:</t>
  </si>
  <si>
    <t>b) R, sabendo que 60% das pessoas</t>
  </si>
  <si>
    <t>c) Renda Mensal Mediana:</t>
  </si>
  <si>
    <t>possuem renda acima de X mensais.</t>
  </si>
  <si>
    <t>2)</t>
  </si>
  <si>
    <t>4)</t>
  </si>
  <si>
    <t>%</t>
  </si>
  <si>
    <t>a) Renda Mensal Médio Geométrica:</t>
  </si>
  <si>
    <t>Percentual de pessoas com renda:</t>
  </si>
  <si>
    <t>a) acima de 5.H reais mensais:</t>
  </si>
  <si>
    <t>b) Renda Mensal Médio Harmônica:</t>
  </si>
  <si>
    <t>b) entre 3.H e 7.H reais mensais:</t>
  </si>
  <si>
    <t>c) Dispersão (D=MG-MH):</t>
  </si>
  <si>
    <t>5H = 800</t>
  </si>
  <si>
    <t>7H = 1120</t>
  </si>
  <si>
    <t>3H = 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</si>
</sst>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0000000000000"/>
  </numFmts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u/>
      <sz val="14"/>
      <color rgb="FF000000"/>
      <name val="Tahoma"/>
    </font>
    <font>
      <b/>
      <sz val="11"/>
      <color rgb="FF000000"/>
      <name val="&quot;Segoe UI&quot;"/>
    </font>
    <font>
      <b/>
      <sz val="11"/>
      <color theme="1"/>
      <name val="Arial"/>
    </font>
    <font>
      <b/>
      <sz val="11"/>
      <color theme="1"/>
      <name val="Segoe UI"/>
    </font>
    <font>
      <sz val="10"/>
      <color theme="1"/>
      <name val="Arial"/>
    </font>
    <font>
      <b/>
      <sz val="8"/>
      <color rgb="FFC00000"/>
      <name val="Segoe UI"/>
    </font>
    <font>
      <b/>
      <sz val="8"/>
      <color rgb="FFC00000"/>
      <name val="Arial"/>
    </font>
    <font>
      <sz val="10"/>
      <color rgb="FF000000"/>
      <name val="Arial"/>
      <scheme val="minor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rgb="FFFF0000"/>
      <name val="Tahoma"/>
      <family val="2"/>
    </font>
    <font>
      <u/>
      <sz val="14"/>
      <color rgb="FF000000"/>
      <name val="Tahoma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u/>
      <sz val="10"/>
      <color rgb="FF000000"/>
      <name val="Arial"/>
      <family val="2"/>
      <scheme val="minor"/>
    </font>
    <font>
      <b/>
      <sz val="11"/>
      <color theme="1"/>
      <name val="&quot;Segoe UI&quot;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72">
    <xf numFmtId="0" fontId="0" fillId="0" borderId="0" xfId="0"/>
    <xf numFmtId="0" fontId="3" fillId="3" borderId="3" xfId="0" applyFont="1" applyFill="1" applyBorder="1" applyAlignment="1">
      <alignment horizontal="center"/>
    </xf>
    <xf numFmtId="0" fontId="4" fillId="2" borderId="0" xfId="0" applyFont="1" applyFill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5" borderId="3" xfId="0" applyFont="1" applyFill="1" applyBorder="1" applyAlignment="1">
      <alignment horizontal="center"/>
    </xf>
    <xf numFmtId="11" fontId="1" fillId="5" borderId="3" xfId="0" applyNumberFormat="1" applyFont="1" applyFill="1" applyBorder="1" applyAlignment="1">
      <alignment horizontal="center"/>
    </xf>
    <xf numFmtId="0" fontId="1" fillId="5" borderId="3" xfId="0" applyFont="1" applyFill="1" applyBorder="1"/>
    <xf numFmtId="0" fontId="1" fillId="2" borderId="3" xfId="0" applyFont="1" applyFill="1" applyBorder="1" applyAlignment="1">
      <alignment horizontal="center"/>
    </xf>
    <xf numFmtId="11" fontId="1" fillId="2" borderId="3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6" fillId="0" borderId="0" xfId="0" applyFont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13" fillId="0" borderId="0" xfId="0" applyFont="1"/>
    <xf numFmtId="44" fontId="13" fillId="0" borderId="0" xfId="1" applyFont="1" applyFill="1" applyBorder="1" applyAlignment="1">
      <alignment horizontal="center"/>
    </xf>
    <xf numFmtId="44" fontId="13" fillId="0" borderId="0" xfId="1" applyFont="1" applyFill="1" applyBorder="1" applyAlignment="1">
      <alignment horizontal="left"/>
    </xf>
    <xf numFmtId="0" fontId="13" fillId="7" borderId="4" xfId="0" applyFont="1" applyFill="1" applyBorder="1"/>
    <xf numFmtId="0" fontId="13" fillId="7" borderId="5" xfId="0" applyFont="1" applyFill="1" applyBorder="1"/>
    <xf numFmtId="44" fontId="13" fillId="7" borderId="10" xfId="1" applyFont="1" applyFill="1" applyBorder="1" applyAlignment="1">
      <alignment horizontal="center"/>
    </xf>
    <xf numFmtId="0" fontId="13" fillId="7" borderId="1" xfId="0" applyFont="1" applyFill="1" applyBorder="1"/>
    <xf numFmtId="0" fontId="13" fillId="7" borderId="12" xfId="0" applyFont="1" applyFill="1" applyBorder="1"/>
    <xf numFmtId="44" fontId="13" fillId="7" borderId="3" xfId="1" applyFont="1" applyFill="1" applyBorder="1" applyAlignment="1">
      <alignment horizontal="left"/>
    </xf>
    <xf numFmtId="0" fontId="13" fillId="8" borderId="4" xfId="0" applyFont="1" applyFill="1" applyBorder="1"/>
    <xf numFmtId="0" fontId="13" fillId="8" borderId="5" xfId="0" applyFont="1" applyFill="1" applyBorder="1"/>
    <xf numFmtId="44" fontId="13" fillId="8" borderId="10" xfId="1" applyFont="1" applyFill="1" applyBorder="1" applyAlignment="1">
      <alignment horizontal="center"/>
    </xf>
    <xf numFmtId="0" fontId="13" fillId="8" borderId="1" xfId="0" applyFont="1" applyFill="1" applyBorder="1"/>
    <xf numFmtId="0" fontId="13" fillId="8" borderId="12" xfId="0" applyFont="1" applyFill="1" applyBorder="1"/>
    <xf numFmtId="44" fontId="13" fillId="8" borderId="3" xfId="1" applyFont="1" applyFill="1" applyBorder="1" applyAlignment="1">
      <alignment horizontal="left"/>
    </xf>
    <xf numFmtId="0" fontId="13" fillId="8" borderId="7" xfId="0" applyFont="1" applyFill="1" applyBorder="1"/>
    <xf numFmtId="0" fontId="13" fillId="8" borderId="8" xfId="0" applyFont="1" applyFill="1" applyBorder="1"/>
    <xf numFmtId="44" fontId="13" fillId="8" borderId="11" xfId="1" applyFont="1" applyFill="1" applyBorder="1" applyAlignment="1">
      <alignment horizontal="left"/>
    </xf>
    <xf numFmtId="44" fontId="13" fillId="8" borderId="3" xfId="1" applyFont="1" applyFill="1" applyBorder="1" applyAlignment="1">
      <alignment horizontal="center"/>
    </xf>
    <xf numFmtId="0" fontId="13" fillId="8" borderId="10" xfId="0" applyFont="1" applyFill="1" applyBorder="1"/>
    <xf numFmtId="0" fontId="13" fillId="8" borderId="3" xfId="0" applyFont="1" applyFill="1" applyBorder="1"/>
    <xf numFmtId="0" fontId="13" fillId="8" borderId="11" xfId="0" applyFont="1" applyFill="1" applyBorder="1"/>
    <xf numFmtId="0" fontId="13" fillId="8" borderId="2" xfId="0" applyFont="1" applyFill="1" applyBorder="1"/>
    <xf numFmtId="0" fontId="13" fillId="7" borderId="3" xfId="0" applyFont="1" applyFill="1" applyBorder="1"/>
    <xf numFmtId="0" fontId="13" fillId="7" borderId="11" xfId="0" applyFont="1" applyFill="1" applyBorder="1"/>
    <xf numFmtId="0" fontId="13" fillId="7" borderId="9" xfId="0" applyFont="1" applyFill="1" applyBorder="1"/>
    <xf numFmtId="0" fontId="13" fillId="7" borderId="10" xfId="0" applyFont="1" applyFill="1" applyBorder="1"/>
    <xf numFmtId="0" fontId="13" fillId="7" borderId="2" xfId="0" applyFont="1" applyFill="1" applyBorder="1" applyAlignment="1">
      <alignment horizontal="center"/>
    </xf>
    <xf numFmtId="10" fontId="13" fillId="7" borderId="6" xfId="0" applyNumberFormat="1" applyFont="1" applyFill="1" applyBorder="1" applyAlignment="1">
      <alignment horizontal="center"/>
    </xf>
    <xf numFmtId="10" fontId="13" fillId="7" borderId="2" xfId="0" applyNumberFormat="1" applyFont="1" applyFill="1" applyBorder="1" applyAlignment="1">
      <alignment horizontal="center"/>
    </xf>
    <xf numFmtId="44" fontId="13" fillId="8" borderId="9" xfId="0" applyNumberFormat="1" applyFont="1" applyFill="1" applyBorder="1" applyAlignment="1">
      <alignment horizontal="center"/>
    </xf>
    <xf numFmtId="44" fontId="13" fillId="8" borderId="6" xfId="0" applyNumberFormat="1" applyFont="1" applyFill="1" applyBorder="1" applyAlignment="1">
      <alignment horizontal="center"/>
    </xf>
    <xf numFmtId="0" fontId="17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0" fontId="17" fillId="0" borderId="15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/>
    <xf numFmtId="0" fontId="14" fillId="3" borderId="1" xfId="0" applyFont="1" applyFill="1" applyBorder="1" applyAlignment="1">
      <alignment horizontal="center"/>
    </xf>
    <xf numFmtId="0" fontId="18" fillId="0" borderId="2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334576</xdr:colOff>
      <xdr:row>15</xdr:row>
      <xdr:rowOff>149677</xdr:rowOff>
    </xdr:from>
    <xdr:to>
      <xdr:col>1</xdr:col>
      <xdr:colOff>326570</xdr:colOff>
      <xdr:row>32</xdr:row>
      <xdr:rowOff>54429</xdr:rowOff>
    </xdr:to>
    <xdr:sp macro="" textlink="">
      <xdr:nvSpPr>
        <xdr:cNvPr id="6" name="CaixaDeTexto 3">
          <a:extLst>
            <a:ext uri="{FF2B5EF4-FFF2-40B4-BE49-F238E27FC236}">
              <a16:creationId xmlns:a16="http://schemas.microsoft.com/office/drawing/2014/main" id="{A5FDE6AC-3459-9A06-29B4-04A5A7830CB4}"/>
            </a:ext>
          </a:extLst>
        </xdr:cNvPr>
        <xdr:cNvSpPr txBox="1"/>
      </xdr:nvSpPr>
      <xdr:spPr>
        <a:xfrm>
          <a:off x="334576" y="2871106"/>
          <a:ext cx="4427923" cy="3088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IAs generativas, Inovação e Tecnologia ajudando a solucionar os problemas da Fome mundial e  da escassez de alimentos, promovendo a agricultura sustentável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fome mundial e a escassez de alimentos são problemas complexos e urgentes que afetam milhões de pessoas em todo o mundo. A ONU, em seu conjunto de Objetivos de Desenvolvimento Sustentável (ODS), inclui o ODS 2, Fome Zero e Agricultura Sustentável, como uma meta para erradicar a fome e promover sistemas agrícolas sustentáveis até 2030.</a:t>
          </a:r>
        </a:p>
        <a:p>
          <a:pPr algn="l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 2020, entre 720 milhões e 811 milhões de pessoas em todo o mundo estavam sofrendo de fome, cerca de 161 milhões a mais do que em 2019.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Também em 2020, impressionantes 2,4 bilhões de pessoas, ou mais de 30% da população mundial, estavam moderada ou severamente inseguras alimentarmente, sem acesso regular a alimentos adequados.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204107</xdr:colOff>
      <xdr:row>7</xdr:row>
      <xdr:rowOff>149676</xdr:rowOff>
    </xdr:from>
    <xdr:to>
      <xdr:col>1</xdr:col>
      <xdr:colOff>522600</xdr:colOff>
      <xdr:row>13</xdr:row>
      <xdr:rowOff>40821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1D098C-4EDF-27DF-C952-377EA53B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07" y="1483176"/>
          <a:ext cx="4754422" cy="8708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55"/>
  <sheetViews>
    <sheetView tabSelected="1" zoomScale="90" zoomScaleNormal="90" workbookViewId="0">
      <selection activeCell="A5" sqref="A5"/>
    </sheetView>
  </sheetViews>
  <sheetFormatPr defaultColWidth="12.5703125" defaultRowHeight="15.75" customHeight="1"/>
  <cols>
    <col min="1" max="1" width="66.42578125" bestFit="1" customWidth="1"/>
    <col min="2" max="2" width="22.42578125" customWidth="1"/>
    <col min="3" max="3" width="14.28515625" bestFit="1" customWidth="1"/>
    <col min="6" max="6" width="15.140625" customWidth="1"/>
    <col min="8" max="8" width="36.42578125" bestFit="1" customWidth="1"/>
    <col min="9" max="9" width="25.140625" customWidth="1"/>
    <col min="10" max="10" width="23.42578125" style="16" customWidth="1"/>
    <col min="11" max="11" width="38.5703125" bestFit="1" customWidth="1"/>
    <col min="12" max="12" width="33.85546875" style="16" customWidth="1"/>
    <col min="13" max="13" width="26.140625" bestFit="1" customWidth="1"/>
    <col min="14" max="14" width="28.140625" bestFit="1" customWidth="1"/>
    <col min="15" max="15" width="48.5703125" bestFit="1" customWidth="1"/>
    <col min="16" max="16" width="49" bestFit="1" customWidth="1"/>
    <col min="17" max="17" width="58.5703125" bestFit="1" customWidth="1"/>
    <col min="18" max="18" width="8.140625" customWidth="1"/>
  </cols>
  <sheetData>
    <row r="1" spans="1:20" ht="15.75" customHeight="1">
      <c r="H1" s="63"/>
      <c r="I1" s="64"/>
    </row>
    <row r="2" spans="1:20" ht="15">
      <c r="A2" s="17" t="s">
        <v>0</v>
      </c>
      <c r="C2" s="70" t="s">
        <v>1</v>
      </c>
      <c r="D2" s="71"/>
      <c r="F2" s="68" t="s">
        <v>2</v>
      </c>
      <c r="G2" s="69"/>
      <c r="I2" s="64" t="s">
        <v>3</v>
      </c>
      <c r="J2" s="65"/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</row>
    <row r="3" spans="1:20" ht="15.75" customHeight="1">
      <c r="A3" s="2" t="s">
        <v>11</v>
      </c>
      <c r="C3" s="3" t="s">
        <v>12</v>
      </c>
      <c r="D3" s="4">
        <v>9</v>
      </c>
      <c r="F3" s="7" t="s">
        <v>13</v>
      </c>
      <c r="G3" s="7">
        <f>SUM(D3:D7)</f>
        <v>16</v>
      </c>
      <c r="I3" s="5">
        <f>G4</f>
        <v>32</v>
      </c>
      <c r="J3" s="5">
        <f t="shared" ref="J3:J10" si="0">I3+$G$5</f>
        <v>192</v>
      </c>
      <c r="K3" s="5">
        <f t="shared" ref="K3:K10" si="1">(I3+J3)/2</f>
        <v>112</v>
      </c>
      <c r="L3" s="5">
        <f t="shared" ref="L3:L10" si="2">K3/500</f>
        <v>0.224</v>
      </c>
      <c r="M3" s="5">
        <f>N3</f>
        <v>199</v>
      </c>
      <c r="N3" s="5">
        <f>190+D3</f>
        <v>199</v>
      </c>
      <c r="O3" s="5">
        <f t="shared" ref="O3:O10" si="3">K3*M3</f>
        <v>22288</v>
      </c>
      <c r="P3" s="6">
        <f>L3^M3</f>
        <v>5.0044418643457079E-130</v>
      </c>
      <c r="Q3" s="6">
        <f>M3/L3</f>
        <v>888.39285714285711</v>
      </c>
    </row>
    <row r="4" spans="1:20" ht="15.75" customHeight="1">
      <c r="A4" s="18" t="s">
        <v>14</v>
      </c>
      <c r="C4" s="3" t="s">
        <v>15</v>
      </c>
      <c r="D4" s="4">
        <v>4</v>
      </c>
      <c r="F4" s="7" t="s">
        <v>16</v>
      </c>
      <c r="G4" s="7">
        <f>2*G3</f>
        <v>32</v>
      </c>
      <c r="I4" s="5">
        <f t="shared" ref="I4:I10" si="4">J3</f>
        <v>192</v>
      </c>
      <c r="J4" s="5">
        <f t="shared" si="0"/>
        <v>352</v>
      </c>
      <c r="K4" s="5">
        <f t="shared" si="1"/>
        <v>272</v>
      </c>
      <c r="L4" s="5">
        <f t="shared" si="2"/>
        <v>0.54400000000000004</v>
      </c>
      <c r="M4" s="5">
        <f t="shared" ref="M4:M10" si="5">N4-N3</f>
        <v>145</v>
      </c>
      <c r="N4" s="5">
        <f>340+D4</f>
        <v>344</v>
      </c>
      <c r="O4" s="5">
        <f t="shared" si="3"/>
        <v>39440</v>
      </c>
      <c r="P4" s="6">
        <f t="shared" ref="P4:P9" si="6">L4^M4</f>
        <v>4.5902935141671009E-39</v>
      </c>
      <c r="Q4" s="6">
        <f t="shared" ref="Q4:Q10" si="7">M4/L4</f>
        <v>266.54411764705878</v>
      </c>
    </row>
    <row r="5" spans="1:20" ht="15.75" customHeight="1">
      <c r="A5" s="2" t="s">
        <v>17</v>
      </c>
      <c r="B5" s="19"/>
      <c r="C5" s="3" t="s">
        <v>18</v>
      </c>
      <c r="D5" s="4">
        <v>0</v>
      </c>
      <c r="F5" s="7" t="s">
        <v>19</v>
      </c>
      <c r="G5" s="7">
        <f>10*G3</f>
        <v>160</v>
      </c>
      <c r="I5" s="5">
        <f t="shared" si="4"/>
        <v>352</v>
      </c>
      <c r="J5" s="5">
        <f t="shared" si="0"/>
        <v>512</v>
      </c>
      <c r="K5" s="5">
        <f t="shared" si="1"/>
        <v>432</v>
      </c>
      <c r="L5" s="5">
        <f t="shared" si="2"/>
        <v>0.86399999999999999</v>
      </c>
      <c r="M5" s="5">
        <f t="shared" si="5"/>
        <v>116</v>
      </c>
      <c r="N5" s="5">
        <f>460+D5</f>
        <v>460</v>
      </c>
      <c r="O5" s="5">
        <f>K5*M5</f>
        <v>50112</v>
      </c>
      <c r="P5" s="6">
        <f t="shared" si="6"/>
        <v>4.3210981152311598E-8</v>
      </c>
      <c r="Q5" s="6">
        <f t="shared" si="7"/>
        <v>134.25925925925927</v>
      </c>
    </row>
    <row r="6" spans="1:20" ht="12.75">
      <c r="C6" s="3" t="s">
        <v>20</v>
      </c>
      <c r="D6" s="4">
        <v>0</v>
      </c>
      <c r="I6" s="5">
        <f>J5</f>
        <v>512</v>
      </c>
      <c r="J6" s="5">
        <f t="shared" si="0"/>
        <v>672</v>
      </c>
      <c r="K6" s="5">
        <f t="shared" si="1"/>
        <v>592</v>
      </c>
      <c r="L6" s="5">
        <f t="shared" si="2"/>
        <v>1.1839999999999999</v>
      </c>
      <c r="M6" s="5">
        <f>N6-N5</f>
        <v>170</v>
      </c>
      <c r="N6" s="5">
        <f>630+D6</f>
        <v>630</v>
      </c>
      <c r="O6" s="5">
        <f t="shared" si="3"/>
        <v>100640</v>
      </c>
      <c r="P6" s="6">
        <f t="shared" si="6"/>
        <v>2949778499388.9263</v>
      </c>
      <c r="Q6" s="6">
        <f t="shared" si="7"/>
        <v>143.58108108108109</v>
      </c>
    </row>
    <row r="7" spans="1:20" ht="12.75">
      <c r="C7" s="3" t="s">
        <v>21</v>
      </c>
      <c r="D7" s="4">
        <v>3</v>
      </c>
      <c r="I7" s="5">
        <f>J6</f>
        <v>672</v>
      </c>
      <c r="J7" s="5">
        <f t="shared" si="0"/>
        <v>832</v>
      </c>
      <c r="K7" s="5">
        <f t="shared" si="1"/>
        <v>752</v>
      </c>
      <c r="L7" s="5">
        <f t="shared" si="2"/>
        <v>1.504</v>
      </c>
      <c r="M7" s="5">
        <f>N7-N6</f>
        <v>213</v>
      </c>
      <c r="N7" s="5">
        <f>840+D7</f>
        <v>843</v>
      </c>
      <c r="O7" s="5">
        <f t="shared" si="3"/>
        <v>160176</v>
      </c>
      <c r="P7" s="6">
        <f t="shared" si="6"/>
        <v>5.6726909335361907E+37</v>
      </c>
      <c r="Q7" s="6">
        <f t="shared" si="7"/>
        <v>141.62234042553192</v>
      </c>
    </row>
    <row r="8" spans="1:20" ht="12.75">
      <c r="I8" s="5">
        <f t="shared" si="4"/>
        <v>832</v>
      </c>
      <c r="J8" s="5">
        <f t="shared" si="0"/>
        <v>992</v>
      </c>
      <c r="K8" s="5">
        <f t="shared" si="1"/>
        <v>912</v>
      </c>
      <c r="L8" s="5">
        <f t="shared" si="2"/>
        <v>1.8240000000000001</v>
      </c>
      <c r="M8" s="5">
        <f t="shared" si="5"/>
        <v>86</v>
      </c>
      <c r="N8" s="5">
        <f>920+D3</f>
        <v>929</v>
      </c>
      <c r="O8" s="5">
        <f t="shared" si="3"/>
        <v>78432</v>
      </c>
      <c r="P8" s="6">
        <f t="shared" si="6"/>
        <v>2.8063105138040378E+22</v>
      </c>
      <c r="Q8" s="6">
        <f t="shared" si="7"/>
        <v>47.149122807017541</v>
      </c>
    </row>
    <row r="9" spans="1:20" ht="12.75">
      <c r="I9" s="5">
        <f t="shared" si="4"/>
        <v>992</v>
      </c>
      <c r="J9" s="5">
        <f t="shared" si="0"/>
        <v>1152</v>
      </c>
      <c r="K9" s="5">
        <f t="shared" si="1"/>
        <v>1072</v>
      </c>
      <c r="L9" s="5">
        <f t="shared" si="2"/>
        <v>2.1440000000000001</v>
      </c>
      <c r="M9" s="5">
        <f t="shared" si="5"/>
        <v>55</v>
      </c>
      <c r="N9" s="5">
        <f>980+D4</f>
        <v>984</v>
      </c>
      <c r="O9" s="5">
        <f t="shared" si="3"/>
        <v>58960</v>
      </c>
      <c r="P9" s="6">
        <f t="shared" si="6"/>
        <v>1.6495403982197929E+18</v>
      </c>
      <c r="Q9" s="6">
        <f t="shared" si="7"/>
        <v>25.652985074626866</v>
      </c>
    </row>
    <row r="10" spans="1:20" ht="12.75">
      <c r="I10" s="5">
        <f t="shared" si="4"/>
        <v>1152</v>
      </c>
      <c r="J10" s="5">
        <f t="shared" si="0"/>
        <v>1312</v>
      </c>
      <c r="K10" s="5">
        <f t="shared" si="1"/>
        <v>1232</v>
      </c>
      <c r="L10" s="5">
        <f t="shared" si="2"/>
        <v>2.464</v>
      </c>
      <c r="M10" s="5">
        <f t="shared" si="5"/>
        <v>16</v>
      </c>
      <c r="N10" s="5">
        <v>1000</v>
      </c>
      <c r="O10" s="5">
        <f t="shared" si="3"/>
        <v>19712</v>
      </c>
      <c r="P10" s="6">
        <f>L10^M10</f>
        <v>1846083.1396119341</v>
      </c>
      <c r="Q10" s="6">
        <f t="shared" si="7"/>
        <v>6.4935064935064934</v>
      </c>
    </row>
    <row r="11" spans="1:20" ht="12.75">
      <c r="I11" s="66" t="s">
        <v>22</v>
      </c>
      <c r="J11" s="67"/>
      <c r="K11" s="8" t="s">
        <v>23</v>
      </c>
      <c r="L11" s="8" t="s">
        <v>23</v>
      </c>
      <c r="M11" s="8">
        <f>SUM(M3:M10)</f>
        <v>1000</v>
      </c>
      <c r="N11" s="8" t="s">
        <v>23</v>
      </c>
      <c r="O11" s="8">
        <f>SUM(O3:O10)</f>
        <v>529760</v>
      </c>
      <c r="P11" s="9">
        <f>PRODUCT(P3:P10)</f>
        <v>1.4194454135369614E-78</v>
      </c>
      <c r="Q11" s="9">
        <f>SUM(Q3:Q10)</f>
        <v>1653.6952699309393</v>
      </c>
    </row>
    <row r="12" spans="1:20" ht="12.75">
      <c r="I12" s="10"/>
      <c r="J12"/>
      <c r="O12" s="11"/>
      <c r="P12" s="12"/>
      <c r="Q12" s="12"/>
    </row>
    <row r="13" spans="1:20" ht="12.75">
      <c r="I13" s="10"/>
      <c r="P13" s="12"/>
      <c r="Q13" s="12"/>
      <c r="R13" s="12"/>
      <c r="S13" s="12"/>
      <c r="T13" s="12"/>
    </row>
    <row r="14" spans="1:20" ht="15.75" customHeight="1">
      <c r="C14" s="32" t="s">
        <v>24</v>
      </c>
      <c r="D14" s="33"/>
      <c r="E14" s="33"/>
      <c r="F14" s="34" t="s">
        <v>25</v>
      </c>
      <c r="H14" s="42" t="s">
        <v>26</v>
      </c>
      <c r="I14" s="34" t="s">
        <v>25</v>
      </c>
      <c r="J14"/>
      <c r="K14" s="57"/>
      <c r="L14" s="13"/>
      <c r="Q14" s="12"/>
      <c r="R14" s="12"/>
      <c r="S14" s="12"/>
      <c r="T14" s="12"/>
    </row>
    <row r="15" spans="1:20" ht="15.75" customHeight="1">
      <c r="C15" s="32" t="s">
        <v>27</v>
      </c>
      <c r="D15" s="33"/>
      <c r="E15" s="33"/>
      <c r="F15" s="34">
        <f>O11/M11</f>
        <v>529.76</v>
      </c>
      <c r="H15" s="43" t="s">
        <v>28</v>
      </c>
      <c r="I15" s="45"/>
      <c r="J15"/>
      <c r="K15" s="10"/>
      <c r="Q15" s="12"/>
      <c r="R15" s="12"/>
      <c r="S15" s="12"/>
      <c r="T15" s="12"/>
    </row>
    <row r="16" spans="1:20" ht="15.75" customHeight="1">
      <c r="C16" s="35"/>
      <c r="D16" s="36"/>
      <c r="E16" s="36"/>
      <c r="F16" s="37"/>
      <c r="H16" s="44" t="s">
        <v>29</v>
      </c>
      <c r="I16" s="53">
        <f>I7+((0.75*M11-N6)*G5)/M7</f>
        <v>762.14084507042253</v>
      </c>
      <c r="J16"/>
      <c r="K16" s="10"/>
      <c r="Q16" s="12"/>
      <c r="R16" s="12"/>
      <c r="S16" s="12"/>
      <c r="T16" s="12"/>
    </row>
    <row r="17" spans="3:20" ht="15.75" customHeight="1">
      <c r="C17" s="38" t="s">
        <v>30</v>
      </c>
      <c r="D17" s="39"/>
      <c r="E17" s="39"/>
      <c r="F17" s="40">
        <f>K7</f>
        <v>752</v>
      </c>
      <c r="H17" s="42"/>
      <c r="I17" s="54"/>
      <c r="J17"/>
      <c r="K17" s="10"/>
      <c r="Q17" s="12"/>
      <c r="R17" s="12"/>
      <c r="S17" s="12"/>
      <c r="T17" s="12"/>
    </row>
    <row r="18" spans="3:20" ht="15.75" customHeight="1">
      <c r="C18" s="32"/>
      <c r="D18" s="33"/>
      <c r="E18" s="33"/>
      <c r="F18" s="34"/>
      <c r="H18" s="42" t="s">
        <v>31</v>
      </c>
      <c r="I18" s="54">
        <f>I5+((0.4*M11-N4)*G5)/M5</f>
        <v>429.24137931034483</v>
      </c>
      <c r="J18"/>
      <c r="K18" s="10"/>
      <c r="Q18" s="12"/>
      <c r="R18" s="12"/>
      <c r="S18" s="12"/>
      <c r="T18" s="12"/>
    </row>
    <row r="19" spans="3:20" ht="13.5" thickBot="1">
      <c r="C19" s="35" t="s">
        <v>32</v>
      </c>
      <c r="D19" s="36"/>
      <c r="E19" s="36"/>
      <c r="F19" s="41">
        <f>I6+((0.5*M11-N5)*G5)/M6</f>
        <v>549.64705882352939</v>
      </c>
      <c r="H19" s="43" t="s">
        <v>33</v>
      </c>
      <c r="I19" s="45"/>
      <c r="J19"/>
      <c r="K19" s="10"/>
      <c r="Q19" s="12"/>
      <c r="R19" s="12"/>
      <c r="S19" s="12"/>
      <c r="T19" s="12"/>
    </row>
    <row r="20" spans="3:20" ht="15.75" customHeight="1">
      <c r="I20" s="23"/>
      <c r="J20"/>
      <c r="K20" s="59" t="s">
        <v>43</v>
      </c>
      <c r="Q20" s="12"/>
      <c r="R20" s="12"/>
      <c r="S20" s="12"/>
      <c r="T20" s="12"/>
    </row>
    <row r="21" spans="3:20" ht="15.75" customHeight="1">
      <c r="C21" s="26" t="s">
        <v>34</v>
      </c>
      <c r="D21" s="27"/>
      <c r="E21" s="27"/>
      <c r="F21" s="28" t="s">
        <v>25</v>
      </c>
      <c r="H21" s="46" t="s">
        <v>35</v>
      </c>
      <c r="I21" s="50" t="s">
        <v>36</v>
      </c>
      <c r="J21"/>
      <c r="K21" s="60">
        <f>5*G5</f>
        <v>800</v>
      </c>
      <c r="Q21" s="12"/>
      <c r="R21" s="12"/>
      <c r="S21" s="12"/>
      <c r="T21" s="12"/>
    </row>
    <row r="22" spans="3:20" ht="17.25" thickBot="1">
      <c r="C22" s="26" t="s">
        <v>37</v>
      </c>
      <c r="D22" s="27"/>
      <c r="E22" s="27"/>
      <c r="F22" s="28">
        <f>P11^(1/M11)*500</f>
        <v>417.94787651218905</v>
      </c>
      <c r="H22" s="47" t="s">
        <v>38</v>
      </c>
      <c r="I22" s="48"/>
      <c r="J22"/>
      <c r="K22" s="61">
        <f>(((K21-I7)*M7)/G5+N6)/M11</f>
        <v>0.8004</v>
      </c>
      <c r="L22"/>
      <c r="R22" s="14"/>
    </row>
    <row r="23" spans="3:20" ht="17.25" thickBot="1">
      <c r="C23" s="26"/>
      <c r="D23" s="27"/>
      <c r="E23" s="27"/>
      <c r="F23" s="28"/>
      <c r="H23" s="49" t="s">
        <v>39</v>
      </c>
      <c r="I23" s="51">
        <f>1-K22</f>
        <v>0.1996</v>
      </c>
      <c r="J23"/>
      <c r="K23" s="58"/>
      <c r="L23"/>
      <c r="R23" s="14"/>
    </row>
    <row r="24" spans="3:20" ht="12.75">
      <c r="C24" s="29" t="s">
        <v>40</v>
      </c>
      <c r="D24" s="30"/>
      <c r="E24" s="30"/>
      <c r="F24" s="31">
        <f>(M11/Q11)*500</f>
        <v>302.35316572011521</v>
      </c>
      <c r="H24" s="49"/>
      <c r="I24" s="51"/>
      <c r="J24"/>
      <c r="K24" s="62" t="s">
        <v>45</v>
      </c>
      <c r="M24" s="55"/>
      <c r="R24" s="15"/>
    </row>
    <row r="25" spans="3:20" ht="12.75">
      <c r="C25" s="29"/>
      <c r="D25" s="30"/>
      <c r="E25" s="30"/>
      <c r="F25" s="31"/>
      <c r="H25" s="46" t="s">
        <v>41</v>
      </c>
      <c r="I25" s="52">
        <f>K30-K26</f>
        <v>0.53620000000000001</v>
      </c>
      <c r="J25"/>
      <c r="K25" s="60">
        <f>3*G5</f>
        <v>480</v>
      </c>
      <c r="M25" s="55"/>
      <c r="R25" s="15"/>
    </row>
    <row r="26" spans="3:20" ht="13.5" thickBot="1">
      <c r="C26" s="29" t="s">
        <v>42</v>
      </c>
      <c r="D26" s="30"/>
      <c r="E26" s="30"/>
      <c r="F26" s="31">
        <f>F22-F24</f>
        <v>115.59471079207384</v>
      </c>
      <c r="J26"/>
      <c r="K26" s="61">
        <f>(((K25-I5)*M5)/G5+N4)/M11</f>
        <v>0.43680000000000002</v>
      </c>
      <c r="M26" s="55"/>
      <c r="R26" s="20"/>
    </row>
    <row r="27" spans="3:20" ht="13.5" thickBot="1">
      <c r="J27" s="56"/>
      <c r="M27" s="55"/>
      <c r="R27" s="15"/>
    </row>
    <row r="28" spans="3:20" ht="16.5">
      <c r="J28"/>
      <c r="K28" s="62" t="s">
        <v>44</v>
      </c>
      <c r="M28" s="55"/>
      <c r="R28" s="14"/>
    </row>
    <row r="29" spans="3:20" ht="12.75">
      <c r="F29" s="23"/>
      <c r="G29" s="23"/>
      <c r="H29" s="23"/>
      <c r="I29" s="23"/>
      <c r="J29"/>
      <c r="K29" s="60">
        <f>7*G5</f>
        <v>1120</v>
      </c>
      <c r="L29"/>
      <c r="R29" s="15"/>
    </row>
    <row r="30" spans="3:20" ht="17.25" thickBot="1">
      <c r="F30" s="23"/>
      <c r="G30" s="23"/>
      <c r="H30" s="23"/>
      <c r="I30" s="24"/>
      <c r="J30"/>
      <c r="K30" s="61">
        <f>(((K29-I9)*M9)/G5+N8)/M11</f>
        <v>0.97299999999999998</v>
      </c>
      <c r="R30" s="14"/>
    </row>
    <row r="31" spans="3:20" ht="12.75">
      <c r="J31"/>
      <c r="R31" s="15"/>
    </row>
    <row r="32" spans="3:20" ht="16.5">
      <c r="F32" s="23"/>
      <c r="G32" s="23"/>
      <c r="H32" s="23"/>
      <c r="I32" s="25"/>
      <c r="J32"/>
      <c r="K32" s="10"/>
      <c r="R32" s="14"/>
    </row>
    <row r="33" spans="10:18" ht="12.75">
      <c r="J33"/>
      <c r="R33" s="15"/>
    </row>
    <row r="34" spans="10:18" ht="15">
      <c r="J34"/>
      <c r="R34" s="21"/>
    </row>
    <row r="35" spans="10:18" ht="12.75">
      <c r="J35"/>
      <c r="R35" s="15"/>
    </row>
    <row r="36" spans="10:18" ht="12.75">
      <c r="J36"/>
      <c r="M36" s="55"/>
      <c r="R36" s="20"/>
    </row>
    <row r="37" spans="10:18" ht="12.75">
      <c r="J37"/>
      <c r="R37" s="15"/>
    </row>
    <row r="38" spans="10:18" ht="15">
      <c r="J38"/>
      <c r="R38" s="21"/>
    </row>
    <row r="39" spans="10:18" ht="12.75">
      <c r="J39"/>
      <c r="L39"/>
      <c r="R39" s="15"/>
    </row>
    <row r="40" spans="10:18" ht="15">
      <c r="L40"/>
      <c r="R40" s="21"/>
    </row>
    <row r="41" spans="10:18" ht="12.75">
      <c r="L41"/>
      <c r="R41" s="15"/>
    </row>
    <row r="42" spans="10:18" ht="16.5">
      <c r="L42"/>
      <c r="R42" s="14"/>
    </row>
    <row r="43" spans="10:18" ht="12.75">
      <c r="L43"/>
      <c r="R43" s="15"/>
    </row>
    <row r="44" spans="10:18" ht="12.75">
      <c r="L44"/>
      <c r="R44" s="20"/>
    </row>
    <row r="45" spans="10:18" ht="12.75">
      <c r="R45" s="15"/>
    </row>
    <row r="46" spans="10:18" ht="12.75">
      <c r="R46" s="15"/>
    </row>
    <row r="47" spans="10:18" ht="15">
      <c r="R47" s="21"/>
    </row>
    <row r="48" spans="10:18" ht="12.75">
      <c r="R48" s="15"/>
    </row>
    <row r="49" spans="18:18" ht="15">
      <c r="R49" s="21"/>
    </row>
    <row r="50" spans="18:18" ht="12.75">
      <c r="R50" s="15"/>
    </row>
    <row r="51" spans="18:18" ht="15">
      <c r="R51" s="21"/>
    </row>
    <row r="52" spans="18:18" ht="12.75">
      <c r="R52" s="15"/>
    </row>
    <row r="53" spans="18:18" ht="16.5">
      <c r="R53" s="14"/>
    </row>
    <row r="54" spans="18:18" ht="12.75">
      <c r="R54" s="15"/>
    </row>
    <row r="55" spans="18:18" ht="12.75">
      <c r="R55" s="22"/>
    </row>
  </sheetData>
  <mergeCells count="5">
    <mergeCell ref="H1:I1"/>
    <mergeCell ref="I2:J2"/>
    <mergeCell ref="I11:J11"/>
    <mergeCell ref="F2:G2"/>
    <mergeCell ref="C2:D2"/>
  </mergeCells>
  <phoneticPr fontId="12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Página1</vt:lpstr>
      <vt:lpstr>RAfa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Ponchirolli</dc:creator>
  <cp:keywords/>
  <dc:description/>
  <cp:lastModifiedBy>Rafael Fiel</cp:lastModifiedBy>
  <cp:revision/>
  <dcterms:created xsi:type="dcterms:W3CDTF">2023-05-27T20:26:37Z</dcterms:created>
  <dcterms:modified xsi:type="dcterms:W3CDTF">2023-06-07T19:30:06Z</dcterms:modified>
  <cp:category/>
  <cp:contentStatus/>
</cp:coreProperties>
</file>