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ps" sheetId="1" r:id="rId4"/>
    <sheet state="visible" name="NiftySwap" sheetId="2" r:id="rId5"/>
    <sheet state="visible" name="Resources" sheetId="3" r:id="rId6"/>
  </sheets>
  <definedNames/>
  <calcPr/>
  <extLst>
    <ext uri="GoogleSheetsCustomDataVersion1">
      <go:sheetsCustomData xmlns:go="http://customooxmlschemas.google.com/" r:id="rId7" roundtripDataSignature="AMtx7miA5Tv2oAM/uySSHrYyDDQzrjbvEw=="/>
    </ext>
  </extLst>
</workbook>
</file>

<file path=xl/sharedStrings.xml><?xml version="1.0" encoding="utf-8"?>
<sst xmlns="http://schemas.openxmlformats.org/spreadsheetml/2006/main" count="78" uniqueCount="57">
  <si>
    <t>Crop</t>
  </si>
  <si>
    <t>Time to Grow (min)</t>
  </si>
  <si>
    <t>Time Buff</t>
  </si>
  <si>
    <t>TtG w/Buff (min)</t>
  </si>
  <si>
    <t>Supply</t>
  </si>
  <si>
    <t>Used</t>
  </si>
  <si>
    <t>For Sale</t>
  </si>
  <si>
    <t>Plots</t>
  </si>
  <si>
    <t>Buy</t>
  </si>
  <si>
    <t>Total Time to Harvest (min)</t>
  </si>
  <si>
    <t>Total Buy</t>
  </si>
  <si>
    <t>Sell</t>
  </si>
  <si>
    <t>Crop Buff</t>
  </si>
  <si>
    <t>Profit/Crop</t>
  </si>
  <si>
    <t>Profit Percentage</t>
  </si>
  <si>
    <t>Profit/Minute</t>
  </si>
  <si>
    <t>Total Profit</t>
  </si>
  <si>
    <t>Merged</t>
  </si>
  <si>
    <t>Sunflower</t>
  </si>
  <si>
    <t>Potato</t>
  </si>
  <si>
    <t>Pumpking</t>
  </si>
  <si>
    <t>Carrot</t>
  </si>
  <si>
    <t>Cabbage</t>
  </si>
  <si>
    <t>Beetroot</t>
  </si>
  <si>
    <t>Cauliflower</t>
  </si>
  <si>
    <t>Parsnip</t>
  </si>
  <si>
    <t>Wheat</t>
  </si>
  <si>
    <t>Radish</t>
  </si>
  <si>
    <t>Kale</t>
  </si>
  <si>
    <t>Apple</t>
  </si>
  <si>
    <t>Blueberry</t>
  </si>
  <si>
    <t>Orange</t>
  </si>
  <si>
    <t>Yield Buff</t>
  </si>
  <si>
    <t>Nifty Amount</t>
  </si>
  <si>
    <t>Proft</t>
  </si>
  <si>
    <t>Profit/Min</t>
  </si>
  <si>
    <t>Profit %</t>
  </si>
  <si>
    <t>Time %</t>
  </si>
  <si>
    <t>Resources</t>
  </si>
  <si>
    <t>SFL</t>
  </si>
  <si>
    <t>Wood</t>
  </si>
  <si>
    <t>Stone</t>
  </si>
  <si>
    <t>Iron</t>
  </si>
  <si>
    <t>Gold</t>
  </si>
  <si>
    <t>Amount Needed</t>
  </si>
  <si>
    <t>Amount Neede f/Tools</t>
  </si>
  <si>
    <t>Total SFL</t>
  </si>
  <si>
    <t>Total Wood</t>
  </si>
  <si>
    <t>Total Stone</t>
  </si>
  <si>
    <t>Total Iron</t>
  </si>
  <si>
    <t>Total Gold</t>
  </si>
  <si>
    <t>Axe</t>
  </si>
  <si>
    <t>Pickaxe</t>
  </si>
  <si>
    <t>Stone Pickaxe</t>
  </si>
  <si>
    <t>Iron Pickaxe</t>
  </si>
  <si>
    <t>Rusty Shovel</t>
  </si>
  <si>
    <t>Power Shovel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</si>
</sst>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"/>
    <numFmt numFmtId="165" formatCode="d&quot;Days &quot;h&quot;Hours &quot;m&quot;Minutes &quot;s&quot;Seconds&quot;"/>
  </numFmts>
  <fonts count="6">
    <font>
      <sz val="11.0"/>
      <color theme="1"/>
      <name val="Calibri"/>
      <scheme val="minor"/>
    </font>
    <font>
      <b/>
      <sz val="11.0"/>
      <color rgb="FFFFFFFF"/>
      <name val="Calibri"/>
    </font>
    <font>
      <b/>
      <color rgb="FFFFFFFF"/>
      <name val="Calibri"/>
      <scheme val="minor"/>
    </font>
    <font>
      <b/>
      <color rgb="FF000000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2" numFmtId="0" xfId="0" applyAlignment="1" applyFont="1">
      <alignment readingOrder="0"/>
    </xf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left" readingOrder="0" vertical="center"/>
    </xf>
    <xf borderId="0" fillId="2" fontId="1" numFmtId="0" xfId="0" applyAlignment="1" applyFont="1">
      <alignment horizontal="left" vertical="center"/>
    </xf>
    <xf borderId="0" fillId="2" fontId="2" numFmtId="0" xfId="0" applyFont="1"/>
    <xf borderId="0" fillId="3" fontId="3" numFmtId="0" xfId="0" applyAlignment="1" applyFill="1" applyFont="1">
      <alignment horizontal="right" readingOrder="0"/>
    </xf>
    <xf borderId="0" fillId="4" fontId="4" numFmtId="0" xfId="0" applyAlignment="1" applyFill="1" applyFont="1">
      <alignment horizontal="center" vertical="center"/>
    </xf>
    <xf borderId="0" fillId="4" fontId="4" numFmtId="10" xfId="0" applyAlignment="1" applyFont="1" applyNumberFormat="1">
      <alignment horizontal="center" readingOrder="0" vertical="center"/>
    </xf>
    <xf borderId="0" fillId="4" fontId="4" numFmtId="0" xfId="0" applyAlignment="1" applyFont="1">
      <alignment horizontal="center" readingOrder="0" vertical="center"/>
    </xf>
    <xf borderId="0" fillId="4" fontId="4" numFmtId="0" xfId="0" applyAlignment="1" applyFont="1">
      <alignment horizontal="left" readingOrder="0" vertical="center"/>
    </xf>
    <xf borderId="0" fillId="4" fontId="4" numFmtId="0" xfId="0" applyAlignment="1" applyFont="1">
      <alignment horizontal="left" vertical="center"/>
    </xf>
    <xf borderId="0" fillId="4" fontId="4" numFmtId="9" xfId="0" applyAlignment="1" applyFont="1" applyNumberFormat="1">
      <alignment horizontal="center" vertical="center"/>
    </xf>
    <xf borderId="0" fillId="4" fontId="4" numFmtId="164" xfId="0" applyAlignment="1" applyFont="1" applyNumberFormat="1">
      <alignment horizontal="center" vertical="center"/>
    </xf>
    <xf borderId="0" fillId="4" fontId="4" numFmtId="0" xfId="0" applyAlignment="1" applyFont="1">
      <alignment horizontal="center" vertical="center"/>
    </xf>
    <xf borderId="0" fillId="5" fontId="4" numFmtId="0" xfId="0" applyAlignment="1" applyFill="1" applyFont="1">
      <alignment horizontal="center" vertical="center"/>
    </xf>
    <xf borderId="0" fillId="5" fontId="4" numFmtId="10" xfId="0" applyAlignment="1" applyFont="1" applyNumberFormat="1">
      <alignment horizontal="center" readingOrder="0" vertical="center"/>
    </xf>
    <xf borderId="0" fillId="5" fontId="4" numFmtId="0" xfId="0" applyAlignment="1" applyFont="1">
      <alignment horizontal="center" readingOrder="0" vertical="center"/>
    </xf>
    <xf borderId="0" fillId="5" fontId="4" numFmtId="0" xfId="0" applyAlignment="1" applyFont="1">
      <alignment horizontal="left" readingOrder="0" vertical="center"/>
    </xf>
    <xf borderId="0" fillId="5" fontId="4" numFmtId="0" xfId="0" applyAlignment="1" applyFont="1">
      <alignment horizontal="left" vertical="center"/>
    </xf>
    <xf borderId="0" fillId="5" fontId="4" numFmtId="9" xfId="0" applyAlignment="1" applyFont="1" applyNumberFormat="1">
      <alignment horizontal="center" vertical="center"/>
    </xf>
    <xf borderId="0" fillId="5" fontId="4" numFmtId="164" xfId="0" applyAlignment="1" applyFont="1" applyNumberFormat="1">
      <alignment horizontal="center" vertical="center"/>
    </xf>
    <xf borderId="0" fillId="5" fontId="4" numFmtId="0" xfId="0" applyAlignment="1" applyFont="1">
      <alignment horizontal="center" vertical="center"/>
    </xf>
    <xf borderId="0" fillId="4" fontId="4" numFmtId="0" xfId="0" applyAlignment="1" applyFont="1">
      <alignment horizontal="center" readingOrder="0" vertical="center"/>
    </xf>
    <xf borderId="0" fillId="5" fontId="4" numFmtId="0" xfId="0" applyAlignment="1" applyFont="1">
      <alignment horizontal="center" readingOrder="0" vertical="center"/>
    </xf>
    <xf borderId="0" fillId="4" fontId="4" numFmtId="165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4" numFmtId="10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165" xfId="0" applyAlignment="1" applyFont="1" applyNumberFormat="1">
      <alignment horizontal="center" vertic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NiftySwap-style">
      <tableStyleElement dxfId="1" type="headerRow"/>
      <tableStyleElement dxfId="2" type="firstRowStripe"/>
      <tableStyleElement dxfId="3" type="secondRowStripe"/>
    </tableStyle>
    <tableStyle count="3" pivot="0" name="Resourc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Q14" displayName="Table_1" id="1">
  <tableColumns count="16">
    <tableColumn name="Crop" id="1"/>
    <tableColumn name="Time to Grow (min)" id="2"/>
    <tableColumn name="Time Buff" id="3"/>
    <tableColumn name="TtG w/Buff (min)" id="4"/>
    <tableColumn name="Supply" id="5"/>
    <tableColumn name="Yield Buff" id="6"/>
    <tableColumn name="Nifty Amount" id="7"/>
    <tableColumn name="Plots" id="8"/>
    <tableColumn name="Total Time to Harvest (min)" id="9"/>
    <tableColumn name="Buy" id="10"/>
    <tableColumn name="Sell" id="11"/>
    <tableColumn name="Proft" id="12"/>
    <tableColumn name="Total Profit" id="13"/>
    <tableColumn name="Profit/Min" id="14"/>
    <tableColumn name="Profit %" id="15"/>
    <tableColumn name="Time %" id="16"/>
  </tableColumns>
  <tableStyleInfo name="NiftySwap-style" showColumnStripes="0" showFirstColumn="1" showLastColumn="1" showRowStripes="1"/>
</table>
</file>

<file path=xl/tables/table2.xml><?xml version="1.0" encoding="utf-8"?>
<table xmlns="http://schemas.openxmlformats.org/spreadsheetml/2006/main" ref="B2:N9" displayName="Table_2" id="2">
  <tableColumns count="13">
    <tableColumn name="Resources" id="1"/>
    <tableColumn name="SFL" id="2"/>
    <tableColumn name="Wood" id="3"/>
    <tableColumn name="Stone" id="4"/>
    <tableColumn name="Iron" id="5"/>
    <tableColumn name="Gold" id="6"/>
    <tableColumn name="Amount Needed" id="7"/>
    <tableColumn name="Amount Neede f/Tools" id="8"/>
    <tableColumn name="Total SFL" id="9"/>
    <tableColumn name="Total Wood" id="10"/>
    <tableColumn name="Total Stone" id="11"/>
    <tableColumn name="Total Iron" id="12"/>
    <tableColumn name="Total Gold" id="13"/>
  </tableColumns>
  <tableStyleInfo name="Resourc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12.71"/>
    <col customWidth="1" hidden="1" min="3" max="3" width="18.14"/>
    <col customWidth="1" min="4" max="4" width="9.43"/>
    <col customWidth="1" hidden="1" min="5" max="5" width="15.86"/>
    <col customWidth="1" min="6" max="6" width="9.0"/>
    <col customWidth="1" min="7" max="7" width="8.71"/>
    <col customWidth="1" min="8" max="8" width="15.43"/>
    <col customWidth="1" min="9" max="9" width="5.43"/>
    <col customWidth="1" min="10" max="10" width="9.0"/>
    <col customWidth="1" min="11" max="11" width="32.0"/>
    <col customWidth="1" min="12" max="13" width="8.86"/>
    <col customWidth="1" min="14" max="14" width="10.57"/>
    <col customWidth="1" hidden="1" min="15" max="15" width="10.57"/>
    <col customWidth="1" hidden="1" min="16" max="16" width="21.14"/>
    <col customWidth="1" hidden="1" min="17" max="17" width="13.43"/>
    <col customWidth="1" min="18" max="32" width="10.71"/>
  </cols>
  <sheetData>
    <row r="2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4" t="s">
        <v>7</v>
      </c>
      <c r="J2" s="5" t="s">
        <v>8</v>
      </c>
      <c r="K2" s="4" t="s">
        <v>9</v>
      </c>
      <c r="L2" s="3" t="s">
        <v>10</v>
      </c>
      <c r="M2" s="1" t="s">
        <v>11</v>
      </c>
      <c r="N2" s="3" t="s">
        <v>12</v>
      </c>
      <c r="O2" s="3" t="s">
        <v>13</v>
      </c>
      <c r="P2" s="1" t="s">
        <v>14</v>
      </c>
      <c r="Q2" s="6" t="s">
        <v>15</v>
      </c>
      <c r="R2" s="2" t="s">
        <v>16</v>
      </c>
      <c r="S2" s="7" t="s">
        <v>17</v>
      </c>
    </row>
    <row r="3">
      <c r="B3" s="8" t="s">
        <v>18</v>
      </c>
      <c r="C3" s="8">
        <v>1.0</v>
      </c>
      <c r="D3" s="9">
        <v>0.05</v>
      </c>
      <c r="E3" s="10">
        <f t="shared" ref="E3:E13" si="1">C3*(100%-D3)</f>
        <v>0.95</v>
      </c>
      <c r="F3" s="10">
        <v>400.0</v>
      </c>
      <c r="G3" s="10"/>
      <c r="H3" s="10">
        <f t="shared" ref="H3:H12" si="2">F3-G3</f>
        <v>400</v>
      </c>
      <c r="I3" s="11">
        <v>17.0</v>
      </c>
      <c r="J3" s="12">
        <v>1.25E-4</v>
      </c>
      <c r="K3" s="12">
        <f t="shared" ref="K3:K13" si="3">H3/I3*E3</f>
        <v>22.35294118</v>
      </c>
      <c r="L3" s="8">
        <f t="shared" ref="L3:L13" si="4">J3*F3</f>
        <v>0.05</v>
      </c>
      <c r="M3" s="8">
        <v>2.5E-4</v>
      </c>
      <c r="N3" s="9">
        <v>0.05</v>
      </c>
      <c r="O3" s="8">
        <f>(Crops!$M3-Crops!$J3)*(100%+N3)</f>
        <v>0.00013125</v>
      </c>
      <c r="P3" s="13">
        <f>Crops!$O3/Crops!$J3</f>
        <v>1.05</v>
      </c>
      <c r="Q3" s="14">
        <f>Crops!$O3/Crops!$C3</f>
        <v>0.00013125</v>
      </c>
      <c r="R3" s="15">
        <f t="shared" ref="R3:R13" si="5">O3*H3</f>
        <v>0.0525</v>
      </c>
      <c r="S3" s="15"/>
    </row>
    <row r="4">
      <c r="B4" s="16" t="s">
        <v>19</v>
      </c>
      <c r="C4" s="16">
        <v>5.0</v>
      </c>
      <c r="D4" s="17">
        <v>0.05</v>
      </c>
      <c r="E4" s="18">
        <f t="shared" si="1"/>
        <v>4.75</v>
      </c>
      <c r="F4" s="18">
        <v>200.0</v>
      </c>
      <c r="G4" s="18"/>
      <c r="H4" s="18">
        <f t="shared" si="2"/>
        <v>200</v>
      </c>
      <c r="I4" s="19">
        <v>17.0</v>
      </c>
      <c r="J4" s="20">
        <v>0.00125</v>
      </c>
      <c r="K4" s="20">
        <f t="shared" si="3"/>
        <v>55.88235294</v>
      </c>
      <c r="L4" s="16">
        <f t="shared" si="4"/>
        <v>0.25</v>
      </c>
      <c r="M4" s="16">
        <v>0.00175</v>
      </c>
      <c r="N4" s="17">
        <v>0.05</v>
      </c>
      <c r="O4" s="16">
        <f>(Crops!$M4-Crops!$J4)*(100%+N4)</f>
        <v>0.000525</v>
      </c>
      <c r="P4" s="21">
        <f>Crops!$O4/Crops!$J4</f>
        <v>0.42</v>
      </c>
      <c r="Q4" s="22">
        <f>Crops!$O4/Crops!$C4</f>
        <v>0.000105</v>
      </c>
      <c r="R4" s="23">
        <f t="shared" si="5"/>
        <v>0.105</v>
      </c>
      <c r="S4" s="23"/>
    </row>
    <row r="5">
      <c r="B5" s="8" t="s">
        <v>20</v>
      </c>
      <c r="C5" s="8">
        <v>30.0</v>
      </c>
      <c r="D5" s="9">
        <v>0.05</v>
      </c>
      <c r="E5" s="10">
        <f t="shared" si="1"/>
        <v>28.5</v>
      </c>
      <c r="F5" s="10">
        <v>150.0</v>
      </c>
      <c r="G5" s="10"/>
      <c r="H5" s="10">
        <f t="shared" si="2"/>
        <v>150</v>
      </c>
      <c r="I5" s="11">
        <v>17.0</v>
      </c>
      <c r="J5" s="12">
        <v>0.0025</v>
      </c>
      <c r="K5" s="12">
        <f t="shared" si="3"/>
        <v>251.4705882</v>
      </c>
      <c r="L5" s="8">
        <f t="shared" si="4"/>
        <v>0.375</v>
      </c>
      <c r="M5" s="8">
        <v>0.005</v>
      </c>
      <c r="N5" s="9">
        <v>0.05</v>
      </c>
      <c r="O5" s="8">
        <f>(Crops!$M5-Crops!$J5)*(100%+N5)</f>
        <v>0.002625</v>
      </c>
      <c r="P5" s="13">
        <f>Crops!$O5/Crops!$J5</f>
        <v>1.05</v>
      </c>
      <c r="Q5" s="14">
        <f>Crops!$O5/Crops!$C5</f>
        <v>0.0000875</v>
      </c>
      <c r="R5" s="15">
        <f t="shared" si="5"/>
        <v>0.39375</v>
      </c>
      <c r="S5" s="15"/>
    </row>
    <row r="6">
      <c r="B6" s="16" t="s">
        <v>21</v>
      </c>
      <c r="C6" s="16">
        <v>60.0</v>
      </c>
      <c r="D6" s="17">
        <v>0.05</v>
      </c>
      <c r="E6" s="18">
        <f t="shared" si="1"/>
        <v>57</v>
      </c>
      <c r="F6" s="18">
        <v>100.0</v>
      </c>
      <c r="G6" s="18"/>
      <c r="H6" s="18">
        <f t="shared" si="2"/>
        <v>100</v>
      </c>
      <c r="I6" s="19">
        <v>17.0</v>
      </c>
      <c r="J6" s="20">
        <v>0.00625</v>
      </c>
      <c r="K6" s="20">
        <f t="shared" si="3"/>
        <v>335.2941176</v>
      </c>
      <c r="L6" s="16">
        <f t="shared" si="4"/>
        <v>0.625</v>
      </c>
      <c r="M6" s="16">
        <v>0.01</v>
      </c>
      <c r="N6" s="17">
        <v>0.05</v>
      </c>
      <c r="O6" s="16">
        <f>(Crops!$M6-Crops!$J6)*(100%+N6)</f>
        <v>0.0039375</v>
      </c>
      <c r="P6" s="21">
        <f>Crops!$O6/Crops!$J6</f>
        <v>0.63</v>
      </c>
      <c r="Q6" s="22">
        <f>Crops!$O6/Crops!$C6</f>
        <v>0.000065625</v>
      </c>
      <c r="R6" s="23">
        <f t="shared" si="5"/>
        <v>0.39375</v>
      </c>
      <c r="S6" s="23"/>
    </row>
    <row r="7">
      <c r="B7" s="8" t="s">
        <v>22</v>
      </c>
      <c r="C7" s="8">
        <v>120.0</v>
      </c>
      <c r="D7" s="9">
        <v>0.05</v>
      </c>
      <c r="E7" s="10">
        <f t="shared" si="1"/>
        <v>114</v>
      </c>
      <c r="F7" s="10">
        <v>90.0</v>
      </c>
      <c r="G7" s="10"/>
      <c r="H7" s="10">
        <f t="shared" si="2"/>
        <v>90</v>
      </c>
      <c r="I7" s="11">
        <v>17.0</v>
      </c>
      <c r="J7" s="12">
        <v>0.0125</v>
      </c>
      <c r="K7" s="12">
        <f t="shared" si="3"/>
        <v>603.5294118</v>
      </c>
      <c r="L7" s="8">
        <f t="shared" si="4"/>
        <v>1.125</v>
      </c>
      <c r="M7" s="8">
        <v>0.01875</v>
      </c>
      <c r="N7" s="9">
        <v>0.05</v>
      </c>
      <c r="O7" s="8">
        <f>(Crops!$M7-Crops!$J7)*(100%+N7)</f>
        <v>0.0065625</v>
      </c>
      <c r="P7" s="13">
        <f>Crops!$O7/Crops!$J7</f>
        <v>0.525</v>
      </c>
      <c r="Q7" s="14">
        <f>Crops!$O7/Crops!$C7</f>
        <v>0.0000546875</v>
      </c>
      <c r="R7" s="15">
        <f t="shared" si="5"/>
        <v>0.590625</v>
      </c>
      <c r="S7" s="15"/>
    </row>
    <row r="8">
      <c r="B8" s="16" t="s">
        <v>23</v>
      </c>
      <c r="C8" s="16">
        <v>240.0</v>
      </c>
      <c r="D8" s="17">
        <v>0.05</v>
      </c>
      <c r="E8" s="18">
        <f t="shared" si="1"/>
        <v>228</v>
      </c>
      <c r="F8" s="18">
        <v>80.0</v>
      </c>
      <c r="G8" s="18"/>
      <c r="H8" s="18">
        <f t="shared" si="2"/>
        <v>80</v>
      </c>
      <c r="I8" s="19">
        <v>17.0</v>
      </c>
      <c r="J8" s="20">
        <v>0.025</v>
      </c>
      <c r="K8" s="20">
        <f t="shared" si="3"/>
        <v>1072.941176</v>
      </c>
      <c r="L8" s="16">
        <f t="shared" si="4"/>
        <v>2</v>
      </c>
      <c r="M8" s="16">
        <v>0.035</v>
      </c>
      <c r="N8" s="17">
        <v>0.05</v>
      </c>
      <c r="O8" s="16">
        <f>(Crops!$M8-Crops!$J8)*(100%+N8)</f>
        <v>0.0105</v>
      </c>
      <c r="P8" s="21">
        <f>Crops!$O8/Crops!$J8</f>
        <v>0.42</v>
      </c>
      <c r="Q8" s="22">
        <f>Crops!$O8/Crops!$C8</f>
        <v>0.00004375</v>
      </c>
      <c r="R8" s="23">
        <f t="shared" si="5"/>
        <v>0.84</v>
      </c>
      <c r="S8" s="23"/>
    </row>
    <row r="9">
      <c r="B9" s="10" t="s">
        <v>24</v>
      </c>
      <c r="C9" s="10">
        <v>480.0</v>
      </c>
      <c r="D9" s="9">
        <v>0.05</v>
      </c>
      <c r="E9" s="10">
        <f t="shared" si="1"/>
        <v>456</v>
      </c>
      <c r="F9" s="10">
        <v>80.0</v>
      </c>
      <c r="G9" s="10"/>
      <c r="H9" s="10">
        <f t="shared" si="2"/>
        <v>80</v>
      </c>
      <c r="I9" s="11">
        <v>17.0</v>
      </c>
      <c r="J9" s="11">
        <v>0.0375</v>
      </c>
      <c r="K9" s="12">
        <f t="shared" si="3"/>
        <v>2145.882353</v>
      </c>
      <c r="L9" s="8">
        <f t="shared" si="4"/>
        <v>3</v>
      </c>
      <c r="M9" s="10">
        <v>0.053125</v>
      </c>
      <c r="N9" s="9">
        <v>0.05</v>
      </c>
      <c r="O9" s="8">
        <f>(Crops!$M9-Crops!$J9)*(100%+N9)</f>
        <v>0.01640625</v>
      </c>
      <c r="P9" s="13">
        <f>Crops!$O9/Crops!$J9</f>
        <v>0.4375</v>
      </c>
      <c r="Q9" s="14">
        <f>Crops!$O9/Crops!$C9</f>
        <v>0.0000341796875</v>
      </c>
      <c r="R9" s="15">
        <f t="shared" si="5"/>
        <v>1.3125</v>
      </c>
      <c r="S9" s="15"/>
    </row>
    <row r="10">
      <c r="B10" s="18" t="s">
        <v>25</v>
      </c>
      <c r="C10" s="18">
        <v>720.0</v>
      </c>
      <c r="D10" s="17">
        <v>0.05</v>
      </c>
      <c r="E10" s="18">
        <f t="shared" si="1"/>
        <v>684</v>
      </c>
      <c r="F10" s="18">
        <v>60.0</v>
      </c>
      <c r="G10" s="18"/>
      <c r="H10" s="18">
        <f t="shared" si="2"/>
        <v>60</v>
      </c>
      <c r="I10" s="19">
        <v>17.0</v>
      </c>
      <c r="J10" s="19">
        <v>0.0625</v>
      </c>
      <c r="K10" s="20">
        <f t="shared" si="3"/>
        <v>2414.117647</v>
      </c>
      <c r="L10" s="16">
        <f t="shared" si="4"/>
        <v>3.75</v>
      </c>
      <c r="M10" s="18">
        <v>0.08125</v>
      </c>
      <c r="N10" s="17">
        <v>0.05</v>
      </c>
      <c r="O10" s="16">
        <f>(Crops!$M10-Crops!$J10)*(100%+N10)</f>
        <v>0.0196875</v>
      </c>
      <c r="P10" s="21">
        <f>Crops!$O10/Crops!$J10</f>
        <v>0.315</v>
      </c>
      <c r="Q10" s="22">
        <f>Crops!$O10/Crops!$C10</f>
        <v>0.00002734375</v>
      </c>
      <c r="R10" s="23">
        <f t="shared" si="5"/>
        <v>1.18125</v>
      </c>
      <c r="S10" s="23"/>
    </row>
    <row r="11">
      <c r="B11" s="10" t="s">
        <v>26</v>
      </c>
      <c r="C11" s="10">
        <v>1440.0</v>
      </c>
      <c r="D11" s="9">
        <v>0.05</v>
      </c>
      <c r="E11" s="10">
        <f t="shared" si="1"/>
        <v>1368</v>
      </c>
      <c r="F11" s="10">
        <v>40.0</v>
      </c>
      <c r="G11" s="10"/>
      <c r="H11" s="10">
        <f t="shared" si="2"/>
        <v>40</v>
      </c>
      <c r="I11" s="11">
        <v>17.0</v>
      </c>
      <c r="J11" s="11">
        <v>0.0625</v>
      </c>
      <c r="K11" s="12">
        <f t="shared" si="3"/>
        <v>3218.823529</v>
      </c>
      <c r="L11" s="8">
        <f t="shared" si="4"/>
        <v>2.5</v>
      </c>
      <c r="M11" s="10">
        <v>0.0875</v>
      </c>
      <c r="N11" s="9">
        <v>0.05</v>
      </c>
      <c r="O11" s="8">
        <f>(Crops!$M11-Crops!$J11)*(100%+N11)</f>
        <v>0.02625</v>
      </c>
      <c r="P11" s="13">
        <f>Crops!$O11/Crops!$J11</f>
        <v>0.42</v>
      </c>
      <c r="Q11" s="14">
        <f>Crops!$O11/Crops!$C11</f>
        <v>0.00001822916667</v>
      </c>
      <c r="R11" s="15">
        <f t="shared" si="5"/>
        <v>1.05</v>
      </c>
      <c r="S11" s="15"/>
    </row>
    <row r="12">
      <c r="B12" s="18" t="s">
        <v>27</v>
      </c>
      <c r="C12" s="18">
        <v>1440.0</v>
      </c>
      <c r="D12" s="17">
        <v>0.05</v>
      </c>
      <c r="E12" s="18">
        <f t="shared" si="1"/>
        <v>1368</v>
      </c>
      <c r="F12" s="18">
        <v>40.0</v>
      </c>
      <c r="G12" s="18"/>
      <c r="H12" s="18">
        <f t="shared" si="2"/>
        <v>40</v>
      </c>
      <c r="I12" s="19">
        <v>17.0</v>
      </c>
      <c r="J12" s="19">
        <v>0.0875</v>
      </c>
      <c r="K12" s="20">
        <f t="shared" si="3"/>
        <v>3218.823529</v>
      </c>
      <c r="L12" s="16">
        <f t="shared" si="4"/>
        <v>3.5</v>
      </c>
      <c r="M12" s="18">
        <v>0.11875</v>
      </c>
      <c r="N12" s="17">
        <v>0.05</v>
      </c>
      <c r="O12" s="16">
        <f>(Crops!$M12-Crops!$J12)*(100%+N12)</f>
        <v>0.0328125</v>
      </c>
      <c r="P12" s="21">
        <f>Crops!$O12/Crops!$J12</f>
        <v>0.375</v>
      </c>
      <c r="Q12" s="22">
        <f>Crops!$O12/Crops!$C12</f>
        <v>0.00002278645833</v>
      </c>
      <c r="R12" s="23">
        <f t="shared" si="5"/>
        <v>1.3125</v>
      </c>
      <c r="S12" s="23"/>
    </row>
    <row r="13">
      <c r="B13" s="10" t="s">
        <v>28</v>
      </c>
      <c r="C13" s="10">
        <v>2160.0</v>
      </c>
      <c r="D13" s="9">
        <v>0.05</v>
      </c>
      <c r="E13" s="10">
        <f t="shared" si="1"/>
        <v>2052</v>
      </c>
      <c r="F13" s="10">
        <v>30.0</v>
      </c>
      <c r="G13" s="24"/>
      <c r="H13" s="10"/>
      <c r="I13" s="11">
        <v>17.0</v>
      </c>
      <c r="J13" s="11">
        <v>0.0875</v>
      </c>
      <c r="K13" s="12">
        <f t="shared" si="3"/>
        <v>0</v>
      </c>
      <c r="L13" s="8">
        <f t="shared" si="4"/>
        <v>2.625</v>
      </c>
      <c r="M13" s="10">
        <v>0.125</v>
      </c>
      <c r="N13" s="9">
        <v>0.05</v>
      </c>
      <c r="O13" s="8">
        <f>(Crops!$M13-Crops!$J13)*(100%+N13)</f>
        <v>0.039375</v>
      </c>
      <c r="P13" s="13">
        <f>Crops!$O13/Crops!$J13</f>
        <v>0.45</v>
      </c>
      <c r="Q13" s="14">
        <f>Crops!$O13/Crops!$C13</f>
        <v>0.00001822916667</v>
      </c>
      <c r="R13" s="15">
        <f t="shared" si="5"/>
        <v>0</v>
      </c>
      <c r="S13" s="15"/>
    </row>
    <row r="14">
      <c r="B14" s="18" t="s">
        <v>29</v>
      </c>
      <c r="C14" s="18"/>
      <c r="D14" s="18"/>
      <c r="E14" s="18"/>
      <c r="F14" s="18"/>
      <c r="G14" s="25"/>
      <c r="H14" s="25"/>
      <c r="I14" s="18"/>
      <c r="J14" s="18"/>
      <c r="K14" s="23"/>
      <c r="L14" s="16"/>
      <c r="M14" s="18"/>
      <c r="N14" s="17"/>
      <c r="O14" s="16"/>
      <c r="P14" s="23"/>
      <c r="Q14" s="23"/>
      <c r="R14" s="23"/>
      <c r="S14" s="23"/>
    </row>
    <row r="15">
      <c r="B15" s="10" t="s">
        <v>30</v>
      </c>
      <c r="C15" s="10"/>
      <c r="D15" s="10"/>
      <c r="E15" s="10"/>
      <c r="F15" s="10"/>
      <c r="G15" s="24"/>
      <c r="H15" s="24"/>
      <c r="I15" s="10"/>
      <c r="J15" s="10"/>
      <c r="K15" s="15"/>
      <c r="L15" s="8"/>
      <c r="M15" s="10"/>
      <c r="N15" s="9"/>
      <c r="O15" s="8"/>
      <c r="P15" s="15"/>
      <c r="Q15" s="15"/>
      <c r="R15" s="15"/>
      <c r="S15" s="15"/>
    </row>
    <row r="16">
      <c r="B16" s="18" t="s">
        <v>31</v>
      </c>
      <c r="C16" s="18"/>
      <c r="D16" s="18"/>
      <c r="E16" s="18"/>
      <c r="F16" s="18"/>
      <c r="G16" s="25"/>
      <c r="H16" s="25"/>
      <c r="I16" s="18"/>
      <c r="J16" s="18"/>
      <c r="K16" s="23"/>
      <c r="L16" s="16"/>
      <c r="M16" s="18"/>
      <c r="N16" s="17"/>
      <c r="O16" s="16"/>
      <c r="P16" s="23"/>
      <c r="Q16" s="23"/>
      <c r="R16" s="23"/>
      <c r="S16" s="23"/>
    </row>
    <row r="17">
      <c r="B17" s="24"/>
      <c r="C17" s="15"/>
      <c r="D17" s="24"/>
      <c r="E17" s="24"/>
      <c r="F17" s="24"/>
      <c r="G17" s="24"/>
      <c r="H17" s="24"/>
      <c r="I17" s="24"/>
      <c r="J17" s="15"/>
      <c r="K17" s="26">
        <f>SUM(K3:K13)/1440</f>
        <v>9.263276144</v>
      </c>
      <c r="L17" s="8">
        <f>SUM(L3:L16)</f>
        <v>19.8</v>
      </c>
      <c r="M17" s="15"/>
      <c r="N17" s="9"/>
      <c r="O17" s="8"/>
      <c r="P17" s="15"/>
      <c r="Q17" s="15"/>
      <c r="R17" s="15">
        <f>SUM(R3:R16)</f>
        <v>7.231875</v>
      </c>
      <c r="S17" s="15"/>
    </row>
    <row r="18">
      <c r="O18" s="27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1">
    <mergeCell ref="S2:T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hidden="1" min="3" max="3" width="14.43"/>
    <col hidden="1" min="5" max="5" width="14.43"/>
    <col hidden="1" min="8" max="8" width="14.43"/>
    <col customWidth="1" min="10" max="10" width="35.0"/>
    <col hidden="1" min="11" max="13" width="14.43"/>
    <col customWidth="1" hidden="1" min="15" max="15" width="16.57"/>
  </cols>
  <sheetData>
    <row r="2">
      <c r="B2" s="28" t="s">
        <v>0</v>
      </c>
      <c r="C2" s="29" t="s">
        <v>1</v>
      </c>
      <c r="D2" s="30" t="s">
        <v>2</v>
      </c>
      <c r="E2" s="30" t="s">
        <v>3</v>
      </c>
      <c r="F2" s="30" t="s">
        <v>4</v>
      </c>
      <c r="G2" s="30" t="s">
        <v>32</v>
      </c>
      <c r="H2" s="30" t="s">
        <v>33</v>
      </c>
      <c r="I2" s="30" t="s">
        <v>7</v>
      </c>
      <c r="J2" s="30" t="s">
        <v>9</v>
      </c>
      <c r="K2" s="28" t="s">
        <v>8</v>
      </c>
      <c r="L2" s="30" t="s">
        <v>11</v>
      </c>
      <c r="M2" s="30" t="s">
        <v>34</v>
      </c>
      <c r="N2" s="30" t="s">
        <v>16</v>
      </c>
      <c r="O2" s="30" t="s">
        <v>35</v>
      </c>
      <c r="P2" s="30" t="s">
        <v>36</v>
      </c>
      <c r="Q2" s="30" t="s">
        <v>37</v>
      </c>
    </row>
    <row r="3">
      <c r="B3" s="27" t="s">
        <v>18</v>
      </c>
      <c r="C3" s="27">
        <v>1.0</v>
      </c>
      <c r="D3" s="31">
        <v>0.05</v>
      </c>
      <c r="E3" s="32">
        <f t="shared" ref="E3:E13" si="1">C3*(100%-D3)</f>
        <v>0.95</v>
      </c>
      <c r="F3" s="32">
        <v>400.0</v>
      </c>
      <c r="G3" s="31">
        <v>0.155</v>
      </c>
      <c r="H3" s="32">
        <f t="shared" ref="H3:H13" si="2">F3*(1+G3)*0.7</f>
        <v>323.4</v>
      </c>
      <c r="I3" s="32">
        <v>17.0</v>
      </c>
      <c r="J3" s="27">
        <f t="shared" ref="J3:J13" si="3">F3/I3*E3</f>
        <v>22.35294118</v>
      </c>
      <c r="K3" s="27">
        <v>1.25E-4</v>
      </c>
      <c r="L3" s="32">
        <v>0.00216</v>
      </c>
      <c r="M3" s="33">
        <f t="shared" ref="M3:M13" si="4">L3-K3</f>
        <v>0.002035</v>
      </c>
      <c r="N3" s="33">
        <f t="shared" ref="N3:N7" si="5">M3*H3</f>
        <v>0.658119</v>
      </c>
      <c r="O3" s="33">
        <f t="shared" ref="O3:O13" si="6">N3/J3</f>
        <v>0.02944216579</v>
      </c>
      <c r="P3" s="31">
        <f t="shared" ref="P3:P12" si="7">N3/$N$14</f>
        <v>0.01865757167</v>
      </c>
      <c r="Q3" s="31">
        <f t="shared" ref="Q3:Q12" si="8">(J3/$J$14)/1440</f>
        <v>0.001675743611</v>
      </c>
    </row>
    <row r="4">
      <c r="B4" s="27" t="s">
        <v>19</v>
      </c>
      <c r="C4" s="27">
        <v>5.0</v>
      </c>
      <c r="D4" s="31">
        <v>0.05</v>
      </c>
      <c r="E4" s="32">
        <f t="shared" si="1"/>
        <v>4.75</v>
      </c>
      <c r="F4" s="32">
        <v>200.0</v>
      </c>
      <c r="G4" s="31">
        <v>0.155</v>
      </c>
      <c r="H4" s="32">
        <f t="shared" si="2"/>
        <v>161.7</v>
      </c>
      <c r="I4" s="32">
        <v>17.0</v>
      </c>
      <c r="J4" s="27">
        <f t="shared" si="3"/>
        <v>55.88235294</v>
      </c>
      <c r="K4" s="27">
        <v>0.00125</v>
      </c>
      <c r="L4" s="32">
        <v>0.002271</v>
      </c>
      <c r="M4" s="33">
        <f t="shared" si="4"/>
        <v>0.001021</v>
      </c>
      <c r="N4" s="33">
        <f t="shared" si="5"/>
        <v>0.1650957</v>
      </c>
      <c r="O4" s="33">
        <f t="shared" si="6"/>
        <v>0.002954344105</v>
      </c>
      <c r="P4" s="31">
        <f t="shared" si="7"/>
        <v>0.004680437513</v>
      </c>
      <c r="Q4" s="31">
        <f t="shared" si="8"/>
        <v>0.004189359028</v>
      </c>
    </row>
    <row r="5">
      <c r="B5" s="27" t="s">
        <v>20</v>
      </c>
      <c r="C5" s="27">
        <v>30.0</v>
      </c>
      <c r="D5" s="31">
        <v>0.05</v>
      </c>
      <c r="E5" s="32">
        <f t="shared" si="1"/>
        <v>28.5</v>
      </c>
      <c r="F5" s="32">
        <v>150.0</v>
      </c>
      <c r="G5" s="31">
        <v>0.155</v>
      </c>
      <c r="H5" s="32">
        <f t="shared" si="2"/>
        <v>121.275</v>
      </c>
      <c r="I5" s="32">
        <v>17.0</v>
      </c>
      <c r="J5" s="27">
        <f t="shared" si="3"/>
        <v>251.4705882</v>
      </c>
      <c r="K5" s="27">
        <v>0.0025</v>
      </c>
      <c r="L5" s="32">
        <v>0.01609</v>
      </c>
      <c r="M5" s="33">
        <f t="shared" si="4"/>
        <v>0.01359</v>
      </c>
      <c r="N5" s="33">
        <f t="shared" si="5"/>
        <v>1.64812725</v>
      </c>
      <c r="O5" s="33">
        <f t="shared" si="6"/>
        <v>0.006553956316</v>
      </c>
      <c r="P5" s="31">
        <f t="shared" si="7"/>
        <v>0.04672415216</v>
      </c>
      <c r="Q5" s="31">
        <f t="shared" si="8"/>
        <v>0.01885211563</v>
      </c>
    </row>
    <row r="6">
      <c r="B6" s="27" t="s">
        <v>21</v>
      </c>
      <c r="C6" s="27">
        <v>60.0</v>
      </c>
      <c r="D6" s="31">
        <v>0.05</v>
      </c>
      <c r="E6" s="32">
        <f t="shared" si="1"/>
        <v>57</v>
      </c>
      <c r="F6" s="32">
        <v>100.0</v>
      </c>
      <c r="G6" s="31">
        <v>0.155</v>
      </c>
      <c r="H6" s="32">
        <f t="shared" si="2"/>
        <v>80.85</v>
      </c>
      <c r="I6" s="32">
        <v>17.0</v>
      </c>
      <c r="J6" s="27">
        <f t="shared" si="3"/>
        <v>335.2941176</v>
      </c>
      <c r="K6" s="27">
        <v>0.00625</v>
      </c>
      <c r="L6" s="32">
        <v>0.02813</v>
      </c>
      <c r="M6" s="33">
        <f t="shared" si="4"/>
        <v>0.02188</v>
      </c>
      <c r="N6" s="33">
        <f t="shared" si="5"/>
        <v>1.768998</v>
      </c>
      <c r="O6" s="33">
        <f t="shared" si="6"/>
        <v>0.005275958947</v>
      </c>
      <c r="P6" s="31">
        <f t="shared" si="7"/>
        <v>0.05015081919</v>
      </c>
      <c r="Q6" s="31">
        <f t="shared" si="8"/>
        <v>0.02513615417</v>
      </c>
    </row>
    <row r="7">
      <c r="B7" s="27" t="s">
        <v>22</v>
      </c>
      <c r="C7" s="27">
        <v>120.0</v>
      </c>
      <c r="D7" s="31">
        <v>0.05</v>
      </c>
      <c r="E7" s="32">
        <f t="shared" si="1"/>
        <v>114</v>
      </c>
      <c r="F7" s="32">
        <v>90.0</v>
      </c>
      <c r="G7" s="31">
        <v>0.155</v>
      </c>
      <c r="H7" s="32">
        <f t="shared" si="2"/>
        <v>72.765</v>
      </c>
      <c r="I7" s="32">
        <v>17.0</v>
      </c>
      <c r="J7" s="27">
        <f t="shared" si="3"/>
        <v>603.5294118</v>
      </c>
      <c r="K7" s="27">
        <v>0.0125</v>
      </c>
      <c r="L7" s="32">
        <v>0.03481</v>
      </c>
      <c r="M7" s="33">
        <f t="shared" si="4"/>
        <v>0.02231</v>
      </c>
      <c r="N7" s="33">
        <f t="shared" si="5"/>
        <v>1.62338715</v>
      </c>
      <c r="O7" s="33">
        <f t="shared" si="6"/>
        <v>0.002689822763</v>
      </c>
      <c r="P7" s="31">
        <f t="shared" si="7"/>
        <v>0.04602277416</v>
      </c>
      <c r="Q7" s="31">
        <f t="shared" si="8"/>
        <v>0.0452450775</v>
      </c>
    </row>
    <row r="8">
      <c r="B8" s="27" t="s">
        <v>23</v>
      </c>
      <c r="C8" s="27">
        <v>240.0</v>
      </c>
      <c r="D8" s="31">
        <v>0.05</v>
      </c>
      <c r="E8" s="32">
        <f t="shared" si="1"/>
        <v>228</v>
      </c>
      <c r="F8" s="32">
        <v>80.0</v>
      </c>
      <c r="G8" s="31">
        <v>0.155</v>
      </c>
      <c r="H8" s="32">
        <f t="shared" si="2"/>
        <v>64.68</v>
      </c>
      <c r="I8" s="32">
        <v>17.0</v>
      </c>
      <c r="J8" s="27">
        <f t="shared" si="3"/>
        <v>1072.941176</v>
      </c>
      <c r="K8" s="27">
        <v>0.025</v>
      </c>
      <c r="L8" s="32">
        <v>0.06293</v>
      </c>
      <c r="M8" s="33">
        <f t="shared" si="4"/>
        <v>0.03793</v>
      </c>
      <c r="N8" s="33">
        <f t="shared" ref="N8:N12" si="9">L8*H8</f>
        <v>4.0703124</v>
      </c>
      <c r="O8" s="33">
        <f t="shared" si="6"/>
        <v>0.003793602566</v>
      </c>
      <c r="P8" s="31">
        <f t="shared" si="7"/>
        <v>0.1153927258</v>
      </c>
      <c r="Q8" s="31">
        <f t="shared" si="8"/>
        <v>0.08043569334</v>
      </c>
    </row>
    <row r="9">
      <c r="B9" s="32" t="s">
        <v>24</v>
      </c>
      <c r="C9" s="32">
        <v>480.0</v>
      </c>
      <c r="D9" s="31">
        <v>0.05</v>
      </c>
      <c r="E9" s="32">
        <f t="shared" si="1"/>
        <v>456</v>
      </c>
      <c r="F9" s="32">
        <v>80.0</v>
      </c>
      <c r="G9" s="31">
        <v>0.155</v>
      </c>
      <c r="H9" s="32">
        <f t="shared" si="2"/>
        <v>64.68</v>
      </c>
      <c r="I9" s="32">
        <v>17.0</v>
      </c>
      <c r="J9" s="27">
        <f t="shared" si="3"/>
        <v>2145.882353</v>
      </c>
      <c r="K9" s="32">
        <v>0.0375</v>
      </c>
      <c r="L9" s="32">
        <v>0.08207</v>
      </c>
      <c r="M9" s="33">
        <f t="shared" si="4"/>
        <v>0.04457</v>
      </c>
      <c r="N9" s="33">
        <f t="shared" si="9"/>
        <v>5.3082876</v>
      </c>
      <c r="O9" s="33">
        <f t="shared" si="6"/>
        <v>0.002473708586</v>
      </c>
      <c r="P9" s="31">
        <f t="shared" si="7"/>
        <v>0.1504891309</v>
      </c>
      <c r="Q9" s="31">
        <f t="shared" si="8"/>
        <v>0.1608713867</v>
      </c>
    </row>
    <row r="10">
      <c r="B10" s="32" t="s">
        <v>25</v>
      </c>
      <c r="C10" s="32">
        <v>720.0</v>
      </c>
      <c r="D10" s="31">
        <v>0.05</v>
      </c>
      <c r="E10" s="32">
        <f t="shared" si="1"/>
        <v>684</v>
      </c>
      <c r="F10" s="32">
        <v>60.0</v>
      </c>
      <c r="G10" s="31">
        <v>0.155</v>
      </c>
      <c r="H10" s="32">
        <f t="shared" si="2"/>
        <v>48.51</v>
      </c>
      <c r="I10" s="32">
        <v>17.0</v>
      </c>
      <c r="J10" s="27">
        <f t="shared" si="3"/>
        <v>2414.117647</v>
      </c>
      <c r="K10" s="32">
        <v>0.0625</v>
      </c>
      <c r="L10" s="32">
        <v>0.09553</v>
      </c>
      <c r="M10" s="33">
        <f t="shared" si="4"/>
        <v>0.03303</v>
      </c>
      <c r="N10" s="33">
        <f t="shared" si="9"/>
        <v>4.6341603</v>
      </c>
      <c r="O10" s="33">
        <f t="shared" si="6"/>
        <v>0.001919608311</v>
      </c>
      <c r="P10" s="31">
        <f t="shared" si="7"/>
        <v>0.1313777264</v>
      </c>
      <c r="Q10" s="31">
        <f t="shared" si="8"/>
        <v>0.18098031</v>
      </c>
    </row>
    <row r="11">
      <c r="B11" s="32" t="s">
        <v>26</v>
      </c>
      <c r="C11" s="32">
        <v>1440.0</v>
      </c>
      <c r="D11" s="31">
        <v>0.05</v>
      </c>
      <c r="E11" s="32">
        <f t="shared" si="1"/>
        <v>1368</v>
      </c>
      <c r="F11" s="32">
        <v>40.0</v>
      </c>
      <c r="G11" s="31">
        <v>0.155</v>
      </c>
      <c r="H11" s="32">
        <f t="shared" si="2"/>
        <v>32.34</v>
      </c>
      <c r="I11" s="32">
        <v>17.0</v>
      </c>
      <c r="J11" s="27">
        <f t="shared" si="3"/>
        <v>3218.823529</v>
      </c>
      <c r="K11" s="32">
        <v>0.0625</v>
      </c>
      <c r="L11" s="32">
        <v>0.1975</v>
      </c>
      <c r="M11" s="33">
        <f t="shared" si="4"/>
        <v>0.135</v>
      </c>
      <c r="N11" s="33">
        <f t="shared" si="9"/>
        <v>6.38715</v>
      </c>
      <c r="O11" s="33">
        <f t="shared" si="6"/>
        <v>0.001984311952</v>
      </c>
      <c r="P11" s="31">
        <f t="shared" si="7"/>
        <v>0.1810747128</v>
      </c>
      <c r="Q11" s="31">
        <f t="shared" si="8"/>
        <v>0.24130708</v>
      </c>
    </row>
    <row r="12">
      <c r="B12" s="32" t="s">
        <v>27</v>
      </c>
      <c r="C12" s="32">
        <v>1440.0</v>
      </c>
      <c r="D12" s="31">
        <v>0.05</v>
      </c>
      <c r="E12" s="32">
        <f t="shared" si="1"/>
        <v>1368</v>
      </c>
      <c r="F12" s="32">
        <v>40.0</v>
      </c>
      <c r="G12" s="31">
        <v>0.155</v>
      </c>
      <c r="H12" s="32">
        <f t="shared" si="2"/>
        <v>32.34</v>
      </c>
      <c r="I12" s="32">
        <v>17.0</v>
      </c>
      <c r="J12" s="27">
        <f t="shared" si="3"/>
        <v>3218.823529</v>
      </c>
      <c r="K12" s="32">
        <v>0.0875</v>
      </c>
      <c r="L12" s="32">
        <v>0.2786</v>
      </c>
      <c r="M12" s="33">
        <f t="shared" si="4"/>
        <v>0.1911</v>
      </c>
      <c r="N12" s="33">
        <f t="shared" si="9"/>
        <v>9.009924</v>
      </c>
      <c r="O12" s="33">
        <f t="shared" si="6"/>
        <v>0.002799135746</v>
      </c>
      <c r="P12" s="31">
        <f t="shared" si="7"/>
        <v>0.2554299493</v>
      </c>
      <c r="Q12" s="31">
        <f t="shared" si="8"/>
        <v>0.24130708</v>
      </c>
    </row>
    <row r="13">
      <c r="B13" s="32" t="s">
        <v>28</v>
      </c>
      <c r="C13" s="32">
        <v>2160.0</v>
      </c>
      <c r="D13" s="31">
        <v>0.05</v>
      </c>
      <c r="E13" s="32">
        <f t="shared" si="1"/>
        <v>2052</v>
      </c>
      <c r="F13" s="32"/>
      <c r="G13" s="31">
        <v>0.155</v>
      </c>
      <c r="H13" s="32">
        <f t="shared" si="2"/>
        <v>0</v>
      </c>
      <c r="I13" s="32">
        <v>17.0</v>
      </c>
      <c r="J13" s="27">
        <f t="shared" si="3"/>
        <v>0</v>
      </c>
      <c r="K13" s="32">
        <v>0.0875</v>
      </c>
      <c r="L13" s="32">
        <v>0.3758</v>
      </c>
      <c r="M13" s="33">
        <f t="shared" si="4"/>
        <v>0.2883</v>
      </c>
      <c r="N13" s="33">
        <f>M13*H13</f>
        <v>0</v>
      </c>
      <c r="O13" s="33" t="str">
        <f t="shared" si="6"/>
        <v>#DIV/0!</v>
      </c>
      <c r="P13" s="33"/>
      <c r="Q13" s="33"/>
    </row>
    <row r="14">
      <c r="B14" s="33"/>
      <c r="C14" s="33"/>
      <c r="D14" s="33"/>
      <c r="E14" s="33"/>
      <c r="F14" s="33"/>
      <c r="G14" s="33"/>
      <c r="H14" s="33"/>
      <c r="I14" s="33"/>
      <c r="J14" s="34">
        <f>SUM(J3:J13)/1440</f>
        <v>9.263276144</v>
      </c>
      <c r="K14" s="33"/>
      <c r="L14" s="33"/>
      <c r="M14" s="33"/>
      <c r="N14" s="33">
        <f>SUM(N3:N13)</f>
        <v>35.2735614</v>
      </c>
      <c r="O14" s="33"/>
      <c r="P14" s="33"/>
      <c r="Q14" s="33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2.71"/>
    <col customWidth="1" min="3" max="3" width="7.0"/>
    <col customWidth="1" min="4" max="4" width="6.29"/>
    <col customWidth="1" min="5" max="5" width="6.14"/>
    <col customWidth="1" min="6" max="6" width="4.71"/>
    <col customWidth="1" min="7" max="7" width="5.29"/>
    <col customWidth="1" min="8" max="8" width="15.43"/>
    <col customWidth="1" min="9" max="9" width="20.86"/>
  </cols>
  <sheetData>
    <row r="2">
      <c r="B2" s="28" t="s">
        <v>38</v>
      </c>
      <c r="C2" s="28" t="s">
        <v>39</v>
      </c>
      <c r="D2" s="28" t="s">
        <v>40</v>
      </c>
      <c r="E2" s="28" t="s">
        <v>41</v>
      </c>
      <c r="F2" s="28" t="s">
        <v>42</v>
      </c>
      <c r="G2" s="28" t="s">
        <v>43</v>
      </c>
      <c r="H2" s="30" t="s">
        <v>44</v>
      </c>
      <c r="I2" s="30" t="s">
        <v>45</v>
      </c>
      <c r="J2" s="30" t="s">
        <v>46</v>
      </c>
      <c r="K2" s="30" t="s">
        <v>47</v>
      </c>
      <c r="L2" s="30" t="s">
        <v>48</v>
      </c>
      <c r="M2" s="30" t="s">
        <v>49</v>
      </c>
      <c r="N2" s="30" t="s">
        <v>50</v>
      </c>
    </row>
    <row r="3">
      <c r="B3" s="35" t="s">
        <v>51</v>
      </c>
      <c r="C3" s="35">
        <v>0.0625</v>
      </c>
      <c r="D3" s="35">
        <v>0.0</v>
      </c>
      <c r="E3" s="35">
        <v>0.0</v>
      </c>
      <c r="F3" s="35">
        <v>0.0</v>
      </c>
      <c r="G3" s="35">
        <v>0.0</v>
      </c>
      <c r="H3" s="36">
        <v>20.0</v>
      </c>
      <c r="I3" s="37">
        <f>SUM(K4:K8)</f>
        <v>150</v>
      </c>
      <c r="J3" s="37">
        <f t="shared" ref="J3:J8" si="1">(H3+I3)*C3</f>
        <v>10.625</v>
      </c>
      <c r="K3" s="37">
        <f t="shared" ref="K3:K8" si="2">D3*(H3+I3)</f>
        <v>0</v>
      </c>
      <c r="L3" s="37">
        <f t="shared" ref="L3:L8" si="3">H3*E3</f>
        <v>0</v>
      </c>
      <c r="M3" s="37">
        <f t="shared" ref="M3:M8" si="4">H3*F3</f>
        <v>0</v>
      </c>
      <c r="N3" s="37">
        <f t="shared" ref="N3:N8" si="5">H3*G3</f>
        <v>0</v>
      </c>
    </row>
    <row r="4">
      <c r="B4" s="35" t="s">
        <v>52</v>
      </c>
      <c r="C4" s="35">
        <v>0.0625</v>
      </c>
      <c r="D4" s="35">
        <v>5.0</v>
      </c>
      <c r="E4" s="35">
        <v>0.0</v>
      </c>
      <c r="F4" s="35">
        <v>0.0</v>
      </c>
      <c r="G4" s="35">
        <v>0.0</v>
      </c>
      <c r="H4" s="36">
        <v>0.0</v>
      </c>
      <c r="I4" s="37">
        <f>SUM(L5:L8)</f>
        <v>25</v>
      </c>
      <c r="J4" s="37">
        <f t="shared" si="1"/>
        <v>1.5625</v>
      </c>
      <c r="K4" s="37">
        <f t="shared" si="2"/>
        <v>125</v>
      </c>
      <c r="L4" s="37">
        <f t="shared" si="3"/>
        <v>0</v>
      </c>
      <c r="M4" s="37">
        <f t="shared" si="4"/>
        <v>0</v>
      </c>
      <c r="N4" s="37">
        <f t="shared" si="5"/>
        <v>0</v>
      </c>
    </row>
    <row r="5">
      <c r="B5" s="35" t="s">
        <v>53</v>
      </c>
      <c r="C5" s="35">
        <v>0.0625</v>
      </c>
      <c r="D5" s="35">
        <v>5.0</v>
      </c>
      <c r="E5" s="35">
        <v>5.0</v>
      </c>
      <c r="F5" s="35">
        <v>0.0</v>
      </c>
      <c r="G5" s="35">
        <v>0.0</v>
      </c>
      <c r="H5" s="36">
        <v>5.0</v>
      </c>
      <c r="I5" s="37">
        <f>SUM(M6:M8)</f>
        <v>0</v>
      </c>
      <c r="J5" s="37">
        <f t="shared" si="1"/>
        <v>0.3125</v>
      </c>
      <c r="K5" s="37">
        <f t="shared" si="2"/>
        <v>25</v>
      </c>
      <c r="L5" s="37">
        <f t="shared" si="3"/>
        <v>25</v>
      </c>
      <c r="M5" s="37">
        <f t="shared" si="4"/>
        <v>0</v>
      </c>
      <c r="N5" s="37">
        <f t="shared" si="5"/>
        <v>0</v>
      </c>
    </row>
    <row r="6">
      <c r="B6" s="35" t="s">
        <v>54</v>
      </c>
      <c r="C6" s="35">
        <v>0.0625</v>
      </c>
      <c r="D6" s="35">
        <v>10.0</v>
      </c>
      <c r="E6" s="35">
        <v>0.0</v>
      </c>
      <c r="F6" s="35">
        <v>5.0</v>
      </c>
      <c r="G6" s="35">
        <v>0.0</v>
      </c>
      <c r="H6" s="36">
        <v>0.0</v>
      </c>
      <c r="I6" s="37"/>
      <c r="J6" s="37">
        <f t="shared" si="1"/>
        <v>0</v>
      </c>
      <c r="K6" s="37">
        <f t="shared" si="2"/>
        <v>0</v>
      </c>
      <c r="L6" s="37">
        <f t="shared" si="3"/>
        <v>0</v>
      </c>
      <c r="M6" s="37">
        <f t="shared" si="4"/>
        <v>0</v>
      </c>
      <c r="N6" s="37">
        <f t="shared" si="5"/>
        <v>0</v>
      </c>
    </row>
    <row r="7">
      <c r="B7" s="35" t="s">
        <v>55</v>
      </c>
      <c r="C7" s="35">
        <v>0.0625</v>
      </c>
      <c r="D7" s="35">
        <v>0.0</v>
      </c>
      <c r="E7" s="35">
        <v>0.0</v>
      </c>
      <c r="F7" s="35">
        <v>0.0</v>
      </c>
      <c r="G7" s="35">
        <v>0.0</v>
      </c>
      <c r="H7" s="36">
        <v>0.0</v>
      </c>
      <c r="I7" s="37"/>
      <c r="J7" s="37">
        <f t="shared" si="1"/>
        <v>0</v>
      </c>
      <c r="K7" s="37">
        <f t="shared" si="2"/>
        <v>0</v>
      </c>
      <c r="L7" s="37">
        <f t="shared" si="3"/>
        <v>0</v>
      </c>
      <c r="M7" s="37">
        <f t="shared" si="4"/>
        <v>0</v>
      </c>
      <c r="N7" s="37">
        <f t="shared" si="5"/>
        <v>0</v>
      </c>
    </row>
    <row r="8">
      <c r="B8" s="35" t="s">
        <v>56</v>
      </c>
      <c r="C8" s="35">
        <v>0.0625</v>
      </c>
      <c r="D8" s="35">
        <v>0.0</v>
      </c>
      <c r="E8" s="35">
        <v>0.0</v>
      </c>
      <c r="F8" s="35">
        <v>0.0</v>
      </c>
      <c r="G8" s="35">
        <v>5.0</v>
      </c>
      <c r="H8" s="36">
        <v>0.0</v>
      </c>
      <c r="I8" s="37"/>
      <c r="J8" s="37">
        <f t="shared" si="1"/>
        <v>0</v>
      </c>
      <c r="K8" s="37">
        <f t="shared" si="2"/>
        <v>0</v>
      </c>
      <c r="L8" s="37">
        <f t="shared" si="3"/>
        <v>0</v>
      </c>
      <c r="M8" s="37">
        <f t="shared" si="4"/>
        <v>0</v>
      </c>
      <c r="N8" s="37">
        <f t="shared" si="5"/>
        <v>0</v>
      </c>
    </row>
    <row r="9">
      <c r="B9" s="37"/>
      <c r="C9" s="37"/>
      <c r="D9" s="37"/>
      <c r="E9" s="37"/>
      <c r="F9" s="37"/>
      <c r="G9" s="37"/>
      <c r="H9" s="37"/>
      <c r="I9" s="37"/>
      <c r="J9" s="37">
        <f t="shared" ref="J9:N9" si="6">SUM(J3:J8)</f>
        <v>12.5</v>
      </c>
      <c r="K9" s="37">
        <f t="shared" si="6"/>
        <v>150</v>
      </c>
      <c r="L9" s="37">
        <f t="shared" si="6"/>
        <v>25</v>
      </c>
      <c r="M9" s="37">
        <f t="shared" si="6"/>
        <v>0</v>
      </c>
      <c r="N9" s="37">
        <f t="shared" si="6"/>
        <v>0</v>
      </c>
    </row>
  </sheetData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2022-12-21T18:41:28Z</dcterms:created>
  <dc:creator>COMPRAS-RAFAEL</dc:creator>
</cp:coreProperties>
</file>