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9"/>
  <workbookPr defaultThemeVersion="166925"/>
  <xr:revisionPtr revIDLastSave="0" documentId="8_{6DE3E04A-36ED-4873-829E-43897FC4C1C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F37" i="1"/>
  <c r="F36" i="1"/>
  <c r="F35" i="1"/>
  <c r="F34" i="1"/>
  <c r="F33" i="1"/>
  <c r="E33" i="1"/>
  <c r="F28" i="1"/>
  <c r="E28" i="1"/>
  <c r="F27" i="1"/>
  <c r="E27" i="1"/>
  <c r="F26" i="1"/>
  <c r="E26" i="1"/>
  <c r="F25" i="1"/>
  <c r="E25" i="1"/>
  <c r="F24" i="1"/>
  <c r="E24" i="1"/>
  <c r="K18" i="1"/>
  <c r="K17" i="1"/>
  <c r="K16" i="1"/>
  <c r="K15" i="1"/>
  <c r="N8" i="1"/>
  <c r="F8" i="1"/>
  <c r="N7" i="1"/>
  <c r="F7" i="1"/>
  <c r="N6" i="1"/>
  <c r="O6" i="1" s="1"/>
  <c r="M6" i="1"/>
  <c r="F6" i="1"/>
  <c r="H6" i="1" s="1"/>
  <c r="E6" i="1"/>
  <c r="P14" i="1" l="1"/>
  <c r="O14" i="1"/>
  <c r="P15" i="1"/>
  <c r="O15" i="1"/>
  <c r="P16" i="1"/>
  <c r="O16" i="1"/>
  <c r="P17" i="1"/>
  <c r="O17" i="1"/>
  <c r="P18" i="1"/>
  <c r="O18" i="1"/>
  <c r="R6" i="1"/>
  <c r="Q6" i="1"/>
  <c r="S6" i="1" l="1"/>
</calcChain>
</file>

<file path=xl/sharedStrings.xml><?xml version="1.0" encoding="utf-8"?>
<sst xmlns="http://schemas.openxmlformats.org/spreadsheetml/2006/main" count="88" uniqueCount="43">
  <si>
    <t>Determinação da velocidade inicial</t>
  </si>
  <si>
    <t>Distância</t>
  </si>
  <si>
    <t>Tempo</t>
  </si>
  <si>
    <t>Velocidade</t>
  </si>
  <si>
    <t>Medição</t>
  </si>
  <si>
    <t>L</t>
  </si>
  <si>
    <t>ΔL</t>
  </si>
  <si>
    <t>Média L</t>
  </si>
  <si>
    <t>Desvio</t>
  </si>
  <si>
    <t>Área das células</t>
  </si>
  <si>
    <t>Incerteza</t>
  </si>
  <si>
    <t>t</t>
  </si>
  <si>
    <t>Δt</t>
  </si>
  <si>
    <t xml:space="preserve">Média </t>
  </si>
  <si>
    <t>v</t>
  </si>
  <si>
    <t>Δv</t>
  </si>
  <si>
    <t>Dispersão</t>
  </si>
  <si>
    <t>mm</t>
  </si>
  <si>
    <t>s</t>
  </si>
  <si>
    <t>m/s</t>
  </si>
  <si>
    <t>Dependência do alcance com o ângulo de disparo</t>
  </si>
  <si>
    <t>Ângulo</t>
  </si>
  <si>
    <t>Incerteza do Ângulo</t>
  </si>
  <si>
    <t>Altura Inicial</t>
  </si>
  <si>
    <t>Alcance 1</t>
  </si>
  <si>
    <t>Alcance 2</t>
  </si>
  <si>
    <t>Alcance 3</t>
  </si>
  <si>
    <t>Δ Alcance</t>
  </si>
  <si>
    <t>Desvio 1</t>
  </si>
  <si>
    <t>Desvio 2</t>
  </si>
  <si>
    <t>º</t>
  </si>
  <si>
    <t>m</t>
  </si>
  <si>
    <t>Velocidade Inicial</t>
  </si>
  <si>
    <t>Vx</t>
  </si>
  <si>
    <t>Vy</t>
  </si>
  <si>
    <t>Peso da Bola</t>
  </si>
  <si>
    <t>Kg</t>
  </si>
  <si>
    <t>Pêndulo Balístico: Método alternativo para determinação da velocidadde inicial de um projétil</t>
  </si>
  <si>
    <t>Pêndulo</t>
  </si>
  <si>
    <t>Lançamento</t>
  </si>
  <si>
    <t>Δ Ângulo</t>
  </si>
  <si>
    <t>Comprimento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</si>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</sst>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3F3F3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0">
    <xf numFmtId="0" fontId="0" fillId="0" borderId="0" xfId="0"/>
    <xf numFmtId="0" fontId="2" fillId="2" borderId="1" xfId="1" applyAlignment="1">
      <alignment horizontal="center" vertical="center"/>
    </xf>
    <xf numFmtId="0" fontId="2" fillId="2" borderId="1" xfId="1"/>
    <xf numFmtId="2" fontId="2" fillId="2" borderId="1" xfId="1" applyNumberFormat="1" applyAlignment="1">
      <alignment horizontal="center" vertical="center"/>
    </xf>
    <xf numFmtId="164" fontId="2" fillId="2" borderId="1" xfId="1" applyNumberFormat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1" fillId="4" borderId="1" xfId="3" applyBorder="1" applyAlignment="1">
      <alignment horizontal="center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2" fontId="2" fillId="2" borderId="1" xfId="1" applyNumberFormat="1" applyAlignment="1">
      <alignment horizontal="center"/>
    </xf>
    <xf numFmtId="2" fontId="2" fillId="2" borderId="1" xfId="1" quotePrefix="1" applyNumberFormat="1" applyAlignment="1">
      <alignment horizontal="center"/>
    </xf>
    <xf numFmtId="0" fontId="1" fillId="4" borderId="1" xfId="3" applyBorder="1" applyAlignment="1"/>
    <xf numFmtId="9" fontId="2" fillId="2" borderId="1" xfId="1" applyNumberFormat="1" applyAlignment="1">
      <alignment horizontal="center"/>
    </xf>
    <xf numFmtId="0" fontId="1" fillId="5" borderId="1" xfId="4" applyBorder="1" applyAlignment="1">
      <alignment horizontal="center"/>
    </xf>
    <xf numFmtId="0" fontId="2" fillId="2" borderId="1" xfId="1" applyAlignment="1">
      <alignment horizontal="center"/>
    </xf>
    <xf numFmtId="0" fontId="2" fillId="2" borderId="3" xfId="1" applyBorder="1" applyAlignment="1">
      <alignment horizontal="center"/>
    </xf>
    <xf numFmtId="0" fontId="2" fillId="2" borderId="5" xfId="1" applyBorder="1" applyAlignment="1">
      <alignment horizontal="center"/>
    </xf>
    <xf numFmtId="0" fontId="1" fillId="5" borderId="12" xfId="4" applyBorder="1" applyAlignment="1">
      <alignment horizontal="center"/>
    </xf>
    <xf numFmtId="0" fontId="1" fillId="3" borderId="14" xfId="2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4" borderId="1" xfId="3" applyBorder="1" applyAlignment="1">
      <alignment horizontal="center"/>
    </xf>
    <xf numFmtId="0" fontId="1" fillId="3" borderId="1" xfId="2" applyBorder="1" applyAlignment="1"/>
    <xf numFmtId="0" fontId="1" fillId="3" borderId="14" xfId="2" applyBorder="1" applyAlignment="1"/>
    <xf numFmtId="0" fontId="1" fillId="3" borderId="0" xfId="2" applyBorder="1" applyAlignment="1"/>
    <xf numFmtId="0" fontId="2" fillId="2" borderId="1" xfId="1" applyAlignment="1">
      <alignment horizontal="center" vertical="center"/>
    </xf>
    <xf numFmtId="165" fontId="2" fillId="2" borderId="1" xfId="1" applyNumberFormat="1" applyAlignment="1">
      <alignment horizontal="center"/>
    </xf>
    <xf numFmtId="0" fontId="1" fillId="5" borderId="14" xfId="4" applyBorder="1" applyAlignment="1">
      <alignment horizontal="center"/>
    </xf>
    <xf numFmtId="0" fontId="1" fillId="5" borderId="0" xfId="4" applyBorder="1" applyAlignment="1">
      <alignment horizontal="center"/>
    </xf>
    <xf numFmtId="0" fontId="1" fillId="4" borderId="1" xfId="3" applyBorder="1" applyAlignment="1"/>
    <xf numFmtId="0" fontId="1" fillId="4" borderId="3" xfId="3" applyBorder="1" applyAlignment="1"/>
    <xf numFmtId="0" fontId="1" fillId="4" borderId="5" xfId="3" applyBorder="1" applyAlignment="1"/>
    <xf numFmtId="0" fontId="1" fillId="4" borderId="3" xfId="3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2" fontId="2" fillId="2" borderId="8" xfId="1" applyNumberFormat="1" applyBorder="1" applyAlignment="1">
      <alignment horizontal="center" vertical="center"/>
    </xf>
    <xf numFmtId="2" fontId="2" fillId="2" borderId="9" xfId="1" applyNumberFormat="1" applyBorder="1" applyAlignment="1">
      <alignment horizontal="center" vertical="center"/>
    </xf>
    <xf numFmtId="2" fontId="2" fillId="2" borderId="10" xfId="1" applyNumberFormat="1" applyBorder="1" applyAlignment="1">
      <alignment horizontal="center" vertical="center"/>
    </xf>
    <xf numFmtId="2" fontId="2" fillId="2" borderId="11" xfId="1" applyNumberFormat="1" applyBorder="1" applyAlignment="1">
      <alignment horizontal="center" vertical="center"/>
    </xf>
    <xf numFmtId="2" fontId="2" fillId="2" borderId="12" xfId="1" applyNumberFormat="1" applyBorder="1" applyAlignment="1">
      <alignment horizontal="center" vertical="center"/>
    </xf>
    <xf numFmtId="2" fontId="2" fillId="2" borderId="13" xfId="1" applyNumberFormat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164" fontId="2" fillId="2" borderId="2" xfId="1" applyNumberFormat="1" applyBorder="1" applyAlignment="1">
      <alignment horizontal="center" vertical="center"/>
    </xf>
    <xf numFmtId="164" fontId="2" fillId="2" borderId="6" xfId="1" applyNumberFormat="1" applyBorder="1" applyAlignment="1">
      <alignment horizontal="center" vertical="center"/>
    </xf>
    <xf numFmtId="164" fontId="2" fillId="2" borderId="7" xfId="1" applyNumberFormat="1" applyBorder="1" applyAlignment="1">
      <alignment horizontal="center" vertical="center"/>
    </xf>
    <xf numFmtId="0" fontId="1" fillId="5" borderId="3" xfId="4" applyBorder="1" applyAlignment="1">
      <alignment horizontal="center"/>
    </xf>
    <xf numFmtId="0" fontId="1" fillId="5" borderId="4" xfId="4" applyBorder="1" applyAlignment="1">
      <alignment horizontal="center"/>
    </xf>
    <xf numFmtId="0" fontId="1" fillId="5" borderId="5" xfId="4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9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14" xfId="1" applyBorder="1" applyAlignment="1">
      <alignment horizontal="center"/>
    </xf>
    <xf numFmtId="0" fontId="2" fillId="2" borderId="0" xfId="1" applyBorder="1" applyAlignment="1">
      <alignment horizontal="center"/>
    </xf>
    <xf numFmtId="0" fontId="2" fillId="2" borderId="15" xfId="1" applyBorder="1" applyAlignment="1">
      <alignment horizontal="center"/>
    </xf>
    <xf numFmtId="0" fontId="2" fillId="2" borderId="11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3" xfId="1" applyBorder="1" applyAlignment="1">
      <alignment horizontal="center"/>
    </xf>
  </cellXfs>
  <cellStyles count="5">
    <cellStyle name="20% - Accent4" xfId="3" builtinId="42"/>
    <cellStyle name="20% - Accent6" xfId="4" builtinId="50"/>
    <cellStyle name="60% - Accent3" xfId="2" builtinId="40"/>
    <cellStyle name="Normal" xfId="0" builtinId="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alcance e ângulo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Folha1!$B$14:$B$18</c:f>
              <c:numCache>
                <c:formatCode>General</c:formatCode>
                <c:ptCount val="5"/>
                <c:pt idx="0">
                  <c:v>30</c:v>
                </c:pt>
                <c:pt idx="1">
                  <c:v>34</c:v>
                </c:pt>
                <c:pt idx="2">
                  <c:v>38</c:v>
                </c:pt>
                <c:pt idx="3">
                  <c:v>40</c:v>
                </c:pt>
                <c:pt idx="4">
                  <c:v>43</c:v>
                </c:pt>
              </c:numCache>
            </c:numRef>
          </c:xVal>
          <c:yVal>
            <c:numRef>
              <c:f>Folha1!$K$14:$K$18</c:f>
              <c:numCache>
                <c:formatCode>0.000</c:formatCode>
                <c:ptCount val="5"/>
                <c:pt idx="0">
                  <c:v>0.73666666666666669</c:v>
                </c:pt>
                <c:pt idx="1">
                  <c:v>0.75666666666666671</c:v>
                </c:pt>
                <c:pt idx="2">
                  <c:v>0.7596666666666666</c:v>
                </c:pt>
                <c:pt idx="3">
                  <c:v>0.74933333333333341</c:v>
                </c:pt>
                <c:pt idx="4">
                  <c:v>0.73866666666666669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4-4FEB-A763-4DFFEA3B5E4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Folha1!$B$14:$B$18</c:f>
              <c:numCache>
                <c:formatCode>General</c:formatCode>
                <c:ptCount val="5"/>
                <c:pt idx="0">
                  <c:v>30</c:v>
                </c:pt>
                <c:pt idx="1">
                  <c:v>34</c:v>
                </c:pt>
                <c:pt idx="2">
                  <c:v>38</c:v>
                </c:pt>
                <c:pt idx="3">
                  <c:v>40</c:v>
                </c:pt>
                <c:pt idx="4">
                  <c:v>43</c:v>
                </c:pt>
              </c:numCache>
            </c:numRef>
          </c:xVal>
          <c:yVal>
            <c:numRef>
              <c:f>Folha1!$L$14:$L$18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4-4FEB-A763-4DFFEA3B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028487"/>
        <c:axId val="2087955047"/>
      </c:scatterChart>
      <c:valAx>
        <c:axId val="1529028487"/>
        <c:scaling>
          <c:orientation val="minMax"/>
          <c:max val="45"/>
          <c:min val="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Ângulo (em graus)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5047"/>
        <c:crosses val="autoZero"/>
        <c:crossBetween val="midCat"/>
      </c:valAx>
      <c:valAx>
        <c:axId val="2087955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Alcance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28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171450</xdr:rowOff>
    </xdr:from>
    <xdr:to>
      <xdr:col>27</xdr:col>
      <xdr:colOff>304800</xdr:colOff>
      <xdr:row>15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B7F809-B614-4FAC-85A7-FB7F9B78C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7"/>
  <sheetViews>
    <sheetView tabSelected="1" topLeftCell="A13" workbookViewId="0">
      <selection activeCell="B30" sqref="B30:J30"/>
    </sheetView>
  </sheetViews>
  <sheetFormatPr defaultRowHeight="15"/>
  <cols>
    <col min="2" max="2" width="11.42578125" customWidth="1"/>
    <col min="5" max="5" width="11.140625" customWidth="1"/>
    <col min="7" max="7" width="14.7109375" customWidth="1"/>
  </cols>
  <sheetData>
    <row r="2" spans="2:19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2:19">
      <c r="B3" s="33" t="s">
        <v>1</v>
      </c>
      <c r="C3" s="34"/>
      <c r="D3" s="34"/>
      <c r="E3" s="34"/>
      <c r="F3" s="34"/>
      <c r="G3" s="34"/>
      <c r="H3" s="35"/>
      <c r="I3" s="42"/>
      <c r="J3" s="33" t="s">
        <v>2</v>
      </c>
      <c r="K3" s="34"/>
      <c r="L3" s="34"/>
      <c r="M3" s="34"/>
      <c r="N3" s="34"/>
      <c r="O3" s="35"/>
      <c r="P3" s="5"/>
      <c r="Q3" s="33" t="s">
        <v>3</v>
      </c>
      <c r="R3" s="34"/>
      <c r="S3" s="35"/>
    </row>
    <row r="4" spans="2:19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43"/>
      <c r="J4" s="1" t="s">
        <v>4</v>
      </c>
      <c r="K4" s="1" t="s">
        <v>11</v>
      </c>
      <c r="L4" s="1" t="s">
        <v>12</v>
      </c>
      <c r="M4" s="1" t="s">
        <v>13</v>
      </c>
      <c r="N4" s="1" t="s">
        <v>8</v>
      </c>
      <c r="O4" s="1" t="s">
        <v>10</v>
      </c>
      <c r="P4" s="6"/>
      <c r="Q4" s="1" t="s">
        <v>14</v>
      </c>
      <c r="R4" s="1" t="s">
        <v>15</v>
      </c>
      <c r="S4" s="2" t="s">
        <v>16</v>
      </c>
    </row>
    <row r="5" spans="2:19">
      <c r="B5" s="1"/>
      <c r="C5" s="1" t="s">
        <v>17</v>
      </c>
      <c r="D5" s="1" t="s">
        <v>17</v>
      </c>
      <c r="E5" s="1" t="s">
        <v>17</v>
      </c>
      <c r="F5" s="1" t="s">
        <v>17</v>
      </c>
      <c r="G5" s="1" t="s">
        <v>17</v>
      </c>
      <c r="H5" s="1" t="s">
        <v>17</v>
      </c>
      <c r="I5" s="43"/>
      <c r="J5" s="1"/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6"/>
      <c r="Q5" s="3" t="s">
        <v>19</v>
      </c>
      <c r="R5" s="1" t="s">
        <v>19</v>
      </c>
      <c r="S5" s="2"/>
    </row>
    <row r="6" spans="2:19">
      <c r="B6" s="1">
        <v>1</v>
      </c>
      <c r="C6" s="1">
        <v>100</v>
      </c>
      <c r="D6" s="1">
        <v>1</v>
      </c>
      <c r="E6" s="42">
        <f>(C6+C7+C8)/3</f>
        <v>100</v>
      </c>
      <c r="F6" s="1">
        <f>$E$7-C6</f>
        <v>-100</v>
      </c>
      <c r="G6" s="42">
        <v>2</v>
      </c>
      <c r="H6" s="42">
        <f>ABS(MAX(D6,D7,D8,F6,F7,F8,G6,G7,G8))</f>
        <v>2</v>
      </c>
      <c r="I6" s="43"/>
      <c r="J6" s="1">
        <v>1</v>
      </c>
      <c r="K6" s="1">
        <v>6.1899999999999997E-2</v>
      </c>
      <c r="L6" s="1">
        <v>1E-4</v>
      </c>
      <c r="M6" s="45">
        <f>(K6+K7+K8)/3</f>
        <v>6.9933333333333333E-2</v>
      </c>
      <c r="N6" s="4">
        <f>$M$7-K6</f>
        <v>-6.1899999999999997E-2</v>
      </c>
      <c r="O6" s="45">
        <f>ABS(MAX(L6,L7,L8,N6,N7,N8))</f>
        <v>1E-4</v>
      </c>
      <c r="P6" s="6"/>
      <c r="Q6" s="3">
        <f>E6/M6*0.001</f>
        <v>1.4299332697807436</v>
      </c>
      <c r="R6" s="3">
        <f>(E6/M6)*((H6/E6)+(O6/M6))*0.001</f>
        <v>3.0643374551640724E-2</v>
      </c>
      <c r="S6" s="14">
        <f>R6/Q6</f>
        <v>2.1429933269780745E-2</v>
      </c>
    </row>
    <row r="7" spans="2:19">
      <c r="B7" s="1">
        <v>2</v>
      </c>
      <c r="C7" s="1">
        <v>101</v>
      </c>
      <c r="D7" s="1">
        <v>1</v>
      </c>
      <c r="E7" s="43"/>
      <c r="F7" s="1">
        <f>$E$7-C7</f>
        <v>-101</v>
      </c>
      <c r="G7" s="43"/>
      <c r="H7" s="43"/>
      <c r="I7" s="43"/>
      <c r="J7" s="1">
        <v>2</v>
      </c>
      <c r="K7" s="1">
        <v>7.0900000000000005E-2</v>
      </c>
      <c r="L7" s="1">
        <v>1E-4</v>
      </c>
      <c r="M7" s="46"/>
      <c r="N7" s="4">
        <f>$M$7-K7</f>
        <v>-7.0900000000000005E-2</v>
      </c>
      <c r="O7" s="46"/>
      <c r="P7" s="6"/>
      <c r="Q7" s="36"/>
      <c r="R7" s="37"/>
      <c r="S7" s="38"/>
    </row>
    <row r="8" spans="2:19">
      <c r="B8" s="1">
        <v>3</v>
      </c>
      <c r="C8" s="1">
        <v>99</v>
      </c>
      <c r="D8" s="1">
        <v>1</v>
      </c>
      <c r="E8" s="44"/>
      <c r="F8" s="1">
        <f>$E$7-C8</f>
        <v>-99</v>
      </c>
      <c r="G8" s="44"/>
      <c r="H8" s="44"/>
      <c r="I8" s="44"/>
      <c r="J8" s="1">
        <v>3</v>
      </c>
      <c r="K8" s="1">
        <v>7.6999999999999999E-2</v>
      </c>
      <c r="L8" s="1">
        <v>1E-4</v>
      </c>
      <c r="M8" s="47"/>
      <c r="N8" s="4">
        <f>$M$7-K8</f>
        <v>-7.6999999999999999E-2</v>
      </c>
      <c r="O8" s="47"/>
      <c r="P8" s="7"/>
      <c r="Q8" s="39"/>
      <c r="R8" s="40"/>
      <c r="S8" s="41"/>
    </row>
    <row r="10" spans="2:19">
      <c r="B10" s="28" t="s">
        <v>20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2:19"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2:19">
      <c r="B12" s="8" t="s">
        <v>21</v>
      </c>
      <c r="C12" s="31" t="s">
        <v>22</v>
      </c>
      <c r="D12" s="32"/>
      <c r="E12" s="13" t="s">
        <v>23</v>
      </c>
      <c r="F12" s="30" t="s">
        <v>10</v>
      </c>
      <c r="G12" s="30"/>
      <c r="H12" s="13" t="s">
        <v>24</v>
      </c>
      <c r="I12" s="13" t="s">
        <v>25</v>
      </c>
      <c r="J12" s="13" t="s">
        <v>26</v>
      </c>
      <c r="K12" s="30" t="s">
        <v>27</v>
      </c>
      <c r="L12" s="30"/>
      <c r="M12" s="30" t="s">
        <v>10</v>
      </c>
      <c r="N12" s="30"/>
      <c r="O12" s="13" t="s">
        <v>28</v>
      </c>
      <c r="P12" s="13" t="s">
        <v>29</v>
      </c>
    </row>
    <row r="13" spans="2:19">
      <c r="B13" s="9" t="s">
        <v>30</v>
      </c>
      <c r="C13" s="16" t="s">
        <v>30</v>
      </c>
      <c r="D13" s="16"/>
      <c r="E13" s="9" t="s">
        <v>31</v>
      </c>
      <c r="F13" s="16" t="s">
        <v>31</v>
      </c>
      <c r="G13" s="16"/>
      <c r="H13" s="9" t="s">
        <v>31</v>
      </c>
      <c r="I13" s="9" t="s">
        <v>31</v>
      </c>
      <c r="J13" s="9" t="s">
        <v>31</v>
      </c>
      <c r="K13" s="16" t="s">
        <v>31</v>
      </c>
      <c r="L13" s="16"/>
      <c r="M13" s="16" t="s">
        <v>31</v>
      </c>
      <c r="N13" s="16"/>
      <c r="O13" s="9" t="s">
        <v>31</v>
      </c>
      <c r="P13" s="9" t="s">
        <v>31</v>
      </c>
    </row>
    <row r="14" spans="2:19">
      <c r="B14" s="9">
        <v>30</v>
      </c>
      <c r="C14" s="26">
        <v>0.5</v>
      </c>
      <c r="D14" s="26"/>
      <c r="E14" s="26">
        <v>0.26</v>
      </c>
      <c r="F14" s="26">
        <v>5.0000000000000001E-3</v>
      </c>
      <c r="G14" s="26"/>
      <c r="H14" s="10">
        <v>0.74</v>
      </c>
      <c r="I14" s="9">
        <v>0.72799999999999998</v>
      </c>
      <c r="J14" s="9">
        <v>0.74199999999999999</v>
      </c>
      <c r="K14" s="27">
        <f>(H14+I14+J14)/3</f>
        <v>0.73666666666666669</v>
      </c>
      <c r="L14" s="27"/>
      <c r="M14" s="26">
        <v>5.0000000000000001E-3</v>
      </c>
      <c r="N14" s="26"/>
      <c r="O14" s="10">
        <f>K14-H14</f>
        <v>-3.3333333333332993E-3</v>
      </c>
      <c r="P14" s="10">
        <f>K14-I14</f>
        <v>8.6666666666667114E-3</v>
      </c>
    </row>
    <row r="15" spans="2:19">
      <c r="B15" s="9">
        <v>34</v>
      </c>
      <c r="C15" s="26"/>
      <c r="D15" s="26"/>
      <c r="E15" s="26"/>
      <c r="F15" s="26"/>
      <c r="G15" s="26"/>
      <c r="H15" s="9">
        <v>0.75700000000000001</v>
      </c>
      <c r="I15" s="9">
        <v>0.75700000000000001</v>
      </c>
      <c r="J15" s="9">
        <v>0.75600000000000001</v>
      </c>
      <c r="K15" s="27">
        <f t="shared" ref="K15:K18" si="0">(H15+I15+J15)/3</f>
        <v>0.75666666666666671</v>
      </c>
      <c r="L15" s="27"/>
      <c r="M15" s="26"/>
      <c r="N15" s="26"/>
      <c r="O15" s="10">
        <f t="shared" ref="O15:O18" si="1">K15-H15</f>
        <v>-3.3333333333329662E-4</v>
      </c>
      <c r="P15" s="10">
        <f t="shared" ref="P15:P18" si="2">K15-I15</f>
        <v>-3.3333333333329662E-4</v>
      </c>
    </row>
    <row r="16" spans="2:19">
      <c r="B16" s="9">
        <v>38</v>
      </c>
      <c r="C16" s="26"/>
      <c r="D16" s="26"/>
      <c r="E16" s="26"/>
      <c r="F16" s="26"/>
      <c r="G16" s="26"/>
      <c r="H16" s="9">
        <v>0.76500000000000001</v>
      </c>
      <c r="I16" s="9">
        <v>0.76500000000000001</v>
      </c>
      <c r="J16" s="9">
        <v>0.749</v>
      </c>
      <c r="K16" s="27">
        <f t="shared" si="0"/>
        <v>0.7596666666666666</v>
      </c>
      <c r="L16" s="27"/>
      <c r="M16" s="26"/>
      <c r="N16" s="26"/>
      <c r="O16" s="10">
        <f t="shared" si="1"/>
        <v>-5.3333333333334121E-3</v>
      </c>
      <c r="P16" s="10">
        <f t="shared" si="2"/>
        <v>-5.3333333333334121E-3</v>
      </c>
    </row>
    <row r="17" spans="2:16">
      <c r="B17" s="9">
        <v>40</v>
      </c>
      <c r="C17" s="26"/>
      <c r="D17" s="26"/>
      <c r="E17" s="26"/>
      <c r="F17" s="26"/>
      <c r="G17" s="26"/>
      <c r="H17" s="9">
        <v>0.753</v>
      </c>
      <c r="I17" s="9">
        <v>0.74299999999999999</v>
      </c>
      <c r="J17" s="9">
        <v>0.752</v>
      </c>
      <c r="K17" s="27">
        <f t="shared" si="0"/>
        <v>0.74933333333333341</v>
      </c>
      <c r="L17" s="27"/>
      <c r="M17" s="26"/>
      <c r="N17" s="26"/>
      <c r="O17" s="10">
        <f t="shared" si="1"/>
        <v>-3.6666666666665959E-3</v>
      </c>
      <c r="P17" s="10">
        <f t="shared" si="2"/>
        <v>6.333333333333413E-3</v>
      </c>
    </row>
    <row r="18" spans="2:16">
      <c r="B18" s="9">
        <v>43</v>
      </c>
      <c r="C18" s="26"/>
      <c r="D18" s="26"/>
      <c r="E18" s="26"/>
      <c r="F18" s="26"/>
      <c r="G18" s="26"/>
      <c r="H18" s="9">
        <v>0.73899999999999999</v>
      </c>
      <c r="I18" s="9">
        <v>0.74299999999999999</v>
      </c>
      <c r="J18" s="9">
        <v>0.73399999999999999</v>
      </c>
      <c r="K18" s="27">
        <f t="shared" si="0"/>
        <v>0.73866666666666669</v>
      </c>
      <c r="L18" s="27"/>
      <c r="M18" s="26"/>
      <c r="N18" s="26"/>
      <c r="O18" s="10">
        <f t="shared" si="1"/>
        <v>-3.3333333333329662E-4</v>
      </c>
      <c r="P18" s="10">
        <f t="shared" si="2"/>
        <v>-4.3333333333333002E-3</v>
      </c>
    </row>
    <row r="19" spans="2:16"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2:16"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2:16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2:16">
      <c r="B22" s="8" t="s">
        <v>21</v>
      </c>
      <c r="C22" s="22" t="s">
        <v>32</v>
      </c>
      <c r="D22" s="22"/>
      <c r="E22" s="8" t="s">
        <v>33</v>
      </c>
      <c r="F22" s="8" t="s">
        <v>34</v>
      </c>
      <c r="G22" s="23"/>
      <c r="H22" s="22" t="s">
        <v>35</v>
      </c>
      <c r="I22" s="22"/>
      <c r="J22" s="24"/>
      <c r="K22" s="25"/>
      <c r="L22" s="25"/>
      <c r="M22" s="25"/>
      <c r="N22" s="25"/>
      <c r="O22" s="25"/>
      <c r="P22" s="25"/>
    </row>
    <row r="23" spans="2:16">
      <c r="B23" s="9" t="s">
        <v>30</v>
      </c>
      <c r="C23" s="16" t="s">
        <v>19</v>
      </c>
      <c r="D23" s="16"/>
      <c r="E23" s="9" t="s">
        <v>19</v>
      </c>
      <c r="F23" s="9" t="s">
        <v>19</v>
      </c>
      <c r="G23" s="23"/>
      <c r="H23" s="9"/>
      <c r="I23" s="9" t="s">
        <v>10</v>
      </c>
      <c r="J23" s="24"/>
      <c r="K23" s="25"/>
      <c r="L23" s="25"/>
      <c r="M23" s="25"/>
      <c r="N23" s="25"/>
      <c r="O23" s="25"/>
      <c r="P23" s="25"/>
    </row>
    <row r="24" spans="2:16">
      <c r="B24" s="9">
        <v>30</v>
      </c>
      <c r="C24" s="26">
        <v>1.43</v>
      </c>
      <c r="D24" s="26"/>
      <c r="E24" s="11">
        <f>C24*COS((B24/180)*PI())</f>
        <v>1.2384163274117472</v>
      </c>
      <c r="F24" s="12">
        <f>C24*SIN((B24/180)*PI())</f>
        <v>0.71499999999999986</v>
      </c>
      <c r="G24" s="23"/>
      <c r="H24" s="9" t="s">
        <v>36</v>
      </c>
      <c r="I24" s="9" t="s">
        <v>36</v>
      </c>
      <c r="J24" s="24"/>
      <c r="K24" s="25"/>
      <c r="L24" s="25"/>
      <c r="M24" s="25"/>
      <c r="N24" s="25"/>
      <c r="O24" s="25"/>
      <c r="P24" s="25"/>
    </row>
    <row r="25" spans="2:16">
      <c r="B25" s="9">
        <v>34</v>
      </c>
      <c r="C25" s="26"/>
      <c r="D25" s="26"/>
      <c r="E25" s="11">
        <f>C24*COS((B25/180)*PI())</f>
        <v>1.1855237287537097</v>
      </c>
      <c r="F25" s="11">
        <f>C24*SIN((B25/180)*PI())</f>
        <v>0.79964585196316784</v>
      </c>
      <c r="G25" s="23"/>
      <c r="H25" s="9">
        <v>6.3299999999999995E-2</v>
      </c>
      <c r="I25" s="9">
        <v>1E-4</v>
      </c>
      <c r="J25" s="24"/>
      <c r="K25" s="25"/>
      <c r="L25" s="25"/>
      <c r="M25" s="25"/>
      <c r="N25" s="25"/>
      <c r="O25" s="25"/>
      <c r="P25" s="25"/>
    </row>
    <row r="26" spans="2:16">
      <c r="B26" s="9">
        <v>38</v>
      </c>
      <c r="C26" s="26"/>
      <c r="D26" s="26"/>
      <c r="E26" s="11">
        <f>C24*COS((B26/180)*PI())</f>
        <v>1.1268553776576122</v>
      </c>
      <c r="F26" s="12">
        <f>C24*SIN((B26/180)*PI())</f>
        <v>0.88039590971569137</v>
      </c>
      <c r="G26" s="23"/>
      <c r="H26" s="23"/>
      <c r="I26" s="23"/>
      <c r="J26" s="24"/>
      <c r="K26" s="25"/>
      <c r="L26" s="25"/>
      <c r="M26" s="25"/>
      <c r="N26" s="25"/>
      <c r="O26" s="25"/>
      <c r="P26" s="25"/>
    </row>
    <row r="27" spans="2:16">
      <c r="B27" s="9">
        <v>40</v>
      </c>
      <c r="C27" s="26"/>
      <c r="D27" s="26"/>
      <c r="E27" s="11">
        <f>C24*COS((B27/180)*PI())</f>
        <v>1.0954435536601386</v>
      </c>
      <c r="F27" s="12">
        <f>C24*SIN((B27/180)*PI())</f>
        <v>0.91918628185175111</v>
      </c>
      <c r="G27" s="23"/>
      <c r="H27" s="23"/>
      <c r="I27" s="23"/>
      <c r="J27" s="24"/>
      <c r="K27" s="25"/>
      <c r="L27" s="25"/>
      <c r="M27" s="25"/>
      <c r="N27" s="25"/>
      <c r="O27" s="25"/>
      <c r="P27" s="25"/>
    </row>
    <row r="28" spans="2:16">
      <c r="B28" s="9">
        <v>42</v>
      </c>
      <c r="C28" s="26"/>
      <c r="D28" s="26"/>
      <c r="E28" s="11">
        <f>C24*COS((B28/180)*PI())</f>
        <v>1.0626971004326737</v>
      </c>
      <c r="F28" s="11">
        <f>C24*SIN((B28/180)*PI())</f>
        <v>0.95685676709316725</v>
      </c>
      <c r="G28" s="23"/>
      <c r="H28" s="23"/>
      <c r="I28" s="23"/>
      <c r="J28" s="24"/>
      <c r="K28" s="25"/>
      <c r="L28" s="25"/>
      <c r="M28" s="25"/>
      <c r="N28" s="25"/>
      <c r="O28" s="25"/>
      <c r="P28" s="25"/>
    </row>
    <row r="30" spans="2:16">
      <c r="B30" s="48" t="s">
        <v>37</v>
      </c>
      <c r="C30" s="49"/>
      <c r="D30" s="49"/>
      <c r="E30" s="49"/>
      <c r="F30" s="49"/>
      <c r="G30" s="49"/>
      <c r="H30" s="49"/>
      <c r="I30" s="49"/>
      <c r="J30" s="50"/>
      <c r="L30" s="15" t="s">
        <v>38</v>
      </c>
      <c r="M30" s="15"/>
      <c r="N30" s="15"/>
      <c r="O30" s="15"/>
    </row>
    <row r="31" spans="2:16">
      <c r="B31" s="9" t="s">
        <v>39</v>
      </c>
      <c r="C31" s="9" t="s">
        <v>21</v>
      </c>
      <c r="D31" s="9" t="s">
        <v>10</v>
      </c>
      <c r="E31" s="9" t="s">
        <v>40</v>
      </c>
      <c r="F31" s="9" t="s">
        <v>8</v>
      </c>
      <c r="G31" s="2" t="s">
        <v>10</v>
      </c>
      <c r="H31" s="51"/>
      <c r="I31" s="52"/>
      <c r="J31" s="53"/>
      <c r="L31" s="16" t="s">
        <v>41</v>
      </c>
      <c r="M31" s="16"/>
      <c r="N31" s="17" t="s">
        <v>42</v>
      </c>
      <c r="O31" s="18"/>
    </row>
    <row r="32" spans="2:16">
      <c r="B32" s="9"/>
      <c r="C32" s="9" t="s">
        <v>30</v>
      </c>
      <c r="D32" s="9" t="s">
        <v>30</v>
      </c>
      <c r="E32" s="9" t="s">
        <v>30</v>
      </c>
      <c r="F32" s="1" t="s">
        <v>30</v>
      </c>
      <c r="G32" s="2"/>
      <c r="H32" s="54"/>
      <c r="I32" s="55"/>
      <c r="J32" s="56"/>
      <c r="L32" s="9"/>
      <c r="M32" s="9" t="s">
        <v>10</v>
      </c>
      <c r="N32" s="9"/>
      <c r="O32" s="9" t="s">
        <v>10</v>
      </c>
    </row>
    <row r="33" spans="2:15">
      <c r="B33" s="9">
        <v>1</v>
      </c>
      <c r="C33" s="9">
        <v>16</v>
      </c>
      <c r="D33" s="42">
        <v>0.25</v>
      </c>
      <c r="E33" s="42">
        <f>(C33+C34+C35+C36+C37)/5</f>
        <v>15.9</v>
      </c>
      <c r="F33" s="9">
        <f>$E$27-C33</f>
        <v>-14.904556446339861</v>
      </c>
      <c r="G33" s="42">
        <v>0.6</v>
      </c>
      <c r="H33" s="54"/>
      <c r="I33" s="55"/>
      <c r="J33" s="56"/>
      <c r="L33" s="9" t="s">
        <v>31</v>
      </c>
      <c r="M33" s="9" t="s">
        <v>31</v>
      </c>
      <c r="N33" s="9" t="s">
        <v>36</v>
      </c>
      <c r="O33" s="9" t="s">
        <v>36</v>
      </c>
    </row>
    <row r="34" spans="2:15">
      <c r="B34" s="9">
        <v>2</v>
      </c>
      <c r="C34" s="9">
        <v>15.5</v>
      </c>
      <c r="D34" s="43"/>
      <c r="E34" s="43"/>
      <c r="F34" s="9">
        <f t="shared" ref="F34:F37" si="3">$E$27-C34</f>
        <v>-14.404556446339861</v>
      </c>
      <c r="G34" s="43"/>
      <c r="H34" s="54"/>
      <c r="I34" s="55"/>
      <c r="J34" s="56"/>
      <c r="L34" s="9">
        <v>0.34599999999999997</v>
      </c>
      <c r="M34" s="9">
        <v>5.0000000000000001E-4</v>
      </c>
      <c r="N34" s="9">
        <v>0.26429999999999998</v>
      </c>
      <c r="O34" s="9">
        <v>1E-4</v>
      </c>
    </row>
    <row r="35" spans="2:15">
      <c r="B35" s="9">
        <v>3</v>
      </c>
      <c r="C35" s="9">
        <v>16</v>
      </c>
      <c r="D35" s="43"/>
      <c r="E35" s="43"/>
      <c r="F35" s="9">
        <f t="shared" si="3"/>
        <v>-14.904556446339861</v>
      </c>
      <c r="G35" s="43"/>
      <c r="H35" s="54"/>
      <c r="I35" s="55"/>
      <c r="J35" s="56"/>
    </row>
    <row r="36" spans="2:15">
      <c r="B36" s="9">
        <v>4</v>
      </c>
      <c r="C36" s="9">
        <v>16.5</v>
      </c>
      <c r="D36" s="43"/>
      <c r="E36" s="43"/>
      <c r="F36" s="9">
        <f t="shared" si="3"/>
        <v>-15.404556446339861</v>
      </c>
      <c r="G36" s="43"/>
      <c r="H36" s="54"/>
      <c r="I36" s="55"/>
      <c r="J36" s="56"/>
    </row>
    <row r="37" spans="2:15">
      <c r="B37" s="9">
        <v>5</v>
      </c>
      <c r="C37" s="1">
        <v>15.5</v>
      </c>
      <c r="D37" s="44"/>
      <c r="E37" s="44"/>
      <c r="F37" s="9">
        <f t="shared" si="3"/>
        <v>-14.404556446339861</v>
      </c>
      <c r="G37" s="44"/>
      <c r="H37" s="57"/>
      <c r="I37" s="58"/>
      <c r="J37" s="59"/>
    </row>
  </sheetData>
  <mergeCells count="46">
    <mergeCell ref="B30:J30"/>
    <mergeCell ref="H31:J37"/>
    <mergeCell ref="D33:D37"/>
    <mergeCell ref="E33:E37"/>
    <mergeCell ref="G33:G37"/>
    <mergeCell ref="B3:H3"/>
    <mergeCell ref="Q3:S3"/>
    <mergeCell ref="Q7:S8"/>
    <mergeCell ref="J3:O3"/>
    <mergeCell ref="I3:I8"/>
    <mergeCell ref="G6:G8"/>
    <mergeCell ref="H6:H8"/>
    <mergeCell ref="M6:M8"/>
    <mergeCell ref="O6:O8"/>
    <mergeCell ref="E6:E8"/>
    <mergeCell ref="B10:P10"/>
    <mergeCell ref="B11:P11"/>
    <mergeCell ref="F12:G12"/>
    <mergeCell ref="K12:L12"/>
    <mergeCell ref="M12:N12"/>
    <mergeCell ref="C12:D12"/>
    <mergeCell ref="C14:D18"/>
    <mergeCell ref="E14:E18"/>
    <mergeCell ref="F14:G18"/>
    <mergeCell ref="K14:L14"/>
    <mergeCell ref="M14:N18"/>
    <mergeCell ref="K15:L15"/>
    <mergeCell ref="K16:L16"/>
    <mergeCell ref="K17:L17"/>
    <mergeCell ref="K18:L18"/>
    <mergeCell ref="L30:O30"/>
    <mergeCell ref="L31:M31"/>
    <mergeCell ref="N31:O31"/>
    <mergeCell ref="B2:S2"/>
    <mergeCell ref="B19:P21"/>
    <mergeCell ref="C22:D22"/>
    <mergeCell ref="G22:G28"/>
    <mergeCell ref="H22:I22"/>
    <mergeCell ref="J22:P28"/>
    <mergeCell ref="C23:D23"/>
    <mergeCell ref="C24:D28"/>
    <mergeCell ref="H26:I28"/>
    <mergeCell ref="C13:D13"/>
    <mergeCell ref="F13:G13"/>
    <mergeCell ref="K13:L13"/>
    <mergeCell ref="M13:N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2021-11-11T09:45:19Z</dcterms:created>
  <dcterms:modified xsi:type="dcterms:W3CDTF">2021-11-11T10:34:43Z</dcterms:modified>
  <cp:category/>
  <cp:contentStatus/>
</cp:coreProperties>
</file>