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China Link\Desktop\Nova pasta\"/>
    </mc:Choice>
  </mc:AlternateContent>
  <xr:revisionPtr revIDLastSave="0" documentId="8_{3E671978-0A95-45FD-90E2-0DDEAEDCF648}" xr6:coauthVersionLast="47" xr6:coauthVersionMax="47" xr10:uidLastSave="{00000000-0000-0000-0000-000000000000}"/>
  <bookViews>
    <workbookView xWindow="-108" yWindow="-108" windowWidth="23256" windowHeight="12720" tabRatio="728" xr2:uid="{00000000-000D-0000-FFFF-FFFF00000000}"/>
  </bookViews>
  <sheets>
    <sheet name="MERCADO LIVRE" sheetId="49" r:id="rId1"/>
    <sheet name="SHOPEE" sheetId="50" r:id="rId2"/>
    <sheet name="MAGALU" sheetId="51" r:id="rId3"/>
    <sheet name="AMAZON" sheetId="44" r:id="rId4"/>
    <sheet name="B2W" sheetId="5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30" i="52" l="1"/>
  <c r="B75" i="52"/>
  <c r="B74" i="52"/>
  <c r="B73" i="52"/>
  <c r="C66" i="52"/>
  <c r="C63" i="52"/>
  <c r="C62" i="52"/>
  <c r="C61" i="52"/>
  <c r="C60" i="52"/>
  <c r="C59" i="52"/>
  <c r="C58" i="52"/>
  <c r="C55" i="52"/>
  <c r="C54" i="52"/>
  <c r="C53" i="52"/>
  <c r="C52" i="52"/>
  <c r="C51" i="52"/>
  <c r="C50" i="52"/>
  <c r="C47" i="52"/>
  <c r="C46" i="52"/>
  <c r="C45" i="52"/>
  <c r="C44" i="52"/>
  <c r="C43" i="52"/>
  <c r="C42" i="52"/>
  <c r="C39" i="52"/>
  <c r="C38" i="52"/>
  <c r="C37" i="52"/>
  <c r="C36" i="52"/>
  <c r="C35" i="52"/>
  <c r="C34" i="52"/>
  <c r="C31" i="52"/>
  <c r="C30" i="52"/>
  <c r="C29" i="52"/>
  <c r="C28" i="52"/>
  <c r="C27" i="52"/>
  <c r="C26" i="52"/>
  <c r="C23" i="52"/>
  <c r="C22" i="52"/>
  <c r="C21" i="52"/>
  <c r="C20" i="52"/>
  <c r="C19" i="52"/>
  <c r="C18" i="52"/>
  <c r="F14" i="52"/>
  <c r="C65" i="52" s="1"/>
  <c r="C13" i="52"/>
  <c r="F11" i="52"/>
  <c r="N130" i="51"/>
  <c r="B75" i="51"/>
  <c r="B74" i="51"/>
  <c r="B73" i="51"/>
  <c r="F14" i="51"/>
  <c r="C63" i="51" s="1"/>
  <c r="N130" i="50"/>
  <c r="B75" i="50"/>
  <c r="B74" i="50"/>
  <c r="B73" i="50"/>
  <c r="C58" i="50"/>
  <c r="C51" i="50"/>
  <c r="C50" i="50"/>
  <c r="C43" i="50"/>
  <c r="C42" i="50"/>
  <c r="C35" i="50"/>
  <c r="C34" i="50"/>
  <c r="C27" i="50"/>
  <c r="C26" i="50"/>
  <c r="C19" i="50"/>
  <c r="C18" i="50"/>
  <c r="F14" i="50"/>
  <c r="C63" i="50" s="1"/>
  <c r="N130" i="49"/>
  <c r="B75" i="49"/>
  <c r="B74" i="49"/>
  <c r="B73" i="49"/>
  <c r="F14" i="49"/>
  <c r="C63" i="49" s="1"/>
  <c r="F14" i="44"/>
  <c r="N130" i="44"/>
  <c r="B75" i="44"/>
  <c r="B74" i="44"/>
  <c r="B73" i="44"/>
  <c r="C29" i="49" l="1"/>
  <c r="C61" i="49"/>
  <c r="C30" i="49"/>
  <c r="C62" i="49"/>
  <c r="C66" i="49"/>
  <c r="C43" i="49"/>
  <c r="C20" i="49"/>
  <c r="C44" i="49"/>
  <c r="C37" i="49"/>
  <c r="C19" i="49"/>
  <c r="C21" i="49"/>
  <c r="C45" i="49"/>
  <c r="C38" i="49"/>
  <c r="C22" i="49"/>
  <c r="C46" i="49"/>
  <c r="C26" i="49"/>
  <c r="C50" i="49"/>
  <c r="F11" i="49"/>
  <c r="C27" i="49"/>
  <c r="C51" i="49"/>
  <c r="C42" i="49"/>
  <c r="C28" i="49"/>
  <c r="C60" i="49"/>
  <c r="C13" i="49"/>
  <c r="C34" i="49"/>
  <c r="C52" i="49"/>
  <c r="C53" i="49"/>
  <c r="C35" i="49"/>
  <c r="C18" i="49"/>
  <c r="C36" i="49"/>
  <c r="C54" i="49"/>
  <c r="C58" i="49"/>
  <c r="C59" i="49"/>
  <c r="C24" i="52"/>
  <c r="C32" i="52"/>
  <c r="C40" i="52"/>
  <c r="C48" i="52"/>
  <c r="C56" i="52"/>
  <c r="C64" i="52"/>
  <c r="C8" i="52"/>
  <c r="C14" i="52" s="1"/>
  <c r="F13" i="52" s="1"/>
  <c r="C17" i="52"/>
  <c r="C67" i="52" s="1"/>
  <c r="F5" i="52" s="1"/>
  <c r="C25" i="52"/>
  <c r="C33" i="52"/>
  <c r="C41" i="52"/>
  <c r="C49" i="52"/>
  <c r="C57" i="52"/>
  <c r="C40" i="51"/>
  <c r="C56" i="51"/>
  <c r="C8" i="51"/>
  <c r="C14" i="51" s="1"/>
  <c r="C33" i="51"/>
  <c r="C65" i="51"/>
  <c r="C18" i="51"/>
  <c r="C26" i="51"/>
  <c r="C34" i="51"/>
  <c r="C42" i="51"/>
  <c r="C50" i="51"/>
  <c r="C58" i="51"/>
  <c r="C66" i="51"/>
  <c r="F13" i="51"/>
  <c r="C22" i="51"/>
  <c r="C30" i="51"/>
  <c r="C38" i="51"/>
  <c r="C46" i="51"/>
  <c r="C54" i="51"/>
  <c r="C62" i="51"/>
  <c r="C24" i="51"/>
  <c r="C32" i="51"/>
  <c r="C48" i="51"/>
  <c r="C64" i="51"/>
  <c r="C17" i="51"/>
  <c r="C25" i="51"/>
  <c r="C41" i="51"/>
  <c r="C49" i="51"/>
  <c r="C57" i="51"/>
  <c r="C19" i="51"/>
  <c r="C27" i="51"/>
  <c r="C35" i="51"/>
  <c r="C43" i="51"/>
  <c r="C51" i="51"/>
  <c r="C59" i="51"/>
  <c r="F11" i="51"/>
  <c r="C20" i="51"/>
  <c r="C28" i="51"/>
  <c r="C36" i="51"/>
  <c r="C44" i="51"/>
  <c r="C52" i="51"/>
  <c r="C60" i="51"/>
  <c r="C13" i="51"/>
  <c r="C21" i="51"/>
  <c r="C29" i="51"/>
  <c r="C37" i="51"/>
  <c r="C45" i="51"/>
  <c r="C53" i="51"/>
  <c r="C61" i="51"/>
  <c r="C23" i="51"/>
  <c r="C31" i="51"/>
  <c r="C39" i="51"/>
  <c r="C47" i="51"/>
  <c r="C55" i="51"/>
  <c r="C24" i="50"/>
  <c r="C32" i="50"/>
  <c r="C40" i="50"/>
  <c r="C48" i="50"/>
  <c r="C56" i="50"/>
  <c r="C64" i="50"/>
  <c r="C8" i="50"/>
  <c r="C14" i="50" s="1"/>
  <c r="F13" i="50" s="1"/>
  <c r="C17" i="50"/>
  <c r="C25" i="50"/>
  <c r="C33" i="50"/>
  <c r="C41" i="50"/>
  <c r="C49" i="50"/>
  <c r="C57" i="50"/>
  <c r="C65" i="50"/>
  <c r="C66" i="50"/>
  <c r="C59" i="50"/>
  <c r="F11" i="50"/>
  <c r="C20" i="50"/>
  <c r="C28" i="50"/>
  <c r="C36" i="50"/>
  <c r="C44" i="50"/>
  <c r="C52" i="50"/>
  <c r="C60" i="50"/>
  <c r="C13" i="50"/>
  <c r="C21" i="50"/>
  <c r="C29" i="50"/>
  <c r="C37" i="50"/>
  <c r="C45" i="50"/>
  <c r="C53" i="50"/>
  <c r="C61" i="50"/>
  <c r="C22" i="50"/>
  <c r="C30" i="50"/>
  <c r="C38" i="50"/>
  <c r="C46" i="50"/>
  <c r="C54" i="50"/>
  <c r="C62" i="50"/>
  <c r="C23" i="50"/>
  <c r="C31" i="50"/>
  <c r="C39" i="50"/>
  <c r="C47" i="50"/>
  <c r="C55" i="50"/>
  <c r="C24" i="49"/>
  <c r="C32" i="49"/>
  <c r="C40" i="49"/>
  <c r="C48" i="49"/>
  <c r="C56" i="49"/>
  <c r="C64" i="49"/>
  <c r="C8" i="49"/>
  <c r="C17" i="49"/>
  <c r="C25" i="49"/>
  <c r="C33" i="49"/>
  <c r="C41" i="49"/>
  <c r="C49" i="49"/>
  <c r="C57" i="49"/>
  <c r="C65" i="49"/>
  <c r="C23" i="49"/>
  <c r="C31" i="49"/>
  <c r="C39" i="49"/>
  <c r="C47" i="49"/>
  <c r="C55" i="49"/>
  <c r="C14" i="49" l="1"/>
  <c r="F13" i="49" s="1"/>
  <c r="F9" i="52"/>
  <c r="E9" i="52"/>
  <c r="C67" i="51"/>
  <c r="F5" i="51" s="1"/>
  <c r="C67" i="50"/>
  <c r="F5" i="50" s="1"/>
  <c r="C67" i="49"/>
  <c r="F5" i="49" l="1"/>
  <c r="F9" i="49" s="1"/>
  <c r="F9" i="51"/>
  <c r="E9" i="51"/>
  <c r="E9" i="50"/>
  <c r="F9" i="50"/>
  <c r="C17" i="44"/>
  <c r="C38" i="44"/>
  <c r="C53" i="44"/>
  <c r="C42" i="44"/>
  <c r="C52" i="44"/>
  <c r="C61" i="44"/>
  <c r="C62" i="44"/>
  <c r="C19" i="44"/>
  <c r="C63" i="44"/>
  <c r="C30" i="44"/>
  <c r="C13" i="44"/>
  <c r="C50" i="44"/>
  <c r="C56" i="44"/>
  <c r="C46" i="44"/>
  <c r="C23" i="44"/>
  <c r="C65" i="44"/>
  <c r="C48" i="44"/>
  <c r="C44" i="44"/>
  <c r="C24" i="44"/>
  <c r="C57" i="44"/>
  <c r="C20" i="44"/>
  <c r="C25" i="44"/>
  <c r="C43" i="44"/>
  <c r="C41" i="44"/>
  <c r="C40" i="44"/>
  <c r="C36" i="44"/>
  <c r="C34" i="44"/>
  <c r="C51" i="44"/>
  <c r="C21" i="44"/>
  <c r="C47" i="44"/>
  <c r="C45" i="44"/>
  <c r="C22" i="44"/>
  <c r="C39" i="44"/>
  <c r="C58" i="44"/>
  <c r="C64" i="44"/>
  <c r="C66" i="44"/>
  <c r="C32" i="44"/>
  <c r="C31" i="44"/>
  <c r="C28" i="44"/>
  <c r="C27" i="44"/>
  <c r="C35" i="44"/>
  <c r="C60" i="44"/>
  <c r="C49" i="44"/>
  <c r="C37" i="44"/>
  <c r="C26" i="44"/>
  <c r="C29" i="44"/>
  <c r="C54" i="44"/>
  <c r="C33" i="44"/>
  <c r="C59" i="44"/>
  <c r="C55" i="44"/>
  <c r="F11" i="44"/>
  <c r="C8" i="44"/>
  <c r="C14" i="44" s="1"/>
  <c r="F13" i="44" s="1"/>
  <c r="C18" i="44"/>
  <c r="E9" i="49" l="1"/>
  <c r="C67" i="44"/>
  <c r="F5" i="44" s="1"/>
  <c r="F9" i="44" s="1"/>
  <c r="E9" i="44" l="1"/>
</calcChain>
</file>

<file path=xl/sharedStrings.xml><?xml version="1.0" encoding="utf-8"?>
<sst xmlns="http://schemas.openxmlformats.org/spreadsheetml/2006/main" count="250" uniqueCount="46">
  <si>
    <t>Data</t>
  </si>
  <si>
    <t>Forma de Pagamento</t>
  </si>
  <si>
    <t>Total Receitas</t>
  </si>
  <si>
    <t>Total Despesas</t>
  </si>
  <si>
    <t>Despesas</t>
  </si>
  <si>
    <t>Meta Mensal</t>
  </si>
  <si>
    <t>Nubank</t>
  </si>
  <si>
    <t>CC</t>
  </si>
  <si>
    <t>Itau</t>
  </si>
  <si>
    <t>Itau recebe</t>
  </si>
  <si>
    <t>Original</t>
  </si>
  <si>
    <t>DEZ</t>
  </si>
  <si>
    <t>NOV</t>
  </si>
  <si>
    <t>OUT</t>
  </si>
  <si>
    <t>Recebe todo dia 1 fixo</t>
  </si>
  <si>
    <t>E Todo sexta mais um variavel por voos</t>
  </si>
  <si>
    <t>1) Cancelar Original</t>
  </si>
  <si>
    <t>2) Cancelar Nubank</t>
  </si>
  <si>
    <t>Observações</t>
  </si>
  <si>
    <t>Quantidade</t>
  </si>
  <si>
    <t>Custo do Produto</t>
  </si>
  <si>
    <t>Valor Real</t>
  </si>
  <si>
    <t>Valor Esperado</t>
  </si>
  <si>
    <t>Imposto</t>
  </si>
  <si>
    <t>Despesas Fixas</t>
  </si>
  <si>
    <t>Despesas Operacionais</t>
  </si>
  <si>
    <t>Despesas com Tráfego Pago</t>
  </si>
  <si>
    <t>Taxa de Exposição</t>
  </si>
  <si>
    <t>Lucro Total</t>
  </si>
  <si>
    <t xml:space="preserve">CONTROLE DE GANHOS - PRODUTO X  </t>
  </si>
  <si>
    <t>À vista</t>
  </si>
  <si>
    <t>Parcelado</t>
  </si>
  <si>
    <t>MERCADO LIVRE</t>
  </si>
  <si>
    <t>SHOPEE</t>
  </si>
  <si>
    <t>MAGALU</t>
  </si>
  <si>
    <t>AMAZON</t>
  </si>
  <si>
    <t>VIA VAREJO</t>
  </si>
  <si>
    <t>B2W</t>
  </si>
  <si>
    <t>Preço de Venda</t>
  </si>
  <si>
    <t>Produto</t>
  </si>
  <si>
    <t>Total</t>
  </si>
  <si>
    <t>Frete</t>
  </si>
  <si>
    <t>Lucro Sobre o Produto (%)</t>
  </si>
  <si>
    <t>Lucro Sobre a Venda (%)</t>
  </si>
  <si>
    <t>Campo Editável</t>
  </si>
  <si>
    <t>Lucro Sobre a Venda (R$)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</si>
</sst>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(&quot;R$&quot;* #,##0.00_);_(&quot;R$&quot;* \(#,##0.00\);_(&quot;R$&quot;* &quot;-&quot;??_);_(@_)"/>
    <numFmt numFmtId="165" formatCode="&quot;R$&quot;\ 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164" fontId="6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Border="1"/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0" fontId="1" fillId="2" borderId="0" xfId="0" applyFont="1" applyFill="1" applyBorder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165" fontId="0" fillId="0" borderId="0" xfId="0" applyNumberFormat="1" applyBorder="1" applyAlignment="1">
      <alignment horizontal="center"/>
    </xf>
    <xf numFmtId="165" fontId="1" fillId="2" borderId="0" xfId="0" applyNumberFormat="1" applyFont="1" applyFill="1" applyBorder="1" applyAlignment="1">
      <alignment horizontal="center"/>
    </xf>
    <xf numFmtId="0" fontId="2" fillId="0" borderId="0" xfId="0" applyFont="1"/>
    <xf numFmtId="0" fontId="1" fillId="2" borderId="1" xfId="0" applyFont="1" applyFill="1" applyBorder="1" applyAlignment="1">
      <alignment horizontal="center"/>
    </xf>
    <xf numFmtId="165" fontId="1" fillId="2" borderId="2" xfId="0" applyNumberFormat="1" applyFont="1" applyFill="1" applyBorder="1" applyAlignment="1">
      <alignment horizontal="center"/>
    </xf>
    <xf numFmtId="0" fontId="5" fillId="0" borderId="0" xfId="0" applyFont="1"/>
    <xf numFmtId="0" fontId="0" fillId="3" borderId="0" xfId="0" applyFill="1"/>
    <xf numFmtId="0" fontId="1" fillId="4" borderId="1" xfId="0" applyFont="1" applyFill="1" applyBorder="1" applyAlignment="1">
      <alignment horizontal="center"/>
    </xf>
    <xf numFmtId="165" fontId="1" fillId="4" borderId="2" xfId="0" applyNumberFormat="1" applyFont="1" applyFill="1" applyBorder="1" applyAlignment="1">
      <alignment horizontal="center"/>
    </xf>
    <xf numFmtId="16" fontId="0" fillId="0" borderId="0" xfId="0" applyNumberFormat="1"/>
    <xf numFmtId="164" fontId="0" fillId="0" borderId="0" xfId="2" applyFont="1"/>
    <xf numFmtId="0" fontId="0" fillId="0" borderId="0" xfId="0" applyNumberFormat="1" applyBorder="1" applyAlignment="1">
      <alignment horizontal="center"/>
    </xf>
    <xf numFmtId="0" fontId="5" fillId="3" borderId="0" xfId="0" applyFont="1" applyFill="1"/>
    <xf numFmtId="10" fontId="1" fillId="2" borderId="2" xfId="1" applyNumberFormat="1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165" fontId="4" fillId="3" borderId="0" xfId="0" applyNumberFormat="1" applyFont="1" applyFill="1" applyBorder="1"/>
    <xf numFmtId="0" fontId="2" fillId="3" borderId="0" xfId="0" applyFont="1" applyFill="1"/>
    <xf numFmtId="44" fontId="0" fillId="0" borderId="0" xfId="2" applyNumberFormat="1" applyFont="1" applyAlignment="1">
      <alignment horizontal="center"/>
    </xf>
    <xf numFmtId="44" fontId="1" fillId="2" borderId="0" xfId="0" applyNumberFormat="1" applyFont="1" applyFill="1" applyAlignment="1">
      <alignment horizontal="center"/>
    </xf>
    <xf numFmtId="165" fontId="1" fillId="2" borderId="2" xfId="2" applyNumberFormat="1" applyFont="1" applyFill="1" applyBorder="1" applyAlignment="1">
      <alignment horizontal="center"/>
    </xf>
    <xf numFmtId="0" fontId="1" fillId="5" borderId="3" xfId="0" applyFont="1" applyFill="1" applyBorder="1"/>
    <xf numFmtId="0" fontId="1" fillId="0" borderId="4" xfId="0" applyFont="1" applyBorder="1"/>
    <xf numFmtId="165" fontId="0" fillId="0" borderId="0" xfId="0" applyNumberFormat="1"/>
    <xf numFmtId="9" fontId="0" fillId="5" borderId="5" xfId="1" applyFont="1" applyFill="1" applyBorder="1" applyAlignment="1">
      <alignment horizontal="center"/>
    </xf>
    <xf numFmtId="10" fontId="1" fillId="5" borderId="6" xfId="1" applyNumberFormat="1" applyFont="1" applyFill="1" applyBorder="1" applyAlignment="1">
      <alignment horizontal="center"/>
    </xf>
    <xf numFmtId="0" fontId="7" fillId="0" borderId="0" xfId="0" applyFont="1" applyAlignment="1">
      <alignment horizontal="right" vertical="center"/>
    </xf>
  </cellXfs>
  <cellStyles count="3">
    <cellStyle name="Moeda" xfId="2" builtinId="4"/>
    <cellStyle name="Normal" xfId="0" builtinId="0"/>
    <cellStyle name="Porcentagem" xfId="1" builtinId="5"/>
  </cellStyles>
  <dxfs count="50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Receitas X Despesas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'MERCADO LIVRE'!$A$14</c:f>
              <c:strCache>
                <c:ptCount val="1"/>
                <c:pt idx="0">
                  <c:v>Total Despesas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0800" dist="38100" dir="2700000" algn="ctr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flat" dir="tl"/>
            </a:scene3d>
            <a:sp3d prstMaterial="flat">
              <a:bevelT w="57150" h="114300" prst="riblet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'MERCADO LIVRE'!$C$14</c:f>
              <c:numCache>
                <c:formatCode>"R$"\ #,##0.00</c:formatCode>
                <c:ptCount val="1"/>
                <c:pt idx="0">
                  <c:v>255.71428571428569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71-44DB-BADE-431A3B820728}"/>
            </c:ext>
          </c:extLst>
        </c:ser>
        <c:ser>
          <c:idx val="1"/>
          <c:order val="1"/>
          <c:tx>
            <c:strRef>
              <c:f>'MERCADO LIVRE'!$B$67</c:f>
              <c:strCache>
                <c:ptCount val="1"/>
                <c:pt idx="0">
                  <c:v>Total Receitas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>
              <a:outerShdw blurRad="50800" dist="38100" dir="2700000" algn="ctr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flat" dir="tl"/>
            </a:scene3d>
            <a:sp3d prstMaterial="flat">
              <a:bevelT w="57150" h="114300" prst="riblet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'MERCADO LIVRE'!$C$67</c:f>
              <c:numCache>
                <c:formatCode>_("R$"* #,##0.00_);_("R$"* \(#,##0.00\);_("R$"* "-"??_);_(@_)</c:formatCode>
                <c:ptCount val="1"/>
                <c:pt idx="0">
                  <c:v>319.64285714285711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71-44DB-BADE-431A3B820728}"/>
            </c:ext>
          </c:extLst>
        </c:ser>
        <c:ser>
          <c:idx val="2"/>
          <c:order val="2"/>
          <c:tx>
            <c:strRef>
              <c:f>'MERCADO LIVRE'!$E$5</c:f>
              <c:strCache>
                <c:ptCount val="1"/>
                <c:pt idx="0">
                  <c:v>Lucro 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outerShdw blurRad="50800" dist="38100" dir="2700000" algn="ctr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flat" dir="tl"/>
            </a:scene3d>
            <a:sp3d prstMaterial="flat">
              <a:bevelT w="57150" h="114300" prst="riblet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'MERCADO LIVRE'!$F$5</c:f>
              <c:numCache>
                <c:formatCode>"R$"\ #,##0.00</c:formatCode>
                <c:ptCount val="1"/>
                <c:pt idx="0">
                  <c:v>63.928571428571416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71-44DB-BADE-431A3B82072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29908744"/>
        <c:axId val="229909136"/>
      </c:barChart>
      <c:catAx>
        <c:axId val="2299087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one"/>
        <c:crossAx val="229909136"/>
        <c:crosses val="autoZero"/>
        <c:auto val="1"/>
        <c:lblAlgn val="ctr"/>
        <c:lblOffset val="100"/>
        <c:noMultiLvlLbl val="0"/>
      </c:catAx>
      <c:valAx>
        <c:axId val="2299091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prstDash val="solid"/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one"/>
        <c:crossAx val="229908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102" footer="0.314960620000001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Receitas X Despesas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SHOPEE!$A$14</c:f>
              <c:strCache>
                <c:ptCount val="1"/>
                <c:pt idx="0">
                  <c:v>Total Despesas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0800" dist="38100" dir="2700000" algn="ctr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flat" dir="tl"/>
            </a:scene3d>
            <a:sp3d prstMaterial="flat">
              <a:bevelT w="57150" h="114300" prst="riblet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SHOPEE!$C$14</c:f>
              <c:numCache>
                <c:formatCode>"R$"\ #,##0.00</c:formatCode>
                <c:ptCount val="1"/>
                <c:pt idx="0">
                  <c:v>153.03030303030303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E7-400B-BF8C-0FBAB12D2303}"/>
            </c:ext>
          </c:extLst>
        </c:ser>
        <c:ser>
          <c:idx val="1"/>
          <c:order val="1"/>
          <c:tx>
            <c:strRef>
              <c:f>SHOPEE!$B$67</c:f>
              <c:strCache>
                <c:ptCount val="1"/>
                <c:pt idx="0">
                  <c:v>Total Receitas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>
              <a:outerShdw blurRad="50800" dist="38100" dir="2700000" algn="ctr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flat" dir="tl"/>
            </a:scene3d>
            <a:sp3d prstMaterial="flat">
              <a:bevelT w="57150" h="114300" prst="riblet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SHOPEE!$C$67</c:f>
              <c:numCache>
                <c:formatCode>_("R$"* #,##0.00_);_("R$"* \(#,##0.00\);_("R$"* "-"??_);_(@_)</c:formatCode>
                <c:ptCount val="1"/>
                <c:pt idx="0">
                  <c:v>306.06060606060612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E7-400B-BF8C-0FBAB12D2303}"/>
            </c:ext>
          </c:extLst>
        </c:ser>
        <c:ser>
          <c:idx val="2"/>
          <c:order val="2"/>
          <c:tx>
            <c:strRef>
              <c:f>SHOPEE!$E$5</c:f>
              <c:strCache>
                <c:ptCount val="1"/>
                <c:pt idx="0">
                  <c:v>Lucro 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outerShdw blurRad="50800" dist="38100" dir="2700000" algn="ctr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flat" dir="tl"/>
            </a:scene3d>
            <a:sp3d prstMaterial="flat">
              <a:bevelT w="57150" h="114300" prst="riblet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SHOPEE!$F$5</c:f>
              <c:numCache>
                <c:formatCode>"R$"\ #,##0.00</c:formatCode>
                <c:ptCount val="1"/>
                <c:pt idx="0">
                  <c:v>153.03030303030309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E7-400B-BF8C-0FBAB12D230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29908744"/>
        <c:axId val="229909136"/>
      </c:barChart>
      <c:catAx>
        <c:axId val="2299087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one"/>
        <c:crossAx val="229909136"/>
        <c:crosses val="autoZero"/>
        <c:auto val="1"/>
        <c:lblAlgn val="ctr"/>
        <c:lblOffset val="100"/>
        <c:noMultiLvlLbl val="0"/>
      </c:catAx>
      <c:valAx>
        <c:axId val="2299091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prstDash val="solid"/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one"/>
        <c:crossAx val="229908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102" footer="0.314960620000001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Receitas X Despesas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MAGALU!$A$14</c:f>
              <c:strCache>
                <c:ptCount val="1"/>
                <c:pt idx="0">
                  <c:v>Total Despesas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0800" dist="38100" dir="2700000" algn="ctr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flat" dir="tl"/>
            </a:scene3d>
            <a:sp3d prstMaterial="flat">
              <a:bevelT w="57150" h="114300" prst="riblet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MAGALU!$C$14</c:f>
              <c:numCache>
                <c:formatCode>"R$"\ #,##0.00</c:formatCode>
                <c:ptCount val="1"/>
                <c:pt idx="0">
                  <c:v>153.03030303030303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8E-4D9C-BCF6-F242A8022CC8}"/>
            </c:ext>
          </c:extLst>
        </c:ser>
        <c:ser>
          <c:idx val="1"/>
          <c:order val="1"/>
          <c:tx>
            <c:strRef>
              <c:f>MAGALU!$B$67</c:f>
              <c:strCache>
                <c:ptCount val="1"/>
                <c:pt idx="0">
                  <c:v>Total Receitas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>
              <a:outerShdw blurRad="50800" dist="38100" dir="2700000" algn="ctr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flat" dir="tl"/>
            </a:scene3d>
            <a:sp3d prstMaterial="flat">
              <a:bevelT w="57150" h="114300" prst="riblet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MAGALU!$C$67</c:f>
              <c:numCache>
                <c:formatCode>_("R$"* #,##0.00_);_("R$"* \(#,##0.00\);_("R$"* "-"??_);_(@_)</c:formatCode>
                <c:ptCount val="1"/>
                <c:pt idx="0">
                  <c:v>306.06060606060612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8E-4D9C-BCF6-F242A8022CC8}"/>
            </c:ext>
          </c:extLst>
        </c:ser>
        <c:ser>
          <c:idx val="2"/>
          <c:order val="2"/>
          <c:tx>
            <c:strRef>
              <c:f>MAGALU!$E$5</c:f>
              <c:strCache>
                <c:ptCount val="1"/>
                <c:pt idx="0">
                  <c:v>Lucro 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outerShdw blurRad="50800" dist="38100" dir="2700000" algn="ctr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flat" dir="tl"/>
            </a:scene3d>
            <a:sp3d prstMaterial="flat">
              <a:bevelT w="57150" h="114300" prst="riblet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MAGALU!$F$5</c:f>
              <c:numCache>
                <c:formatCode>"R$"\ #,##0.00</c:formatCode>
                <c:ptCount val="1"/>
                <c:pt idx="0">
                  <c:v>153.03030303030309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8E-4D9C-BCF6-F242A8022CC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29908744"/>
        <c:axId val="229909136"/>
      </c:barChart>
      <c:catAx>
        <c:axId val="2299087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one"/>
        <c:crossAx val="229909136"/>
        <c:crosses val="autoZero"/>
        <c:auto val="1"/>
        <c:lblAlgn val="ctr"/>
        <c:lblOffset val="100"/>
        <c:noMultiLvlLbl val="0"/>
      </c:catAx>
      <c:valAx>
        <c:axId val="2299091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prstDash val="solid"/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one"/>
        <c:crossAx val="229908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102" footer="0.314960620000001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Receitas X Despesas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AMAZON!$A$14</c:f>
              <c:strCache>
                <c:ptCount val="1"/>
                <c:pt idx="0">
                  <c:v>Total Despesas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0800" dist="38100" dir="2700000" algn="ctr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flat" dir="tl"/>
            </a:scene3d>
            <a:sp3d prstMaterial="flat">
              <a:bevelT w="57150" h="114300" prst="riblet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AMAZON!$C$14</c:f>
              <c:numCache>
                <c:formatCode>"R$"\ #,##0.00</c:formatCode>
                <c:ptCount val="1"/>
                <c:pt idx="0">
                  <c:v>153.03030303030303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DE-4685-88C6-E0614141D727}"/>
            </c:ext>
          </c:extLst>
        </c:ser>
        <c:ser>
          <c:idx val="1"/>
          <c:order val="1"/>
          <c:tx>
            <c:strRef>
              <c:f>AMAZON!$B$67</c:f>
              <c:strCache>
                <c:ptCount val="1"/>
                <c:pt idx="0">
                  <c:v>Total Receitas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>
              <a:outerShdw blurRad="50800" dist="38100" dir="2700000" algn="ctr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flat" dir="tl"/>
            </a:scene3d>
            <a:sp3d prstMaterial="flat">
              <a:bevelT w="57150" h="114300" prst="riblet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AMAZON!$C$67</c:f>
              <c:numCache>
                <c:formatCode>_("R$"* #,##0.00_);_("R$"* \(#,##0.00\);_("R$"* "-"??_);_(@_)</c:formatCode>
                <c:ptCount val="1"/>
                <c:pt idx="0">
                  <c:v>306.06060606060612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DE-4685-88C6-E0614141D727}"/>
            </c:ext>
          </c:extLst>
        </c:ser>
        <c:ser>
          <c:idx val="2"/>
          <c:order val="2"/>
          <c:tx>
            <c:strRef>
              <c:f>AMAZON!$E$5</c:f>
              <c:strCache>
                <c:ptCount val="1"/>
                <c:pt idx="0">
                  <c:v>Lucro 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outerShdw blurRad="50800" dist="38100" dir="2700000" algn="ctr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flat" dir="tl"/>
            </a:scene3d>
            <a:sp3d prstMaterial="flat">
              <a:bevelT w="57150" h="114300" prst="riblet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AMAZON!$F$5</c:f>
              <c:numCache>
                <c:formatCode>"R$"\ #,##0.00</c:formatCode>
                <c:ptCount val="1"/>
                <c:pt idx="0">
                  <c:v>153.03030303030309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DE-4685-88C6-E0614141D72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29908744"/>
        <c:axId val="229909136"/>
      </c:barChart>
      <c:catAx>
        <c:axId val="2299087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one"/>
        <c:crossAx val="229909136"/>
        <c:crosses val="autoZero"/>
        <c:auto val="1"/>
        <c:lblAlgn val="ctr"/>
        <c:lblOffset val="100"/>
        <c:noMultiLvlLbl val="0"/>
      </c:catAx>
      <c:valAx>
        <c:axId val="2299091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prstDash val="solid"/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one"/>
        <c:crossAx val="229908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102" footer="0.314960620000001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Receitas X Despesas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B2W!$A$14</c:f>
              <c:strCache>
                <c:ptCount val="1"/>
                <c:pt idx="0">
                  <c:v>Total Despesas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0800" dist="38100" dir="2700000" algn="ctr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flat" dir="tl"/>
            </a:scene3d>
            <a:sp3d prstMaterial="flat">
              <a:bevelT w="57150" h="114300" prst="riblet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B2W!$C$14</c:f>
              <c:numCache>
                <c:formatCode>"R$"\ #,##0.00</c:formatCode>
                <c:ptCount val="1"/>
                <c:pt idx="0">
                  <c:v>153.03030303030303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D9-4DCA-A773-E5B7F9A34CE8}"/>
            </c:ext>
          </c:extLst>
        </c:ser>
        <c:ser>
          <c:idx val="1"/>
          <c:order val="1"/>
          <c:tx>
            <c:strRef>
              <c:f>B2W!$B$67</c:f>
              <c:strCache>
                <c:ptCount val="1"/>
                <c:pt idx="0">
                  <c:v>Total Receitas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>
              <a:outerShdw blurRad="50800" dist="38100" dir="2700000" algn="ctr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flat" dir="tl"/>
            </a:scene3d>
            <a:sp3d prstMaterial="flat">
              <a:bevelT w="57150" h="114300" prst="riblet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B2W!$C$67</c:f>
              <c:numCache>
                <c:formatCode>_("R$"* #,##0.00_);_("R$"* \(#,##0.00\);_("R$"* "-"??_);_(@_)</c:formatCode>
                <c:ptCount val="1"/>
                <c:pt idx="0">
                  <c:v>306.06060606060612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D9-4DCA-A773-E5B7F9A34CE8}"/>
            </c:ext>
          </c:extLst>
        </c:ser>
        <c:ser>
          <c:idx val="2"/>
          <c:order val="2"/>
          <c:tx>
            <c:strRef>
              <c:f>B2W!$E$5</c:f>
              <c:strCache>
                <c:ptCount val="1"/>
                <c:pt idx="0">
                  <c:v>Lucro 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outerShdw blurRad="50800" dist="38100" dir="2700000" algn="ctr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flat" dir="tl"/>
            </a:scene3d>
            <a:sp3d prstMaterial="flat">
              <a:bevelT w="57150" h="114300" prst="riblet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B2W!$F$5</c:f>
              <c:numCache>
                <c:formatCode>"R$"\ #,##0.00</c:formatCode>
                <c:ptCount val="1"/>
                <c:pt idx="0">
                  <c:v>153.03030303030309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D9-4DCA-A773-E5B7F9A34CE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29908744"/>
        <c:axId val="229909136"/>
      </c:barChart>
      <c:catAx>
        <c:axId val="2299087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one"/>
        <c:crossAx val="229909136"/>
        <c:crosses val="autoZero"/>
        <c:auto val="1"/>
        <c:lblAlgn val="ctr"/>
        <c:lblOffset val="100"/>
        <c:noMultiLvlLbl val="0"/>
      </c:catAx>
      <c:valAx>
        <c:axId val="2299091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prstDash val="solid"/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one"/>
        <c:crossAx val="229908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102" footer="0.314960620000001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377190</xdr:colOff>
      <xdr:row>3</xdr:row>
      <xdr:rowOff>178988</xdr:rowOff>
    </xdr:from>
    <xdr:to>
      <xdr:col>14</xdr:col>
      <xdr:colOff>53340</xdr:colOff>
      <xdr:row>15</xdr:row>
      <xdr:rowOff>94298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E2A26CA-D5D6-4518-B5A6-C5BFB0632F0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377190</xdr:colOff>
      <xdr:row>3</xdr:row>
      <xdr:rowOff>178988</xdr:rowOff>
    </xdr:from>
    <xdr:to>
      <xdr:col>14</xdr:col>
      <xdr:colOff>53340</xdr:colOff>
      <xdr:row>15</xdr:row>
      <xdr:rowOff>94298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DB71A8B-4C8D-45A9-9D37-917A4FDA25E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377190</xdr:colOff>
      <xdr:row>3</xdr:row>
      <xdr:rowOff>178988</xdr:rowOff>
    </xdr:from>
    <xdr:to>
      <xdr:col>14</xdr:col>
      <xdr:colOff>53340</xdr:colOff>
      <xdr:row>15</xdr:row>
      <xdr:rowOff>94298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DA32F60-13EE-4DA2-9447-5BD0E2CC988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377190</xdr:colOff>
      <xdr:row>3</xdr:row>
      <xdr:rowOff>178988</xdr:rowOff>
    </xdr:from>
    <xdr:to>
      <xdr:col>14</xdr:col>
      <xdr:colOff>53340</xdr:colOff>
      <xdr:row>15</xdr:row>
      <xdr:rowOff>94298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6EE7BC4-B0B3-4FCF-AC1A-4A66F276A7C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377190</xdr:colOff>
      <xdr:row>3</xdr:row>
      <xdr:rowOff>178988</xdr:rowOff>
    </xdr:from>
    <xdr:to>
      <xdr:col>14</xdr:col>
      <xdr:colOff>53340</xdr:colOff>
      <xdr:row>15</xdr:row>
      <xdr:rowOff>94298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37B1511-A989-400C-9996-CF0CAFA29DC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BBB5B0A-D4ED-448F-B9FA-A3BBF20D7770}" name="Tabela5248101214161820628162410" displayName="Tabela5248101214161820628162410" ref="A5:C14" totalsRowShown="0" headerRowDxfId="49">
  <autoFilter ref="A5:C14" xr:uid="{00000000-0009-0000-0100-000013000000}"/>
  <tableColumns count="3">
    <tableColumn id="1" xr3:uid="{DDCA8913-6C9A-4EF4-94F1-06AA661A3E7A}" name="Despesas"/>
    <tableColumn id="2" xr3:uid="{3CCC8E2C-FCEF-4A51-BF33-32C625D85E2E}" name="Valor Esperado" dataDxfId="48"/>
    <tableColumn id="3" xr3:uid="{61E97273-E46B-4EC0-A2D2-587C0D04CB54}" name="Valor Real" dataDxfId="47"/>
  </tableColumns>
  <tableStyleInfo name="TableStyleMedium2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0252060-E3A3-4D3E-8C8F-8354B23144C0}" name="Tabela6359111315171921729172511131517" displayName="Tabela6359111315171921729172511131517" ref="A16:F67" totalsRowShown="0" headerRowDxfId="6" dataDxfId="5">
  <autoFilter ref="A16:F67" xr:uid="{00000000-0009-0000-0100-000014000000}"/>
  <sortState xmlns:xlrd2="http://schemas.microsoft.com/office/spreadsheetml/2017/richdata2" ref="A17:E29">
    <sortCondition ref="C16:C29"/>
  </sortState>
  <tableColumns count="6">
    <tableColumn id="6" xr3:uid="{449E74BB-BD62-4CC9-8646-49EA9CF9F58F}" name="Quantidade" dataDxfId="4"/>
    <tableColumn id="1" xr3:uid="{9FEAF110-7F15-4C69-BE97-8365813AFB94}" name="Produto"/>
    <tableColumn id="2" xr3:uid="{BAFB153D-EE53-4FE4-A90D-5BE593CC979B}" name="Total" dataDxfId="3">
      <calculatedColumnFormula>Tabela6359111315171921729172511131517[[#This Row],[Quantidade]]*$F$14</calculatedColumnFormula>
    </tableColumn>
    <tableColumn id="3" xr3:uid="{E6D3C16F-4EC5-4FD8-A729-E525C0AE2DF5}" name="Data" dataDxfId="2"/>
    <tableColumn id="5" xr3:uid="{12688A1B-D4C5-4169-8B29-80D818D5F191}" name="Forma de Pagamento" dataDxfId="1"/>
    <tableColumn id="7" xr3:uid="{E88E4DFD-4A62-4CE3-82B7-F7323410AAA5}" name="Observações" dataDxfId="0"/>
  </tableColumns>
  <tableStyleInfo name="TableStyleMedium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5A29A76-9DF5-45B3-B60F-C8B19F9B66DC}" name="Tabela6359111315171921729172511" displayName="Tabela6359111315171921729172511" ref="A16:F67" totalsRowShown="0" headerRowDxfId="46" dataDxfId="45">
  <autoFilter ref="A16:F67" xr:uid="{00000000-0009-0000-0100-000014000000}"/>
  <sortState xmlns:xlrd2="http://schemas.microsoft.com/office/spreadsheetml/2017/richdata2" ref="A17:E29">
    <sortCondition ref="C16:C29"/>
  </sortState>
  <tableColumns count="6">
    <tableColumn id="6" xr3:uid="{DA276543-2037-4FAB-B7E4-BCDCB132E10B}" name="Quantidade" dataDxfId="44"/>
    <tableColumn id="1" xr3:uid="{F44D8C53-CE02-469A-A8A7-45EEEF9826DA}" name="Produto"/>
    <tableColumn id="2" xr3:uid="{EC4C4FBB-ADF0-4904-8591-280378D86255}" name="Total" dataDxfId="43">
      <calculatedColumnFormula>Tabela6359111315171921729172511[[#This Row],[Quantidade]]*$F$14</calculatedColumnFormula>
    </tableColumn>
    <tableColumn id="3" xr3:uid="{C8E36B5A-C458-4B45-8A0B-7D65050E8871}" name="Data" dataDxfId="42"/>
    <tableColumn id="5" xr3:uid="{948A6FE9-063F-4401-83AF-926C89A0E1B8}" name="Forma de Pagamento" dataDxfId="41"/>
    <tableColumn id="7" xr3:uid="{AEDF7D44-66AE-4FF3-B78E-6A0B1494BBB6}" name="Observações" dataDxfId="40"/>
  </tableColumns>
  <tableStyleInfo name="TableStyleMedium1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DCA4317-8D42-4A8F-90A7-A9D8D9E868C2}" name="Tabela524810121416182062816241012" displayName="Tabela524810121416182062816241012" ref="A5:C14" totalsRowShown="0" headerRowDxfId="39">
  <autoFilter ref="A5:C14" xr:uid="{00000000-0009-0000-0100-000013000000}"/>
  <tableColumns count="3">
    <tableColumn id="1" xr3:uid="{78DA2E28-01C2-4AC0-83C5-3A918C464299}" name="Despesas"/>
    <tableColumn id="2" xr3:uid="{6846F7EC-1844-4C0F-BC80-99418679BA1D}" name="Valor Esperado" dataDxfId="38"/>
    <tableColumn id="3" xr3:uid="{EE01C78F-FDA6-419A-B20C-BDAC07867C1D}" name="Valor Real" dataDxfId="37"/>
  </tableColumns>
  <tableStyleInfo name="TableStyleMedium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38A3A77-CE57-4C63-BC86-B91774B6ACAD}" name="Tabela635911131517192172917251113" displayName="Tabela635911131517192172917251113" ref="A16:F67" totalsRowShown="0" headerRowDxfId="36" dataDxfId="35">
  <autoFilter ref="A16:F67" xr:uid="{00000000-0009-0000-0100-000014000000}"/>
  <sortState xmlns:xlrd2="http://schemas.microsoft.com/office/spreadsheetml/2017/richdata2" ref="A17:E29">
    <sortCondition ref="C16:C29"/>
  </sortState>
  <tableColumns count="6">
    <tableColumn id="6" xr3:uid="{DCBE6861-91DB-4FA5-B07B-2EBBA34A16BE}" name="Quantidade" dataDxfId="34"/>
    <tableColumn id="1" xr3:uid="{07B595FC-8C3B-4CB5-8364-08AED78F297E}" name="Produto"/>
    <tableColumn id="2" xr3:uid="{98BA1C54-3FE0-47F5-A9D7-19423FD46E3E}" name="Total" dataDxfId="33">
      <calculatedColumnFormula>Tabela635911131517192172917251113[[#This Row],[Quantidade]]*$F$14</calculatedColumnFormula>
    </tableColumn>
    <tableColumn id="3" xr3:uid="{567141B9-39F7-4C2C-A98F-7615D496EA13}" name="Data" dataDxfId="32"/>
    <tableColumn id="5" xr3:uid="{F41C1A8D-3E31-4F40-B67B-3EA13140EBE3}" name="Forma de Pagamento" dataDxfId="31"/>
    <tableColumn id="7" xr3:uid="{072BB903-094A-400F-A172-2C53358CC16B}" name="Observações" dataDxfId="30"/>
  </tableColumns>
  <tableStyleInfo name="TableStyleMedium1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397D51B-E1AE-4EED-8FC4-1F653C9DCE17}" name="Tabela52481012141618206281624101214" displayName="Tabela52481012141618206281624101214" ref="A5:C14" totalsRowShown="0" headerRowDxfId="29">
  <autoFilter ref="A5:C14" xr:uid="{00000000-0009-0000-0100-000013000000}"/>
  <tableColumns count="3">
    <tableColumn id="1" xr3:uid="{A6190653-07EE-4653-AD4E-3CD263CCA434}" name="Despesas"/>
    <tableColumn id="2" xr3:uid="{50F451AE-32F7-4583-8C8E-F50B8B84EE06}" name="Valor Esperado" dataDxfId="28"/>
    <tableColumn id="3" xr3:uid="{AF00502D-2A7D-4172-82AF-FC852DF600AE}" name="Valor Real" dataDxfId="27"/>
  </tableColumns>
  <tableStyleInfo name="TableStyleMedium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F74E693-4F34-440A-8A04-11DD7ABE1E9E}" name="Tabela63591113151719217291725111315" displayName="Tabela63591113151719217291725111315" ref="A16:F67" totalsRowShown="0" headerRowDxfId="26" dataDxfId="25">
  <autoFilter ref="A16:F67" xr:uid="{00000000-0009-0000-0100-000014000000}"/>
  <sortState xmlns:xlrd2="http://schemas.microsoft.com/office/spreadsheetml/2017/richdata2" ref="A17:E29">
    <sortCondition ref="C16:C29"/>
  </sortState>
  <tableColumns count="6">
    <tableColumn id="6" xr3:uid="{3FC11B2F-12D7-4FCF-885A-6467E2FE4989}" name="Quantidade" dataDxfId="24"/>
    <tableColumn id="1" xr3:uid="{E3544EEA-B688-4EB8-9245-589A7D1D1AA1}" name="Produto"/>
    <tableColumn id="2" xr3:uid="{B6B40984-9027-4085-BA1F-2A563DFAF8C2}" name="Total" dataDxfId="23">
      <calculatedColumnFormula>Tabela63591113151719217291725111315[[#This Row],[Quantidade]]*$F$14</calculatedColumnFormula>
    </tableColumn>
    <tableColumn id="3" xr3:uid="{6FBC005C-3931-4B8F-960E-C19F2FD0DA28}" name="Data" dataDxfId="22"/>
    <tableColumn id="5" xr3:uid="{CF2CEEA8-698F-4BAE-9D61-CF99C12943F1}" name="Forma de Pagamento" dataDxfId="21"/>
    <tableColumn id="7" xr3:uid="{AAAC4603-4B69-4DB3-8D74-4724B96A994A}" name="Observações" dataDxfId="20"/>
  </tableColumns>
  <tableStyleInfo name="TableStyleMedium1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1C9382DA-1B86-427E-9FF8-9174A8658894}" name="Tabela52481012141618206281624" displayName="Tabela52481012141618206281624" ref="A5:C14" totalsRowShown="0" headerRowDxfId="19">
  <autoFilter ref="A5:C14" xr:uid="{00000000-0009-0000-0100-000013000000}"/>
  <tableColumns count="3">
    <tableColumn id="1" xr3:uid="{59D63479-D291-4A90-B00B-D70A1CA1365B}" name="Despesas"/>
    <tableColumn id="2" xr3:uid="{0A3E09F4-6D97-4ED1-B76D-28C9E76B0E96}" name="Valor Esperado" dataDxfId="18"/>
    <tableColumn id="3" xr3:uid="{4EEE48CD-7845-4C4A-9F3D-0F70BB3A3B49}" name="Valor Real" dataDxfId="17"/>
  </tableColumns>
  <tableStyleInfo name="TableStyleMedium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EC39AF3B-4E06-4946-A8AA-DADE7434AC86}" name="Tabela63591113151719217291725" displayName="Tabela63591113151719217291725" ref="A16:F67" totalsRowShown="0" headerRowDxfId="16" dataDxfId="15">
  <autoFilter ref="A16:F67" xr:uid="{00000000-0009-0000-0100-000014000000}"/>
  <sortState xmlns:xlrd2="http://schemas.microsoft.com/office/spreadsheetml/2017/richdata2" ref="A17:E29">
    <sortCondition ref="C16:C29"/>
  </sortState>
  <tableColumns count="6">
    <tableColumn id="6" xr3:uid="{1F58AE4F-4286-498C-BB33-BE9E293037A2}" name="Quantidade" dataDxfId="14"/>
    <tableColumn id="1" xr3:uid="{572AE8BA-D8C3-4667-ADAD-98DD4A820B1E}" name="Produto"/>
    <tableColumn id="2" xr3:uid="{84EBA99F-7971-4770-BF34-6EE01D53CA10}" name="Total" dataDxfId="13">
      <calculatedColumnFormula>Tabela63591113151719217291725[[#This Row],[Quantidade]]*$F$14</calculatedColumnFormula>
    </tableColumn>
    <tableColumn id="3" xr3:uid="{B02EDF6C-5A70-4DA7-A810-3F014253E3F4}" name="Data" dataDxfId="12"/>
    <tableColumn id="5" xr3:uid="{2E0886E5-2791-472C-AED0-5BCEFD358454}" name="Forma de Pagamento" dataDxfId="11"/>
    <tableColumn id="7" xr3:uid="{8459A7AD-E24D-4384-AF9A-9B4328DC2FA7}" name="Observações" dataDxfId="10"/>
  </tableColumns>
  <tableStyleInfo name="TableStyleMedium1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3F2AF53-46FB-4E8A-AC78-65EB9D1C8DB2}" name="Tabela5248101214161820628162410121416" displayName="Tabela5248101214161820628162410121416" ref="A5:C14" totalsRowShown="0" headerRowDxfId="9">
  <autoFilter ref="A5:C14" xr:uid="{00000000-0009-0000-0100-000013000000}"/>
  <tableColumns count="3">
    <tableColumn id="1" xr3:uid="{52342A64-36C5-4010-ADC2-91873A4CDA49}" name="Despesas"/>
    <tableColumn id="2" xr3:uid="{487257FC-7F0E-44FB-80C7-DCE08B0E8579}" name="Valor Esperado" dataDxfId="8"/>
    <tableColumn id="3" xr3:uid="{333E9A11-01AB-43FC-A1E5-BC7443D2B38E}" name="Valor Real" dataDxfId="7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Aspecto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Riblet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/>
          </a:solidFill>
          <a:prstDash val="solid"/>
        </a:ln>
        <a:ln w="58420" cap="flat" cmpd="thickThin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27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l"/>
          </a:scene3d>
          <a:sp3d prstMaterial="flat">
            <a:bevelT w="31750" h="63500" prst="riblet"/>
          </a:sp3d>
        </a:effectStyle>
        <a:effectStyle>
          <a:effectLst>
            <a:outerShdw blurRad="50800" dist="38100" dir="27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l"/>
          </a:scene3d>
          <a:sp3d prstMaterial="flat">
            <a:bevelT w="57150" h="114300" prst="rible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F3802-60DD-46AC-BAB0-B98FE19F522A}">
  <dimension ref="A1:T198"/>
  <sheetViews>
    <sheetView showGridLines="0" tabSelected="1" topLeftCell="A3" zoomScale="130" zoomScaleNormal="130" zoomScalePageLayoutView="80" workbookViewId="0">
      <selection activeCell="D13" sqref="D13"/>
    </sheetView>
  </sheetViews>
  <sheetFormatPr defaultColWidth="8.88671875" defaultRowHeight="14.4" x14ac:dyDescent="0.3"/>
  <cols>
    <col min="1" max="1" width="24.109375" bestFit="1" customWidth="1"/>
    <col min="2" max="2" width="18.33203125" bestFit="1" customWidth="1"/>
    <col min="3" max="3" width="16" bestFit="1" customWidth="1"/>
    <col min="4" max="4" width="10.5546875" bestFit="1" customWidth="1"/>
    <col min="5" max="6" width="23.6640625" bestFit="1" customWidth="1"/>
    <col min="7" max="7" width="16.109375" bestFit="1" customWidth="1"/>
    <col min="9" max="9" width="14.5546875" customWidth="1"/>
    <col min="16" max="16" width="17.6640625" bestFit="1" customWidth="1"/>
    <col min="18" max="18" width="17.6640625" customWidth="1"/>
  </cols>
  <sheetData>
    <row r="1" spans="1:20" ht="15" customHeight="1" x14ac:dyDescent="0.3">
      <c r="A1" s="37" t="s">
        <v>29</v>
      </c>
      <c r="B1" s="37"/>
      <c r="C1" s="37"/>
      <c r="D1" s="37"/>
    </row>
    <row r="2" spans="1:20" ht="15" customHeight="1" x14ac:dyDescent="0.3">
      <c r="A2" s="37"/>
      <c r="B2" s="37"/>
      <c r="C2" s="37"/>
      <c r="D2" s="37"/>
      <c r="O2" s="17"/>
      <c r="P2" s="17"/>
      <c r="Q2" s="17"/>
      <c r="R2" s="17"/>
      <c r="S2" s="17"/>
      <c r="T2" s="17"/>
    </row>
    <row r="3" spans="1:20" ht="15" customHeight="1" x14ac:dyDescent="0.3">
      <c r="A3" s="37"/>
      <c r="B3" s="37"/>
      <c r="C3" s="37"/>
      <c r="D3" s="37"/>
      <c r="T3" s="17"/>
    </row>
    <row r="4" spans="1:20" ht="15" thickBot="1" x14ac:dyDescent="0.35">
      <c r="T4" s="17"/>
    </row>
    <row r="5" spans="1:20" ht="15" thickBot="1" x14ac:dyDescent="0.35">
      <c r="A5" s="6" t="s">
        <v>4</v>
      </c>
      <c r="B5" s="9" t="s">
        <v>22</v>
      </c>
      <c r="C5" s="7" t="s">
        <v>21</v>
      </c>
      <c r="E5" s="15" t="s">
        <v>28</v>
      </c>
      <c r="F5" s="16">
        <f>C67-C14</f>
        <v>63.928571428571416</v>
      </c>
      <c r="T5" s="17"/>
    </row>
    <row r="6" spans="1:20" ht="15" thickBot="1" x14ac:dyDescent="0.35">
      <c r="A6" s="3" t="s">
        <v>19</v>
      </c>
      <c r="B6" s="4"/>
      <c r="C6" s="23">
        <v>1</v>
      </c>
      <c r="T6" s="17"/>
    </row>
    <row r="7" spans="1:20" ht="15" thickBot="1" x14ac:dyDescent="0.35">
      <c r="A7" s="3" t="s">
        <v>20</v>
      </c>
      <c r="B7" s="4">
        <v>178</v>
      </c>
      <c r="C7" s="12">
        <v>178</v>
      </c>
      <c r="E7" s="15" t="s">
        <v>5</v>
      </c>
      <c r="F7" s="16">
        <v>0</v>
      </c>
      <c r="T7" s="17"/>
    </row>
    <row r="8" spans="1:20" ht="15" thickBot="1" x14ac:dyDescent="0.35">
      <c r="A8" s="3" t="s">
        <v>23</v>
      </c>
      <c r="B8" s="35">
        <v>0.04</v>
      </c>
      <c r="C8" s="12">
        <f>Tabela5248101214161820628162410[[#This Row],[Valor Esperado]]*F14</f>
        <v>12.785714285714285</v>
      </c>
      <c r="T8" s="17"/>
    </row>
    <row r="9" spans="1:20" ht="15" thickBot="1" x14ac:dyDescent="0.35">
      <c r="A9" s="3" t="s">
        <v>24</v>
      </c>
      <c r="B9" s="4">
        <v>0</v>
      </c>
      <c r="C9" s="12">
        <v>0</v>
      </c>
      <c r="E9" s="19" t="str">
        <f>IF($F$5&gt;$F$7,"Meta Atingida","Meta Não Atingida")</f>
        <v>Meta Atingida</v>
      </c>
      <c r="F9" s="20">
        <f>$F$5-$F$7</f>
        <v>63.928571428571416</v>
      </c>
      <c r="T9" s="17"/>
    </row>
    <row r="10" spans="1:20" ht="15" thickBot="1" x14ac:dyDescent="0.35">
      <c r="A10" s="3" t="s">
        <v>25</v>
      </c>
      <c r="B10" s="4">
        <v>1</v>
      </c>
      <c r="C10" s="12">
        <v>1</v>
      </c>
      <c r="T10" s="17"/>
    </row>
    <row r="11" spans="1:20" ht="15" thickBot="1" x14ac:dyDescent="0.35">
      <c r="A11" s="3" t="s">
        <v>26</v>
      </c>
      <c r="B11" s="4">
        <v>0</v>
      </c>
      <c r="C11" s="12">
        <v>0</v>
      </c>
      <c r="E11" s="15" t="s">
        <v>45</v>
      </c>
      <c r="F11" s="31">
        <f>F12*F14</f>
        <v>63.928571428571423</v>
      </c>
      <c r="T11" s="17"/>
    </row>
    <row r="12" spans="1:20" ht="15" thickBot="1" x14ac:dyDescent="0.35">
      <c r="A12" t="s">
        <v>41</v>
      </c>
      <c r="B12" s="4">
        <v>0</v>
      </c>
      <c r="C12" s="4">
        <v>0</v>
      </c>
      <c r="E12" s="15" t="s">
        <v>43</v>
      </c>
      <c r="F12" s="36">
        <v>0.2</v>
      </c>
      <c r="T12" s="17"/>
    </row>
    <row r="13" spans="1:20" ht="15" thickBot="1" x14ac:dyDescent="0.35">
      <c r="A13" s="3" t="s">
        <v>27</v>
      </c>
      <c r="B13" s="35">
        <v>0.2</v>
      </c>
      <c r="C13" s="12">
        <f>Tabela5248101214161820628162410[[#This Row],[Valor Esperado]]*F14</f>
        <v>63.928571428571423</v>
      </c>
      <c r="E13" s="15" t="s">
        <v>42</v>
      </c>
      <c r="F13" s="25">
        <f>(F14-C14)/C14</f>
        <v>0.24999999999999997</v>
      </c>
      <c r="T13" s="17"/>
    </row>
    <row r="14" spans="1:20" ht="15" thickBot="1" x14ac:dyDescent="0.35">
      <c r="A14" s="8" t="s">
        <v>3</v>
      </c>
      <c r="B14" s="13"/>
      <c r="C14" s="13">
        <f>SUM(C7:C13)*C6</f>
        <v>255.71428571428569</v>
      </c>
      <c r="E14" s="15" t="s">
        <v>38</v>
      </c>
      <c r="F14" s="16">
        <f>SUM(C7,C9:C12)/(1-B8-B13-F12)</f>
        <v>319.64285714285711</v>
      </c>
      <c r="O14" s="17"/>
      <c r="P14" s="17"/>
      <c r="Q14" s="17"/>
      <c r="R14" s="17"/>
      <c r="S14" s="17"/>
      <c r="T14" s="17"/>
    </row>
    <row r="15" spans="1:20" x14ac:dyDescent="0.3">
      <c r="G15" s="2"/>
    </row>
    <row r="16" spans="1:20" x14ac:dyDescent="0.3">
      <c r="A16" s="9" t="s">
        <v>19</v>
      </c>
      <c r="B16" s="9" t="s">
        <v>39</v>
      </c>
      <c r="C16" s="9" t="s">
        <v>40</v>
      </c>
      <c r="D16" s="9" t="s">
        <v>0</v>
      </c>
      <c r="E16" s="9" t="s">
        <v>1</v>
      </c>
      <c r="F16" s="9" t="s">
        <v>18</v>
      </c>
    </row>
    <row r="17" spans="1:9" x14ac:dyDescent="0.3">
      <c r="A17" s="1">
        <v>1</v>
      </c>
      <c r="B17" s="1"/>
      <c r="C17" s="29">
        <f>Tabela6359111315171921729172511[[#This Row],[Quantidade]]*$F$14</f>
        <v>319.64285714285711</v>
      </c>
      <c r="D17" s="5"/>
      <c r="E17" s="1"/>
      <c r="F17" s="1"/>
    </row>
    <row r="18" spans="1:9" ht="15" thickBot="1" x14ac:dyDescent="0.35">
      <c r="A18" s="1"/>
      <c r="B18" s="1"/>
      <c r="C18" s="29">
        <f>Tabela6359111315171921729172511[[#This Row],[Quantidade]]*$F$14</f>
        <v>0</v>
      </c>
      <c r="D18" s="5"/>
      <c r="E18" s="1"/>
      <c r="F18" s="1"/>
    </row>
    <row r="19" spans="1:9" ht="15" thickBot="1" x14ac:dyDescent="0.35">
      <c r="A19" s="1"/>
      <c r="B19" s="1"/>
      <c r="C19" s="29">
        <f>Tabela6359111315171921729172511[[#This Row],[Quantidade]]*$F$14</f>
        <v>0</v>
      </c>
      <c r="D19" s="5"/>
      <c r="E19" s="1"/>
      <c r="F19" s="1"/>
      <c r="H19" s="32"/>
      <c r="I19" s="33" t="s">
        <v>44</v>
      </c>
    </row>
    <row r="20" spans="1:9" x14ac:dyDescent="0.3">
      <c r="A20" s="1"/>
      <c r="B20" s="1"/>
      <c r="C20" s="29">
        <f>Tabela6359111315171921729172511[[#This Row],[Quantidade]]*$F$14</f>
        <v>0</v>
      </c>
      <c r="D20" s="5"/>
      <c r="E20" s="1"/>
      <c r="F20" s="1"/>
    </row>
    <row r="21" spans="1:9" x14ac:dyDescent="0.3">
      <c r="A21" s="1"/>
      <c r="B21" s="1"/>
      <c r="C21" s="29">
        <f>Tabela6359111315171921729172511[[#This Row],[Quantidade]]*$F$14</f>
        <v>0</v>
      </c>
      <c r="D21" s="5"/>
      <c r="E21" s="1"/>
      <c r="F21" s="1"/>
    </row>
    <row r="22" spans="1:9" x14ac:dyDescent="0.3">
      <c r="A22" s="1"/>
      <c r="B22" s="1"/>
      <c r="C22" s="29">
        <f>Tabela6359111315171921729172511[[#This Row],[Quantidade]]*$F$14</f>
        <v>0</v>
      </c>
      <c r="D22" s="5"/>
      <c r="E22" s="1"/>
      <c r="F22" s="1"/>
    </row>
    <row r="23" spans="1:9" x14ac:dyDescent="0.3">
      <c r="A23" s="1"/>
      <c r="B23" s="1"/>
      <c r="C23" s="29">
        <f>Tabela6359111315171921729172511[[#This Row],[Quantidade]]*$F$14</f>
        <v>0</v>
      </c>
      <c r="D23" s="5"/>
      <c r="E23" s="1"/>
      <c r="F23" s="1"/>
    </row>
    <row r="24" spans="1:9" x14ac:dyDescent="0.3">
      <c r="A24" s="1"/>
      <c r="B24" s="1"/>
      <c r="C24" s="29">
        <f>Tabela6359111315171921729172511[[#This Row],[Quantidade]]*$F$14</f>
        <v>0</v>
      </c>
      <c r="D24" s="5"/>
      <c r="E24" s="1"/>
      <c r="F24" s="1"/>
      <c r="H24" s="34"/>
    </row>
    <row r="25" spans="1:9" x14ac:dyDescent="0.3">
      <c r="A25" s="1"/>
      <c r="B25" s="1"/>
      <c r="C25" s="29">
        <f>Tabela6359111315171921729172511[[#This Row],[Quantidade]]*$F$14</f>
        <v>0</v>
      </c>
      <c r="D25" s="5"/>
      <c r="E25" s="1"/>
      <c r="F25" s="1"/>
    </row>
    <row r="26" spans="1:9" x14ac:dyDescent="0.3">
      <c r="A26" s="1"/>
      <c r="B26" s="1"/>
      <c r="C26" s="29">
        <f>Tabela6359111315171921729172511[[#This Row],[Quantidade]]*$F$14</f>
        <v>0</v>
      </c>
      <c r="D26" s="5"/>
      <c r="E26" s="1"/>
      <c r="F26" s="1"/>
    </row>
    <row r="27" spans="1:9" x14ac:dyDescent="0.3">
      <c r="A27" s="1"/>
      <c r="B27" s="1"/>
      <c r="C27" s="29">
        <f>Tabela6359111315171921729172511[[#This Row],[Quantidade]]*$F$14</f>
        <v>0</v>
      </c>
      <c r="D27" s="5"/>
      <c r="E27" s="1"/>
      <c r="F27" s="1"/>
    </row>
    <row r="28" spans="1:9" x14ac:dyDescent="0.3">
      <c r="A28" s="1"/>
      <c r="B28" s="1"/>
      <c r="C28" s="29">
        <f>Tabela6359111315171921729172511[[#This Row],[Quantidade]]*$F$14</f>
        <v>0</v>
      </c>
      <c r="D28" s="5"/>
      <c r="E28" s="1"/>
      <c r="F28" s="1"/>
    </row>
    <row r="29" spans="1:9" x14ac:dyDescent="0.3">
      <c r="A29" s="1"/>
      <c r="B29" s="1"/>
      <c r="C29" s="29">
        <f>Tabela6359111315171921729172511[[#This Row],[Quantidade]]*$F$14</f>
        <v>0</v>
      </c>
      <c r="D29" s="5"/>
      <c r="E29" s="1"/>
      <c r="F29" s="1"/>
    </row>
    <row r="30" spans="1:9" x14ac:dyDescent="0.3">
      <c r="A30" s="1"/>
      <c r="B30" s="1"/>
      <c r="C30" s="29">
        <f>Tabela6359111315171921729172511[[#This Row],[Quantidade]]*$F$14</f>
        <v>0</v>
      </c>
      <c r="D30" s="5"/>
      <c r="E30" s="1"/>
      <c r="F30" s="1"/>
    </row>
    <row r="31" spans="1:9" x14ac:dyDescent="0.3">
      <c r="A31" s="1"/>
      <c r="B31" s="1"/>
      <c r="C31" s="29">
        <f>Tabela6359111315171921729172511[[#This Row],[Quantidade]]*$F$14</f>
        <v>0</v>
      </c>
      <c r="D31" s="5"/>
      <c r="E31" s="1"/>
      <c r="F31" s="1"/>
    </row>
    <row r="32" spans="1:9" x14ac:dyDescent="0.3">
      <c r="A32" s="1"/>
      <c r="B32" s="1"/>
      <c r="C32" s="29">
        <f>Tabela6359111315171921729172511[[#This Row],[Quantidade]]*$F$14</f>
        <v>0</v>
      </c>
      <c r="D32" s="5"/>
      <c r="E32" s="1"/>
      <c r="F32" s="1"/>
    </row>
    <row r="33" spans="1:6" x14ac:dyDescent="0.3">
      <c r="A33" s="1"/>
      <c r="B33" s="1"/>
      <c r="C33" s="29">
        <f>Tabela6359111315171921729172511[[#This Row],[Quantidade]]*$F$14</f>
        <v>0</v>
      </c>
      <c r="D33" s="5"/>
      <c r="E33" s="1"/>
      <c r="F33" s="1"/>
    </row>
    <row r="34" spans="1:6" x14ac:dyDescent="0.3">
      <c r="A34" s="1"/>
      <c r="B34" s="1"/>
      <c r="C34" s="29">
        <f>Tabela6359111315171921729172511[[#This Row],[Quantidade]]*$F$14</f>
        <v>0</v>
      </c>
      <c r="D34" s="5"/>
      <c r="E34" s="1"/>
      <c r="F34" s="1"/>
    </row>
    <row r="35" spans="1:6" x14ac:dyDescent="0.3">
      <c r="A35" s="1"/>
      <c r="B35" s="1"/>
      <c r="C35" s="29">
        <f>Tabela6359111315171921729172511[[#This Row],[Quantidade]]*$F$14</f>
        <v>0</v>
      </c>
      <c r="D35" s="5"/>
      <c r="E35" s="1"/>
      <c r="F35" s="1"/>
    </row>
    <row r="36" spans="1:6" x14ac:dyDescent="0.3">
      <c r="A36" s="1"/>
      <c r="B36" s="1"/>
      <c r="C36" s="29">
        <f>Tabela6359111315171921729172511[[#This Row],[Quantidade]]*$F$14</f>
        <v>0</v>
      </c>
      <c r="D36" s="5"/>
      <c r="E36" s="1"/>
      <c r="F36" s="1"/>
    </row>
    <row r="37" spans="1:6" x14ac:dyDescent="0.3">
      <c r="A37" s="1"/>
      <c r="B37" s="1"/>
      <c r="C37" s="29">
        <f>Tabela6359111315171921729172511[[#This Row],[Quantidade]]*$F$14</f>
        <v>0</v>
      </c>
      <c r="D37" s="5"/>
      <c r="E37" s="1"/>
      <c r="F37" s="1"/>
    </row>
    <row r="38" spans="1:6" x14ac:dyDescent="0.3">
      <c r="A38" s="1"/>
      <c r="B38" s="1"/>
      <c r="C38" s="29">
        <f>Tabela6359111315171921729172511[[#This Row],[Quantidade]]*$F$14</f>
        <v>0</v>
      </c>
      <c r="D38" s="5"/>
      <c r="E38" s="1"/>
      <c r="F38" s="1"/>
    </row>
    <row r="39" spans="1:6" x14ac:dyDescent="0.3">
      <c r="A39" s="1"/>
      <c r="B39" s="1"/>
      <c r="C39" s="29">
        <f>Tabela6359111315171921729172511[[#This Row],[Quantidade]]*$F$14</f>
        <v>0</v>
      </c>
      <c r="D39" s="5"/>
      <c r="E39" s="1"/>
      <c r="F39" s="1"/>
    </row>
    <row r="40" spans="1:6" x14ac:dyDescent="0.3">
      <c r="A40" s="1"/>
      <c r="B40" s="1"/>
      <c r="C40" s="29">
        <f>Tabela6359111315171921729172511[[#This Row],[Quantidade]]*$F$14</f>
        <v>0</v>
      </c>
      <c r="D40" s="5"/>
      <c r="E40" s="1"/>
      <c r="F40" s="1"/>
    </row>
    <row r="41" spans="1:6" x14ac:dyDescent="0.3">
      <c r="A41" s="1"/>
      <c r="B41" s="1"/>
      <c r="C41" s="29">
        <f>Tabela6359111315171921729172511[[#This Row],[Quantidade]]*$F$14</f>
        <v>0</v>
      </c>
      <c r="D41" s="5"/>
      <c r="E41" s="1"/>
      <c r="F41" s="1"/>
    </row>
    <row r="42" spans="1:6" x14ac:dyDescent="0.3">
      <c r="A42" s="1"/>
      <c r="B42" s="1"/>
      <c r="C42" s="29">
        <f>Tabela6359111315171921729172511[[#This Row],[Quantidade]]*$F$14</f>
        <v>0</v>
      </c>
      <c r="D42" s="5"/>
      <c r="E42" s="1"/>
      <c r="F42" s="1"/>
    </row>
    <row r="43" spans="1:6" x14ac:dyDescent="0.3">
      <c r="A43" s="1"/>
      <c r="B43" s="1"/>
      <c r="C43" s="29">
        <f>Tabela6359111315171921729172511[[#This Row],[Quantidade]]*$F$14</f>
        <v>0</v>
      </c>
      <c r="D43" s="5"/>
      <c r="E43" s="1"/>
      <c r="F43" s="1"/>
    </row>
    <row r="44" spans="1:6" x14ac:dyDescent="0.3">
      <c r="A44" s="1"/>
      <c r="B44" s="1"/>
      <c r="C44" s="29">
        <f>Tabela6359111315171921729172511[[#This Row],[Quantidade]]*$F$14</f>
        <v>0</v>
      </c>
      <c r="D44" s="5"/>
      <c r="E44" s="1"/>
      <c r="F44" s="1"/>
    </row>
    <row r="45" spans="1:6" x14ac:dyDescent="0.3">
      <c r="A45" s="1"/>
      <c r="B45" s="1"/>
      <c r="C45" s="29">
        <f>Tabela6359111315171921729172511[[#This Row],[Quantidade]]*$F$14</f>
        <v>0</v>
      </c>
      <c r="D45" s="5"/>
      <c r="E45" s="1"/>
      <c r="F45" s="1"/>
    </row>
    <row r="46" spans="1:6" x14ac:dyDescent="0.3">
      <c r="A46" s="1"/>
      <c r="B46" s="1"/>
      <c r="C46" s="29">
        <f>Tabela6359111315171921729172511[[#This Row],[Quantidade]]*$F$14</f>
        <v>0</v>
      </c>
      <c r="D46" s="5"/>
      <c r="E46" s="1"/>
      <c r="F46" s="1"/>
    </row>
    <row r="47" spans="1:6" x14ac:dyDescent="0.3">
      <c r="A47" s="1"/>
      <c r="B47" s="1"/>
      <c r="C47" s="29">
        <f>Tabela6359111315171921729172511[[#This Row],[Quantidade]]*$F$14</f>
        <v>0</v>
      </c>
      <c r="D47" s="5"/>
      <c r="E47" s="1"/>
      <c r="F47" s="1"/>
    </row>
    <row r="48" spans="1:6" x14ac:dyDescent="0.3">
      <c r="A48" s="1"/>
      <c r="B48" s="1"/>
      <c r="C48" s="29">
        <f>Tabela6359111315171921729172511[[#This Row],[Quantidade]]*$F$14</f>
        <v>0</v>
      </c>
      <c r="D48" s="5"/>
      <c r="E48" s="1"/>
      <c r="F48" s="1"/>
    </row>
    <row r="49" spans="1:6" x14ac:dyDescent="0.3">
      <c r="A49" s="1"/>
      <c r="B49" s="1"/>
      <c r="C49" s="29">
        <f>Tabela6359111315171921729172511[[#This Row],[Quantidade]]*$F$14</f>
        <v>0</v>
      </c>
      <c r="D49" s="5"/>
      <c r="E49" s="1"/>
      <c r="F49" s="1"/>
    </row>
    <row r="50" spans="1:6" x14ac:dyDescent="0.3">
      <c r="A50" s="1"/>
      <c r="B50" s="1"/>
      <c r="C50" s="29">
        <f>Tabela6359111315171921729172511[[#This Row],[Quantidade]]*$F$14</f>
        <v>0</v>
      </c>
      <c r="D50" s="5"/>
      <c r="E50" s="1"/>
      <c r="F50" s="1"/>
    </row>
    <row r="51" spans="1:6" x14ac:dyDescent="0.3">
      <c r="A51" s="1"/>
      <c r="B51" s="1"/>
      <c r="C51" s="29">
        <f>Tabela6359111315171921729172511[[#This Row],[Quantidade]]*$F$14</f>
        <v>0</v>
      </c>
      <c r="D51" s="5"/>
      <c r="E51" s="1"/>
      <c r="F51" s="1"/>
    </row>
    <row r="52" spans="1:6" x14ac:dyDescent="0.3">
      <c r="A52" s="1"/>
      <c r="B52" s="1"/>
      <c r="C52" s="29">
        <f>Tabela6359111315171921729172511[[#This Row],[Quantidade]]*$F$14</f>
        <v>0</v>
      </c>
      <c r="D52" s="5"/>
      <c r="E52" s="1"/>
      <c r="F52" s="1"/>
    </row>
    <row r="53" spans="1:6" x14ac:dyDescent="0.3">
      <c r="A53" s="1"/>
      <c r="B53" s="1"/>
      <c r="C53" s="29">
        <f>Tabela6359111315171921729172511[[#This Row],[Quantidade]]*$F$14</f>
        <v>0</v>
      </c>
      <c r="D53" s="5"/>
      <c r="E53" s="1"/>
      <c r="F53" s="1"/>
    </row>
    <row r="54" spans="1:6" x14ac:dyDescent="0.3">
      <c r="A54" s="1"/>
      <c r="B54" s="1"/>
      <c r="C54" s="29">
        <f>Tabela6359111315171921729172511[[#This Row],[Quantidade]]*$F$14</f>
        <v>0</v>
      </c>
      <c r="D54" s="5"/>
      <c r="E54" s="1"/>
      <c r="F54" s="1"/>
    </row>
    <row r="55" spans="1:6" x14ac:dyDescent="0.3">
      <c r="A55" s="1"/>
      <c r="B55" s="1"/>
      <c r="C55" s="29">
        <f>Tabela6359111315171921729172511[[#This Row],[Quantidade]]*$F$14</f>
        <v>0</v>
      </c>
      <c r="D55" s="5"/>
      <c r="E55" s="1"/>
      <c r="F55" s="1"/>
    </row>
    <row r="56" spans="1:6" x14ac:dyDescent="0.3">
      <c r="A56" s="1"/>
      <c r="B56" s="1"/>
      <c r="C56" s="29">
        <f>Tabela6359111315171921729172511[[#This Row],[Quantidade]]*$F$14</f>
        <v>0</v>
      </c>
      <c r="D56" s="5"/>
      <c r="E56" s="1"/>
      <c r="F56" s="1"/>
    </row>
    <row r="57" spans="1:6" x14ac:dyDescent="0.3">
      <c r="A57" s="1"/>
      <c r="B57" s="1"/>
      <c r="C57" s="29">
        <f>Tabela6359111315171921729172511[[#This Row],[Quantidade]]*$F$14</f>
        <v>0</v>
      </c>
      <c r="D57" s="5"/>
      <c r="E57" s="1"/>
      <c r="F57" s="1"/>
    </row>
    <row r="58" spans="1:6" x14ac:dyDescent="0.3">
      <c r="A58" s="1"/>
      <c r="B58" s="1"/>
      <c r="C58" s="29">
        <f>Tabela6359111315171921729172511[[#This Row],[Quantidade]]*$F$14</f>
        <v>0</v>
      </c>
      <c r="D58" s="5"/>
      <c r="E58" s="1"/>
      <c r="F58" s="1"/>
    </row>
    <row r="59" spans="1:6" x14ac:dyDescent="0.3">
      <c r="A59" s="1"/>
      <c r="B59" s="1"/>
      <c r="C59" s="29">
        <f>Tabela6359111315171921729172511[[#This Row],[Quantidade]]*$F$14</f>
        <v>0</v>
      </c>
      <c r="D59" s="5"/>
      <c r="E59" s="1"/>
      <c r="F59" s="1"/>
    </row>
    <row r="60" spans="1:6" x14ac:dyDescent="0.3">
      <c r="A60" s="1"/>
      <c r="B60" s="1"/>
      <c r="C60" s="29">
        <f>Tabela6359111315171921729172511[[#This Row],[Quantidade]]*$F$14</f>
        <v>0</v>
      </c>
      <c r="D60" s="5"/>
      <c r="E60" s="1"/>
      <c r="F60" s="1"/>
    </row>
    <row r="61" spans="1:6" x14ac:dyDescent="0.3">
      <c r="A61" s="1"/>
      <c r="B61" s="1"/>
      <c r="C61" s="29">
        <f>Tabela6359111315171921729172511[[#This Row],[Quantidade]]*$F$14</f>
        <v>0</v>
      </c>
      <c r="D61" s="5"/>
      <c r="E61" s="1"/>
      <c r="F61" s="1"/>
    </row>
    <row r="62" spans="1:6" x14ac:dyDescent="0.3">
      <c r="A62" s="1"/>
      <c r="B62" s="1"/>
      <c r="C62" s="29">
        <f>Tabela6359111315171921729172511[[#This Row],[Quantidade]]*$F$14</f>
        <v>0</v>
      </c>
      <c r="D62" s="5"/>
      <c r="E62" s="1"/>
      <c r="F62" s="1"/>
    </row>
    <row r="63" spans="1:6" x14ac:dyDescent="0.3">
      <c r="A63" s="1"/>
      <c r="B63" s="1"/>
      <c r="C63" s="29">
        <f>Tabela6359111315171921729172511[[#This Row],[Quantidade]]*$F$14</f>
        <v>0</v>
      </c>
      <c r="D63" s="5"/>
      <c r="E63" s="1"/>
      <c r="F63" s="1"/>
    </row>
    <row r="64" spans="1:6" x14ac:dyDescent="0.3">
      <c r="A64" s="1"/>
      <c r="B64" s="1"/>
      <c r="C64" s="29">
        <f>Tabela6359111315171921729172511[[#This Row],[Quantidade]]*$F$14</f>
        <v>0</v>
      </c>
      <c r="D64" s="5"/>
      <c r="E64" s="1"/>
      <c r="F64" s="1"/>
    </row>
    <row r="65" spans="1:6" x14ac:dyDescent="0.3">
      <c r="A65" s="1"/>
      <c r="B65" s="1"/>
      <c r="C65" s="29">
        <f>Tabela6359111315171921729172511[[#This Row],[Quantidade]]*$F$14</f>
        <v>0</v>
      </c>
      <c r="D65" s="5"/>
      <c r="E65" s="1"/>
      <c r="F65" s="1"/>
    </row>
    <row r="66" spans="1:6" x14ac:dyDescent="0.3">
      <c r="A66" s="1"/>
      <c r="B66" s="1"/>
      <c r="C66" s="29">
        <f>Tabela6359111315171921729172511[[#This Row],[Quantidade]]*$F$14</f>
        <v>0</v>
      </c>
      <c r="D66" s="5"/>
      <c r="E66" s="1"/>
      <c r="F66" s="1"/>
    </row>
    <row r="67" spans="1:6" x14ac:dyDescent="0.3">
      <c r="A67" s="11"/>
      <c r="B67" s="10" t="s">
        <v>2</v>
      </c>
      <c r="C67" s="30">
        <f>SUM(C17:C66)</f>
        <v>319.64285714285711</v>
      </c>
      <c r="D67" s="11"/>
      <c r="E67" s="11"/>
      <c r="F67" s="11"/>
    </row>
    <row r="68" spans="1:6" x14ac:dyDescent="0.3">
      <c r="A68" s="17"/>
      <c r="B68" s="17"/>
      <c r="C68" s="17"/>
      <c r="D68" s="17"/>
      <c r="E68" s="17"/>
      <c r="F68" s="17"/>
    </row>
    <row r="69" spans="1:6" x14ac:dyDescent="0.3">
      <c r="A69" s="17"/>
      <c r="B69" s="17"/>
      <c r="C69" s="17"/>
      <c r="D69" s="17"/>
      <c r="E69" s="17"/>
      <c r="F69" s="17"/>
    </row>
    <row r="70" spans="1:6" x14ac:dyDescent="0.3">
      <c r="A70" s="24"/>
      <c r="B70" s="24"/>
      <c r="C70" s="24"/>
      <c r="D70" s="24"/>
      <c r="E70" s="24"/>
      <c r="F70" s="24"/>
    </row>
    <row r="71" spans="1:6" x14ac:dyDescent="0.3">
      <c r="A71" s="17"/>
      <c r="B71" s="17"/>
      <c r="C71" s="17"/>
      <c r="D71" s="17"/>
      <c r="E71" s="17"/>
      <c r="F71" s="17"/>
    </row>
    <row r="72" spans="1:6" x14ac:dyDescent="0.3">
      <c r="A72" s="26"/>
      <c r="B72" s="27"/>
      <c r="C72" s="28"/>
      <c r="D72" s="28"/>
      <c r="E72" s="28"/>
      <c r="F72" s="24"/>
    </row>
    <row r="73" spans="1:6" x14ac:dyDescent="0.3">
      <c r="A73" s="14" t="s">
        <v>30</v>
      </c>
      <c r="B73" s="14">
        <f>SUMIF(Tabela6359111315171921729172511[Forma de Pagamento],"Fixo",Tabela6359111315171921729172511[Total])</f>
        <v>0</v>
      </c>
      <c r="C73" s="14" t="s">
        <v>32</v>
      </c>
      <c r="D73" s="14"/>
      <c r="E73" s="14"/>
      <c r="F73" s="17"/>
    </row>
    <row r="74" spans="1:6" x14ac:dyDescent="0.3">
      <c r="A74" s="14" t="s">
        <v>31</v>
      </c>
      <c r="B74" s="14">
        <f>SUMIF(Tabela6359111315171921729172511[Forma de Pagamento],"Variável",Tabela6359111315171921729172511[Total])</f>
        <v>0</v>
      </c>
      <c r="C74" s="14" t="s">
        <v>33</v>
      </c>
      <c r="D74" s="14"/>
      <c r="E74" s="14"/>
      <c r="F74" s="17"/>
    </row>
    <row r="75" spans="1:6" x14ac:dyDescent="0.3">
      <c r="A75" s="14"/>
      <c r="B75" s="14">
        <f>SUMIF(Tabela6359111315171921729172511[Forma de Pagamento],"Investimentos",Tabela6359111315171921729172511[Total])</f>
        <v>0</v>
      </c>
      <c r="C75" s="14" t="s">
        <v>34</v>
      </c>
      <c r="D75" s="14"/>
      <c r="E75" s="14"/>
      <c r="F75" s="17"/>
    </row>
    <row r="76" spans="1:6" x14ac:dyDescent="0.3">
      <c r="A76" s="14"/>
      <c r="B76" s="14"/>
      <c r="C76" s="14" t="s">
        <v>35</v>
      </c>
      <c r="D76" s="14"/>
      <c r="E76" s="14"/>
      <c r="F76" s="17"/>
    </row>
    <row r="77" spans="1:6" x14ac:dyDescent="0.3">
      <c r="A77" s="14"/>
      <c r="B77" s="14"/>
      <c r="C77" s="14" t="s">
        <v>36</v>
      </c>
      <c r="D77" s="14"/>
      <c r="E77" s="14"/>
      <c r="F77" s="17"/>
    </row>
    <row r="78" spans="1:6" x14ac:dyDescent="0.3">
      <c r="A78" s="14"/>
      <c r="B78" s="14"/>
      <c r="C78" s="14" t="s">
        <v>37</v>
      </c>
      <c r="D78" s="14"/>
      <c r="E78" s="14"/>
      <c r="F78" s="17"/>
    </row>
    <row r="79" spans="1:6" x14ac:dyDescent="0.3">
      <c r="A79" s="14"/>
      <c r="B79" s="14"/>
      <c r="C79" s="14"/>
      <c r="D79" s="14"/>
      <c r="E79" s="14"/>
      <c r="F79" s="17"/>
    </row>
    <row r="80" spans="1:6" x14ac:dyDescent="0.3">
      <c r="A80" s="14"/>
      <c r="B80" s="14"/>
      <c r="C80" s="14"/>
      <c r="D80" s="14"/>
      <c r="E80" s="14"/>
      <c r="F80" s="17"/>
    </row>
    <row r="81" spans="1:6" x14ac:dyDescent="0.3">
      <c r="A81" s="14"/>
      <c r="B81" s="14"/>
      <c r="C81" s="14"/>
      <c r="D81" s="14"/>
      <c r="E81" s="14"/>
      <c r="F81" s="17"/>
    </row>
    <row r="82" spans="1:6" x14ac:dyDescent="0.3">
      <c r="A82" s="14"/>
      <c r="B82" s="14"/>
      <c r="C82" s="14"/>
      <c r="D82" s="14"/>
      <c r="E82" s="14"/>
      <c r="F82" s="17"/>
    </row>
    <row r="83" spans="1:6" x14ac:dyDescent="0.3">
      <c r="A83" s="14"/>
      <c r="B83" s="14"/>
      <c r="C83" s="14"/>
      <c r="D83" s="14"/>
      <c r="E83" s="14"/>
      <c r="F83" s="17"/>
    </row>
    <row r="84" spans="1:6" x14ac:dyDescent="0.3">
      <c r="A84" s="14"/>
      <c r="B84" s="14"/>
      <c r="C84" s="14"/>
      <c r="D84" s="14"/>
      <c r="E84" s="14"/>
      <c r="F84" s="17"/>
    </row>
    <row r="85" spans="1:6" x14ac:dyDescent="0.3">
      <c r="A85" s="17"/>
      <c r="B85" s="17"/>
      <c r="C85" s="17"/>
      <c r="D85" s="17"/>
      <c r="E85" s="17"/>
      <c r="F85" s="17"/>
    </row>
    <row r="86" spans="1:6" x14ac:dyDescent="0.3">
      <c r="A86" s="17"/>
      <c r="B86" s="17"/>
      <c r="C86" s="17"/>
      <c r="D86" s="17"/>
      <c r="E86" s="17"/>
      <c r="F86" s="17"/>
    </row>
    <row r="87" spans="1:6" x14ac:dyDescent="0.3">
      <c r="A87" s="17"/>
      <c r="B87" s="17"/>
      <c r="C87" s="17"/>
      <c r="D87" s="17"/>
      <c r="E87" s="17"/>
      <c r="F87" s="17"/>
    </row>
    <row r="88" spans="1:6" x14ac:dyDescent="0.3">
      <c r="A88" s="17"/>
      <c r="B88" s="17"/>
      <c r="C88" s="17"/>
      <c r="D88" s="17"/>
      <c r="E88" s="17"/>
      <c r="F88" s="17"/>
    </row>
    <row r="121" spans="1:14" x14ac:dyDescent="0.3">
      <c r="A121" s="17"/>
      <c r="B121" s="17"/>
      <c r="C121" s="17"/>
      <c r="D121" s="17"/>
      <c r="E121" s="17"/>
      <c r="F121" s="17"/>
      <c r="G121" s="17"/>
      <c r="H121" s="17"/>
    </row>
    <row r="122" spans="1:14" x14ac:dyDescent="0.3">
      <c r="A122" s="17"/>
      <c r="B122" s="17"/>
      <c r="C122" s="17"/>
      <c r="D122" s="17"/>
      <c r="E122" s="17"/>
      <c r="F122" s="17"/>
      <c r="G122" s="17"/>
      <c r="H122" s="17"/>
    </row>
    <row r="123" spans="1:14" x14ac:dyDescent="0.3">
      <c r="A123" s="17"/>
      <c r="B123" s="17"/>
      <c r="C123" s="17"/>
      <c r="D123" s="17"/>
      <c r="E123" s="17"/>
      <c r="F123" s="17"/>
      <c r="G123" s="17"/>
      <c r="H123" s="17"/>
    </row>
    <row r="124" spans="1:14" s="18" customFormat="1" x14ac:dyDescent="0.3">
      <c r="A124" s="17"/>
      <c r="B124" s="17"/>
      <c r="C124" s="17"/>
      <c r="D124" s="17"/>
      <c r="E124" s="17"/>
      <c r="F124" s="17"/>
      <c r="G124" s="24"/>
      <c r="H124" s="24"/>
    </row>
    <row r="125" spans="1:14" x14ac:dyDescent="0.3">
      <c r="A125" s="17"/>
      <c r="B125" s="17"/>
      <c r="C125" s="17"/>
      <c r="D125" s="17"/>
      <c r="E125" s="17"/>
      <c r="F125" s="17"/>
      <c r="G125" s="17"/>
      <c r="H125" s="17"/>
    </row>
    <row r="126" spans="1:14" x14ac:dyDescent="0.3">
      <c r="A126" s="17"/>
      <c r="B126" s="17"/>
      <c r="C126" s="17"/>
      <c r="D126" s="17"/>
      <c r="E126" s="17"/>
      <c r="F126" s="17"/>
      <c r="G126" s="24"/>
      <c r="H126" s="17"/>
    </row>
    <row r="127" spans="1:14" x14ac:dyDescent="0.3">
      <c r="A127" s="17"/>
      <c r="B127" s="17"/>
      <c r="C127" s="17"/>
      <c r="D127" s="17"/>
      <c r="E127" s="17"/>
      <c r="F127" s="17"/>
      <c r="G127" s="17"/>
      <c r="H127" s="17"/>
    </row>
    <row r="128" spans="1:14" x14ac:dyDescent="0.3">
      <c r="A128" s="17"/>
      <c r="B128" s="17"/>
      <c r="C128" s="17"/>
      <c r="D128" s="17"/>
      <c r="E128" s="17"/>
      <c r="F128" s="17"/>
      <c r="G128" s="17"/>
      <c r="H128" s="17"/>
      <c r="K128" t="s">
        <v>13</v>
      </c>
      <c r="M128" t="s">
        <v>12</v>
      </c>
      <c r="N128" t="s">
        <v>11</v>
      </c>
    </row>
    <row r="129" spans="1:14" x14ac:dyDescent="0.3">
      <c r="A129" s="17"/>
      <c r="B129" s="17"/>
      <c r="C129" s="17"/>
      <c r="D129" s="17"/>
      <c r="E129" s="17"/>
      <c r="F129" s="17"/>
      <c r="G129" s="17"/>
      <c r="H129" s="17"/>
      <c r="I129" t="s">
        <v>6</v>
      </c>
      <c r="J129" t="s">
        <v>7</v>
      </c>
      <c r="L129" s="21">
        <v>44139</v>
      </c>
      <c r="M129">
        <v>-577.13</v>
      </c>
      <c r="N129">
        <v>-58.33</v>
      </c>
    </row>
    <row r="130" spans="1:14" x14ac:dyDescent="0.3">
      <c r="A130" s="17"/>
      <c r="B130" s="17"/>
      <c r="C130" s="17"/>
      <c r="D130" s="17"/>
      <c r="E130" s="17"/>
      <c r="F130" s="17"/>
      <c r="G130" s="17"/>
      <c r="H130" s="17"/>
      <c r="I130" t="s">
        <v>8</v>
      </c>
      <c r="J130" t="s">
        <v>7</v>
      </c>
      <c r="L130" s="21">
        <v>44136</v>
      </c>
      <c r="M130">
        <v>-1689.81</v>
      </c>
      <c r="N130">
        <f>-100-40.03-43.66-16.9-58.55</f>
        <v>-259.14</v>
      </c>
    </row>
    <row r="131" spans="1:14" x14ac:dyDescent="0.3">
      <c r="A131" s="17"/>
      <c r="B131" s="17"/>
      <c r="C131" s="17"/>
      <c r="D131" s="17"/>
      <c r="E131" s="17"/>
      <c r="F131" s="17"/>
      <c r="G131" s="17"/>
      <c r="H131" s="17"/>
      <c r="I131" t="s">
        <v>9</v>
      </c>
      <c r="K131">
        <v>-3540.57</v>
      </c>
    </row>
    <row r="132" spans="1:14" x14ac:dyDescent="0.3">
      <c r="A132" s="17"/>
      <c r="B132" s="17"/>
      <c r="C132" s="17"/>
      <c r="D132" s="17"/>
      <c r="E132" s="17"/>
      <c r="F132" s="17"/>
      <c r="G132" s="17"/>
      <c r="H132" s="17"/>
      <c r="I132" t="s">
        <v>10</v>
      </c>
      <c r="K132">
        <v>-352.7</v>
      </c>
    </row>
    <row r="133" spans="1:14" x14ac:dyDescent="0.3">
      <c r="A133" s="17"/>
      <c r="B133" s="17"/>
      <c r="C133" s="17"/>
      <c r="D133" s="17"/>
      <c r="E133" s="17"/>
      <c r="F133" s="17"/>
      <c r="G133" s="17"/>
      <c r="H133" s="17"/>
      <c r="I133" t="s">
        <v>10</v>
      </c>
      <c r="J133" t="s">
        <v>7</v>
      </c>
      <c r="K133">
        <v>-849.09</v>
      </c>
      <c r="L133" s="21">
        <v>44124</v>
      </c>
      <c r="M133">
        <v>-26.9</v>
      </c>
    </row>
    <row r="134" spans="1:14" x14ac:dyDescent="0.3">
      <c r="A134" s="17"/>
      <c r="B134" s="17"/>
      <c r="C134" s="17"/>
      <c r="D134" s="17"/>
      <c r="E134" s="17"/>
      <c r="F134" s="17"/>
      <c r="G134" s="17"/>
      <c r="H134" s="17"/>
    </row>
    <row r="135" spans="1:14" x14ac:dyDescent="0.3">
      <c r="A135" s="17"/>
      <c r="B135" s="17"/>
      <c r="C135" s="17"/>
      <c r="D135" s="17"/>
      <c r="E135" s="17"/>
      <c r="F135" s="17"/>
      <c r="G135" s="17"/>
      <c r="H135" s="17"/>
      <c r="I135" t="s">
        <v>14</v>
      </c>
      <c r="K135" t="s">
        <v>15</v>
      </c>
    </row>
    <row r="136" spans="1:14" x14ac:dyDescent="0.3">
      <c r="A136" s="17"/>
      <c r="B136" s="17"/>
      <c r="C136" s="17"/>
      <c r="D136" s="17"/>
      <c r="E136" s="17"/>
      <c r="F136" s="17"/>
      <c r="G136" s="17"/>
      <c r="H136" s="17"/>
      <c r="I136" s="22">
        <v>2134</v>
      </c>
      <c r="K136">
        <v>640</v>
      </c>
      <c r="L136">
        <v>4</v>
      </c>
    </row>
    <row r="137" spans="1:14" x14ac:dyDescent="0.3">
      <c r="A137" s="17"/>
      <c r="B137" s="17"/>
      <c r="C137" s="17"/>
      <c r="D137" s="17"/>
      <c r="E137" s="17"/>
      <c r="F137" s="17"/>
      <c r="G137" s="17"/>
      <c r="H137" s="17"/>
      <c r="K137">
        <v>340</v>
      </c>
      <c r="L137">
        <v>11</v>
      </c>
    </row>
    <row r="138" spans="1:14" x14ac:dyDescent="0.3">
      <c r="A138" s="17"/>
      <c r="B138" s="17"/>
      <c r="C138" s="17"/>
      <c r="D138" s="17"/>
      <c r="E138" s="17"/>
      <c r="F138" s="17"/>
      <c r="G138" s="17"/>
      <c r="H138" s="17"/>
      <c r="I138" s="22">
        <v>3500</v>
      </c>
      <c r="K138">
        <v>260</v>
      </c>
      <c r="L138">
        <v>18</v>
      </c>
    </row>
    <row r="139" spans="1:14" x14ac:dyDescent="0.3">
      <c r="A139" s="17"/>
      <c r="B139" s="17"/>
      <c r="C139" s="17"/>
      <c r="D139" s="17"/>
      <c r="E139" s="17"/>
      <c r="F139" s="17"/>
      <c r="G139" s="17"/>
      <c r="H139" s="17"/>
      <c r="I139" s="18"/>
      <c r="J139" s="18"/>
      <c r="K139" s="18">
        <v>160</v>
      </c>
      <c r="L139" s="18">
        <v>25</v>
      </c>
      <c r="M139" s="18"/>
      <c r="N139" s="18"/>
    </row>
    <row r="140" spans="1:14" x14ac:dyDescent="0.3">
      <c r="A140" s="17"/>
      <c r="B140" s="17"/>
      <c r="C140" s="17"/>
      <c r="D140" s="17"/>
      <c r="E140" s="17"/>
      <c r="F140" s="17"/>
      <c r="G140" s="17"/>
      <c r="H140" s="17"/>
      <c r="K140">
        <v>340</v>
      </c>
      <c r="L140">
        <v>2</v>
      </c>
    </row>
    <row r="141" spans="1:14" x14ac:dyDescent="0.3">
      <c r="A141" s="17"/>
      <c r="B141" s="17"/>
      <c r="C141" s="17"/>
      <c r="D141" s="17"/>
      <c r="E141" s="17"/>
      <c r="F141" s="17"/>
      <c r="G141" s="17"/>
      <c r="H141" s="17"/>
      <c r="K141">
        <v>400</v>
      </c>
      <c r="L141">
        <v>9</v>
      </c>
    </row>
    <row r="142" spans="1:14" x14ac:dyDescent="0.3">
      <c r="A142" s="17"/>
      <c r="B142" s="17"/>
      <c r="C142" s="17"/>
      <c r="D142" s="17"/>
      <c r="E142" s="17"/>
      <c r="F142" s="17"/>
      <c r="G142" s="17"/>
      <c r="H142" s="17"/>
      <c r="K142">
        <v>160</v>
      </c>
      <c r="L142">
        <v>16</v>
      </c>
    </row>
    <row r="143" spans="1:14" x14ac:dyDescent="0.3">
      <c r="A143" s="17"/>
      <c r="B143" s="17"/>
      <c r="C143" s="17"/>
      <c r="D143" s="17"/>
      <c r="E143" s="17"/>
      <c r="F143" s="17"/>
      <c r="G143" s="17"/>
      <c r="H143" s="17"/>
    </row>
    <row r="144" spans="1:14" x14ac:dyDescent="0.3">
      <c r="A144" s="17"/>
      <c r="B144" s="17"/>
      <c r="C144" s="17"/>
      <c r="D144" s="17"/>
      <c r="E144" s="17"/>
      <c r="F144" s="17"/>
      <c r="G144" s="17"/>
      <c r="H144" s="17"/>
      <c r="I144" t="s">
        <v>16</v>
      </c>
    </row>
    <row r="145" spans="1:9" x14ac:dyDescent="0.3">
      <c r="A145" s="17"/>
      <c r="B145" s="17"/>
      <c r="C145" s="17"/>
      <c r="D145" s="17"/>
      <c r="E145" s="17"/>
      <c r="F145" s="17"/>
      <c r="G145" s="17"/>
      <c r="H145" s="17"/>
      <c r="I145" t="s">
        <v>17</v>
      </c>
    </row>
    <row r="146" spans="1:9" x14ac:dyDescent="0.3">
      <c r="A146" s="17"/>
      <c r="B146" s="17"/>
      <c r="C146" s="17"/>
      <c r="D146" s="17"/>
      <c r="E146" s="17"/>
      <c r="F146" s="17"/>
      <c r="G146" s="17"/>
      <c r="H146" s="17"/>
    </row>
    <row r="147" spans="1:9" x14ac:dyDescent="0.3">
      <c r="A147" s="17"/>
      <c r="B147" s="17"/>
      <c r="C147" s="17"/>
      <c r="D147" s="17"/>
      <c r="E147" s="17"/>
      <c r="F147" s="17"/>
      <c r="G147" s="17"/>
      <c r="H147" s="17"/>
    </row>
    <row r="148" spans="1:9" x14ac:dyDescent="0.3">
      <c r="A148" s="17"/>
      <c r="B148" s="17"/>
      <c r="C148" s="17"/>
      <c r="D148" s="17"/>
      <c r="E148" s="17"/>
      <c r="F148" s="17"/>
      <c r="G148" s="17"/>
      <c r="H148" s="17"/>
    </row>
    <row r="149" spans="1:9" x14ac:dyDescent="0.3">
      <c r="A149" s="17"/>
      <c r="B149" s="17"/>
      <c r="C149" s="17"/>
      <c r="D149" s="17"/>
      <c r="E149" s="17"/>
      <c r="F149" s="17"/>
      <c r="G149" s="17"/>
      <c r="H149" s="17"/>
    </row>
    <row r="150" spans="1:9" x14ac:dyDescent="0.3">
      <c r="A150" s="17"/>
      <c r="B150" s="17"/>
      <c r="C150" s="17"/>
      <c r="D150" s="17"/>
      <c r="E150" s="17"/>
      <c r="F150" s="17"/>
      <c r="G150" s="17"/>
      <c r="H150" s="17"/>
    </row>
    <row r="151" spans="1:9" x14ac:dyDescent="0.3">
      <c r="A151" s="17"/>
      <c r="B151" s="17"/>
      <c r="C151" s="17"/>
      <c r="D151" s="17"/>
      <c r="E151" s="17"/>
      <c r="F151" s="17"/>
      <c r="G151" s="17"/>
      <c r="H151" s="17"/>
    </row>
    <row r="152" spans="1:9" x14ac:dyDescent="0.3">
      <c r="A152" s="17"/>
      <c r="B152" s="17"/>
      <c r="C152" s="17"/>
      <c r="D152" s="17"/>
      <c r="E152" s="17"/>
      <c r="F152" s="17"/>
      <c r="G152" s="17"/>
      <c r="H152" s="17"/>
    </row>
    <row r="153" spans="1:9" x14ac:dyDescent="0.3">
      <c r="A153" s="17"/>
      <c r="B153" s="17"/>
      <c r="C153" s="17"/>
      <c r="D153" s="17"/>
      <c r="E153" s="17"/>
      <c r="F153" s="17"/>
      <c r="G153" s="17"/>
      <c r="H153" s="17"/>
    </row>
    <row r="154" spans="1:9" x14ac:dyDescent="0.3">
      <c r="A154" s="17"/>
      <c r="B154" s="17"/>
      <c r="C154" s="17"/>
      <c r="D154" s="17"/>
      <c r="E154" s="17"/>
      <c r="F154" s="17"/>
      <c r="G154" s="17"/>
      <c r="H154" s="17"/>
    </row>
    <row r="155" spans="1:9" x14ac:dyDescent="0.3">
      <c r="A155" s="17"/>
      <c r="B155" s="17"/>
      <c r="C155" s="17"/>
      <c r="D155" s="17"/>
      <c r="E155" s="17"/>
      <c r="F155" s="17"/>
      <c r="G155" s="17"/>
      <c r="H155" s="17"/>
    </row>
    <row r="156" spans="1:9" x14ac:dyDescent="0.3">
      <c r="A156" s="17"/>
      <c r="B156" s="17"/>
      <c r="C156" s="17"/>
      <c r="D156" s="17"/>
      <c r="E156" s="17"/>
      <c r="F156" s="17"/>
      <c r="G156" s="17"/>
      <c r="H156" s="17"/>
    </row>
    <row r="157" spans="1:9" x14ac:dyDescent="0.3">
      <c r="A157" s="17"/>
      <c r="B157" s="17"/>
      <c r="C157" s="17"/>
      <c r="D157" s="17"/>
      <c r="E157" s="17"/>
      <c r="F157" s="17"/>
      <c r="G157" s="17"/>
      <c r="H157" s="17"/>
    </row>
    <row r="158" spans="1:9" x14ac:dyDescent="0.3">
      <c r="A158" s="17"/>
      <c r="B158" s="17"/>
      <c r="C158" s="17"/>
      <c r="D158" s="17"/>
      <c r="E158" s="17"/>
      <c r="F158" s="17"/>
      <c r="G158" s="17"/>
      <c r="H158" s="17"/>
    </row>
    <row r="159" spans="1:9" x14ac:dyDescent="0.3">
      <c r="A159" s="17"/>
      <c r="B159" s="17"/>
      <c r="C159" s="17"/>
      <c r="D159" s="17"/>
      <c r="E159" s="17"/>
      <c r="F159" s="17"/>
      <c r="G159" s="17"/>
      <c r="H159" s="17"/>
    </row>
    <row r="160" spans="1:9" x14ac:dyDescent="0.3">
      <c r="A160" s="17"/>
      <c r="B160" s="17"/>
      <c r="C160" s="17"/>
      <c r="D160" s="17"/>
      <c r="E160" s="17"/>
      <c r="F160" s="17"/>
      <c r="G160" s="17"/>
      <c r="H160" s="17"/>
    </row>
    <row r="161" spans="1:8" x14ac:dyDescent="0.3">
      <c r="A161" s="17"/>
      <c r="B161" s="17"/>
      <c r="C161" s="17"/>
      <c r="D161" s="17"/>
      <c r="E161" s="17"/>
      <c r="F161" s="17"/>
      <c r="G161" s="17"/>
      <c r="H161" s="17"/>
    </row>
    <row r="162" spans="1:8" x14ac:dyDescent="0.3">
      <c r="A162" s="17"/>
      <c r="B162" s="17"/>
      <c r="C162" s="17"/>
      <c r="D162" s="17"/>
      <c r="E162" s="17"/>
      <c r="F162" s="17"/>
      <c r="G162" s="17"/>
      <c r="H162" s="17"/>
    </row>
    <row r="163" spans="1:8" x14ac:dyDescent="0.3">
      <c r="A163" s="17"/>
      <c r="B163" s="17"/>
      <c r="C163" s="17"/>
      <c r="D163" s="17"/>
      <c r="E163" s="17"/>
      <c r="F163" s="17"/>
      <c r="G163" s="17"/>
      <c r="H163" s="17"/>
    </row>
    <row r="164" spans="1:8" x14ac:dyDescent="0.3">
      <c r="A164" s="17"/>
      <c r="B164" s="17"/>
      <c r="C164" s="17"/>
      <c r="D164" s="17"/>
      <c r="E164" s="17"/>
      <c r="F164" s="17"/>
      <c r="G164" s="17"/>
      <c r="H164" s="17"/>
    </row>
    <row r="165" spans="1:8" x14ac:dyDescent="0.3">
      <c r="A165" s="17"/>
      <c r="B165" s="17"/>
      <c r="C165" s="17"/>
      <c r="D165" s="17"/>
      <c r="E165" s="17"/>
      <c r="F165" s="17"/>
      <c r="G165" s="17"/>
      <c r="H165" s="17"/>
    </row>
    <row r="166" spans="1:8" x14ac:dyDescent="0.3">
      <c r="A166" s="17"/>
      <c r="B166" s="17"/>
      <c r="C166" s="17"/>
      <c r="D166" s="17"/>
      <c r="E166" s="17"/>
      <c r="F166" s="17"/>
      <c r="G166" s="17"/>
      <c r="H166" s="17"/>
    </row>
    <row r="167" spans="1:8" x14ac:dyDescent="0.3">
      <c r="A167" s="17"/>
      <c r="B167" s="17"/>
      <c r="C167" s="17"/>
      <c r="D167" s="17"/>
      <c r="E167" s="17"/>
      <c r="F167" s="17"/>
      <c r="G167" s="17"/>
      <c r="H167" s="17"/>
    </row>
    <row r="168" spans="1:8" x14ac:dyDescent="0.3">
      <c r="A168" s="17"/>
      <c r="B168" s="17"/>
      <c r="C168" s="17"/>
      <c r="D168" s="17"/>
      <c r="E168" s="17"/>
      <c r="F168" s="17"/>
      <c r="G168" s="17"/>
      <c r="H168" s="17"/>
    </row>
    <row r="169" spans="1:8" x14ac:dyDescent="0.3">
      <c r="A169" s="17"/>
      <c r="B169" s="17"/>
      <c r="C169" s="17"/>
      <c r="D169" s="17"/>
      <c r="E169" s="17"/>
      <c r="F169" s="17"/>
      <c r="G169" s="17"/>
      <c r="H169" s="17"/>
    </row>
    <row r="170" spans="1:8" x14ac:dyDescent="0.3">
      <c r="A170" s="17"/>
      <c r="B170" s="17"/>
      <c r="C170" s="17"/>
      <c r="D170" s="17"/>
      <c r="E170" s="17"/>
      <c r="F170" s="17"/>
      <c r="G170" s="17"/>
      <c r="H170" s="17"/>
    </row>
    <row r="171" spans="1:8" x14ac:dyDescent="0.3">
      <c r="A171" s="17"/>
      <c r="B171" s="17"/>
      <c r="C171" s="17"/>
      <c r="D171" s="17"/>
      <c r="E171" s="17"/>
      <c r="F171" s="17"/>
      <c r="G171" s="17"/>
      <c r="H171" s="17"/>
    </row>
    <row r="172" spans="1:8" x14ac:dyDescent="0.3">
      <c r="A172" s="17"/>
      <c r="B172" s="17"/>
      <c r="C172" s="17"/>
      <c r="D172" s="17"/>
      <c r="E172" s="17"/>
      <c r="F172" s="17"/>
      <c r="G172" s="17"/>
      <c r="H172" s="17"/>
    </row>
    <row r="173" spans="1:8" x14ac:dyDescent="0.3">
      <c r="A173" s="17"/>
      <c r="B173" s="17"/>
      <c r="C173" s="17"/>
      <c r="D173" s="17"/>
      <c r="E173" s="17"/>
      <c r="F173" s="17"/>
      <c r="G173" s="17"/>
      <c r="H173" s="17"/>
    </row>
    <row r="174" spans="1:8" x14ac:dyDescent="0.3">
      <c r="A174" s="17"/>
      <c r="B174" s="17"/>
      <c r="C174" s="17"/>
      <c r="D174" s="17"/>
      <c r="E174" s="17"/>
      <c r="F174" s="17"/>
      <c r="G174" s="17"/>
      <c r="H174" s="17"/>
    </row>
    <row r="175" spans="1:8" x14ac:dyDescent="0.3">
      <c r="A175" s="17"/>
      <c r="B175" s="17"/>
      <c r="C175" s="17"/>
      <c r="D175" s="17"/>
      <c r="E175" s="17"/>
      <c r="F175" s="17"/>
      <c r="G175" s="17"/>
      <c r="H175" s="17"/>
    </row>
    <row r="176" spans="1:8" x14ac:dyDescent="0.3">
      <c r="A176" s="17"/>
      <c r="B176" s="17"/>
      <c r="C176" s="17"/>
      <c r="D176" s="17"/>
      <c r="E176" s="17"/>
      <c r="F176" s="17"/>
      <c r="G176" s="17"/>
      <c r="H176" s="17"/>
    </row>
    <row r="177" spans="1:8" x14ac:dyDescent="0.3">
      <c r="A177" s="17"/>
      <c r="B177" s="17"/>
      <c r="C177" s="17"/>
      <c r="D177" s="17"/>
      <c r="E177" s="17"/>
      <c r="F177" s="17"/>
      <c r="G177" s="17"/>
      <c r="H177" s="17"/>
    </row>
    <row r="178" spans="1:8" x14ac:dyDescent="0.3">
      <c r="A178" s="17"/>
      <c r="B178" s="17"/>
      <c r="C178" s="17"/>
      <c r="D178" s="17"/>
      <c r="E178" s="17"/>
      <c r="F178" s="17"/>
      <c r="G178" s="17"/>
      <c r="H178" s="17"/>
    </row>
    <row r="179" spans="1:8" x14ac:dyDescent="0.3">
      <c r="A179" s="17"/>
      <c r="B179" s="17"/>
      <c r="C179" s="17"/>
      <c r="D179" s="17"/>
      <c r="E179" s="17"/>
      <c r="F179" s="17"/>
      <c r="G179" s="17"/>
      <c r="H179" s="17"/>
    </row>
    <row r="180" spans="1:8" x14ac:dyDescent="0.3">
      <c r="A180" s="17"/>
      <c r="B180" s="17"/>
      <c r="C180" s="17"/>
      <c r="D180" s="17"/>
      <c r="E180" s="17"/>
      <c r="F180" s="17"/>
      <c r="G180" s="17"/>
      <c r="H180" s="17"/>
    </row>
    <row r="181" spans="1:8" x14ac:dyDescent="0.3">
      <c r="A181" s="17"/>
      <c r="B181" s="17"/>
      <c r="C181" s="17"/>
      <c r="D181" s="17"/>
      <c r="E181" s="17"/>
      <c r="F181" s="17"/>
      <c r="G181" s="17"/>
      <c r="H181" s="17"/>
    </row>
    <row r="182" spans="1:8" x14ac:dyDescent="0.3">
      <c r="A182" s="17"/>
      <c r="B182" s="17"/>
      <c r="C182" s="17"/>
      <c r="D182" s="17"/>
      <c r="E182" s="17"/>
      <c r="F182" s="17"/>
      <c r="G182" s="17"/>
      <c r="H182" s="17"/>
    </row>
    <row r="183" spans="1:8" x14ac:dyDescent="0.3">
      <c r="A183" s="17"/>
      <c r="B183" s="17"/>
      <c r="C183" s="17"/>
      <c r="D183" s="17"/>
      <c r="E183" s="17"/>
      <c r="F183" s="17"/>
      <c r="G183" s="17"/>
      <c r="H183" s="17"/>
    </row>
    <row r="184" spans="1:8" x14ac:dyDescent="0.3">
      <c r="A184" s="17"/>
      <c r="B184" s="17"/>
      <c r="C184" s="17"/>
      <c r="D184" s="17"/>
      <c r="E184" s="17"/>
      <c r="F184" s="17"/>
      <c r="G184" s="17"/>
      <c r="H184" s="17"/>
    </row>
    <row r="185" spans="1:8" x14ac:dyDescent="0.3">
      <c r="A185" s="17"/>
      <c r="B185" s="17"/>
      <c r="C185" s="17"/>
      <c r="D185" s="17"/>
      <c r="E185" s="17"/>
      <c r="F185" s="17"/>
      <c r="G185" s="17"/>
      <c r="H185" s="17"/>
    </row>
    <row r="186" spans="1:8" x14ac:dyDescent="0.3">
      <c r="A186" s="17"/>
      <c r="B186" s="17"/>
      <c r="C186" s="17"/>
      <c r="D186" s="17"/>
      <c r="E186" s="17"/>
      <c r="F186" s="17"/>
      <c r="G186" s="17"/>
      <c r="H186" s="17"/>
    </row>
    <row r="187" spans="1:8" x14ac:dyDescent="0.3">
      <c r="A187" s="17"/>
      <c r="B187" s="17"/>
      <c r="C187" s="17"/>
      <c r="D187" s="17"/>
      <c r="E187" s="17"/>
      <c r="F187" s="17"/>
      <c r="G187" s="17"/>
      <c r="H187" s="17"/>
    </row>
    <row r="188" spans="1:8" x14ac:dyDescent="0.3">
      <c r="A188" s="17"/>
      <c r="B188" s="17"/>
      <c r="C188" s="17"/>
      <c r="D188" s="17"/>
      <c r="E188" s="17"/>
      <c r="F188" s="17"/>
      <c r="G188" s="17"/>
      <c r="H188" s="17"/>
    </row>
    <row r="189" spans="1:8" x14ac:dyDescent="0.3">
      <c r="A189" s="17"/>
      <c r="B189" s="17"/>
      <c r="C189" s="17"/>
      <c r="D189" s="17"/>
      <c r="E189" s="17"/>
      <c r="F189" s="17"/>
      <c r="G189" s="17"/>
      <c r="H189" s="17"/>
    </row>
    <row r="190" spans="1:8" x14ac:dyDescent="0.3">
      <c r="A190" s="17"/>
      <c r="B190" s="17"/>
      <c r="C190" s="17"/>
      <c r="D190" s="17"/>
      <c r="E190" s="17"/>
      <c r="F190" s="17"/>
      <c r="G190" s="17"/>
      <c r="H190" s="17"/>
    </row>
    <row r="191" spans="1:8" x14ac:dyDescent="0.3">
      <c r="A191" s="17"/>
      <c r="B191" s="17"/>
      <c r="C191" s="17"/>
      <c r="D191" s="17"/>
      <c r="E191" s="17"/>
      <c r="F191" s="17"/>
      <c r="G191" s="17"/>
      <c r="H191" s="17"/>
    </row>
    <row r="192" spans="1:8" x14ac:dyDescent="0.3">
      <c r="A192" s="17"/>
      <c r="B192" s="17"/>
      <c r="C192" s="17"/>
      <c r="D192" s="17"/>
      <c r="E192" s="17"/>
      <c r="F192" s="17"/>
      <c r="G192" s="17"/>
      <c r="H192" s="17"/>
    </row>
    <row r="193" spans="1:8" x14ac:dyDescent="0.3">
      <c r="A193" s="17"/>
      <c r="B193" s="17"/>
      <c r="C193" s="17"/>
      <c r="D193" s="17"/>
      <c r="E193" s="17"/>
      <c r="F193" s="17"/>
      <c r="G193" s="17"/>
      <c r="H193" s="17"/>
    </row>
    <row r="194" spans="1:8" x14ac:dyDescent="0.3">
      <c r="A194" s="17"/>
      <c r="B194" s="17"/>
      <c r="C194" s="17"/>
      <c r="D194" s="17"/>
      <c r="E194" s="17"/>
      <c r="F194" s="17"/>
      <c r="G194" s="17"/>
      <c r="H194" s="17"/>
    </row>
    <row r="195" spans="1:8" x14ac:dyDescent="0.3">
      <c r="A195" s="17"/>
      <c r="B195" s="17"/>
      <c r="C195" s="17"/>
      <c r="D195" s="17"/>
      <c r="E195" s="17"/>
      <c r="F195" s="17"/>
      <c r="G195" s="17"/>
      <c r="H195" s="17"/>
    </row>
    <row r="196" spans="1:8" x14ac:dyDescent="0.3">
      <c r="A196" s="17"/>
      <c r="B196" s="17"/>
      <c r="C196" s="17"/>
      <c r="D196" s="17"/>
      <c r="E196" s="17"/>
      <c r="F196" s="17"/>
      <c r="G196" s="17"/>
      <c r="H196" s="17"/>
    </row>
    <row r="197" spans="1:8" x14ac:dyDescent="0.3">
      <c r="A197" s="17"/>
      <c r="B197" s="17"/>
      <c r="C197" s="17"/>
      <c r="D197" s="17"/>
      <c r="E197" s="17"/>
      <c r="F197" s="17"/>
      <c r="G197" s="17"/>
      <c r="H197" s="17"/>
    </row>
    <row r="198" spans="1:8" x14ac:dyDescent="0.3">
      <c r="A198" s="17"/>
      <c r="B198" s="17"/>
      <c r="C198" s="17"/>
      <c r="D198" s="17"/>
      <c r="E198" s="17"/>
      <c r="F198" s="17"/>
      <c r="G198" s="17"/>
      <c r="H198" s="17"/>
    </row>
  </sheetData>
  <dataConsolidate/>
  <mergeCells count="1">
    <mergeCell ref="A1:D3"/>
  </mergeCells>
  <conditionalFormatting sqref="E9:F9">
    <cfRule type="iconSet" priority="1">
      <iconSet>
        <cfvo type="percent" val="0"/>
        <cfvo type="num" val="0"/>
        <cfvo type="num" val="0" gte="0"/>
      </iconSet>
    </cfRule>
  </conditionalFormatting>
  <dataValidations count="1">
    <dataValidation type="list" allowBlank="1" showInputMessage="1" showErrorMessage="1" sqref="E17:E66" xr:uid="{509D736B-95F9-4602-9334-ABD13B3AF8F9}">
      <formula1>$A$73:$A$74</formula1>
    </dataValidation>
  </dataValidations>
  <pageMargins left="0.511811024" right="0.511811024" top="0.78740157499999996" bottom="0.78740157499999996" header="0.31496062000000002" footer="0.31496062000000002"/>
  <pageSetup paperSize="9" orientation="portrait" verticalDpi="300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72838-2B02-4665-8E47-9B607B6EB584}">
  <dimension ref="A1:T198"/>
  <sheetViews>
    <sheetView showGridLines="0" zoomScaleNormal="100" zoomScalePageLayoutView="80" workbookViewId="0">
      <selection activeCell="B13" sqref="B13"/>
    </sheetView>
  </sheetViews>
  <sheetFormatPr defaultColWidth="8.88671875" defaultRowHeight="14.4" x14ac:dyDescent="0.3"/>
  <cols>
    <col min="1" max="1" width="24.109375" bestFit="1" customWidth="1"/>
    <col min="2" max="2" width="18.33203125" bestFit="1" customWidth="1"/>
    <col min="3" max="3" width="16" bestFit="1" customWidth="1"/>
    <col min="4" max="4" width="10.5546875" bestFit="1" customWidth="1"/>
    <col min="5" max="6" width="23.6640625" bestFit="1" customWidth="1"/>
    <col min="7" max="7" width="16.109375" bestFit="1" customWidth="1"/>
    <col min="9" max="9" width="14.5546875" customWidth="1"/>
    <col min="16" max="16" width="17.6640625" bestFit="1" customWidth="1"/>
    <col min="18" max="18" width="17.6640625" customWidth="1"/>
  </cols>
  <sheetData>
    <row r="1" spans="1:20" ht="15" customHeight="1" x14ac:dyDescent="0.3">
      <c r="A1" s="37" t="s">
        <v>29</v>
      </c>
      <c r="B1" s="37"/>
      <c r="C1" s="37"/>
      <c r="D1" s="37"/>
    </row>
    <row r="2" spans="1:20" ht="15" customHeight="1" x14ac:dyDescent="0.3">
      <c r="A2" s="37"/>
      <c r="B2" s="37"/>
      <c r="C2" s="37"/>
      <c r="D2" s="37"/>
      <c r="O2" s="17"/>
      <c r="P2" s="17"/>
      <c r="Q2" s="17"/>
      <c r="R2" s="17"/>
      <c r="S2" s="17"/>
      <c r="T2" s="17"/>
    </row>
    <row r="3" spans="1:20" ht="15" customHeight="1" x14ac:dyDescent="0.3">
      <c r="A3" s="37"/>
      <c r="B3" s="37"/>
      <c r="C3" s="37"/>
      <c r="D3" s="37"/>
      <c r="T3" s="17"/>
    </row>
    <row r="4" spans="1:20" ht="15" thickBot="1" x14ac:dyDescent="0.35">
      <c r="T4" s="17"/>
    </row>
    <row r="5" spans="1:20" ht="15" thickBot="1" x14ac:dyDescent="0.35">
      <c r="A5" s="6" t="s">
        <v>4</v>
      </c>
      <c r="B5" s="9" t="s">
        <v>22</v>
      </c>
      <c r="C5" s="7" t="s">
        <v>21</v>
      </c>
      <c r="E5" s="15" t="s">
        <v>28</v>
      </c>
      <c r="F5" s="16">
        <f>C67-C14</f>
        <v>153.03030303030309</v>
      </c>
      <c r="T5" s="17"/>
    </row>
    <row r="6" spans="1:20" ht="15" thickBot="1" x14ac:dyDescent="0.35">
      <c r="A6" s="3" t="s">
        <v>19</v>
      </c>
      <c r="B6" s="4"/>
      <c r="C6" s="23">
        <v>1</v>
      </c>
      <c r="T6" s="17"/>
    </row>
    <row r="7" spans="1:20" ht="15" thickBot="1" x14ac:dyDescent="0.35">
      <c r="A7" s="3" t="s">
        <v>20</v>
      </c>
      <c r="B7" s="4">
        <v>100</v>
      </c>
      <c r="C7" s="12">
        <v>100</v>
      </c>
      <c r="E7" s="15" t="s">
        <v>5</v>
      </c>
      <c r="F7" s="16">
        <v>0</v>
      </c>
      <c r="T7" s="17"/>
    </row>
    <row r="8" spans="1:20" ht="15" thickBot="1" x14ac:dyDescent="0.35">
      <c r="A8" s="3" t="s">
        <v>23</v>
      </c>
      <c r="B8" s="35">
        <v>0.02</v>
      </c>
      <c r="C8" s="12">
        <f>Tabela524810121416182062816241012[[#This Row],[Valor Esperado]]*F14</f>
        <v>6.1212121212121229</v>
      </c>
      <c r="T8" s="17"/>
    </row>
    <row r="9" spans="1:20" ht="15" thickBot="1" x14ac:dyDescent="0.35">
      <c r="A9" s="3" t="s">
        <v>24</v>
      </c>
      <c r="B9" s="4">
        <v>0</v>
      </c>
      <c r="C9" s="12">
        <v>0</v>
      </c>
      <c r="E9" s="19" t="str">
        <f>IF($F$5&gt;$F$7,"Meta Atingida","Meta Não Atingida")</f>
        <v>Meta Atingida</v>
      </c>
      <c r="F9" s="20">
        <f>$F$5-$F$7</f>
        <v>153.03030303030309</v>
      </c>
      <c r="T9" s="17"/>
    </row>
    <row r="10" spans="1:20" ht="15" thickBot="1" x14ac:dyDescent="0.35">
      <c r="A10" s="3" t="s">
        <v>25</v>
      </c>
      <c r="B10" s="4">
        <v>0</v>
      </c>
      <c r="C10" s="12">
        <v>1</v>
      </c>
      <c r="T10" s="17"/>
    </row>
    <row r="11" spans="1:20" ht="15" thickBot="1" x14ac:dyDescent="0.35">
      <c r="A11" s="3" t="s">
        <v>26</v>
      </c>
      <c r="B11" s="4">
        <v>0</v>
      </c>
      <c r="C11" s="12">
        <v>0</v>
      </c>
      <c r="E11" s="15" t="s">
        <v>45</v>
      </c>
      <c r="F11" s="31">
        <f>F12*F14</f>
        <v>153.03030303030306</v>
      </c>
      <c r="T11" s="17"/>
    </row>
    <row r="12" spans="1:20" ht="15" thickBot="1" x14ac:dyDescent="0.35">
      <c r="A12" t="s">
        <v>41</v>
      </c>
      <c r="B12" s="4">
        <v>0</v>
      </c>
      <c r="C12" s="4">
        <v>0</v>
      </c>
      <c r="E12" s="15" t="s">
        <v>43</v>
      </c>
      <c r="F12" s="36">
        <v>0.5</v>
      </c>
      <c r="T12" s="17"/>
    </row>
    <row r="13" spans="1:20" ht="15" thickBot="1" x14ac:dyDescent="0.35">
      <c r="A13" s="3" t="s">
        <v>27</v>
      </c>
      <c r="B13" s="35">
        <v>0.15</v>
      </c>
      <c r="C13" s="12">
        <f>Tabela524810121416182062816241012[[#This Row],[Valor Esperado]]*F14</f>
        <v>45.909090909090914</v>
      </c>
      <c r="E13" s="15" t="s">
        <v>42</v>
      </c>
      <c r="F13" s="25">
        <f>(F14-C14)/C14</f>
        <v>1.0000000000000004</v>
      </c>
      <c r="T13" s="17"/>
    </row>
    <row r="14" spans="1:20" ht="15" thickBot="1" x14ac:dyDescent="0.35">
      <c r="A14" s="8" t="s">
        <v>3</v>
      </c>
      <c r="B14" s="13"/>
      <c r="C14" s="13">
        <f>SUM(C7:C13)*C6</f>
        <v>153.03030303030303</v>
      </c>
      <c r="E14" s="15" t="s">
        <v>38</v>
      </c>
      <c r="F14" s="16">
        <f>SUM(C7,C9:C12)/(1-B8-B13-F12)</f>
        <v>306.06060606060612</v>
      </c>
      <c r="O14" s="17"/>
      <c r="P14" s="17"/>
      <c r="Q14" s="17"/>
      <c r="R14" s="17"/>
      <c r="S14" s="17"/>
      <c r="T14" s="17"/>
    </row>
    <row r="15" spans="1:20" x14ac:dyDescent="0.3">
      <c r="G15" s="2"/>
    </row>
    <row r="16" spans="1:20" x14ac:dyDescent="0.3">
      <c r="A16" s="9" t="s">
        <v>19</v>
      </c>
      <c r="B16" s="9" t="s">
        <v>39</v>
      </c>
      <c r="C16" s="9" t="s">
        <v>40</v>
      </c>
      <c r="D16" s="9" t="s">
        <v>0</v>
      </c>
      <c r="E16" s="9" t="s">
        <v>1</v>
      </c>
      <c r="F16" s="9" t="s">
        <v>18</v>
      </c>
    </row>
    <row r="17" spans="1:9" x14ac:dyDescent="0.3">
      <c r="A17" s="1">
        <v>1</v>
      </c>
      <c r="B17" s="1"/>
      <c r="C17" s="29">
        <f>Tabela635911131517192172917251113[[#This Row],[Quantidade]]*$F$14</f>
        <v>306.06060606060612</v>
      </c>
      <c r="D17" s="5"/>
      <c r="E17" s="1"/>
      <c r="F17" s="1"/>
    </row>
    <row r="18" spans="1:9" ht="15" thickBot="1" x14ac:dyDescent="0.35">
      <c r="A18" s="1"/>
      <c r="B18" s="1"/>
      <c r="C18" s="29">
        <f>Tabela635911131517192172917251113[[#This Row],[Quantidade]]*$F$14</f>
        <v>0</v>
      </c>
      <c r="D18" s="5"/>
      <c r="E18" s="1"/>
      <c r="F18" s="1"/>
    </row>
    <row r="19" spans="1:9" ht="15" thickBot="1" x14ac:dyDescent="0.35">
      <c r="A19" s="1"/>
      <c r="B19" s="1"/>
      <c r="C19" s="29">
        <f>Tabela635911131517192172917251113[[#This Row],[Quantidade]]*$F$14</f>
        <v>0</v>
      </c>
      <c r="D19" s="5"/>
      <c r="E19" s="1"/>
      <c r="F19" s="1"/>
      <c r="H19" s="32"/>
      <c r="I19" s="33" t="s">
        <v>44</v>
      </c>
    </row>
    <row r="20" spans="1:9" x14ac:dyDescent="0.3">
      <c r="A20" s="1"/>
      <c r="B20" s="1"/>
      <c r="C20" s="29">
        <f>Tabela635911131517192172917251113[[#This Row],[Quantidade]]*$F$14</f>
        <v>0</v>
      </c>
      <c r="D20" s="5"/>
      <c r="E20" s="1"/>
      <c r="F20" s="1"/>
    </row>
    <row r="21" spans="1:9" x14ac:dyDescent="0.3">
      <c r="A21" s="1"/>
      <c r="B21" s="1"/>
      <c r="C21" s="29">
        <f>Tabela635911131517192172917251113[[#This Row],[Quantidade]]*$F$14</f>
        <v>0</v>
      </c>
      <c r="D21" s="5"/>
      <c r="E21" s="1"/>
      <c r="F21" s="1"/>
    </row>
    <row r="22" spans="1:9" x14ac:dyDescent="0.3">
      <c r="A22" s="1"/>
      <c r="B22" s="1"/>
      <c r="C22" s="29">
        <f>Tabela635911131517192172917251113[[#This Row],[Quantidade]]*$F$14</f>
        <v>0</v>
      </c>
      <c r="D22" s="5"/>
      <c r="E22" s="1"/>
      <c r="F22" s="1"/>
    </row>
    <row r="23" spans="1:9" x14ac:dyDescent="0.3">
      <c r="A23" s="1"/>
      <c r="B23" s="1"/>
      <c r="C23" s="29">
        <f>Tabela635911131517192172917251113[[#This Row],[Quantidade]]*$F$14</f>
        <v>0</v>
      </c>
      <c r="D23" s="5"/>
      <c r="E23" s="1"/>
      <c r="F23" s="1"/>
    </row>
    <row r="24" spans="1:9" x14ac:dyDescent="0.3">
      <c r="A24" s="1"/>
      <c r="B24" s="1"/>
      <c r="C24" s="29">
        <f>Tabela635911131517192172917251113[[#This Row],[Quantidade]]*$F$14</f>
        <v>0</v>
      </c>
      <c r="D24" s="5"/>
      <c r="E24" s="1"/>
      <c r="F24" s="1"/>
      <c r="H24" s="34"/>
    </row>
    <row r="25" spans="1:9" x14ac:dyDescent="0.3">
      <c r="A25" s="1"/>
      <c r="B25" s="1"/>
      <c r="C25" s="29">
        <f>Tabela635911131517192172917251113[[#This Row],[Quantidade]]*$F$14</f>
        <v>0</v>
      </c>
      <c r="D25" s="5"/>
      <c r="E25" s="1"/>
      <c r="F25" s="1"/>
    </row>
    <row r="26" spans="1:9" x14ac:dyDescent="0.3">
      <c r="A26" s="1"/>
      <c r="B26" s="1"/>
      <c r="C26" s="29">
        <f>Tabela635911131517192172917251113[[#This Row],[Quantidade]]*$F$14</f>
        <v>0</v>
      </c>
      <c r="D26" s="5"/>
      <c r="E26" s="1"/>
      <c r="F26" s="1"/>
    </row>
    <row r="27" spans="1:9" x14ac:dyDescent="0.3">
      <c r="A27" s="1"/>
      <c r="B27" s="1"/>
      <c r="C27" s="29">
        <f>Tabela635911131517192172917251113[[#This Row],[Quantidade]]*$F$14</f>
        <v>0</v>
      </c>
      <c r="D27" s="5"/>
      <c r="E27" s="1"/>
      <c r="F27" s="1"/>
    </row>
    <row r="28" spans="1:9" x14ac:dyDescent="0.3">
      <c r="A28" s="1"/>
      <c r="B28" s="1"/>
      <c r="C28" s="29">
        <f>Tabela635911131517192172917251113[[#This Row],[Quantidade]]*$F$14</f>
        <v>0</v>
      </c>
      <c r="D28" s="5"/>
      <c r="E28" s="1"/>
      <c r="F28" s="1"/>
    </row>
    <row r="29" spans="1:9" x14ac:dyDescent="0.3">
      <c r="A29" s="1"/>
      <c r="B29" s="1"/>
      <c r="C29" s="29">
        <f>Tabela635911131517192172917251113[[#This Row],[Quantidade]]*$F$14</f>
        <v>0</v>
      </c>
      <c r="D29" s="5"/>
      <c r="E29" s="1"/>
      <c r="F29" s="1"/>
    </row>
    <row r="30" spans="1:9" x14ac:dyDescent="0.3">
      <c r="A30" s="1"/>
      <c r="B30" s="1"/>
      <c r="C30" s="29">
        <f>Tabela635911131517192172917251113[[#This Row],[Quantidade]]*$F$14</f>
        <v>0</v>
      </c>
      <c r="D30" s="5"/>
      <c r="E30" s="1"/>
      <c r="F30" s="1"/>
    </row>
    <row r="31" spans="1:9" x14ac:dyDescent="0.3">
      <c r="A31" s="1"/>
      <c r="B31" s="1"/>
      <c r="C31" s="29">
        <f>Tabela635911131517192172917251113[[#This Row],[Quantidade]]*$F$14</f>
        <v>0</v>
      </c>
      <c r="D31" s="5"/>
      <c r="E31" s="1"/>
      <c r="F31" s="1"/>
    </row>
    <row r="32" spans="1:9" x14ac:dyDescent="0.3">
      <c r="A32" s="1"/>
      <c r="B32" s="1"/>
      <c r="C32" s="29">
        <f>Tabela635911131517192172917251113[[#This Row],[Quantidade]]*$F$14</f>
        <v>0</v>
      </c>
      <c r="D32" s="5"/>
      <c r="E32" s="1"/>
      <c r="F32" s="1"/>
    </row>
    <row r="33" spans="1:6" x14ac:dyDescent="0.3">
      <c r="A33" s="1"/>
      <c r="B33" s="1"/>
      <c r="C33" s="29">
        <f>Tabela635911131517192172917251113[[#This Row],[Quantidade]]*$F$14</f>
        <v>0</v>
      </c>
      <c r="D33" s="5"/>
      <c r="E33" s="1"/>
      <c r="F33" s="1"/>
    </row>
    <row r="34" spans="1:6" x14ac:dyDescent="0.3">
      <c r="A34" s="1"/>
      <c r="B34" s="1"/>
      <c r="C34" s="29">
        <f>Tabela635911131517192172917251113[[#This Row],[Quantidade]]*$F$14</f>
        <v>0</v>
      </c>
      <c r="D34" s="5"/>
      <c r="E34" s="1"/>
      <c r="F34" s="1"/>
    </row>
    <row r="35" spans="1:6" x14ac:dyDescent="0.3">
      <c r="A35" s="1"/>
      <c r="B35" s="1"/>
      <c r="C35" s="29">
        <f>Tabela635911131517192172917251113[[#This Row],[Quantidade]]*$F$14</f>
        <v>0</v>
      </c>
      <c r="D35" s="5"/>
      <c r="E35" s="1"/>
      <c r="F35" s="1"/>
    </row>
    <row r="36" spans="1:6" x14ac:dyDescent="0.3">
      <c r="A36" s="1"/>
      <c r="B36" s="1"/>
      <c r="C36" s="29">
        <f>Tabela635911131517192172917251113[[#This Row],[Quantidade]]*$F$14</f>
        <v>0</v>
      </c>
      <c r="D36" s="5"/>
      <c r="E36" s="1"/>
      <c r="F36" s="1"/>
    </row>
    <row r="37" spans="1:6" x14ac:dyDescent="0.3">
      <c r="A37" s="1"/>
      <c r="B37" s="1"/>
      <c r="C37" s="29">
        <f>Tabela635911131517192172917251113[[#This Row],[Quantidade]]*$F$14</f>
        <v>0</v>
      </c>
      <c r="D37" s="5"/>
      <c r="E37" s="1"/>
      <c r="F37" s="1"/>
    </row>
    <row r="38" spans="1:6" x14ac:dyDescent="0.3">
      <c r="A38" s="1"/>
      <c r="B38" s="1"/>
      <c r="C38" s="29">
        <f>Tabela635911131517192172917251113[[#This Row],[Quantidade]]*$F$14</f>
        <v>0</v>
      </c>
      <c r="D38" s="5"/>
      <c r="E38" s="1"/>
      <c r="F38" s="1"/>
    </row>
    <row r="39" spans="1:6" x14ac:dyDescent="0.3">
      <c r="A39" s="1"/>
      <c r="B39" s="1"/>
      <c r="C39" s="29">
        <f>Tabela635911131517192172917251113[[#This Row],[Quantidade]]*$F$14</f>
        <v>0</v>
      </c>
      <c r="D39" s="5"/>
      <c r="E39" s="1"/>
      <c r="F39" s="1"/>
    </row>
    <row r="40" spans="1:6" x14ac:dyDescent="0.3">
      <c r="A40" s="1"/>
      <c r="B40" s="1"/>
      <c r="C40" s="29">
        <f>Tabela635911131517192172917251113[[#This Row],[Quantidade]]*$F$14</f>
        <v>0</v>
      </c>
      <c r="D40" s="5"/>
      <c r="E40" s="1"/>
      <c r="F40" s="1"/>
    </row>
    <row r="41" spans="1:6" x14ac:dyDescent="0.3">
      <c r="A41" s="1"/>
      <c r="B41" s="1"/>
      <c r="C41" s="29">
        <f>Tabela635911131517192172917251113[[#This Row],[Quantidade]]*$F$14</f>
        <v>0</v>
      </c>
      <c r="D41" s="5"/>
      <c r="E41" s="1"/>
      <c r="F41" s="1"/>
    </row>
    <row r="42" spans="1:6" x14ac:dyDescent="0.3">
      <c r="A42" s="1"/>
      <c r="B42" s="1"/>
      <c r="C42" s="29">
        <f>Tabela635911131517192172917251113[[#This Row],[Quantidade]]*$F$14</f>
        <v>0</v>
      </c>
      <c r="D42" s="5"/>
      <c r="E42" s="1"/>
      <c r="F42" s="1"/>
    </row>
    <row r="43" spans="1:6" x14ac:dyDescent="0.3">
      <c r="A43" s="1"/>
      <c r="B43" s="1"/>
      <c r="C43" s="29">
        <f>Tabela635911131517192172917251113[[#This Row],[Quantidade]]*$F$14</f>
        <v>0</v>
      </c>
      <c r="D43" s="5"/>
      <c r="E43" s="1"/>
      <c r="F43" s="1"/>
    </row>
    <row r="44" spans="1:6" x14ac:dyDescent="0.3">
      <c r="A44" s="1"/>
      <c r="B44" s="1"/>
      <c r="C44" s="29">
        <f>Tabela635911131517192172917251113[[#This Row],[Quantidade]]*$F$14</f>
        <v>0</v>
      </c>
      <c r="D44" s="5"/>
      <c r="E44" s="1"/>
      <c r="F44" s="1"/>
    </row>
    <row r="45" spans="1:6" x14ac:dyDescent="0.3">
      <c r="A45" s="1"/>
      <c r="B45" s="1"/>
      <c r="C45" s="29">
        <f>Tabela635911131517192172917251113[[#This Row],[Quantidade]]*$F$14</f>
        <v>0</v>
      </c>
      <c r="D45" s="5"/>
      <c r="E45" s="1"/>
      <c r="F45" s="1"/>
    </row>
    <row r="46" spans="1:6" x14ac:dyDescent="0.3">
      <c r="A46" s="1"/>
      <c r="B46" s="1"/>
      <c r="C46" s="29">
        <f>Tabela635911131517192172917251113[[#This Row],[Quantidade]]*$F$14</f>
        <v>0</v>
      </c>
      <c r="D46" s="5"/>
      <c r="E46" s="1"/>
      <c r="F46" s="1"/>
    </row>
    <row r="47" spans="1:6" x14ac:dyDescent="0.3">
      <c r="A47" s="1"/>
      <c r="B47" s="1"/>
      <c r="C47" s="29">
        <f>Tabela635911131517192172917251113[[#This Row],[Quantidade]]*$F$14</f>
        <v>0</v>
      </c>
      <c r="D47" s="5"/>
      <c r="E47" s="1"/>
      <c r="F47" s="1"/>
    </row>
    <row r="48" spans="1:6" x14ac:dyDescent="0.3">
      <c r="A48" s="1"/>
      <c r="B48" s="1"/>
      <c r="C48" s="29">
        <f>Tabela635911131517192172917251113[[#This Row],[Quantidade]]*$F$14</f>
        <v>0</v>
      </c>
      <c r="D48" s="5"/>
      <c r="E48" s="1"/>
      <c r="F48" s="1"/>
    </row>
    <row r="49" spans="1:6" x14ac:dyDescent="0.3">
      <c r="A49" s="1"/>
      <c r="B49" s="1"/>
      <c r="C49" s="29">
        <f>Tabela635911131517192172917251113[[#This Row],[Quantidade]]*$F$14</f>
        <v>0</v>
      </c>
      <c r="D49" s="5"/>
      <c r="E49" s="1"/>
      <c r="F49" s="1"/>
    </row>
    <row r="50" spans="1:6" x14ac:dyDescent="0.3">
      <c r="A50" s="1"/>
      <c r="B50" s="1"/>
      <c r="C50" s="29">
        <f>Tabela635911131517192172917251113[[#This Row],[Quantidade]]*$F$14</f>
        <v>0</v>
      </c>
      <c r="D50" s="5"/>
      <c r="E50" s="1"/>
      <c r="F50" s="1"/>
    </row>
    <row r="51" spans="1:6" x14ac:dyDescent="0.3">
      <c r="A51" s="1"/>
      <c r="B51" s="1"/>
      <c r="C51" s="29">
        <f>Tabela635911131517192172917251113[[#This Row],[Quantidade]]*$F$14</f>
        <v>0</v>
      </c>
      <c r="D51" s="5"/>
      <c r="E51" s="1"/>
      <c r="F51" s="1"/>
    </row>
    <row r="52" spans="1:6" x14ac:dyDescent="0.3">
      <c r="A52" s="1"/>
      <c r="B52" s="1"/>
      <c r="C52" s="29">
        <f>Tabela635911131517192172917251113[[#This Row],[Quantidade]]*$F$14</f>
        <v>0</v>
      </c>
      <c r="D52" s="5"/>
      <c r="E52" s="1"/>
      <c r="F52" s="1"/>
    </row>
    <row r="53" spans="1:6" x14ac:dyDescent="0.3">
      <c r="A53" s="1"/>
      <c r="B53" s="1"/>
      <c r="C53" s="29">
        <f>Tabela635911131517192172917251113[[#This Row],[Quantidade]]*$F$14</f>
        <v>0</v>
      </c>
      <c r="D53" s="5"/>
      <c r="E53" s="1"/>
      <c r="F53" s="1"/>
    </row>
    <row r="54" spans="1:6" x14ac:dyDescent="0.3">
      <c r="A54" s="1"/>
      <c r="B54" s="1"/>
      <c r="C54" s="29">
        <f>Tabela635911131517192172917251113[[#This Row],[Quantidade]]*$F$14</f>
        <v>0</v>
      </c>
      <c r="D54" s="5"/>
      <c r="E54" s="1"/>
      <c r="F54" s="1"/>
    </row>
    <row r="55" spans="1:6" x14ac:dyDescent="0.3">
      <c r="A55" s="1"/>
      <c r="B55" s="1"/>
      <c r="C55" s="29">
        <f>Tabela635911131517192172917251113[[#This Row],[Quantidade]]*$F$14</f>
        <v>0</v>
      </c>
      <c r="D55" s="5"/>
      <c r="E55" s="1"/>
      <c r="F55" s="1"/>
    </row>
    <row r="56" spans="1:6" x14ac:dyDescent="0.3">
      <c r="A56" s="1"/>
      <c r="B56" s="1"/>
      <c r="C56" s="29">
        <f>Tabela635911131517192172917251113[[#This Row],[Quantidade]]*$F$14</f>
        <v>0</v>
      </c>
      <c r="D56" s="5"/>
      <c r="E56" s="1"/>
      <c r="F56" s="1"/>
    </row>
    <row r="57" spans="1:6" x14ac:dyDescent="0.3">
      <c r="A57" s="1"/>
      <c r="B57" s="1"/>
      <c r="C57" s="29">
        <f>Tabela635911131517192172917251113[[#This Row],[Quantidade]]*$F$14</f>
        <v>0</v>
      </c>
      <c r="D57" s="5"/>
      <c r="E57" s="1"/>
      <c r="F57" s="1"/>
    </row>
    <row r="58" spans="1:6" x14ac:dyDescent="0.3">
      <c r="A58" s="1"/>
      <c r="B58" s="1"/>
      <c r="C58" s="29">
        <f>Tabela635911131517192172917251113[[#This Row],[Quantidade]]*$F$14</f>
        <v>0</v>
      </c>
      <c r="D58" s="5"/>
      <c r="E58" s="1"/>
      <c r="F58" s="1"/>
    </row>
    <row r="59" spans="1:6" x14ac:dyDescent="0.3">
      <c r="A59" s="1"/>
      <c r="B59" s="1"/>
      <c r="C59" s="29">
        <f>Tabela635911131517192172917251113[[#This Row],[Quantidade]]*$F$14</f>
        <v>0</v>
      </c>
      <c r="D59" s="5"/>
      <c r="E59" s="1"/>
      <c r="F59" s="1"/>
    </row>
    <row r="60" spans="1:6" x14ac:dyDescent="0.3">
      <c r="A60" s="1"/>
      <c r="B60" s="1"/>
      <c r="C60" s="29">
        <f>Tabela635911131517192172917251113[[#This Row],[Quantidade]]*$F$14</f>
        <v>0</v>
      </c>
      <c r="D60" s="5"/>
      <c r="E60" s="1"/>
      <c r="F60" s="1"/>
    </row>
    <row r="61" spans="1:6" x14ac:dyDescent="0.3">
      <c r="A61" s="1"/>
      <c r="B61" s="1"/>
      <c r="C61" s="29">
        <f>Tabela635911131517192172917251113[[#This Row],[Quantidade]]*$F$14</f>
        <v>0</v>
      </c>
      <c r="D61" s="5"/>
      <c r="E61" s="1"/>
      <c r="F61" s="1"/>
    </row>
    <row r="62" spans="1:6" x14ac:dyDescent="0.3">
      <c r="A62" s="1"/>
      <c r="B62" s="1"/>
      <c r="C62" s="29">
        <f>Tabela635911131517192172917251113[[#This Row],[Quantidade]]*$F$14</f>
        <v>0</v>
      </c>
      <c r="D62" s="5"/>
      <c r="E62" s="1"/>
      <c r="F62" s="1"/>
    </row>
    <row r="63" spans="1:6" x14ac:dyDescent="0.3">
      <c r="A63" s="1"/>
      <c r="B63" s="1"/>
      <c r="C63" s="29">
        <f>Tabela635911131517192172917251113[[#This Row],[Quantidade]]*$F$14</f>
        <v>0</v>
      </c>
      <c r="D63" s="5"/>
      <c r="E63" s="1"/>
      <c r="F63" s="1"/>
    </row>
    <row r="64" spans="1:6" x14ac:dyDescent="0.3">
      <c r="A64" s="1"/>
      <c r="B64" s="1"/>
      <c r="C64" s="29">
        <f>Tabela635911131517192172917251113[[#This Row],[Quantidade]]*$F$14</f>
        <v>0</v>
      </c>
      <c r="D64" s="5"/>
      <c r="E64" s="1"/>
      <c r="F64" s="1"/>
    </row>
    <row r="65" spans="1:6" x14ac:dyDescent="0.3">
      <c r="A65" s="1"/>
      <c r="B65" s="1"/>
      <c r="C65" s="29">
        <f>Tabela635911131517192172917251113[[#This Row],[Quantidade]]*$F$14</f>
        <v>0</v>
      </c>
      <c r="D65" s="5"/>
      <c r="E65" s="1"/>
      <c r="F65" s="1"/>
    </row>
    <row r="66" spans="1:6" x14ac:dyDescent="0.3">
      <c r="A66" s="1"/>
      <c r="B66" s="1"/>
      <c r="C66" s="29">
        <f>Tabela635911131517192172917251113[[#This Row],[Quantidade]]*$F$14</f>
        <v>0</v>
      </c>
      <c r="D66" s="5"/>
      <c r="E66" s="1"/>
      <c r="F66" s="1"/>
    </row>
    <row r="67" spans="1:6" x14ac:dyDescent="0.3">
      <c r="A67" s="11"/>
      <c r="B67" s="10" t="s">
        <v>2</v>
      </c>
      <c r="C67" s="30">
        <f>SUM(C17:C66)</f>
        <v>306.06060606060612</v>
      </c>
      <c r="D67" s="11"/>
      <c r="E67" s="11"/>
      <c r="F67" s="11"/>
    </row>
    <row r="68" spans="1:6" x14ac:dyDescent="0.3">
      <c r="A68" s="17"/>
      <c r="B68" s="17"/>
      <c r="C68" s="17"/>
      <c r="D68" s="17"/>
      <c r="E68" s="17"/>
      <c r="F68" s="17"/>
    </row>
    <row r="69" spans="1:6" x14ac:dyDescent="0.3">
      <c r="A69" s="17"/>
      <c r="B69" s="17"/>
      <c r="C69" s="17"/>
      <c r="D69" s="17"/>
      <c r="E69" s="17"/>
      <c r="F69" s="17"/>
    </row>
    <row r="70" spans="1:6" x14ac:dyDescent="0.3">
      <c r="A70" s="24"/>
      <c r="B70" s="24"/>
      <c r="C70" s="24"/>
      <c r="D70" s="24"/>
      <c r="E70" s="24"/>
      <c r="F70" s="24"/>
    </row>
    <row r="71" spans="1:6" x14ac:dyDescent="0.3">
      <c r="A71" s="17"/>
      <c r="B71" s="17"/>
      <c r="C71" s="17"/>
      <c r="D71" s="17"/>
      <c r="E71" s="17"/>
      <c r="F71" s="17"/>
    </row>
    <row r="72" spans="1:6" x14ac:dyDescent="0.3">
      <c r="A72" s="26"/>
      <c r="B72" s="27"/>
      <c r="C72" s="28"/>
      <c r="D72" s="28"/>
      <c r="E72" s="28"/>
      <c r="F72" s="24"/>
    </row>
    <row r="73" spans="1:6" x14ac:dyDescent="0.3">
      <c r="A73" s="14" t="s">
        <v>30</v>
      </c>
      <c r="B73" s="14">
        <f>SUMIF(Tabela635911131517192172917251113[Forma de Pagamento],"Fixo",Tabela635911131517192172917251113[Total])</f>
        <v>0</v>
      </c>
      <c r="C73" s="14" t="s">
        <v>32</v>
      </c>
      <c r="D73" s="14"/>
      <c r="E73" s="14"/>
      <c r="F73" s="17"/>
    </row>
    <row r="74" spans="1:6" x14ac:dyDescent="0.3">
      <c r="A74" s="14" t="s">
        <v>31</v>
      </c>
      <c r="B74" s="14">
        <f>SUMIF(Tabela635911131517192172917251113[Forma de Pagamento],"Variável",Tabela635911131517192172917251113[Total])</f>
        <v>0</v>
      </c>
      <c r="C74" s="14" t="s">
        <v>33</v>
      </c>
      <c r="D74" s="14"/>
      <c r="E74" s="14"/>
      <c r="F74" s="17"/>
    </row>
    <row r="75" spans="1:6" x14ac:dyDescent="0.3">
      <c r="A75" s="14"/>
      <c r="B75" s="14">
        <f>SUMIF(Tabela635911131517192172917251113[Forma de Pagamento],"Investimentos",Tabela635911131517192172917251113[Total])</f>
        <v>0</v>
      </c>
      <c r="C75" s="14" t="s">
        <v>34</v>
      </c>
      <c r="D75" s="14"/>
      <c r="E75" s="14"/>
      <c r="F75" s="17"/>
    </row>
    <row r="76" spans="1:6" x14ac:dyDescent="0.3">
      <c r="A76" s="14"/>
      <c r="B76" s="14"/>
      <c r="C76" s="14" t="s">
        <v>35</v>
      </c>
      <c r="D76" s="14"/>
      <c r="E76" s="14"/>
      <c r="F76" s="17"/>
    </row>
    <row r="77" spans="1:6" x14ac:dyDescent="0.3">
      <c r="A77" s="14"/>
      <c r="B77" s="14"/>
      <c r="C77" s="14" t="s">
        <v>36</v>
      </c>
      <c r="D77" s="14"/>
      <c r="E77" s="14"/>
      <c r="F77" s="17"/>
    </row>
    <row r="78" spans="1:6" x14ac:dyDescent="0.3">
      <c r="A78" s="14"/>
      <c r="B78" s="14"/>
      <c r="C78" s="14" t="s">
        <v>37</v>
      </c>
      <c r="D78" s="14"/>
      <c r="E78" s="14"/>
      <c r="F78" s="17"/>
    </row>
    <row r="79" spans="1:6" x14ac:dyDescent="0.3">
      <c r="A79" s="14"/>
      <c r="B79" s="14"/>
      <c r="C79" s="14"/>
      <c r="D79" s="14"/>
      <c r="E79" s="14"/>
      <c r="F79" s="17"/>
    </row>
    <row r="80" spans="1:6" x14ac:dyDescent="0.3">
      <c r="A80" s="14"/>
      <c r="B80" s="14"/>
      <c r="C80" s="14"/>
      <c r="D80" s="14"/>
      <c r="E80" s="14"/>
      <c r="F80" s="17"/>
    </row>
    <row r="81" spans="1:6" x14ac:dyDescent="0.3">
      <c r="A81" s="14"/>
      <c r="B81" s="14"/>
      <c r="C81" s="14"/>
      <c r="D81" s="14"/>
      <c r="E81" s="14"/>
      <c r="F81" s="17"/>
    </row>
    <row r="82" spans="1:6" x14ac:dyDescent="0.3">
      <c r="A82" s="14"/>
      <c r="B82" s="14"/>
      <c r="C82" s="14"/>
      <c r="D82" s="14"/>
      <c r="E82" s="14"/>
      <c r="F82" s="17"/>
    </row>
    <row r="83" spans="1:6" x14ac:dyDescent="0.3">
      <c r="A83" s="14"/>
      <c r="B83" s="14"/>
      <c r="C83" s="14"/>
      <c r="D83" s="14"/>
      <c r="E83" s="14"/>
      <c r="F83" s="17"/>
    </row>
    <row r="84" spans="1:6" x14ac:dyDescent="0.3">
      <c r="A84" s="14"/>
      <c r="B84" s="14"/>
      <c r="C84" s="14"/>
      <c r="D84" s="14"/>
      <c r="E84" s="14"/>
      <c r="F84" s="17"/>
    </row>
    <row r="85" spans="1:6" x14ac:dyDescent="0.3">
      <c r="A85" s="17"/>
      <c r="B85" s="17"/>
      <c r="C85" s="17"/>
      <c r="D85" s="17"/>
      <c r="E85" s="17"/>
      <c r="F85" s="17"/>
    </row>
    <row r="86" spans="1:6" x14ac:dyDescent="0.3">
      <c r="A86" s="17"/>
      <c r="B86" s="17"/>
      <c r="C86" s="17"/>
      <c r="D86" s="17"/>
      <c r="E86" s="17"/>
      <c r="F86" s="17"/>
    </row>
    <row r="87" spans="1:6" x14ac:dyDescent="0.3">
      <c r="A87" s="17"/>
      <c r="B87" s="17"/>
      <c r="C87" s="17"/>
      <c r="D87" s="17"/>
      <c r="E87" s="17"/>
      <c r="F87" s="17"/>
    </row>
    <row r="88" spans="1:6" x14ac:dyDescent="0.3">
      <c r="A88" s="17"/>
      <c r="B88" s="17"/>
      <c r="C88" s="17"/>
      <c r="D88" s="17"/>
      <c r="E88" s="17"/>
      <c r="F88" s="17"/>
    </row>
    <row r="121" spans="1:14" x14ac:dyDescent="0.3">
      <c r="A121" s="17"/>
      <c r="B121" s="17"/>
      <c r="C121" s="17"/>
      <c r="D121" s="17"/>
      <c r="E121" s="17"/>
      <c r="F121" s="17"/>
      <c r="G121" s="17"/>
      <c r="H121" s="17"/>
    </row>
    <row r="122" spans="1:14" x14ac:dyDescent="0.3">
      <c r="A122" s="17"/>
      <c r="B122" s="17"/>
      <c r="C122" s="17"/>
      <c r="D122" s="17"/>
      <c r="E122" s="17"/>
      <c r="F122" s="17"/>
      <c r="G122" s="17"/>
      <c r="H122" s="17"/>
    </row>
    <row r="123" spans="1:14" x14ac:dyDescent="0.3">
      <c r="A123" s="17"/>
      <c r="B123" s="17"/>
      <c r="C123" s="17"/>
      <c r="D123" s="17"/>
      <c r="E123" s="17"/>
      <c r="F123" s="17"/>
      <c r="G123" s="17"/>
      <c r="H123" s="17"/>
    </row>
    <row r="124" spans="1:14" s="18" customFormat="1" x14ac:dyDescent="0.3">
      <c r="A124" s="17"/>
      <c r="B124" s="17"/>
      <c r="C124" s="17"/>
      <c r="D124" s="17"/>
      <c r="E124" s="17"/>
      <c r="F124" s="17"/>
      <c r="G124" s="24"/>
      <c r="H124" s="24"/>
    </row>
    <row r="125" spans="1:14" x14ac:dyDescent="0.3">
      <c r="A125" s="17"/>
      <c r="B125" s="17"/>
      <c r="C125" s="17"/>
      <c r="D125" s="17"/>
      <c r="E125" s="17"/>
      <c r="F125" s="17"/>
      <c r="G125" s="17"/>
      <c r="H125" s="17"/>
    </row>
    <row r="126" spans="1:14" x14ac:dyDescent="0.3">
      <c r="A126" s="17"/>
      <c r="B126" s="17"/>
      <c r="C126" s="17"/>
      <c r="D126" s="17"/>
      <c r="E126" s="17"/>
      <c r="F126" s="17"/>
      <c r="G126" s="24"/>
      <c r="H126" s="17"/>
    </row>
    <row r="127" spans="1:14" x14ac:dyDescent="0.3">
      <c r="A127" s="17"/>
      <c r="B127" s="17"/>
      <c r="C127" s="17"/>
      <c r="D127" s="17"/>
      <c r="E127" s="17"/>
      <c r="F127" s="17"/>
      <c r="G127" s="17"/>
      <c r="H127" s="17"/>
    </row>
    <row r="128" spans="1:14" x14ac:dyDescent="0.3">
      <c r="A128" s="17"/>
      <c r="B128" s="17"/>
      <c r="C128" s="17"/>
      <c r="D128" s="17"/>
      <c r="E128" s="17"/>
      <c r="F128" s="17"/>
      <c r="G128" s="17"/>
      <c r="H128" s="17"/>
      <c r="K128" t="s">
        <v>13</v>
      </c>
      <c r="M128" t="s">
        <v>12</v>
      </c>
      <c r="N128" t="s">
        <v>11</v>
      </c>
    </row>
    <row r="129" spans="1:14" x14ac:dyDescent="0.3">
      <c r="A129" s="17"/>
      <c r="B129" s="17"/>
      <c r="C129" s="17"/>
      <c r="D129" s="17"/>
      <c r="E129" s="17"/>
      <c r="F129" s="17"/>
      <c r="G129" s="17"/>
      <c r="H129" s="17"/>
      <c r="I129" t="s">
        <v>6</v>
      </c>
      <c r="J129" t="s">
        <v>7</v>
      </c>
      <c r="L129" s="21">
        <v>44139</v>
      </c>
      <c r="M129">
        <v>-577.13</v>
      </c>
      <c r="N129">
        <v>-58.33</v>
      </c>
    </row>
    <row r="130" spans="1:14" x14ac:dyDescent="0.3">
      <c r="A130" s="17"/>
      <c r="B130" s="17"/>
      <c r="C130" s="17"/>
      <c r="D130" s="17"/>
      <c r="E130" s="17"/>
      <c r="F130" s="17"/>
      <c r="G130" s="17"/>
      <c r="H130" s="17"/>
      <c r="I130" t="s">
        <v>8</v>
      </c>
      <c r="J130" t="s">
        <v>7</v>
      </c>
      <c r="L130" s="21">
        <v>44136</v>
      </c>
      <c r="M130">
        <v>-1689.81</v>
      </c>
      <c r="N130">
        <f>-100-40.03-43.66-16.9-58.55</f>
        <v>-259.14</v>
      </c>
    </row>
    <row r="131" spans="1:14" x14ac:dyDescent="0.3">
      <c r="A131" s="17"/>
      <c r="B131" s="17"/>
      <c r="C131" s="17"/>
      <c r="D131" s="17"/>
      <c r="E131" s="17"/>
      <c r="F131" s="17"/>
      <c r="G131" s="17"/>
      <c r="H131" s="17"/>
      <c r="I131" t="s">
        <v>9</v>
      </c>
      <c r="K131">
        <v>-3540.57</v>
      </c>
    </row>
    <row r="132" spans="1:14" x14ac:dyDescent="0.3">
      <c r="A132" s="17"/>
      <c r="B132" s="17"/>
      <c r="C132" s="17"/>
      <c r="D132" s="17"/>
      <c r="E132" s="17"/>
      <c r="F132" s="17"/>
      <c r="G132" s="17"/>
      <c r="H132" s="17"/>
      <c r="I132" t="s">
        <v>10</v>
      </c>
      <c r="K132">
        <v>-352.7</v>
      </c>
    </row>
    <row r="133" spans="1:14" x14ac:dyDescent="0.3">
      <c r="A133" s="17"/>
      <c r="B133" s="17"/>
      <c r="C133" s="17"/>
      <c r="D133" s="17"/>
      <c r="E133" s="17"/>
      <c r="F133" s="17"/>
      <c r="G133" s="17"/>
      <c r="H133" s="17"/>
      <c r="I133" t="s">
        <v>10</v>
      </c>
      <c r="J133" t="s">
        <v>7</v>
      </c>
      <c r="K133">
        <v>-849.09</v>
      </c>
      <c r="L133" s="21">
        <v>44124</v>
      </c>
      <c r="M133">
        <v>-26.9</v>
      </c>
    </row>
    <row r="134" spans="1:14" x14ac:dyDescent="0.3">
      <c r="A134" s="17"/>
      <c r="B134" s="17"/>
      <c r="C134" s="17"/>
      <c r="D134" s="17"/>
      <c r="E134" s="17"/>
      <c r="F134" s="17"/>
      <c r="G134" s="17"/>
      <c r="H134" s="17"/>
    </row>
    <row r="135" spans="1:14" x14ac:dyDescent="0.3">
      <c r="A135" s="17"/>
      <c r="B135" s="17"/>
      <c r="C135" s="17"/>
      <c r="D135" s="17"/>
      <c r="E135" s="17"/>
      <c r="F135" s="17"/>
      <c r="G135" s="17"/>
      <c r="H135" s="17"/>
      <c r="I135" t="s">
        <v>14</v>
      </c>
      <c r="K135" t="s">
        <v>15</v>
      </c>
    </row>
    <row r="136" spans="1:14" x14ac:dyDescent="0.3">
      <c r="A136" s="17"/>
      <c r="B136" s="17"/>
      <c r="C136" s="17"/>
      <c r="D136" s="17"/>
      <c r="E136" s="17"/>
      <c r="F136" s="17"/>
      <c r="G136" s="17"/>
      <c r="H136" s="17"/>
      <c r="I136" s="22">
        <v>2134</v>
      </c>
      <c r="K136">
        <v>640</v>
      </c>
      <c r="L136">
        <v>4</v>
      </c>
    </row>
    <row r="137" spans="1:14" x14ac:dyDescent="0.3">
      <c r="A137" s="17"/>
      <c r="B137" s="17"/>
      <c r="C137" s="17"/>
      <c r="D137" s="17"/>
      <c r="E137" s="17"/>
      <c r="F137" s="17"/>
      <c r="G137" s="17"/>
      <c r="H137" s="17"/>
      <c r="K137">
        <v>340</v>
      </c>
      <c r="L137">
        <v>11</v>
      </c>
    </row>
    <row r="138" spans="1:14" x14ac:dyDescent="0.3">
      <c r="A138" s="17"/>
      <c r="B138" s="17"/>
      <c r="C138" s="17"/>
      <c r="D138" s="17"/>
      <c r="E138" s="17"/>
      <c r="F138" s="17"/>
      <c r="G138" s="17"/>
      <c r="H138" s="17"/>
      <c r="I138" s="22">
        <v>3500</v>
      </c>
      <c r="K138">
        <v>260</v>
      </c>
      <c r="L138">
        <v>18</v>
      </c>
    </row>
    <row r="139" spans="1:14" x14ac:dyDescent="0.3">
      <c r="A139" s="17"/>
      <c r="B139" s="17"/>
      <c r="C139" s="17"/>
      <c r="D139" s="17"/>
      <c r="E139" s="17"/>
      <c r="F139" s="17"/>
      <c r="G139" s="17"/>
      <c r="H139" s="17"/>
      <c r="I139" s="18"/>
      <c r="J139" s="18"/>
      <c r="K139" s="18">
        <v>160</v>
      </c>
      <c r="L139" s="18">
        <v>25</v>
      </c>
      <c r="M139" s="18"/>
      <c r="N139" s="18"/>
    </row>
    <row r="140" spans="1:14" x14ac:dyDescent="0.3">
      <c r="A140" s="17"/>
      <c r="B140" s="17"/>
      <c r="C140" s="17"/>
      <c r="D140" s="17"/>
      <c r="E140" s="17"/>
      <c r="F140" s="17"/>
      <c r="G140" s="17"/>
      <c r="H140" s="17"/>
      <c r="K140">
        <v>340</v>
      </c>
      <c r="L140">
        <v>2</v>
      </c>
    </row>
    <row r="141" spans="1:14" x14ac:dyDescent="0.3">
      <c r="A141" s="17"/>
      <c r="B141" s="17"/>
      <c r="C141" s="17"/>
      <c r="D141" s="17"/>
      <c r="E141" s="17"/>
      <c r="F141" s="17"/>
      <c r="G141" s="17"/>
      <c r="H141" s="17"/>
      <c r="K141">
        <v>400</v>
      </c>
      <c r="L141">
        <v>9</v>
      </c>
    </row>
    <row r="142" spans="1:14" x14ac:dyDescent="0.3">
      <c r="A142" s="17"/>
      <c r="B142" s="17"/>
      <c r="C142" s="17"/>
      <c r="D142" s="17"/>
      <c r="E142" s="17"/>
      <c r="F142" s="17"/>
      <c r="G142" s="17"/>
      <c r="H142" s="17"/>
      <c r="K142">
        <v>160</v>
      </c>
      <c r="L142">
        <v>16</v>
      </c>
    </row>
    <row r="143" spans="1:14" x14ac:dyDescent="0.3">
      <c r="A143" s="17"/>
      <c r="B143" s="17"/>
      <c r="C143" s="17"/>
      <c r="D143" s="17"/>
      <c r="E143" s="17"/>
      <c r="F143" s="17"/>
      <c r="G143" s="17"/>
      <c r="H143" s="17"/>
    </row>
    <row r="144" spans="1:14" x14ac:dyDescent="0.3">
      <c r="A144" s="17"/>
      <c r="B144" s="17"/>
      <c r="C144" s="17"/>
      <c r="D144" s="17"/>
      <c r="E144" s="17"/>
      <c r="F144" s="17"/>
      <c r="G144" s="17"/>
      <c r="H144" s="17"/>
      <c r="I144" t="s">
        <v>16</v>
      </c>
    </row>
    <row r="145" spans="1:9" x14ac:dyDescent="0.3">
      <c r="A145" s="17"/>
      <c r="B145" s="17"/>
      <c r="C145" s="17"/>
      <c r="D145" s="17"/>
      <c r="E145" s="17"/>
      <c r="F145" s="17"/>
      <c r="G145" s="17"/>
      <c r="H145" s="17"/>
      <c r="I145" t="s">
        <v>17</v>
      </c>
    </row>
    <row r="146" spans="1:9" x14ac:dyDescent="0.3">
      <c r="A146" s="17"/>
      <c r="B146" s="17"/>
      <c r="C146" s="17"/>
      <c r="D146" s="17"/>
      <c r="E146" s="17"/>
      <c r="F146" s="17"/>
      <c r="G146" s="17"/>
      <c r="H146" s="17"/>
    </row>
    <row r="147" spans="1:9" x14ac:dyDescent="0.3">
      <c r="A147" s="17"/>
      <c r="B147" s="17"/>
      <c r="C147" s="17"/>
      <c r="D147" s="17"/>
      <c r="E147" s="17"/>
      <c r="F147" s="17"/>
      <c r="G147" s="17"/>
      <c r="H147" s="17"/>
    </row>
    <row r="148" spans="1:9" x14ac:dyDescent="0.3">
      <c r="A148" s="17"/>
      <c r="B148" s="17"/>
      <c r="C148" s="17"/>
      <c r="D148" s="17"/>
      <c r="E148" s="17"/>
      <c r="F148" s="17"/>
      <c r="G148" s="17"/>
      <c r="H148" s="17"/>
    </row>
    <row r="149" spans="1:9" x14ac:dyDescent="0.3">
      <c r="A149" s="17"/>
      <c r="B149" s="17"/>
      <c r="C149" s="17"/>
      <c r="D149" s="17"/>
      <c r="E149" s="17"/>
      <c r="F149" s="17"/>
      <c r="G149" s="17"/>
      <c r="H149" s="17"/>
    </row>
    <row r="150" spans="1:9" x14ac:dyDescent="0.3">
      <c r="A150" s="17"/>
      <c r="B150" s="17"/>
      <c r="C150" s="17"/>
      <c r="D150" s="17"/>
      <c r="E150" s="17"/>
      <c r="F150" s="17"/>
      <c r="G150" s="17"/>
      <c r="H150" s="17"/>
    </row>
    <row r="151" spans="1:9" x14ac:dyDescent="0.3">
      <c r="A151" s="17"/>
      <c r="B151" s="17"/>
      <c r="C151" s="17"/>
      <c r="D151" s="17"/>
      <c r="E151" s="17"/>
      <c r="F151" s="17"/>
      <c r="G151" s="17"/>
      <c r="H151" s="17"/>
    </row>
    <row r="152" spans="1:9" x14ac:dyDescent="0.3">
      <c r="A152" s="17"/>
      <c r="B152" s="17"/>
      <c r="C152" s="17"/>
      <c r="D152" s="17"/>
      <c r="E152" s="17"/>
      <c r="F152" s="17"/>
      <c r="G152" s="17"/>
      <c r="H152" s="17"/>
    </row>
    <row r="153" spans="1:9" x14ac:dyDescent="0.3">
      <c r="A153" s="17"/>
      <c r="B153" s="17"/>
      <c r="C153" s="17"/>
      <c r="D153" s="17"/>
      <c r="E153" s="17"/>
      <c r="F153" s="17"/>
      <c r="G153" s="17"/>
      <c r="H153" s="17"/>
    </row>
    <row r="154" spans="1:9" x14ac:dyDescent="0.3">
      <c r="A154" s="17"/>
      <c r="B154" s="17"/>
      <c r="C154" s="17"/>
      <c r="D154" s="17"/>
      <c r="E154" s="17"/>
      <c r="F154" s="17"/>
      <c r="G154" s="17"/>
      <c r="H154" s="17"/>
    </row>
    <row r="155" spans="1:9" x14ac:dyDescent="0.3">
      <c r="A155" s="17"/>
      <c r="B155" s="17"/>
      <c r="C155" s="17"/>
      <c r="D155" s="17"/>
      <c r="E155" s="17"/>
      <c r="F155" s="17"/>
      <c r="G155" s="17"/>
      <c r="H155" s="17"/>
    </row>
    <row r="156" spans="1:9" x14ac:dyDescent="0.3">
      <c r="A156" s="17"/>
      <c r="B156" s="17"/>
      <c r="C156" s="17"/>
      <c r="D156" s="17"/>
      <c r="E156" s="17"/>
      <c r="F156" s="17"/>
      <c r="G156" s="17"/>
      <c r="H156" s="17"/>
    </row>
    <row r="157" spans="1:9" x14ac:dyDescent="0.3">
      <c r="A157" s="17"/>
      <c r="B157" s="17"/>
      <c r="C157" s="17"/>
      <c r="D157" s="17"/>
      <c r="E157" s="17"/>
      <c r="F157" s="17"/>
      <c r="G157" s="17"/>
      <c r="H157" s="17"/>
    </row>
    <row r="158" spans="1:9" x14ac:dyDescent="0.3">
      <c r="A158" s="17"/>
      <c r="B158" s="17"/>
      <c r="C158" s="17"/>
      <c r="D158" s="17"/>
      <c r="E158" s="17"/>
      <c r="F158" s="17"/>
      <c r="G158" s="17"/>
      <c r="H158" s="17"/>
    </row>
    <row r="159" spans="1:9" x14ac:dyDescent="0.3">
      <c r="A159" s="17"/>
      <c r="B159" s="17"/>
      <c r="C159" s="17"/>
      <c r="D159" s="17"/>
      <c r="E159" s="17"/>
      <c r="F159" s="17"/>
      <c r="G159" s="17"/>
      <c r="H159" s="17"/>
    </row>
    <row r="160" spans="1:9" x14ac:dyDescent="0.3">
      <c r="A160" s="17"/>
      <c r="B160" s="17"/>
      <c r="C160" s="17"/>
      <c r="D160" s="17"/>
      <c r="E160" s="17"/>
      <c r="F160" s="17"/>
      <c r="G160" s="17"/>
      <c r="H160" s="17"/>
    </row>
    <row r="161" spans="1:8" x14ac:dyDescent="0.3">
      <c r="A161" s="17"/>
      <c r="B161" s="17"/>
      <c r="C161" s="17"/>
      <c r="D161" s="17"/>
      <c r="E161" s="17"/>
      <c r="F161" s="17"/>
      <c r="G161" s="17"/>
      <c r="H161" s="17"/>
    </row>
    <row r="162" spans="1:8" x14ac:dyDescent="0.3">
      <c r="A162" s="17"/>
      <c r="B162" s="17"/>
      <c r="C162" s="17"/>
      <c r="D162" s="17"/>
      <c r="E162" s="17"/>
      <c r="F162" s="17"/>
      <c r="G162" s="17"/>
      <c r="H162" s="17"/>
    </row>
    <row r="163" spans="1:8" x14ac:dyDescent="0.3">
      <c r="A163" s="17"/>
      <c r="B163" s="17"/>
      <c r="C163" s="17"/>
      <c r="D163" s="17"/>
      <c r="E163" s="17"/>
      <c r="F163" s="17"/>
      <c r="G163" s="17"/>
      <c r="H163" s="17"/>
    </row>
    <row r="164" spans="1:8" x14ac:dyDescent="0.3">
      <c r="A164" s="17"/>
      <c r="B164" s="17"/>
      <c r="C164" s="17"/>
      <c r="D164" s="17"/>
      <c r="E164" s="17"/>
      <c r="F164" s="17"/>
      <c r="G164" s="17"/>
      <c r="H164" s="17"/>
    </row>
    <row r="165" spans="1:8" x14ac:dyDescent="0.3">
      <c r="A165" s="17"/>
      <c r="B165" s="17"/>
      <c r="C165" s="17"/>
      <c r="D165" s="17"/>
      <c r="E165" s="17"/>
      <c r="F165" s="17"/>
      <c r="G165" s="17"/>
      <c r="H165" s="17"/>
    </row>
    <row r="166" spans="1:8" x14ac:dyDescent="0.3">
      <c r="A166" s="17"/>
      <c r="B166" s="17"/>
      <c r="C166" s="17"/>
      <c r="D166" s="17"/>
      <c r="E166" s="17"/>
      <c r="F166" s="17"/>
      <c r="G166" s="17"/>
      <c r="H166" s="17"/>
    </row>
    <row r="167" spans="1:8" x14ac:dyDescent="0.3">
      <c r="A167" s="17"/>
      <c r="B167" s="17"/>
      <c r="C167" s="17"/>
      <c r="D167" s="17"/>
      <c r="E167" s="17"/>
      <c r="F167" s="17"/>
      <c r="G167" s="17"/>
      <c r="H167" s="17"/>
    </row>
    <row r="168" spans="1:8" x14ac:dyDescent="0.3">
      <c r="A168" s="17"/>
      <c r="B168" s="17"/>
      <c r="C168" s="17"/>
      <c r="D168" s="17"/>
      <c r="E168" s="17"/>
      <c r="F168" s="17"/>
      <c r="G168" s="17"/>
      <c r="H168" s="17"/>
    </row>
    <row r="169" spans="1:8" x14ac:dyDescent="0.3">
      <c r="A169" s="17"/>
      <c r="B169" s="17"/>
      <c r="C169" s="17"/>
      <c r="D169" s="17"/>
      <c r="E169" s="17"/>
      <c r="F169" s="17"/>
      <c r="G169" s="17"/>
      <c r="H169" s="17"/>
    </row>
    <row r="170" spans="1:8" x14ac:dyDescent="0.3">
      <c r="A170" s="17"/>
      <c r="B170" s="17"/>
      <c r="C170" s="17"/>
      <c r="D170" s="17"/>
      <c r="E170" s="17"/>
      <c r="F170" s="17"/>
      <c r="G170" s="17"/>
      <c r="H170" s="17"/>
    </row>
    <row r="171" spans="1:8" x14ac:dyDescent="0.3">
      <c r="A171" s="17"/>
      <c r="B171" s="17"/>
      <c r="C171" s="17"/>
      <c r="D171" s="17"/>
      <c r="E171" s="17"/>
      <c r="F171" s="17"/>
      <c r="G171" s="17"/>
      <c r="H171" s="17"/>
    </row>
    <row r="172" spans="1:8" x14ac:dyDescent="0.3">
      <c r="A172" s="17"/>
      <c r="B172" s="17"/>
      <c r="C172" s="17"/>
      <c r="D172" s="17"/>
      <c r="E172" s="17"/>
      <c r="F172" s="17"/>
      <c r="G172" s="17"/>
      <c r="H172" s="17"/>
    </row>
    <row r="173" spans="1:8" x14ac:dyDescent="0.3">
      <c r="A173" s="17"/>
      <c r="B173" s="17"/>
      <c r="C173" s="17"/>
      <c r="D173" s="17"/>
      <c r="E173" s="17"/>
      <c r="F173" s="17"/>
      <c r="G173" s="17"/>
      <c r="H173" s="17"/>
    </row>
    <row r="174" spans="1:8" x14ac:dyDescent="0.3">
      <c r="A174" s="17"/>
      <c r="B174" s="17"/>
      <c r="C174" s="17"/>
      <c r="D174" s="17"/>
      <c r="E174" s="17"/>
      <c r="F174" s="17"/>
      <c r="G174" s="17"/>
      <c r="H174" s="17"/>
    </row>
    <row r="175" spans="1:8" x14ac:dyDescent="0.3">
      <c r="A175" s="17"/>
      <c r="B175" s="17"/>
      <c r="C175" s="17"/>
      <c r="D175" s="17"/>
      <c r="E175" s="17"/>
      <c r="F175" s="17"/>
      <c r="G175" s="17"/>
      <c r="H175" s="17"/>
    </row>
    <row r="176" spans="1:8" x14ac:dyDescent="0.3">
      <c r="A176" s="17"/>
      <c r="B176" s="17"/>
      <c r="C176" s="17"/>
      <c r="D176" s="17"/>
      <c r="E176" s="17"/>
      <c r="F176" s="17"/>
      <c r="G176" s="17"/>
      <c r="H176" s="17"/>
    </row>
    <row r="177" spans="1:8" x14ac:dyDescent="0.3">
      <c r="A177" s="17"/>
      <c r="B177" s="17"/>
      <c r="C177" s="17"/>
      <c r="D177" s="17"/>
      <c r="E177" s="17"/>
      <c r="F177" s="17"/>
      <c r="G177" s="17"/>
      <c r="H177" s="17"/>
    </row>
    <row r="178" spans="1:8" x14ac:dyDescent="0.3">
      <c r="A178" s="17"/>
      <c r="B178" s="17"/>
      <c r="C178" s="17"/>
      <c r="D178" s="17"/>
      <c r="E178" s="17"/>
      <c r="F178" s="17"/>
      <c r="G178" s="17"/>
      <c r="H178" s="17"/>
    </row>
    <row r="179" spans="1:8" x14ac:dyDescent="0.3">
      <c r="A179" s="17"/>
      <c r="B179" s="17"/>
      <c r="C179" s="17"/>
      <c r="D179" s="17"/>
      <c r="E179" s="17"/>
      <c r="F179" s="17"/>
      <c r="G179" s="17"/>
      <c r="H179" s="17"/>
    </row>
    <row r="180" spans="1:8" x14ac:dyDescent="0.3">
      <c r="A180" s="17"/>
      <c r="B180" s="17"/>
      <c r="C180" s="17"/>
      <c r="D180" s="17"/>
      <c r="E180" s="17"/>
      <c r="F180" s="17"/>
      <c r="G180" s="17"/>
      <c r="H180" s="17"/>
    </row>
    <row r="181" spans="1:8" x14ac:dyDescent="0.3">
      <c r="A181" s="17"/>
      <c r="B181" s="17"/>
      <c r="C181" s="17"/>
      <c r="D181" s="17"/>
      <c r="E181" s="17"/>
      <c r="F181" s="17"/>
      <c r="G181" s="17"/>
      <c r="H181" s="17"/>
    </row>
    <row r="182" spans="1:8" x14ac:dyDescent="0.3">
      <c r="A182" s="17"/>
      <c r="B182" s="17"/>
      <c r="C182" s="17"/>
      <c r="D182" s="17"/>
      <c r="E182" s="17"/>
      <c r="F182" s="17"/>
      <c r="G182" s="17"/>
      <c r="H182" s="17"/>
    </row>
    <row r="183" spans="1:8" x14ac:dyDescent="0.3">
      <c r="A183" s="17"/>
      <c r="B183" s="17"/>
      <c r="C183" s="17"/>
      <c r="D183" s="17"/>
      <c r="E183" s="17"/>
      <c r="F183" s="17"/>
      <c r="G183" s="17"/>
      <c r="H183" s="17"/>
    </row>
    <row r="184" spans="1:8" x14ac:dyDescent="0.3">
      <c r="A184" s="17"/>
      <c r="B184" s="17"/>
      <c r="C184" s="17"/>
      <c r="D184" s="17"/>
      <c r="E184" s="17"/>
      <c r="F184" s="17"/>
      <c r="G184" s="17"/>
      <c r="H184" s="17"/>
    </row>
    <row r="185" spans="1:8" x14ac:dyDescent="0.3">
      <c r="A185" s="17"/>
      <c r="B185" s="17"/>
      <c r="C185" s="17"/>
      <c r="D185" s="17"/>
      <c r="E185" s="17"/>
      <c r="F185" s="17"/>
      <c r="G185" s="17"/>
      <c r="H185" s="17"/>
    </row>
    <row r="186" spans="1:8" x14ac:dyDescent="0.3">
      <c r="A186" s="17"/>
      <c r="B186" s="17"/>
      <c r="C186" s="17"/>
      <c r="D186" s="17"/>
      <c r="E186" s="17"/>
      <c r="F186" s="17"/>
      <c r="G186" s="17"/>
      <c r="H186" s="17"/>
    </row>
    <row r="187" spans="1:8" x14ac:dyDescent="0.3">
      <c r="A187" s="17"/>
      <c r="B187" s="17"/>
      <c r="C187" s="17"/>
      <c r="D187" s="17"/>
      <c r="E187" s="17"/>
      <c r="F187" s="17"/>
      <c r="G187" s="17"/>
      <c r="H187" s="17"/>
    </row>
    <row r="188" spans="1:8" x14ac:dyDescent="0.3">
      <c r="A188" s="17"/>
      <c r="B188" s="17"/>
      <c r="C188" s="17"/>
      <c r="D188" s="17"/>
      <c r="E188" s="17"/>
      <c r="F188" s="17"/>
      <c r="G188" s="17"/>
      <c r="H188" s="17"/>
    </row>
    <row r="189" spans="1:8" x14ac:dyDescent="0.3">
      <c r="A189" s="17"/>
      <c r="B189" s="17"/>
      <c r="C189" s="17"/>
      <c r="D189" s="17"/>
      <c r="E189" s="17"/>
      <c r="F189" s="17"/>
      <c r="G189" s="17"/>
      <c r="H189" s="17"/>
    </row>
    <row r="190" spans="1:8" x14ac:dyDescent="0.3">
      <c r="A190" s="17"/>
      <c r="B190" s="17"/>
      <c r="C190" s="17"/>
      <c r="D190" s="17"/>
      <c r="E190" s="17"/>
      <c r="F190" s="17"/>
      <c r="G190" s="17"/>
      <c r="H190" s="17"/>
    </row>
    <row r="191" spans="1:8" x14ac:dyDescent="0.3">
      <c r="A191" s="17"/>
      <c r="B191" s="17"/>
      <c r="C191" s="17"/>
      <c r="D191" s="17"/>
      <c r="E191" s="17"/>
      <c r="F191" s="17"/>
      <c r="G191" s="17"/>
      <c r="H191" s="17"/>
    </row>
    <row r="192" spans="1:8" x14ac:dyDescent="0.3">
      <c r="A192" s="17"/>
      <c r="B192" s="17"/>
      <c r="C192" s="17"/>
      <c r="D192" s="17"/>
      <c r="E192" s="17"/>
      <c r="F192" s="17"/>
      <c r="G192" s="17"/>
      <c r="H192" s="17"/>
    </row>
    <row r="193" spans="1:8" x14ac:dyDescent="0.3">
      <c r="A193" s="17"/>
      <c r="B193" s="17"/>
      <c r="C193" s="17"/>
      <c r="D193" s="17"/>
      <c r="E193" s="17"/>
      <c r="F193" s="17"/>
      <c r="G193" s="17"/>
      <c r="H193" s="17"/>
    </row>
    <row r="194" spans="1:8" x14ac:dyDescent="0.3">
      <c r="A194" s="17"/>
      <c r="B194" s="17"/>
      <c r="C194" s="17"/>
      <c r="D194" s="17"/>
      <c r="E194" s="17"/>
      <c r="F194" s="17"/>
      <c r="G194" s="17"/>
      <c r="H194" s="17"/>
    </row>
    <row r="195" spans="1:8" x14ac:dyDescent="0.3">
      <c r="A195" s="17"/>
      <c r="B195" s="17"/>
      <c r="C195" s="17"/>
      <c r="D195" s="17"/>
      <c r="E195" s="17"/>
      <c r="F195" s="17"/>
      <c r="G195" s="17"/>
      <c r="H195" s="17"/>
    </row>
    <row r="196" spans="1:8" x14ac:dyDescent="0.3">
      <c r="A196" s="17"/>
      <c r="B196" s="17"/>
      <c r="C196" s="17"/>
      <c r="D196" s="17"/>
      <c r="E196" s="17"/>
      <c r="F196" s="17"/>
      <c r="G196" s="17"/>
      <c r="H196" s="17"/>
    </row>
    <row r="197" spans="1:8" x14ac:dyDescent="0.3">
      <c r="A197" s="17"/>
      <c r="B197" s="17"/>
      <c r="C197" s="17"/>
      <c r="D197" s="17"/>
      <c r="E197" s="17"/>
      <c r="F197" s="17"/>
      <c r="G197" s="17"/>
      <c r="H197" s="17"/>
    </row>
    <row r="198" spans="1:8" x14ac:dyDescent="0.3">
      <c r="A198" s="17"/>
      <c r="B198" s="17"/>
      <c r="C198" s="17"/>
      <c r="D198" s="17"/>
      <c r="E198" s="17"/>
      <c r="F198" s="17"/>
      <c r="G198" s="17"/>
      <c r="H198" s="17"/>
    </row>
  </sheetData>
  <dataConsolidate/>
  <mergeCells count="1">
    <mergeCell ref="A1:D3"/>
  </mergeCells>
  <conditionalFormatting sqref="E9:F9">
    <cfRule type="iconSet" priority="1">
      <iconSet>
        <cfvo type="percent" val="0"/>
        <cfvo type="num" val="0"/>
        <cfvo type="num" val="0" gte="0"/>
      </iconSet>
    </cfRule>
  </conditionalFormatting>
  <dataValidations count="1">
    <dataValidation type="list" allowBlank="1" showInputMessage="1" showErrorMessage="1" sqref="E17:E66" xr:uid="{D15C89E2-F081-439C-B0A2-F869510F17DA}">
      <formula1>$A$73:$A$74</formula1>
    </dataValidation>
  </dataValidations>
  <pageMargins left="0.511811024" right="0.511811024" top="0.78740157499999996" bottom="0.78740157499999996" header="0.31496062000000002" footer="0.31496062000000002"/>
  <pageSetup paperSize="9" orientation="portrait" verticalDpi="300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477C0-DC01-4A51-B04D-9E8BDDED2AD8}">
  <dimension ref="A1:T198"/>
  <sheetViews>
    <sheetView showGridLines="0" zoomScaleNormal="100" zoomScalePageLayoutView="80" workbookViewId="0">
      <selection activeCell="B13" sqref="B13"/>
    </sheetView>
  </sheetViews>
  <sheetFormatPr defaultColWidth="8.88671875" defaultRowHeight="14.4" x14ac:dyDescent="0.3"/>
  <cols>
    <col min="1" max="1" width="24.109375" bestFit="1" customWidth="1"/>
    <col min="2" max="2" width="18.33203125" bestFit="1" customWidth="1"/>
    <col min="3" max="3" width="16" bestFit="1" customWidth="1"/>
    <col min="4" max="4" width="10.5546875" bestFit="1" customWidth="1"/>
    <col min="5" max="6" width="23.6640625" bestFit="1" customWidth="1"/>
    <col min="7" max="7" width="16.109375" bestFit="1" customWidth="1"/>
    <col min="9" max="9" width="14.5546875" customWidth="1"/>
    <col min="16" max="16" width="17.6640625" bestFit="1" customWidth="1"/>
    <col min="18" max="18" width="17.6640625" customWidth="1"/>
  </cols>
  <sheetData>
    <row r="1" spans="1:20" ht="15" customHeight="1" x14ac:dyDescent="0.3">
      <c r="A1" s="37" t="s">
        <v>29</v>
      </c>
      <c r="B1" s="37"/>
      <c r="C1" s="37"/>
      <c r="D1" s="37"/>
    </row>
    <row r="2" spans="1:20" ht="15" customHeight="1" x14ac:dyDescent="0.3">
      <c r="A2" s="37"/>
      <c r="B2" s="37"/>
      <c r="C2" s="37"/>
      <c r="D2" s="37"/>
      <c r="O2" s="17"/>
      <c r="P2" s="17"/>
      <c r="Q2" s="17"/>
      <c r="R2" s="17"/>
      <c r="S2" s="17"/>
      <c r="T2" s="17"/>
    </row>
    <row r="3" spans="1:20" ht="15" customHeight="1" x14ac:dyDescent="0.3">
      <c r="A3" s="37"/>
      <c r="B3" s="37"/>
      <c r="C3" s="37"/>
      <c r="D3" s="37"/>
      <c r="T3" s="17"/>
    </row>
    <row r="4" spans="1:20" ht="15" thickBot="1" x14ac:dyDescent="0.35">
      <c r="T4" s="17"/>
    </row>
    <row r="5" spans="1:20" ht="15" thickBot="1" x14ac:dyDescent="0.35">
      <c r="A5" s="6" t="s">
        <v>4</v>
      </c>
      <c r="B5" s="9" t="s">
        <v>22</v>
      </c>
      <c r="C5" s="7" t="s">
        <v>21</v>
      </c>
      <c r="E5" s="15" t="s">
        <v>28</v>
      </c>
      <c r="F5" s="16">
        <f>C67-C14</f>
        <v>153.03030303030309</v>
      </c>
      <c r="T5" s="17"/>
    </row>
    <row r="6" spans="1:20" ht="15" thickBot="1" x14ac:dyDescent="0.35">
      <c r="A6" s="3" t="s">
        <v>19</v>
      </c>
      <c r="B6" s="4"/>
      <c r="C6" s="23">
        <v>1</v>
      </c>
      <c r="T6" s="17"/>
    </row>
    <row r="7" spans="1:20" ht="15" thickBot="1" x14ac:dyDescent="0.35">
      <c r="A7" s="3" t="s">
        <v>20</v>
      </c>
      <c r="B7" s="4">
        <v>100</v>
      </c>
      <c r="C7" s="12">
        <v>100</v>
      </c>
      <c r="E7" s="15" t="s">
        <v>5</v>
      </c>
      <c r="F7" s="16">
        <v>0</v>
      </c>
      <c r="T7" s="17"/>
    </row>
    <row r="8" spans="1:20" ht="15" thickBot="1" x14ac:dyDescent="0.35">
      <c r="A8" s="3" t="s">
        <v>23</v>
      </c>
      <c r="B8" s="35">
        <v>0.02</v>
      </c>
      <c r="C8" s="12">
        <f>Tabela52481012141618206281624101214[[#This Row],[Valor Esperado]]*F14</f>
        <v>6.1212121212121229</v>
      </c>
      <c r="T8" s="17"/>
    </row>
    <row r="9" spans="1:20" ht="15" thickBot="1" x14ac:dyDescent="0.35">
      <c r="A9" s="3" t="s">
        <v>24</v>
      </c>
      <c r="B9" s="4">
        <v>0</v>
      </c>
      <c r="C9" s="12">
        <v>0</v>
      </c>
      <c r="E9" s="19" t="str">
        <f>IF($F$5&gt;$F$7,"Meta Atingida","Meta Não Atingida")</f>
        <v>Meta Atingida</v>
      </c>
      <c r="F9" s="20">
        <f>$F$5-$F$7</f>
        <v>153.03030303030309</v>
      </c>
      <c r="T9" s="17"/>
    </row>
    <row r="10" spans="1:20" ht="15" thickBot="1" x14ac:dyDescent="0.35">
      <c r="A10" s="3" t="s">
        <v>25</v>
      </c>
      <c r="B10" s="4">
        <v>0</v>
      </c>
      <c r="C10" s="12">
        <v>1</v>
      </c>
      <c r="T10" s="17"/>
    </row>
    <row r="11" spans="1:20" ht="15" thickBot="1" x14ac:dyDescent="0.35">
      <c r="A11" s="3" t="s">
        <v>26</v>
      </c>
      <c r="B11" s="4">
        <v>0</v>
      </c>
      <c r="C11" s="12">
        <v>0</v>
      </c>
      <c r="E11" s="15" t="s">
        <v>45</v>
      </c>
      <c r="F11" s="31">
        <f>F12*F14</f>
        <v>153.03030303030306</v>
      </c>
      <c r="T11" s="17"/>
    </row>
    <row r="12" spans="1:20" ht="15" thickBot="1" x14ac:dyDescent="0.35">
      <c r="A12" t="s">
        <v>41</v>
      </c>
      <c r="B12" s="4">
        <v>0</v>
      </c>
      <c r="C12" s="4">
        <v>0</v>
      </c>
      <c r="E12" s="15" t="s">
        <v>43</v>
      </c>
      <c r="F12" s="36">
        <v>0.5</v>
      </c>
      <c r="T12" s="17"/>
    </row>
    <row r="13" spans="1:20" ht="15" thickBot="1" x14ac:dyDescent="0.35">
      <c r="A13" s="3" t="s">
        <v>27</v>
      </c>
      <c r="B13" s="35">
        <v>0.15</v>
      </c>
      <c r="C13" s="12">
        <f>Tabela52481012141618206281624101214[[#This Row],[Valor Esperado]]*F14</f>
        <v>45.909090909090914</v>
      </c>
      <c r="E13" s="15" t="s">
        <v>42</v>
      </c>
      <c r="F13" s="25">
        <f>(F14-C14)/C14</f>
        <v>1.0000000000000004</v>
      </c>
      <c r="T13" s="17"/>
    </row>
    <row r="14" spans="1:20" ht="15" thickBot="1" x14ac:dyDescent="0.35">
      <c r="A14" s="8" t="s">
        <v>3</v>
      </c>
      <c r="B14" s="13"/>
      <c r="C14" s="13">
        <f>SUM(C7:C13)*C6</f>
        <v>153.03030303030303</v>
      </c>
      <c r="E14" s="15" t="s">
        <v>38</v>
      </c>
      <c r="F14" s="16">
        <f>SUM(C7,C9:C12)/(1-B8-B13-F12)</f>
        <v>306.06060606060612</v>
      </c>
      <c r="O14" s="17"/>
      <c r="P14" s="17"/>
      <c r="Q14" s="17"/>
      <c r="R14" s="17"/>
      <c r="S14" s="17"/>
      <c r="T14" s="17"/>
    </row>
    <row r="15" spans="1:20" x14ac:dyDescent="0.3">
      <c r="G15" s="2"/>
    </row>
    <row r="16" spans="1:20" x14ac:dyDescent="0.3">
      <c r="A16" s="9" t="s">
        <v>19</v>
      </c>
      <c r="B16" s="9" t="s">
        <v>39</v>
      </c>
      <c r="C16" s="9" t="s">
        <v>40</v>
      </c>
      <c r="D16" s="9" t="s">
        <v>0</v>
      </c>
      <c r="E16" s="9" t="s">
        <v>1</v>
      </c>
      <c r="F16" s="9" t="s">
        <v>18</v>
      </c>
    </row>
    <row r="17" spans="1:9" x14ac:dyDescent="0.3">
      <c r="A17" s="1">
        <v>1</v>
      </c>
      <c r="B17" s="1"/>
      <c r="C17" s="29">
        <f>Tabela63591113151719217291725111315[[#This Row],[Quantidade]]*$F$14</f>
        <v>306.06060606060612</v>
      </c>
      <c r="D17" s="5"/>
      <c r="E17" s="1"/>
      <c r="F17" s="1"/>
    </row>
    <row r="18" spans="1:9" ht="15" thickBot="1" x14ac:dyDescent="0.35">
      <c r="A18" s="1"/>
      <c r="B18" s="1"/>
      <c r="C18" s="29">
        <f>Tabela63591113151719217291725111315[[#This Row],[Quantidade]]*$F$14</f>
        <v>0</v>
      </c>
      <c r="D18" s="5"/>
      <c r="E18" s="1"/>
      <c r="F18" s="1"/>
    </row>
    <row r="19" spans="1:9" ht="15" thickBot="1" x14ac:dyDescent="0.35">
      <c r="A19" s="1"/>
      <c r="B19" s="1"/>
      <c r="C19" s="29">
        <f>Tabela63591113151719217291725111315[[#This Row],[Quantidade]]*$F$14</f>
        <v>0</v>
      </c>
      <c r="D19" s="5"/>
      <c r="E19" s="1"/>
      <c r="F19" s="1"/>
      <c r="H19" s="32"/>
      <c r="I19" s="33" t="s">
        <v>44</v>
      </c>
    </row>
    <row r="20" spans="1:9" x14ac:dyDescent="0.3">
      <c r="A20" s="1"/>
      <c r="B20" s="1"/>
      <c r="C20" s="29">
        <f>Tabela63591113151719217291725111315[[#This Row],[Quantidade]]*$F$14</f>
        <v>0</v>
      </c>
      <c r="D20" s="5"/>
      <c r="E20" s="1"/>
      <c r="F20" s="1"/>
    </row>
    <row r="21" spans="1:9" x14ac:dyDescent="0.3">
      <c r="A21" s="1"/>
      <c r="B21" s="1"/>
      <c r="C21" s="29">
        <f>Tabela63591113151719217291725111315[[#This Row],[Quantidade]]*$F$14</f>
        <v>0</v>
      </c>
      <c r="D21" s="5"/>
      <c r="E21" s="1"/>
      <c r="F21" s="1"/>
    </row>
    <row r="22" spans="1:9" x14ac:dyDescent="0.3">
      <c r="A22" s="1"/>
      <c r="B22" s="1"/>
      <c r="C22" s="29">
        <f>Tabela63591113151719217291725111315[[#This Row],[Quantidade]]*$F$14</f>
        <v>0</v>
      </c>
      <c r="D22" s="5"/>
      <c r="E22" s="1"/>
      <c r="F22" s="1"/>
    </row>
    <row r="23" spans="1:9" x14ac:dyDescent="0.3">
      <c r="A23" s="1"/>
      <c r="B23" s="1"/>
      <c r="C23" s="29">
        <f>Tabela63591113151719217291725111315[[#This Row],[Quantidade]]*$F$14</f>
        <v>0</v>
      </c>
      <c r="D23" s="5"/>
      <c r="E23" s="1"/>
      <c r="F23" s="1"/>
    </row>
    <row r="24" spans="1:9" x14ac:dyDescent="0.3">
      <c r="A24" s="1"/>
      <c r="B24" s="1"/>
      <c r="C24" s="29">
        <f>Tabela63591113151719217291725111315[[#This Row],[Quantidade]]*$F$14</f>
        <v>0</v>
      </c>
      <c r="D24" s="5"/>
      <c r="E24" s="1"/>
      <c r="F24" s="1"/>
      <c r="H24" s="34"/>
    </row>
    <row r="25" spans="1:9" x14ac:dyDescent="0.3">
      <c r="A25" s="1"/>
      <c r="B25" s="1"/>
      <c r="C25" s="29">
        <f>Tabela63591113151719217291725111315[[#This Row],[Quantidade]]*$F$14</f>
        <v>0</v>
      </c>
      <c r="D25" s="5"/>
      <c r="E25" s="1"/>
      <c r="F25" s="1"/>
    </row>
    <row r="26" spans="1:9" x14ac:dyDescent="0.3">
      <c r="A26" s="1"/>
      <c r="B26" s="1"/>
      <c r="C26" s="29">
        <f>Tabela63591113151719217291725111315[[#This Row],[Quantidade]]*$F$14</f>
        <v>0</v>
      </c>
      <c r="D26" s="5"/>
      <c r="E26" s="1"/>
      <c r="F26" s="1"/>
    </row>
    <row r="27" spans="1:9" x14ac:dyDescent="0.3">
      <c r="A27" s="1"/>
      <c r="B27" s="1"/>
      <c r="C27" s="29">
        <f>Tabela63591113151719217291725111315[[#This Row],[Quantidade]]*$F$14</f>
        <v>0</v>
      </c>
      <c r="D27" s="5"/>
      <c r="E27" s="1"/>
      <c r="F27" s="1"/>
    </row>
    <row r="28" spans="1:9" x14ac:dyDescent="0.3">
      <c r="A28" s="1"/>
      <c r="B28" s="1"/>
      <c r="C28" s="29">
        <f>Tabela63591113151719217291725111315[[#This Row],[Quantidade]]*$F$14</f>
        <v>0</v>
      </c>
      <c r="D28" s="5"/>
      <c r="E28" s="1"/>
      <c r="F28" s="1"/>
    </row>
    <row r="29" spans="1:9" x14ac:dyDescent="0.3">
      <c r="A29" s="1"/>
      <c r="B29" s="1"/>
      <c r="C29" s="29">
        <f>Tabela63591113151719217291725111315[[#This Row],[Quantidade]]*$F$14</f>
        <v>0</v>
      </c>
      <c r="D29" s="5"/>
      <c r="E29" s="1"/>
      <c r="F29" s="1"/>
    </row>
    <row r="30" spans="1:9" x14ac:dyDescent="0.3">
      <c r="A30" s="1"/>
      <c r="B30" s="1"/>
      <c r="C30" s="29">
        <f>Tabela63591113151719217291725111315[[#This Row],[Quantidade]]*$F$14</f>
        <v>0</v>
      </c>
      <c r="D30" s="5"/>
      <c r="E30" s="1"/>
      <c r="F30" s="1"/>
    </row>
    <row r="31" spans="1:9" x14ac:dyDescent="0.3">
      <c r="A31" s="1"/>
      <c r="B31" s="1"/>
      <c r="C31" s="29">
        <f>Tabela63591113151719217291725111315[[#This Row],[Quantidade]]*$F$14</f>
        <v>0</v>
      </c>
      <c r="D31" s="5"/>
      <c r="E31" s="1"/>
      <c r="F31" s="1"/>
    </row>
    <row r="32" spans="1:9" x14ac:dyDescent="0.3">
      <c r="A32" s="1"/>
      <c r="B32" s="1"/>
      <c r="C32" s="29">
        <f>Tabela63591113151719217291725111315[[#This Row],[Quantidade]]*$F$14</f>
        <v>0</v>
      </c>
      <c r="D32" s="5"/>
      <c r="E32" s="1"/>
      <c r="F32" s="1"/>
    </row>
    <row r="33" spans="1:6" x14ac:dyDescent="0.3">
      <c r="A33" s="1"/>
      <c r="B33" s="1"/>
      <c r="C33" s="29">
        <f>Tabela63591113151719217291725111315[[#This Row],[Quantidade]]*$F$14</f>
        <v>0</v>
      </c>
      <c r="D33" s="5"/>
      <c r="E33" s="1"/>
      <c r="F33" s="1"/>
    </row>
    <row r="34" spans="1:6" x14ac:dyDescent="0.3">
      <c r="A34" s="1"/>
      <c r="B34" s="1"/>
      <c r="C34" s="29">
        <f>Tabela63591113151719217291725111315[[#This Row],[Quantidade]]*$F$14</f>
        <v>0</v>
      </c>
      <c r="D34" s="5"/>
      <c r="E34" s="1"/>
      <c r="F34" s="1"/>
    </row>
    <row r="35" spans="1:6" x14ac:dyDescent="0.3">
      <c r="A35" s="1"/>
      <c r="B35" s="1"/>
      <c r="C35" s="29">
        <f>Tabela63591113151719217291725111315[[#This Row],[Quantidade]]*$F$14</f>
        <v>0</v>
      </c>
      <c r="D35" s="5"/>
      <c r="E35" s="1"/>
      <c r="F35" s="1"/>
    </row>
    <row r="36" spans="1:6" x14ac:dyDescent="0.3">
      <c r="A36" s="1"/>
      <c r="B36" s="1"/>
      <c r="C36" s="29">
        <f>Tabela63591113151719217291725111315[[#This Row],[Quantidade]]*$F$14</f>
        <v>0</v>
      </c>
      <c r="D36" s="5"/>
      <c r="E36" s="1"/>
      <c r="F36" s="1"/>
    </row>
    <row r="37" spans="1:6" x14ac:dyDescent="0.3">
      <c r="A37" s="1"/>
      <c r="B37" s="1"/>
      <c r="C37" s="29">
        <f>Tabela63591113151719217291725111315[[#This Row],[Quantidade]]*$F$14</f>
        <v>0</v>
      </c>
      <c r="D37" s="5"/>
      <c r="E37" s="1"/>
      <c r="F37" s="1"/>
    </row>
    <row r="38" spans="1:6" x14ac:dyDescent="0.3">
      <c r="A38" s="1"/>
      <c r="B38" s="1"/>
      <c r="C38" s="29">
        <f>Tabela63591113151719217291725111315[[#This Row],[Quantidade]]*$F$14</f>
        <v>0</v>
      </c>
      <c r="D38" s="5"/>
      <c r="E38" s="1"/>
      <c r="F38" s="1"/>
    </row>
    <row r="39" spans="1:6" x14ac:dyDescent="0.3">
      <c r="A39" s="1"/>
      <c r="B39" s="1"/>
      <c r="C39" s="29">
        <f>Tabela63591113151719217291725111315[[#This Row],[Quantidade]]*$F$14</f>
        <v>0</v>
      </c>
      <c r="D39" s="5"/>
      <c r="E39" s="1"/>
      <c r="F39" s="1"/>
    </row>
    <row r="40" spans="1:6" x14ac:dyDescent="0.3">
      <c r="A40" s="1"/>
      <c r="B40" s="1"/>
      <c r="C40" s="29">
        <f>Tabela63591113151719217291725111315[[#This Row],[Quantidade]]*$F$14</f>
        <v>0</v>
      </c>
      <c r="D40" s="5"/>
      <c r="E40" s="1"/>
      <c r="F40" s="1"/>
    </row>
    <row r="41" spans="1:6" x14ac:dyDescent="0.3">
      <c r="A41" s="1"/>
      <c r="B41" s="1"/>
      <c r="C41" s="29">
        <f>Tabela63591113151719217291725111315[[#This Row],[Quantidade]]*$F$14</f>
        <v>0</v>
      </c>
      <c r="D41" s="5"/>
      <c r="E41" s="1"/>
      <c r="F41" s="1"/>
    </row>
    <row r="42" spans="1:6" x14ac:dyDescent="0.3">
      <c r="A42" s="1"/>
      <c r="B42" s="1"/>
      <c r="C42" s="29">
        <f>Tabela63591113151719217291725111315[[#This Row],[Quantidade]]*$F$14</f>
        <v>0</v>
      </c>
      <c r="D42" s="5"/>
      <c r="E42" s="1"/>
      <c r="F42" s="1"/>
    </row>
    <row r="43" spans="1:6" x14ac:dyDescent="0.3">
      <c r="A43" s="1"/>
      <c r="B43" s="1"/>
      <c r="C43" s="29">
        <f>Tabela63591113151719217291725111315[[#This Row],[Quantidade]]*$F$14</f>
        <v>0</v>
      </c>
      <c r="D43" s="5"/>
      <c r="E43" s="1"/>
      <c r="F43" s="1"/>
    </row>
    <row r="44" spans="1:6" x14ac:dyDescent="0.3">
      <c r="A44" s="1"/>
      <c r="B44" s="1"/>
      <c r="C44" s="29">
        <f>Tabela63591113151719217291725111315[[#This Row],[Quantidade]]*$F$14</f>
        <v>0</v>
      </c>
      <c r="D44" s="5"/>
      <c r="E44" s="1"/>
      <c r="F44" s="1"/>
    </row>
    <row r="45" spans="1:6" x14ac:dyDescent="0.3">
      <c r="A45" s="1"/>
      <c r="B45" s="1"/>
      <c r="C45" s="29">
        <f>Tabela63591113151719217291725111315[[#This Row],[Quantidade]]*$F$14</f>
        <v>0</v>
      </c>
      <c r="D45" s="5"/>
      <c r="E45" s="1"/>
      <c r="F45" s="1"/>
    </row>
    <row r="46" spans="1:6" x14ac:dyDescent="0.3">
      <c r="A46" s="1"/>
      <c r="B46" s="1"/>
      <c r="C46" s="29">
        <f>Tabela63591113151719217291725111315[[#This Row],[Quantidade]]*$F$14</f>
        <v>0</v>
      </c>
      <c r="D46" s="5"/>
      <c r="E46" s="1"/>
      <c r="F46" s="1"/>
    </row>
    <row r="47" spans="1:6" x14ac:dyDescent="0.3">
      <c r="A47" s="1"/>
      <c r="B47" s="1"/>
      <c r="C47" s="29">
        <f>Tabela63591113151719217291725111315[[#This Row],[Quantidade]]*$F$14</f>
        <v>0</v>
      </c>
      <c r="D47" s="5"/>
      <c r="E47" s="1"/>
      <c r="F47" s="1"/>
    </row>
    <row r="48" spans="1:6" x14ac:dyDescent="0.3">
      <c r="A48" s="1"/>
      <c r="B48" s="1"/>
      <c r="C48" s="29">
        <f>Tabela63591113151719217291725111315[[#This Row],[Quantidade]]*$F$14</f>
        <v>0</v>
      </c>
      <c r="D48" s="5"/>
      <c r="E48" s="1"/>
      <c r="F48" s="1"/>
    </row>
    <row r="49" spans="1:6" x14ac:dyDescent="0.3">
      <c r="A49" s="1"/>
      <c r="B49" s="1"/>
      <c r="C49" s="29">
        <f>Tabela63591113151719217291725111315[[#This Row],[Quantidade]]*$F$14</f>
        <v>0</v>
      </c>
      <c r="D49" s="5"/>
      <c r="E49" s="1"/>
      <c r="F49" s="1"/>
    </row>
    <row r="50" spans="1:6" x14ac:dyDescent="0.3">
      <c r="A50" s="1"/>
      <c r="B50" s="1"/>
      <c r="C50" s="29">
        <f>Tabela63591113151719217291725111315[[#This Row],[Quantidade]]*$F$14</f>
        <v>0</v>
      </c>
      <c r="D50" s="5"/>
      <c r="E50" s="1"/>
      <c r="F50" s="1"/>
    </row>
    <row r="51" spans="1:6" x14ac:dyDescent="0.3">
      <c r="A51" s="1"/>
      <c r="B51" s="1"/>
      <c r="C51" s="29">
        <f>Tabela63591113151719217291725111315[[#This Row],[Quantidade]]*$F$14</f>
        <v>0</v>
      </c>
      <c r="D51" s="5"/>
      <c r="E51" s="1"/>
      <c r="F51" s="1"/>
    </row>
    <row r="52" spans="1:6" x14ac:dyDescent="0.3">
      <c r="A52" s="1"/>
      <c r="B52" s="1"/>
      <c r="C52" s="29">
        <f>Tabela63591113151719217291725111315[[#This Row],[Quantidade]]*$F$14</f>
        <v>0</v>
      </c>
      <c r="D52" s="5"/>
      <c r="E52" s="1"/>
      <c r="F52" s="1"/>
    </row>
    <row r="53" spans="1:6" x14ac:dyDescent="0.3">
      <c r="A53" s="1"/>
      <c r="B53" s="1"/>
      <c r="C53" s="29">
        <f>Tabela63591113151719217291725111315[[#This Row],[Quantidade]]*$F$14</f>
        <v>0</v>
      </c>
      <c r="D53" s="5"/>
      <c r="E53" s="1"/>
      <c r="F53" s="1"/>
    </row>
    <row r="54" spans="1:6" x14ac:dyDescent="0.3">
      <c r="A54" s="1"/>
      <c r="B54" s="1"/>
      <c r="C54" s="29">
        <f>Tabela63591113151719217291725111315[[#This Row],[Quantidade]]*$F$14</f>
        <v>0</v>
      </c>
      <c r="D54" s="5"/>
      <c r="E54" s="1"/>
      <c r="F54" s="1"/>
    </row>
    <row r="55" spans="1:6" x14ac:dyDescent="0.3">
      <c r="A55" s="1"/>
      <c r="B55" s="1"/>
      <c r="C55" s="29">
        <f>Tabela63591113151719217291725111315[[#This Row],[Quantidade]]*$F$14</f>
        <v>0</v>
      </c>
      <c r="D55" s="5"/>
      <c r="E55" s="1"/>
      <c r="F55" s="1"/>
    </row>
    <row r="56" spans="1:6" x14ac:dyDescent="0.3">
      <c r="A56" s="1"/>
      <c r="B56" s="1"/>
      <c r="C56" s="29">
        <f>Tabela63591113151719217291725111315[[#This Row],[Quantidade]]*$F$14</f>
        <v>0</v>
      </c>
      <c r="D56" s="5"/>
      <c r="E56" s="1"/>
      <c r="F56" s="1"/>
    </row>
    <row r="57" spans="1:6" x14ac:dyDescent="0.3">
      <c r="A57" s="1"/>
      <c r="B57" s="1"/>
      <c r="C57" s="29">
        <f>Tabela63591113151719217291725111315[[#This Row],[Quantidade]]*$F$14</f>
        <v>0</v>
      </c>
      <c r="D57" s="5"/>
      <c r="E57" s="1"/>
      <c r="F57" s="1"/>
    </row>
    <row r="58" spans="1:6" x14ac:dyDescent="0.3">
      <c r="A58" s="1"/>
      <c r="B58" s="1"/>
      <c r="C58" s="29">
        <f>Tabela63591113151719217291725111315[[#This Row],[Quantidade]]*$F$14</f>
        <v>0</v>
      </c>
      <c r="D58" s="5"/>
      <c r="E58" s="1"/>
      <c r="F58" s="1"/>
    </row>
    <row r="59" spans="1:6" x14ac:dyDescent="0.3">
      <c r="A59" s="1"/>
      <c r="B59" s="1"/>
      <c r="C59" s="29">
        <f>Tabela63591113151719217291725111315[[#This Row],[Quantidade]]*$F$14</f>
        <v>0</v>
      </c>
      <c r="D59" s="5"/>
      <c r="E59" s="1"/>
      <c r="F59" s="1"/>
    </row>
    <row r="60" spans="1:6" x14ac:dyDescent="0.3">
      <c r="A60" s="1"/>
      <c r="B60" s="1"/>
      <c r="C60" s="29">
        <f>Tabela63591113151719217291725111315[[#This Row],[Quantidade]]*$F$14</f>
        <v>0</v>
      </c>
      <c r="D60" s="5"/>
      <c r="E60" s="1"/>
      <c r="F60" s="1"/>
    </row>
    <row r="61" spans="1:6" x14ac:dyDescent="0.3">
      <c r="A61" s="1"/>
      <c r="B61" s="1"/>
      <c r="C61" s="29">
        <f>Tabela63591113151719217291725111315[[#This Row],[Quantidade]]*$F$14</f>
        <v>0</v>
      </c>
      <c r="D61" s="5"/>
      <c r="E61" s="1"/>
      <c r="F61" s="1"/>
    </row>
    <row r="62" spans="1:6" x14ac:dyDescent="0.3">
      <c r="A62" s="1"/>
      <c r="B62" s="1"/>
      <c r="C62" s="29">
        <f>Tabela63591113151719217291725111315[[#This Row],[Quantidade]]*$F$14</f>
        <v>0</v>
      </c>
      <c r="D62" s="5"/>
      <c r="E62" s="1"/>
      <c r="F62" s="1"/>
    </row>
    <row r="63" spans="1:6" x14ac:dyDescent="0.3">
      <c r="A63" s="1"/>
      <c r="B63" s="1"/>
      <c r="C63" s="29">
        <f>Tabela63591113151719217291725111315[[#This Row],[Quantidade]]*$F$14</f>
        <v>0</v>
      </c>
      <c r="D63" s="5"/>
      <c r="E63" s="1"/>
      <c r="F63" s="1"/>
    </row>
    <row r="64" spans="1:6" x14ac:dyDescent="0.3">
      <c r="A64" s="1"/>
      <c r="B64" s="1"/>
      <c r="C64" s="29">
        <f>Tabela63591113151719217291725111315[[#This Row],[Quantidade]]*$F$14</f>
        <v>0</v>
      </c>
      <c r="D64" s="5"/>
      <c r="E64" s="1"/>
      <c r="F64" s="1"/>
    </row>
    <row r="65" spans="1:6" x14ac:dyDescent="0.3">
      <c r="A65" s="1"/>
      <c r="B65" s="1"/>
      <c r="C65" s="29">
        <f>Tabela63591113151719217291725111315[[#This Row],[Quantidade]]*$F$14</f>
        <v>0</v>
      </c>
      <c r="D65" s="5"/>
      <c r="E65" s="1"/>
      <c r="F65" s="1"/>
    </row>
    <row r="66" spans="1:6" x14ac:dyDescent="0.3">
      <c r="A66" s="1"/>
      <c r="B66" s="1"/>
      <c r="C66" s="29">
        <f>Tabela63591113151719217291725111315[[#This Row],[Quantidade]]*$F$14</f>
        <v>0</v>
      </c>
      <c r="D66" s="5"/>
      <c r="E66" s="1"/>
      <c r="F66" s="1"/>
    </row>
    <row r="67" spans="1:6" x14ac:dyDescent="0.3">
      <c r="A67" s="11"/>
      <c r="B67" s="10" t="s">
        <v>2</v>
      </c>
      <c r="C67" s="30">
        <f>SUM(C17:C66)</f>
        <v>306.06060606060612</v>
      </c>
      <c r="D67" s="11"/>
      <c r="E67" s="11"/>
      <c r="F67" s="11"/>
    </row>
    <row r="68" spans="1:6" x14ac:dyDescent="0.3">
      <c r="A68" s="17"/>
      <c r="B68" s="17"/>
      <c r="C68" s="17"/>
      <c r="D68" s="17"/>
      <c r="E68" s="17"/>
      <c r="F68" s="17"/>
    </row>
    <row r="69" spans="1:6" x14ac:dyDescent="0.3">
      <c r="A69" s="17"/>
      <c r="B69" s="17"/>
      <c r="C69" s="17"/>
      <c r="D69" s="17"/>
      <c r="E69" s="17"/>
      <c r="F69" s="17"/>
    </row>
    <row r="70" spans="1:6" x14ac:dyDescent="0.3">
      <c r="A70" s="24"/>
      <c r="B70" s="24"/>
      <c r="C70" s="24"/>
      <c r="D70" s="24"/>
      <c r="E70" s="24"/>
      <c r="F70" s="24"/>
    </row>
    <row r="71" spans="1:6" x14ac:dyDescent="0.3">
      <c r="A71" s="17"/>
      <c r="B71" s="17"/>
      <c r="C71" s="17"/>
      <c r="D71" s="17"/>
      <c r="E71" s="17"/>
      <c r="F71" s="17"/>
    </row>
    <row r="72" spans="1:6" x14ac:dyDescent="0.3">
      <c r="A72" s="26"/>
      <c r="B72" s="27"/>
      <c r="C72" s="28"/>
      <c r="D72" s="28"/>
      <c r="E72" s="28"/>
      <c r="F72" s="24"/>
    </row>
    <row r="73" spans="1:6" x14ac:dyDescent="0.3">
      <c r="A73" s="14" t="s">
        <v>30</v>
      </c>
      <c r="B73" s="14">
        <f>SUMIF(Tabela63591113151719217291725111315[Forma de Pagamento],"Fixo",Tabela63591113151719217291725111315[Total])</f>
        <v>0</v>
      </c>
      <c r="C73" s="14" t="s">
        <v>32</v>
      </c>
      <c r="D73" s="14"/>
      <c r="E73" s="14"/>
      <c r="F73" s="17"/>
    </row>
    <row r="74" spans="1:6" x14ac:dyDescent="0.3">
      <c r="A74" s="14" t="s">
        <v>31</v>
      </c>
      <c r="B74" s="14">
        <f>SUMIF(Tabela63591113151719217291725111315[Forma de Pagamento],"Variável",Tabela63591113151719217291725111315[Total])</f>
        <v>0</v>
      </c>
      <c r="C74" s="14" t="s">
        <v>33</v>
      </c>
      <c r="D74" s="14"/>
      <c r="E74" s="14"/>
      <c r="F74" s="17"/>
    </row>
    <row r="75" spans="1:6" x14ac:dyDescent="0.3">
      <c r="A75" s="14"/>
      <c r="B75" s="14">
        <f>SUMIF(Tabela63591113151719217291725111315[Forma de Pagamento],"Investimentos",Tabela63591113151719217291725111315[Total])</f>
        <v>0</v>
      </c>
      <c r="C75" s="14" t="s">
        <v>34</v>
      </c>
      <c r="D75" s="14"/>
      <c r="E75" s="14"/>
      <c r="F75" s="17"/>
    </row>
    <row r="76" spans="1:6" x14ac:dyDescent="0.3">
      <c r="A76" s="14"/>
      <c r="B76" s="14"/>
      <c r="C76" s="14" t="s">
        <v>35</v>
      </c>
      <c r="D76" s="14"/>
      <c r="E76" s="14"/>
      <c r="F76" s="17"/>
    </row>
    <row r="77" spans="1:6" x14ac:dyDescent="0.3">
      <c r="A77" s="14"/>
      <c r="B77" s="14"/>
      <c r="C77" s="14" t="s">
        <v>36</v>
      </c>
      <c r="D77" s="14"/>
      <c r="E77" s="14"/>
      <c r="F77" s="17"/>
    </row>
    <row r="78" spans="1:6" x14ac:dyDescent="0.3">
      <c r="A78" s="14"/>
      <c r="B78" s="14"/>
      <c r="C78" s="14" t="s">
        <v>37</v>
      </c>
      <c r="D78" s="14"/>
      <c r="E78" s="14"/>
      <c r="F78" s="17"/>
    </row>
    <row r="79" spans="1:6" x14ac:dyDescent="0.3">
      <c r="A79" s="14"/>
      <c r="B79" s="14"/>
      <c r="C79" s="14"/>
      <c r="D79" s="14"/>
      <c r="E79" s="14"/>
      <c r="F79" s="17"/>
    </row>
    <row r="80" spans="1:6" x14ac:dyDescent="0.3">
      <c r="A80" s="14"/>
      <c r="B80" s="14"/>
      <c r="C80" s="14"/>
      <c r="D80" s="14"/>
      <c r="E80" s="14"/>
      <c r="F80" s="17"/>
    </row>
    <row r="81" spans="1:6" x14ac:dyDescent="0.3">
      <c r="A81" s="14"/>
      <c r="B81" s="14"/>
      <c r="C81" s="14"/>
      <c r="D81" s="14"/>
      <c r="E81" s="14"/>
      <c r="F81" s="17"/>
    </row>
    <row r="82" spans="1:6" x14ac:dyDescent="0.3">
      <c r="A82" s="14"/>
      <c r="B82" s="14"/>
      <c r="C82" s="14"/>
      <c r="D82" s="14"/>
      <c r="E82" s="14"/>
      <c r="F82" s="17"/>
    </row>
    <row r="83" spans="1:6" x14ac:dyDescent="0.3">
      <c r="A83" s="14"/>
      <c r="B83" s="14"/>
      <c r="C83" s="14"/>
      <c r="D83" s="14"/>
      <c r="E83" s="14"/>
      <c r="F83" s="17"/>
    </row>
    <row r="84" spans="1:6" x14ac:dyDescent="0.3">
      <c r="A84" s="14"/>
      <c r="B84" s="14"/>
      <c r="C84" s="14"/>
      <c r="D84" s="14"/>
      <c r="E84" s="14"/>
      <c r="F84" s="17"/>
    </row>
    <row r="85" spans="1:6" x14ac:dyDescent="0.3">
      <c r="A85" s="17"/>
      <c r="B85" s="17"/>
      <c r="C85" s="17"/>
      <c r="D85" s="17"/>
      <c r="E85" s="17"/>
      <c r="F85" s="17"/>
    </row>
    <row r="86" spans="1:6" x14ac:dyDescent="0.3">
      <c r="A86" s="17"/>
      <c r="B86" s="17"/>
      <c r="C86" s="17"/>
      <c r="D86" s="17"/>
      <c r="E86" s="17"/>
      <c r="F86" s="17"/>
    </row>
    <row r="87" spans="1:6" x14ac:dyDescent="0.3">
      <c r="A87" s="17"/>
      <c r="B87" s="17"/>
      <c r="C87" s="17"/>
      <c r="D87" s="17"/>
      <c r="E87" s="17"/>
      <c r="F87" s="17"/>
    </row>
    <row r="88" spans="1:6" x14ac:dyDescent="0.3">
      <c r="A88" s="17"/>
      <c r="B88" s="17"/>
      <c r="C88" s="17"/>
      <c r="D88" s="17"/>
      <c r="E88" s="17"/>
      <c r="F88" s="17"/>
    </row>
    <row r="121" spans="1:14" x14ac:dyDescent="0.3">
      <c r="A121" s="17"/>
      <c r="B121" s="17"/>
      <c r="C121" s="17"/>
      <c r="D121" s="17"/>
      <c r="E121" s="17"/>
      <c r="F121" s="17"/>
      <c r="G121" s="17"/>
      <c r="H121" s="17"/>
    </row>
    <row r="122" spans="1:14" x14ac:dyDescent="0.3">
      <c r="A122" s="17"/>
      <c r="B122" s="17"/>
      <c r="C122" s="17"/>
      <c r="D122" s="17"/>
      <c r="E122" s="17"/>
      <c r="F122" s="17"/>
      <c r="G122" s="17"/>
      <c r="H122" s="17"/>
    </row>
    <row r="123" spans="1:14" x14ac:dyDescent="0.3">
      <c r="A123" s="17"/>
      <c r="B123" s="17"/>
      <c r="C123" s="17"/>
      <c r="D123" s="17"/>
      <c r="E123" s="17"/>
      <c r="F123" s="17"/>
      <c r="G123" s="17"/>
      <c r="H123" s="17"/>
    </row>
    <row r="124" spans="1:14" s="18" customFormat="1" x14ac:dyDescent="0.3">
      <c r="A124" s="17"/>
      <c r="B124" s="17"/>
      <c r="C124" s="17"/>
      <c r="D124" s="17"/>
      <c r="E124" s="17"/>
      <c r="F124" s="17"/>
      <c r="G124" s="24"/>
      <c r="H124" s="24"/>
    </row>
    <row r="125" spans="1:14" x14ac:dyDescent="0.3">
      <c r="A125" s="17"/>
      <c r="B125" s="17"/>
      <c r="C125" s="17"/>
      <c r="D125" s="17"/>
      <c r="E125" s="17"/>
      <c r="F125" s="17"/>
      <c r="G125" s="17"/>
      <c r="H125" s="17"/>
    </row>
    <row r="126" spans="1:14" x14ac:dyDescent="0.3">
      <c r="A126" s="17"/>
      <c r="B126" s="17"/>
      <c r="C126" s="17"/>
      <c r="D126" s="17"/>
      <c r="E126" s="17"/>
      <c r="F126" s="17"/>
      <c r="G126" s="24"/>
      <c r="H126" s="17"/>
    </row>
    <row r="127" spans="1:14" x14ac:dyDescent="0.3">
      <c r="A127" s="17"/>
      <c r="B127" s="17"/>
      <c r="C127" s="17"/>
      <c r="D127" s="17"/>
      <c r="E127" s="17"/>
      <c r="F127" s="17"/>
      <c r="G127" s="17"/>
      <c r="H127" s="17"/>
    </row>
    <row r="128" spans="1:14" x14ac:dyDescent="0.3">
      <c r="A128" s="17"/>
      <c r="B128" s="17"/>
      <c r="C128" s="17"/>
      <c r="D128" s="17"/>
      <c r="E128" s="17"/>
      <c r="F128" s="17"/>
      <c r="G128" s="17"/>
      <c r="H128" s="17"/>
      <c r="K128" t="s">
        <v>13</v>
      </c>
      <c r="M128" t="s">
        <v>12</v>
      </c>
      <c r="N128" t="s">
        <v>11</v>
      </c>
    </row>
    <row r="129" spans="1:14" x14ac:dyDescent="0.3">
      <c r="A129" s="17"/>
      <c r="B129" s="17"/>
      <c r="C129" s="17"/>
      <c r="D129" s="17"/>
      <c r="E129" s="17"/>
      <c r="F129" s="17"/>
      <c r="G129" s="17"/>
      <c r="H129" s="17"/>
      <c r="I129" t="s">
        <v>6</v>
      </c>
      <c r="J129" t="s">
        <v>7</v>
      </c>
      <c r="L129" s="21">
        <v>44139</v>
      </c>
      <c r="M129">
        <v>-577.13</v>
      </c>
      <c r="N129">
        <v>-58.33</v>
      </c>
    </row>
    <row r="130" spans="1:14" x14ac:dyDescent="0.3">
      <c r="A130" s="17"/>
      <c r="B130" s="17"/>
      <c r="C130" s="17"/>
      <c r="D130" s="17"/>
      <c r="E130" s="17"/>
      <c r="F130" s="17"/>
      <c r="G130" s="17"/>
      <c r="H130" s="17"/>
      <c r="I130" t="s">
        <v>8</v>
      </c>
      <c r="J130" t="s">
        <v>7</v>
      </c>
      <c r="L130" s="21">
        <v>44136</v>
      </c>
      <c r="M130">
        <v>-1689.81</v>
      </c>
      <c r="N130">
        <f>-100-40.03-43.66-16.9-58.55</f>
        <v>-259.14</v>
      </c>
    </row>
    <row r="131" spans="1:14" x14ac:dyDescent="0.3">
      <c r="A131" s="17"/>
      <c r="B131" s="17"/>
      <c r="C131" s="17"/>
      <c r="D131" s="17"/>
      <c r="E131" s="17"/>
      <c r="F131" s="17"/>
      <c r="G131" s="17"/>
      <c r="H131" s="17"/>
      <c r="I131" t="s">
        <v>9</v>
      </c>
      <c r="K131">
        <v>-3540.57</v>
      </c>
    </row>
    <row r="132" spans="1:14" x14ac:dyDescent="0.3">
      <c r="A132" s="17"/>
      <c r="B132" s="17"/>
      <c r="C132" s="17"/>
      <c r="D132" s="17"/>
      <c r="E132" s="17"/>
      <c r="F132" s="17"/>
      <c r="G132" s="17"/>
      <c r="H132" s="17"/>
      <c r="I132" t="s">
        <v>10</v>
      </c>
      <c r="K132">
        <v>-352.7</v>
      </c>
    </row>
    <row r="133" spans="1:14" x14ac:dyDescent="0.3">
      <c r="A133" s="17"/>
      <c r="B133" s="17"/>
      <c r="C133" s="17"/>
      <c r="D133" s="17"/>
      <c r="E133" s="17"/>
      <c r="F133" s="17"/>
      <c r="G133" s="17"/>
      <c r="H133" s="17"/>
      <c r="I133" t="s">
        <v>10</v>
      </c>
      <c r="J133" t="s">
        <v>7</v>
      </c>
      <c r="K133">
        <v>-849.09</v>
      </c>
      <c r="L133" s="21">
        <v>44124</v>
      </c>
      <c r="M133">
        <v>-26.9</v>
      </c>
    </row>
    <row r="134" spans="1:14" x14ac:dyDescent="0.3">
      <c r="A134" s="17"/>
      <c r="B134" s="17"/>
      <c r="C134" s="17"/>
      <c r="D134" s="17"/>
      <c r="E134" s="17"/>
      <c r="F134" s="17"/>
      <c r="G134" s="17"/>
      <c r="H134" s="17"/>
    </row>
    <row r="135" spans="1:14" x14ac:dyDescent="0.3">
      <c r="A135" s="17"/>
      <c r="B135" s="17"/>
      <c r="C135" s="17"/>
      <c r="D135" s="17"/>
      <c r="E135" s="17"/>
      <c r="F135" s="17"/>
      <c r="G135" s="17"/>
      <c r="H135" s="17"/>
      <c r="I135" t="s">
        <v>14</v>
      </c>
      <c r="K135" t="s">
        <v>15</v>
      </c>
    </row>
    <row r="136" spans="1:14" x14ac:dyDescent="0.3">
      <c r="A136" s="17"/>
      <c r="B136" s="17"/>
      <c r="C136" s="17"/>
      <c r="D136" s="17"/>
      <c r="E136" s="17"/>
      <c r="F136" s="17"/>
      <c r="G136" s="17"/>
      <c r="H136" s="17"/>
      <c r="I136" s="22">
        <v>2134</v>
      </c>
      <c r="K136">
        <v>640</v>
      </c>
      <c r="L136">
        <v>4</v>
      </c>
    </row>
    <row r="137" spans="1:14" x14ac:dyDescent="0.3">
      <c r="A137" s="17"/>
      <c r="B137" s="17"/>
      <c r="C137" s="17"/>
      <c r="D137" s="17"/>
      <c r="E137" s="17"/>
      <c r="F137" s="17"/>
      <c r="G137" s="17"/>
      <c r="H137" s="17"/>
      <c r="K137">
        <v>340</v>
      </c>
      <c r="L137">
        <v>11</v>
      </c>
    </row>
    <row r="138" spans="1:14" x14ac:dyDescent="0.3">
      <c r="A138" s="17"/>
      <c r="B138" s="17"/>
      <c r="C138" s="17"/>
      <c r="D138" s="17"/>
      <c r="E138" s="17"/>
      <c r="F138" s="17"/>
      <c r="G138" s="17"/>
      <c r="H138" s="17"/>
      <c r="I138" s="22">
        <v>3500</v>
      </c>
      <c r="K138">
        <v>260</v>
      </c>
      <c r="L138">
        <v>18</v>
      </c>
    </row>
    <row r="139" spans="1:14" x14ac:dyDescent="0.3">
      <c r="A139" s="17"/>
      <c r="B139" s="17"/>
      <c r="C139" s="17"/>
      <c r="D139" s="17"/>
      <c r="E139" s="17"/>
      <c r="F139" s="17"/>
      <c r="G139" s="17"/>
      <c r="H139" s="17"/>
      <c r="I139" s="18"/>
      <c r="J139" s="18"/>
      <c r="K139" s="18">
        <v>160</v>
      </c>
      <c r="L139" s="18">
        <v>25</v>
      </c>
      <c r="M139" s="18"/>
      <c r="N139" s="18"/>
    </row>
    <row r="140" spans="1:14" x14ac:dyDescent="0.3">
      <c r="A140" s="17"/>
      <c r="B140" s="17"/>
      <c r="C140" s="17"/>
      <c r="D140" s="17"/>
      <c r="E140" s="17"/>
      <c r="F140" s="17"/>
      <c r="G140" s="17"/>
      <c r="H140" s="17"/>
      <c r="K140">
        <v>340</v>
      </c>
      <c r="L140">
        <v>2</v>
      </c>
    </row>
    <row r="141" spans="1:14" x14ac:dyDescent="0.3">
      <c r="A141" s="17"/>
      <c r="B141" s="17"/>
      <c r="C141" s="17"/>
      <c r="D141" s="17"/>
      <c r="E141" s="17"/>
      <c r="F141" s="17"/>
      <c r="G141" s="17"/>
      <c r="H141" s="17"/>
      <c r="K141">
        <v>400</v>
      </c>
      <c r="L141">
        <v>9</v>
      </c>
    </row>
    <row r="142" spans="1:14" x14ac:dyDescent="0.3">
      <c r="A142" s="17"/>
      <c r="B142" s="17"/>
      <c r="C142" s="17"/>
      <c r="D142" s="17"/>
      <c r="E142" s="17"/>
      <c r="F142" s="17"/>
      <c r="G142" s="17"/>
      <c r="H142" s="17"/>
      <c r="K142">
        <v>160</v>
      </c>
      <c r="L142">
        <v>16</v>
      </c>
    </row>
    <row r="143" spans="1:14" x14ac:dyDescent="0.3">
      <c r="A143" s="17"/>
      <c r="B143" s="17"/>
      <c r="C143" s="17"/>
      <c r="D143" s="17"/>
      <c r="E143" s="17"/>
      <c r="F143" s="17"/>
      <c r="G143" s="17"/>
      <c r="H143" s="17"/>
    </row>
    <row r="144" spans="1:14" x14ac:dyDescent="0.3">
      <c r="A144" s="17"/>
      <c r="B144" s="17"/>
      <c r="C144" s="17"/>
      <c r="D144" s="17"/>
      <c r="E144" s="17"/>
      <c r="F144" s="17"/>
      <c r="G144" s="17"/>
      <c r="H144" s="17"/>
      <c r="I144" t="s">
        <v>16</v>
      </c>
    </row>
    <row r="145" spans="1:9" x14ac:dyDescent="0.3">
      <c r="A145" s="17"/>
      <c r="B145" s="17"/>
      <c r="C145" s="17"/>
      <c r="D145" s="17"/>
      <c r="E145" s="17"/>
      <c r="F145" s="17"/>
      <c r="G145" s="17"/>
      <c r="H145" s="17"/>
      <c r="I145" t="s">
        <v>17</v>
      </c>
    </row>
    <row r="146" spans="1:9" x14ac:dyDescent="0.3">
      <c r="A146" s="17"/>
      <c r="B146" s="17"/>
      <c r="C146" s="17"/>
      <c r="D146" s="17"/>
      <c r="E146" s="17"/>
      <c r="F146" s="17"/>
      <c r="G146" s="17"/>
      <c r="H146" s="17"/>
    </row>
    <row r="147" spans="1:9" x14ac:dyDescent="0.3">
      <c r="A147" s="17"/>
      <c r="B147" s="17"/>
      <c r="C147" s="17"/>
      <c r="D147" s="17"/>
      <c r="E147" s="17"/>
      <c r="F147" s="17"/>
      <c r="G147" s="17"/>
      <c r="H147" s="17"/>
    </row>
    <row r="148" spans="1:9" x14ac:dyDescent="0.3">
      <c r="A148" s="17"/>
      <c r="B148" s="17"/>
      <c r="C148" s="17"/>
      <c r="D148" s="17"/>
      <c r="E148" s="17"/>
      <c r="F148" s="17"/>
      <c r="G148" s="17"/>
      <c r="H148" s="17"/>
    </row>
    <row r="149" spans="1:9" x14ac:dyDescent="0.3">
      <c r="A149" s="17"/>
      <c r="B149" s="17"/>
      <c r="C149" s="17"/>
      <c r="D149" s="17"/>
      <c r="E149" s="17"/>
      <c r="F149" s="17"/>
      <c r="G149" s="17"/>
      <c r="H149" s="17"/>
    </row>
    <row r="150" spans="1:9" x14ac:dyDescent="0.3">
      <c r="A150" s="17"/>
      <c r="B150" s="17"/>
      <c r="C150" s="17"/>
      <c r="D150" s="17"/>
      <c r="E150" s="17"/>
      <c r="F150" s="17"/>
      <c r="G150" s="17"/>
      <c r="H150" s="17"/>
    </row>
    <row r="151" spans="1:9" x14ac:dyDescent="0.3">
      <c r="A151" s="17"/>
      <c r="B151" s="17"/>
      <c r="C151" s="17"/>
      <c r="D151" s="17"/>
      <c r="E151" s="17"/>
      <c r="F151" s="17"/>
      <c r="G151" s="17"/>
      <c r="H151" s="17"/>
    </row>
    <row r="152" spans="1:9" x14ac:dyDescent="0.3">
      <c r="A152" s="17"/>
      <c r="B152" s="17"/>
      <c r="C152" s="17"/>
      <c r="D152" s="17"/>
      <c r="E152" s="17"/>
      <c r="F152" s="17"/>
      <c r="G152" s="17"/>
      <c r="H152" s="17"/>
    </row>
    <row r="153" spans="1:9" x14ac:dyDescent="0.3">
      <c r="A153" s="17"/>
      <c r="B153" s="17"/>
      <c r="C153" s="17"/>
      <c r="D153" s="17"/>
      <c r="E153" s="17"/>
      <c r="F153" s="17"/>
      <c r="G153" s="17"/>
      <c r="H153" s="17"/>
    </row>
    <row r="154" spans="1:9" x14ac:dyDescent="0.3">
      <c r="A154" s="17"/>
      <c r="B154" s="17"/>
      <c r="C154" s="17"/>
      <c r="D154" s="17"/>
      <c r="E154" s="17"/>
      <c r="F154" s="17"/>
      <c r="G154" s="17"/>
      <c r="H154" s="17"/>
    </row>
    <row r="155" spans="1:9" x14ac:dyDescent="0.3">
      <c r="A155" s="17"/>
      <c r="B155" s="17"/>
      <c r="C155" s="17"/>
      <c r="D155" s="17"/>
      <c r="E155" s="17"/>
      <c r="F155" s="17"/>
      <c r="G155" s="17"/>
      <c r="H155" s="17"/>
    </row>
    <row r="156" spans="1:9" x14ac:dyDescent="0.3">
      <c r="A156" s="17"/>
      <c r="B156" s="17"/>
      <c r="C156" s="17"/>
      <c r="D156" s="17"/>
      <c r="E156" s="17"/>
      <c r="F156" s="17"/>
      <c r="G156" s="17"/>
      <c r="H156" s="17"/>
    </row>
    <row r="157" spans="1:9" x14ac:dyDescent="0.3">
      <c r="A157" s="17"/>
      <c r="B157" s="17"/>
      <c r="C157" s="17"/>
      <c r="D157" s="17"/>
      <c r="E157" s="17"/>
      <c r="F157" s="17"/>
      <c r="G157" s="17"/>
      <c r="H157" s="17"/>
    </row>
    <row r="158" spans="1:9" x14ac:dyDescent="0.3">
      <c r="A158" s="17"/>
      <c r="B158" s="17"/>
      <c r="C158" s="17"/>
      <c r="D158" s="17"/>
      <c r="E158" s="17"/>
      <c r="F158" s="17"/>
      <c r="G158" s="17"/>
      <c r="H158" s="17"/>
    </row>
    <row r="159" spans="1:9" x14ac:dyDescent="0.3">
      <c r="A159" s="17"/>
      <c r="B159" s="17"/>
      <c r="C159" s="17"/>
      <c r="D159" s="17"/>
      <c r="E159" s="17"/>
      <c r="F159" s="17"/>
      <c r="G159" s="17"/>
      <c r="H159" s="17"/>
    </row>
    <row r="160" spans="1:9" x14ac:dyDescent="0.3">
      <c r="A160" s="17"/>
      <c r="B160" s="17"/>
      <c r="C160" s="17"/>
      <c r="D160" s="17"/>
      <c r="E160" s="17"/>
      <c r="F160" s="17"/>
      <c r="G160" s="17"/>
      <c r="H160" s="17"/>
    </row>
    <row r="161" spans="1:8" x14ac:dyDescent="0.3">
      <c r="A161" s="17"/>
      <c r="B161" s="17"/>
      <c r="C161" s="17"/>
      <c r="D161" s="17"/>
      <c r="E161" s="17"/>
      <c r="F161" s="17"/>
      <c r="G161" s="17"/>
      <c r="H161" s="17"/>
    </row>
    <row r="162" spans="1:8" x14ac:dyDescent="0.3">
      <c r="A162" s="17"/>
      <c r="B162" s="17"/>
      <c r="C162" s="17"/>
      <c r="D162" s="17"/>
      <c r="E162" s="17"/>
      <c r="F162" s="17"/>
      <c r="G162" s="17"/>
      <c r="H162" s="17"/>
    </row>
    <row r="163" spans="1:8" x14ac:dyDescent="0.3">
      <c r="A163" s="17"/>
      <c r="B163" s="17"/>
      <c r="C163" s="17"/>
      <c r="D163" s="17"/>
      <c r="E163" s="17"/>
      <c r="F163" s="17"/>
      <c r="G163" s="17"/>
      <c r="H163" s="17"/>
    </row>
    <row r="164" spans="1:8" x14ac:dyDescent="0.3">
      <c r="A164" s="17"/>
      <c r="B164" s="17"/>
      <c r="C164" s="17"/>
      <c r="D164" s="17"/>
      <c r="E164" s="17"/>
      <c r="F164" s="17"/>
      <c r="G164" s="17"/>
      <c r="H164" s="17"/>
    </row>
    <row r="165" spans="1:8" x14ac:dyDescent="0.3">
      <c r="A165" s="17"/>
      <c r="B165" s="17"/>
      <c r="C165" s="17"/>
      <c r="D165" s="17"/>
      <c r="E165" s="17"/>
      <c r="F165" s="17"/>
      <c r="G165" s="17"/>
      <c r="H165" s="17"/>
    </row>
    <row r="166" spans="1:8" x14ac:dyDescent="0.3">
      <c r="A166" s="17"/>
      <c r="B166" s="17"/>
      <c r="C166" s="17"/>
      <c r="D166" s="17"/>
      <c r="E166" s="17"/>
      <c r="F166" s="17"/>
      <c r="G166" s="17"/>
      <c r="H166" s="17"/>
    </row>
    <row r="167" spans="1:8" x14ac:dyDescent="0.3">
      <c r="A167" s="17"/>
      <c r="B167" s="17"/>
      <c r="C167" s="17"/>
      <c r="D167" s="17"/>
      <c r="E167" s="17"/>
      <c r="F167" s="17"/>
      <c r="G167" s="17"/>
      <c r="H167" s="17"/>
    </row>
    <row r="168" spans="1:8" x14ac:dyDescent="0.3">
      <c r="A168" s="17"/>
      <c r="B168" s="17"/>
      <c r="C168" s="17"/>
      <c r="D168" s="17"/>
      <c r="E168" s="17"/>
      <c r="F168" s="17"/>
      <c r="G168" s="17"/>
      <c r="H168" s="17"/>
    </row>
    <row r="169" spans="1:8" x14ac:dyDescent="0.3">
      <c r="A169" s="17"/>
      <c r="B169" s="17"/>
      <c r="C169" s="17"/>
      <c r="D169" s="17"/>
      <c r="E169" s="17"/>
      <c r="F169" s="17"/>
      <c r="G169" s="17"/>
      <c r="H169" s="17"/>
    </row>
    <row r="170" spans="1:8" x14ac:dyDescent="0.3">
      <c r="A170" s="17"/>
      <c r="B170" s="17"/>
      <c r="C170" s="17"/>
      <c r="D170" s="17"/>
      <c r="E170" s="17"/>
      <c r="F170" s="17"/>
      <c r="G170" s="17"/>
      <c r="H170" s="17"/>
    </row>
    <row r="171" spans="1:8" x14ac:dyDescent="0.3">
      <c r="A171" s="17"/>
      <c r="B171" s="17"/>
      <c r="C171" s="17"/>
      <c r="D171" s="17"/>
      <c r="E171" s="17"/>
      <c r="F171" s="17"/>
      <c r="G171" s="17"/>
      <c r="H171" s="17"/>
    </row>
    <row r="172" spans="1:8" x14ac:dyDescent="0.3">
      <c r="A172" s="17"/>
      <c r="B172" s="17"/>
      <c r="C172" s="17"/>
      <c r="D172" s="17"/>
      <c r="E172" s="17"/>
      <c r="F172" s="17"/>
      <c r="G172" s="17"/>
      <c r="H172" s="17"/>
    </row>
    <row r="173" spans="1:8" x14ac:dyDescent="0.3">
      <c r="A173" s="17"/>
      <c r="B173" s="17"/>
      <c r="C173" s="17"/>
      <c r="D173" s="17"/>
      <c r="E173" s="17"/>
      <c r="F173" s="17"/>
      <c r="G173" s="17"/>
      <c r="H173" s="17"/>
    </row>
    <row r="174" spans="1:8" x14ac:dyDescent="0.3">
      <c r="A174" s="17"/>
      <c r="B174" s="17"/>
      <c r="C174" s="17"/>
      <c r="D174" s="17"/>
      <c r="E174" s="17"/>
      <c r="F174" s="17"/>
      <c r="G174" s="17"/>
      <c r="H174" s="17"/>
    </row>
    <row r="175" spans="1:8" x14ac:dyDescent="0.3">
      <c r="A175" s="17"/>
      <c r="B175" s="17"/>
      <c r="C175" s="17"/>
      <c r="D175" s="17"/>
      <c r="E175" s="17"/>
      <c r="F175" s="17"/>
      <c r="G175" s="17"/>
      <c r="H175" s="17"/>
    </row>
    <row r="176" spans="1:8" x14ac:dyDescent="0.3">
      <c r="A176" s="17"/>
      <c r="B176" s="17"/>
      <c r="C176" s="17"/>
      <c r="D176" s="17"/>
      <c r="E176" s="17"/>
      <c r="F176" s="17"/>
      <c r="G176" s="17"/>
      <c r="H176" s="17"/>
    </row>
    <row r="177" spans="1:8" x14ac:dyDescent="0.3">
      <c r="A177" s="17"/>
      <c r="B177" s="17"/>
      <c r="C177" s="17"/>
      <c r="D177" s="17"/>
      <c r="E177" s="17"/>
      <c r="F177" s="17"/>
      <c r="G177" s="17"/>
      <c r="H177" s="17"/>
    </row>
    <row r="178" spans="1:8" x14ac:dyDescent="0.3">
      <c r="A178" s="17"/>
      <c r="B178" s="17"/>
      <c r="C178" s="17"/>
      <c r="D178" s="17"/>
      <c r="E178" s="17"/>
      <c r="F178" s="17"/>
      <c r="G178" s="17"/>
      <c r="H178" s="17"/>
    </row>
    <row r="179" spans="1:8" x14ac:dyDescent="0.3">
      <c r="A179" s="17"/>
      <c r="B179" s="17"/>
      <c r="C179" s="17"/>
      <c r="D179" s="17"/>
      <c r="E179" s="17"/>
      <c r="F179" s="17"/>
      <c r="G179" s="17"/>
      <c r="H179" s="17"/>
    </row>
    <row r="180" spans="1:8" x14ac:dyDescent="0.3">
      <c r="A180" s="17"/>
      <c r="B180" s="17"/>
      <c r="C180" s="17"/>
      <c r="D180" s="17"/>
      <c r="E180" s="17"/>
      <c r="F180" s="17"/>
      <c r="G180" s="17"/>
      <c r="H180" s="17"/>
    </row>
    <row r="181" spans="1:8" x14ac:dyDescent="0.3">
      <c r="A181" s="17"/>
      <c r="B181" s="17"/>
      <c r="C181" s="17"/>
      <c r="D181" s="17"/>
      <c r="E181" s="17"/>
      <c r="F181" s="17"/>
      <c r="G181" s="17"/>
      <c r="H181" s="17"/>
    </row>
    <row r="182" spans="1:8" x14ac:dyDescent="0.3">
      <c r="A182" s="17"/>
      <c r="B182" s="17"/>
      <c r="C182" s="17"/>
      <c r="D182" s="17"/>
      <c r="E182" s="17"/>
      <c r="F182" s="17"/>
      <c r="G182" s="17"/>
      <c r="H182" s="17"/>
    </row>
    <row r="183" spans="1:8" x14ac:dyDescent="0.3">
      <c r="A183" s="17"/>
      <c r="B183" s="17"/>
      <c r="C183" s="17"/>
      <c r="D183" s="17"/>
      <c r="E183" s="17"/>
      <c r="F183" s="17"/>
      <c r="G183" s="17"/>
      <c r="H183" s="17"/>
    </row>
    <row r="184" spans="1:8" x14ac:dyDescent="0.3">
      <c r="A184" s="17"/>
      <c r="B184" s="17"/>
      <c r="C184" s="17"/>
      <c r="D184" s="17"/>
      <c r="E184" s="17"/>
      <c r="F184" s="17"/>
      <c r="G184" s="17"/>
      <c r="H184" s="17"/>
    </row>
    <row r="185" spans="1:8" x14ac:dyDescent="0.3">
      <c r="A185" s="17"/>
      <c r="B185" s="17"/>
      <c r="C185" s="17"/>
      <c r="D185" s="17"/>
      <c r="E185" s="17"/>
      <c r="F185" s="17"/>
      <c r="G185" s="17"/>
      <c r="H185" s="17"/>
    </row>
    <row r="186" spans="1:8" x14ac:dyDescent="0.3">
      <c r="A186" s="17"/>
      <c r="B186" s="17"/>
      <c r="C186" s="17"/>
      <c r="D186" s="17"/>
      <c r="E186" s="17"/>
      <c r="F186" s="17"/>
      <c r="G186" s="17"/>
      <c r="H186" s="17"/>
    </row>
    <row r="187" spans="1:8" x14ac:dyDescent="0.3">
      <c r="A187" s="17"/>
      <c r="B187" s="17"/>
      <c r="C187" s="17"/>
      <c r="D187" s="17"/>
      <c r="E187" s="17"/>
      <c r="F187" s="17"/>
      <c r="G187" s="17"/>
      <c r="H187" s="17"/>
    </row>
    <row r="188" spans="1:8" x14ac:dyDescent="0.3">
      <c r="A188" s="17"/>
      <c r="B188" s="17"/>
      <c r="C188" s="17"/>
      <c r="D188" s="17"/>
      <c r="E188" s="17"/>
      <c r="F188" s="17"/>
      <c r="G188" s="17"/>
      <c r="H188" s="17"/>
    </row>
    <row r="189" spans="1:8" x14ac:dyDescent="0.3">
      <c r="A189" s="17"/>
      <c r="B189" s="17"/>
      <c r="C189" s="17"/>
      <c r="D189" s="17"/>
      <c r="E189" s="17"/>
      <c r="F189" s="17"/>
      <c r="G189" s="17"/>
      <c r="H189" s="17"/>
    </row>
    <row r="190" spans="1:8" x14ac:dyDescent="0.3">
      <c r="A190" s="17"/>
      <c r="B190" s="17"/>
      <c r="C190" s="17"/>
      <c r="D190" s="17"/>
      <c r="E190" s="17"/>
      <c r="F190" s="17"/>
      <c r="G190" s="17"/>
      <c r="H190" s="17"/>
    </row>
    <row r="191" spans="1:8" x14ac:dyDescent="0.3">
      <c r="A191" s="17"/>
      <c r="B191" s="17"/>
      <c r="C191" s="17"/>
      <c r="D191" s="17"/>
      <c r="E191" s="17"/>
      <c r="F191" s="17"/>
      <c r="G191" s="17"/>
      <c r="H191" s="17"/>
    </row>
    <row r="192" spans="1:8" x14ac:dyDescent="0.3">
      <c r="A192" s="17"/>
      <c r="B192" s="17"/>
      <c r="C192" s="17"/>
      <c r="D192" s="17"/>
      <c r="E192" s="17"/>
      <c r="F192" s="17"/>
      <c r="G192" s="17"/>
      <c r="H192" s="17"/>
    </row>
    <row r="193" spans="1:8" x14ac:dyDescent="0.3">
      <c r="A193" s="17"/>
      <c r="B193" s="17"/>
      <c r="C193" s="17"/>
      <c r="D193" s="17"/>
      <c r="E193" s="17"/>
      <c r="F193" s="17"/>
      <c r="G193" s="17"/>
      <c r="H193" s="17"/>
    </row>
    <row r="194" spans="1:8" x14ac:dyDescent="0.3">
      <c r="A194" s="17"/>
      <c r="B194" s="17"/>
      <c r="C194" s="17"/>
      <c r="D194" s="17"/>
      <c r="E194" s="17"/>
      <c r="F194" s="17"/>
      <c r="G194" s="17"/>
      <c r="H194" s="17"/>
    </row>
    <row r="195" spans="1:8" x14ac:dyDescent="0.3">
      <c r="A195" s="17"/>
      <c r="B195" s="17"/>
      <c r="C195" s="17"/>
      <c r="D195" s="17"/>
      <c r="E195" s="17"/>
      <c r="F195" s="17"/>
      <c r="G195" s="17"/>
      <c r="H195" s="17"/>
    </row>
    <row r="196" spans="1:8" x14ac:dyDescent="0.3">
      <c r="A196" s="17"/>
      <c r="B196" s="17"/>
      <c r="C196" s="17"/>
      <c r="D196" s="17"/>
      <c r="E196" s="17"/>
      <c r="F196" s="17"/>
      <c r="G196" s="17"/>
      <c r="H196" s="17"/>
    </row>
    <row r="197" spans="1:8" x14ac:dyDescent="0.3">
      <c r="A197" s="17"/>
      <c r="B197" s="17"/>
      <c r="C197" s="17"/>
      <c r="D197" s="17"/>
      <c r="E197" s="17"/>
      <c r="F197" s="17"/>
      <c r="G197" s="17"/>
      <c r="H197" s="17"/>
    </row>
    <row r="198" spans="1:8" x14ac:dyDescent="0.3">
      <c r="A198" s="17"/>
      <c r="B198" s="17"/>
      <c r="C198" s="17"/>
      <c r="D198" s="17"/>
      <c r="E198" s="17"/>
      <c r="F198" s="17"/>
      <c r="G198" s="17"/>
      <c r="H198" s="17"/>
    </row>
  </sheetData>
  <dataConsolidate/>
  <mergeCells count="1">
    <mergeCell ref="A1:D3"/>
  </mergeCells>
  <conditionalFormatting sqref="E9:F9">
    <cfRule type="iconSet" priority="1">
      <iconSet>
        <cfvo type="percent" val="0"/>
        <cfvo type="num" val="0"/>
        <cfvo type="num" val="0" gte="0"/>
      </iconSet>
    </cfRule>
  </conditionalFormatting>
  <dataValidations count="1">
    <dataValidation type="list" allowBlank="1" showInputMessage="1" showErrorMessage="1" sqref="E17:E66" xr:uid="{DB643FE8-D668-41D4-956D-8F0CB8D5CC9A}">
      <formula1>$A$73:$A$74</formula1>
    </dataValidation>
  </dataValidations>
  <pageMargins left="0.511811024" right="0.511811024" top="0.78740157499999996" bottom="0.78740157499999996" header="0.31496062000000002" footer="0.31496062000000002"/>
  <pageSetup paperSize="9" orientation="portrait" verticalDpi="300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B1CED-80B7-42DE-B026-E6FD62844B80}">
  <dimension ref="A1:T198"/>
  <sheetViews>
    <sheetView showGridLines="0" zoomScaleNormal="100" zoomScalePageLayoutView="80" workbookViewId="0">
      <selection activeCell="B13" sqref="B13"/>
    </sheetView>
  </sheetViews>
  <sheetFormatPr defaultColWidth="8.88671875" defaultRowHeight="14.4" x14ac:dyDescent="0.3"/>
  <cols>
    <col min="1" max="1" width="24.109375" bestFit="1" customWidth="1"/>
    <col min="2" max="2" width="18.33203125" bestFit="1" customWidth="1"/>
    <col min="3" max="3" width="16" bestFit="1" customWidth="1"/>
    <col min="4" max="4" width="10.5546875" bestFit="1" customWidth="1"/>
    <col min="5" max="6" width="23.6640625" bestFit="1" customWidth="1"/>
    <col min="7" max="7" width="16.109375" bestFit="1" customWidth="1"/>
    <col min="9" max="9" width="14.5546875" customWidth="1"/>
    <col min="16" max="16" width="17.6640625" bestFit="1" customWidth="1"/>
    <col min="18" max="18" width="17.6640625" customWidth="1"/>
  </cols>
  <sheetData>
    <row r="1" spans="1:20" ht="15" customHeight="1" x14ac:dyDescent="0.3">
      <c r="A1" s="37" t="s">
        <v>29</v>
      </c>
      <c r="B1" s="37"/>
      <c r="C1" s="37"/>
      <c r="D1" s="37"/>
    </row>
    <row r="2" spans="1:20" ht="15" customHeight="1" x14ac:dyDescent="0.3">
      <c r="A2" s="37"/>
      <c r="B2" s="37"/>
      <c r="C2" s="37"/>
      <c r="D2" s="37"/>
      <c r="O2" s="17"/>
      <c r="P2" s="17"/>
      <c r="Q2" s="17"/>
      <c r="R2" s="17"/>
      <c r="S2" s="17"/>
      <c r="T2" s="17"/>
    </row>
    <row r="3" spans="1:20" ht="15" customHeight="1" x14ac:dyDescent="0.3">
      <c r="A3" s="37"/>
      <c r="B3" s="37"/>
      <c r="C3" s="37"/>
      <c r="D3" s="37"/>
      <c r="T3" s="17"/>
    </row>
    <row r="4" spans="1:20" ht="15" thickBot="1" x14ac:dyDescent="0.35">
      <c r="T4" s="17"/>
    </row>
    <row r="5" spans="1:20" ht="15" thickBot="1" x14ac:dyDescent="0.35">
      <c r="A5" s="6" t="s">
        <v>4</v>
      </c>
      <c r="B5" s="9" t="s">
        <v>22</v>
      </c>
      <c r="C5" s="7" t="s">
        <v>21</v>
      </c>
      <c r="E5" s="15" t="s">
        <v>28</v>
      </c>
      <c r="F5" s="16">
        <f>C67-C14</f>
        <v>153.03030303030309</v>
      </c>
      <c r="T5" s="17"/>
    </row>
    <row r="6" spans="1:20" ht="15" thickBot="1" x14ac:dyDescent="0.35">
      <c r="A6" s="3" t="s">
        <v>19</v>
      </c>
      <c r="B6" s="4"/>
      <c r="C6" s="23">
        <v>1</v>
      </c>
      <c r="T6" s="17"/>
    </row>
    <row r="7" spans="1:20" ht="15" thickBot="1" x14ac:dyDescent="0.35">
      <c r="A7" s="3" t="s">
        <v>20</v>
      </c>
      <c r="B7" s="4">
        <v>100</v>
      </c>
      <c r="C7" s="12">
        <v>100</v>
      </c>
      <c r="E7" s="15" t="s">
        <v>5</v>
      </c>
      <c r="F7" s="16">
        <v>0</v>
      </c>
      <c r="T7" s="17"/>
    </row>
    <row r="8" spans="1:20" ht="15" thickBot="1" x14ac:dyDescent="0.35">
      <c r="A8" s="3" t="s">
        <v>23</v>
      </c>
      <c r="B8" s="35">
        <v>0.02</v>
      </c>
      <c r="C8" s="12">
        <f>Tabela52481012141618206281624[[#This Row],[Valor Esperado]]*F14</f>
        <v>6.1212121212121229</v>
      </c>
      <c r="T8" s="17"/>
    </row>
    <row r="9" spans="1:20" ht="15" thickBot="1" x14ac:dyDescent="0.35">
      <c r="A9" s="3" t="s">
        <v>24</v>
      </c>
      <c r="B9" s="4">
        <v>0</v>
      </c>
      <c r="C9" s="12">
        <v>0</v>
      </c>
      <c r="E9" s="19" t="str">
        <f>IF($F$5&gt;$F$7,"Meta Atingida","Meta Não Atingida")</f>
        <v>Meta Atingida</v>
      </c>
      <c r="F9" s="20">
        <f>$F$5-$F$7</f>
        <v>153.03030303030309</v>
      </c>
      <c r="T9" s="17"/>
    </row>
    <row r="10" spans="1:20" ht="15" thickBot="1" x14ac:dyDescent="0.35">
      <c r="A10" s="3" t="s">
        <v>25</v>
      </c>
      <c r="B10" s="4">
        <v>0</v>
      </c>
      <c r="C10" s="12">
        <v>1</v>
      </c>
      <c r="T10" s="17"/>
    </row>
    <row r="11" spans="1:20" ht="15" thickBot="1" x14ac:dyDescent="0.35">
      <c r="A11" s="3" t="s">
        <v>26</v>
      </c>
      <c r="B11" s="4">
        <v>0</v>
      </c>
      <c r="C11" s="12">
        <v>0</v>
      </c>
      <c r="E11" s="15" t="s">
        <v>45</v>
      </c>
      <c r="F11" s="31">
        <f>F12*F14</f>
        <v>153.03030303030306</v>
      </c>
      <c r="T11" s="17"/>
    </row>
    <row r="12" spans="1:20" ht="15" thickBot="1" x14ac:dyDescent="0.35">
      <c r="A12" t="s">
        <v>41</v>
      </c>
      <c r="B12" s="4">
        <v>0</v>
      </c>
      <c r="C12" s="4">
        <v>0</v>
      </c>
      <c r="E12" s="15" t="s">
        <v>43</v>
      </c>
      <c r="F12" s="36">
        <v>0.5</v>
      </c>
      <c r="T12" s="17"/>
    </row>
    <row r="13" spans="1:20" ht="15" thickBot="1" x14ac:dyDescent="0.35">
      <c r="A13" s="3" t="s">
        <v>27</v>
      </c>
      <c r="B13" s="35">
        <v>0.15</v>
      </c>
      <c r="C13" s="12">
        <f>Tabela52481012141618206281624[[#This Row],[Valor Esperado]]*F14</f>
        <v>45.909090909090914</v>
      </c>
      <c r="E13" s="15" t="s">
        <v>42</v>
      </c>
      <c r="F13" s="25">
        <f>(F14-C14)/C14</f>
        <v>1.0000000000000004</v>
      </c>
      <c r="T13" s="17"/>
    </row>
    <row r="14" spans="1:20" ht="15" thickBot="1" x14ac:dyDescent="0.35">
      <c r="A14" s="8" t="s">
        <v>3</v>
      </c>
      <c r="B14" s="13"/>
      <c r="C14" s="13">
        <f>SUM(C7:C13)*C6</f>
        <v>153.03030303030303</v>
      </c>
      <c r="E14" s="15" t="s">
        <v>38</v>
      </c>
      <c r="F14" s="16">
        <f>SUM(C7,C9:C12)/(1-B8-B13-F12)</f>
        <v>306.06060606060612</v>
      </c>
      <c r="O14" s="17"/>
      <c r="P14" s="17"/>
      <c r="Q14" s="17"/>
      <c r="R14" s="17"/>
      <c r="S14" s="17"/>
      <c r="T14" s="17"/>
    </row>
    <row r="15" spans="1:20" x14ac:dyDescent="0.3">
      <c r="G15" s="2"/>
    </row>
    <row r="16" spans="1:20" x14ac:dyDescent="0.3">
      <c r="A16" s="9" t="s">
        <v>19</v>
      </c>
      <c r="B16" s="9" t="s">
        <v>39</v>
      </c>
      <c r="C16" s="9" t="s">
        <v>40</v>
      </c>
      <c r="D16" s="9" t="s">
        <v>0</v>
      </c>
      <c r="E16" s="9" t="s">
        <v>1</v>
      </c>
      <c r="F16" s="9" t="s">
        <v>18</v>
      </c>
    </row>
    <row r="17" spans="1:9" x14ac:dyDescent="0.3">
      <c r="A17" s="1">
        <v>1</v>
      </c>
      <c r="B17" s="1"/>
      <c r="C17" s="29">
        <f>Tabela63591113151719217291725[[#This Row],[Quantidade]]*$F$14</f>
        <v>306.06060606060612</v>
      </c>
      <c r="D17" s="5"/>
      <c r="E17" s="1"/>
      <c r="F17" s="1"/>
    </row>
    <row r="18" spans="1:9" ht="15" thickBot="1" x14ac:dyDescent="0.35">
      <c r="A18" s="1"/>
      <c r="B18" s="1"/>
      <c r="C18" s="29">
        <f>Tabela63591113151719217291725[[#This Row],[Quantidade]]*$F$14</f>
        <v>0</v>
      </c>
      <c r="D18" s="5"/>
      <c r="E18" s="1"/>
      <c r="F18" s="1"/>
    </row>
    <row r="19" spans="1:9" ht="15" thickBot="1" x14ac:dyDescent="0.35">
      <c r="A19" s="1"/>
      <c r="B19" s="1"/>
      <c r="C19" s="29">
        <f>Tabela63591113151719217291725[[#This Row],[Quantidade]]*$F$14</f>
        <v>0</v>
      </c>
      <c r="D19" s="5"/>
      <c r="E19" s="1"/>
      <c r="F19" s="1"/>
      <c r="H19" s="32"/>
      <c r="I19" s="33" t="s">
        <v>44</v>
      </c>
    </row>
    <row r="20" spans="1:9" x14ac:dyDescent="0.3">
      <c r="A20" s="1"/>
      <c r="B20" s="1"/>
      <c r="C20" s="29">
        <f>Tabela63591113151719217291725[[#This Row],[Quantidade]]*$F$14</f>
        <v>0</v>
      </c>
      <c r="D20" s="5"/>
      <c r="E20" s="1"/>
      <c r="F20" s="1"/>
    </row>
    <row r="21" spans="1:9" x14ac:dyDescent="0.3">
      <c r="A21" s="1"/>
      <c r="B21" s="1"/>
      <c r="C21" s="29">
        <f>Tabela63591113151719217291725[[#This Row],[Quantidade]]*$F$14</f>
        <v>0</v>
      </c>
      <c r="D21" s="5"/>
      <c r="E21" s="1"/>
      <c r="F21" s="1"/>
    </row>
    <row r="22" spans="1:9" x14ac:dyDescent="0.3">
      <c r="A22" s="1"/>
      <c r="B22" s="1"/>
      <c r="C22" s="29">
        <f>Tabela63591113151719217291725[[#This Row],[Quantidade]]*$F$14</f>
        <v>0</v>
      </c>
      <c r="D22" s="5"/>
      <c r="E22" s="1"/>
      <c r="F22" s="1"/>
    </row>
    <row r="23" spans="1:9" x14ac:dyDescent="0.3">
      <c r="A23" s="1"/>
      <c r="B23" s="1"/>
      <c r="C23" s="29">
        <f>Tabela63591113151719217291725[[#This Row],[Quantidade]]*$F$14</f>
        <v>0</v>
      </c>
      <c r="D23" s="5"/>
      <c r="E23" s="1"/>
      <c r="F23" s="1"/>
    </row>
    <row r="24" spans="1:9" x14ac:dyDescent="0.3">
      <c r="A24" s="1"/>
      <c r="B24" s="1"/>
      <c r="C24" s="29">
        <f>Tabela63591113151719217291725[[#This Row],[Quantidade]]*$F$14</f>
        <v>0</v>
      </c>
      <c r="D24" s="5"/>
      <c r="E24" s="1"/>
      <c r="F24" s="1"/>
      <c r="H24" s="34"/>
    </row>
    <row r="25" spans="1:9" x14ac:dyDescent="0.3">
      <c r="A25" s="1"/>
      <c r="B25" s="1"/>
      <c r="C25" s="29">
        <f>Tabela63591113151719217291725[[#This Row],[Quantidade]]*$F$14</f>
        <v>0</v>
      </c>
      <c r="D25" s="5"/>
      <c r="E25" s="1"/>
      <c r="F25" s="1"/>
    </row>
    <row r="26" spans="1:9" x14ac:dyDescent="0.3">
      <c r="A26" s="1"/>
      <c r="B26" s="1"/>
      <c r="C26" s="29">
        <f>Tabela63591113151719217291725[[#This Row],[Quantidade]]*$F$14</f>
        <v>0</v>
      </c>
      <c r="D26" s="5"/>
      <c r="E26" s="1"/>
      <c r="F26" s="1"/>
    </row>
    <row r="27" spans="1:9" x14ac:dyDescent="0.3">
      <c r="A27" s="1"/>
      <c r="B27" s="1"/>
      <c r="C27" s="29">
        <f>Tabela63591113151719217291725[[#This Row],[Quantidade]]*$F$14</f>
        <v>0</v>
      </c>
      <c r="D27" s="5"/>
      <c r="E27" s="1"/>
      <c r="F27" s="1"/>
    </row>
    <row r="28" spans="1:9" x14ac:dyDescent="0.3">
      <c r="A28" s="1"/>
      <c r="B28" s="1"/>
      <c r="C28" s="29">
        <f>Tabela63591113151719217291725[[#This Row],[Quantidade]]*$F$14</f>
        <v>0</v>
      </c>
      <c r="D28" s="5"/>
      <c r="E28" s="1"/>
      <c r="F28" s="1"/>
    </row>
    <row r="29" spans="1:9" x14ac:dyDescent="0.3">
      <c r="A29" s="1"/>
      <c r="B29" s="1"/>
      <c r="C29" s="29">
        <f>Tabela63591113151719217291725[[#This Row],[Quantidade]]*$F$14</f>
        <v>0</v>
      </c>
      <c r="D29" s="5"/>
      <c r="E29" s="1"/>
      <c r="F29" s="1"/>
    </row>
    <row r="30" spans="1:9" x14ac:dyDescent="0.3">
      <c r="A30" s="1"/>
      <c r="B30" s="1"/>
      <c r="C30" s="29">
        <f>Tabela63591113151719217291725[[#This Row],[Quantidade]]*$F$14</f>
        <v>0</v>
      </c>
      <c r="D30" s="5"/>
      <c r="E30" s="1"/>
      <c r="F30" s="1"/>
    </row>
    <row r="31" spans="1:9" x14ac:dyDescent="0.3">
      <c r="A31" s="1"/>
      <c r="B31" s="1"/>
      <c r="C31" s="29">
        <f>Tabela63591113151719217291725[[#This Row],[Quantidade]]*$F$14</f>
        <v>0</v>
      </c>
      <c r="D31" s="5"/>
      <c r="E31" s="1"/>
      <c r="F31" s="1"/>
    </row>
    <row r="32" spans="1:9" x14ac:dyDescent="0.3">
      <c r="A32" s="1"/>
      <c r="B32" s="1"/>
      <c r="C32" s="29">
        <f>Tabela63591113151719217291725[[#This Row],[Quantidade]]*$F$14</f>
        <v>0</v>
      </c>
      <c r="D32" s="5"/>
      <c r="E32" s="1"/>
      <c r="F32" s="1"/>
    </row>
    <row r="33" spans="1:6" x14ac:dyDescent="0.3">
      <c r="A33" s="1"/>
      <c r="B33" s="1"/>
      <c r="C33" s="29">
        <f>Tabela63591113151719217291725[[#This Row],[Quantidade]]*$F$14</f>
        <v>0</v>
      </c>
      <c r="D33" s="5"/>
      <c r="E33" s="1"/>
      <c r="F33" s="1"/>
    </row>
    <row r="34" spans="1:6" x14ac:dyDescent="0.3">
      <c r="A34" s="1"/>
      <c r="B34" s="1"/>
      <c r="C34" s="29">
        <f>Tabela63591113151719217291725[[#This Row],[Quantidade]]*$F$14</f>
        <v>0</v>
      </c>
      <c r="D34" s="5"/>
      <c r="E34" s="1"/>
      <c r="F34" s="1"/>
    </row>
    <row r="35" spans="1:6" x14ac:dyDescent="0.3">
      <c r="A35" s="1"/>
      <c r="B35" s="1"/>
      <c r="C35" s="29">
        <f>Tabela63591113151719217291725[[#This Row],[Quantidade]]*$F$14</f>
        <v>0</v>
      </c>
      <c r="D35" s="5"/>
      <c r="E35" s="1"/>
      <c r="F35" s="1"/>
    </row>
    <row r="36" spans="1:6" x14ac:dyDescent="0.3">
      <c r="A36" s="1"/>
      <c r="B36" s="1"/>
      <c r="C36" s="29">
        <f>Tabela63591113151719217291725[[#This Row],[Quantidade]]*$F$14</f>
        <v>0</v>
      </c>
      <c r="D36" s="5"/>
      <c r="E36" s="1"/>
      <c r="F36" s="1"/>
    </row>
    <row r="37" spans="1:6" x14ac:dyDescent="0.3">
      <c r="A37" s="1"/>
      <c r="B37" s="1"/>
      <c r="C37" s="29">
        <f>Tabela63591113151719217291725[[#This Row],[Quantidade]]*$F$14</f>
        <v>0</v>
      </c>
      <c r="D37" s="5"/>
      <c r="E37" s="1"/>
      <c r="F37" s="1"/>
    </row>
    <row r="38" spans="1:6" x14ac:dyDescent="0.3">
      <c r="A38" s="1"/>
      <c r="B38" s="1"/>
      <c r="C38" s="29">
        <f>Tabela63591113151719217291725[[#This Row],[Quantidade]]*$F$14</f>
        <v>0</v>
      </c>
      <c r="D38" s="5"/>
      <c r="E38" s="1"/>
      <c r="F38" s="1"/>
    </row>
    <row r="39" spans="1:6" x14ac:dyDescent="0.3">
      <c r="A39" s="1"/>
      <c r="B39" s="1"/>
      <c r="C39" s="29">
        <f>Tabela63591113151719217291725[[#This Row],[Quantidade]]*$F$14</f>
        <v>0</v>
      </c>
      <c r="D39" s="5"/>
      <c r="E39" s="1"/>
      <c r="F39" s="1"/>
    </row>
    <row r="40" spans="1:6" x14ac:dyDescent="0.3">
      <c r="A40" s="1"/>
      <c r="B40" s="1"/>
      <c r="C40" s="29">
        <f>Tabela63591113151719217291725[[#This Row],[Quantidade]]*$F$14</f>
        <v>0</v>
      </c>
      <c r="D40" s="5"/>
      <c r="E40" s="1"/>
      <c r="F40" s="1"/>
    </row>
    <row r="41" spans="1:6" x14ac:dyDescent="0.3">
      <c r="A41" s="1"/>
      <c r="B41" s="1"/>
      <c r="C41" s="29">
        <f>Tabela63591113151719217291725[[#This Row],[Quantidade]]*$F$14</f>
        <v>0</v>
      </c>
      <c r="D41" s="5"/>
      <c r="E41" s="1"/>
      <c r="F41" s="1"/>
    </row>
    <row r="42" spans="1:6" x14ac:dyDescent="0.3">
      <c r="A42" s="1"/>
      <c r="B42" s="1"/>
      <c r="C42" s="29">
        <f>Tabela63591113151719217291725[[#This Row],[Quantidade]]*$F$14</f>
        <v>0</v>
      </c>
      <c r="D42" s="5"/>
      <c r="E42" s="1"/>
      <c r="F42" s="1"/>
    </row>
    <row r="43" spans="1:6" x14ac:dyDescent="0.3">
      <c r="A43" s="1"/>
      <c r="B43" s="1"/>
      <c r="C43" s="29">
        <f>Tabela63591113151719217291725[[#This Row],[Quantidade]]*$F$14</f>
        <v>0</v>
      </c>
      <c r="D43" s="5"/>
      <c r="E43" s="1"/>
      <c r="F43" s="1"/>
    </row>
    <row r="44" spans="1:6" x14ac:dyDescent="0.3">
      <c r="A44" s="1"/>
      <c r="B44" s="1"/>
      <c r="C44" s="29">
        <f>Tabela63591113151719217291725[[#This Row],[Quantidade]]*$F$14</f>
        <v>0</v>
      </c>
      <c r="D44" s="5"/>
      <c r="E44" s="1"/>
      <c r="F44" s="1"/>
    </row>
    <row r="45" spans="1:6" x14ac:dyDescent="0.3">
      <c r="A45" s="1"/>
      <c r="B45" s="1"/>
      <c r="C45" s="29">
        <f>Tabela63591113151719217291725[[#This Row],[Quantidade]]*$F$14</f>
        <v>0</v>
      </c>
      <c r="D45" s="5"/>
      <c r="E45" s="1"/>
      <c r="F45" s="1"/>
    </row>
    <row r="46" spans="1:6" x14ac:dyDescent="0.3">
      <c r="A46" s="1"/>
      <c r="B46" s="1"/>
      <c r="C46" s="29">
        <f>Tabela63591113151719217291725[[#This Row],[Quantidade]]*$F$14</f>
        <v>0</v>
      </c>
      <c r="D46" s="5"/>
      <c r="E46" s="1"/>
      <c r="F46" s="1"/>
    </row>
    <row r="47" spans="1:6" x14ac:dyDescent="0.3">
      <c r="A47" s="1"/>
      <c r="B47" s="1"/>
      <c r="C47" s="29">
        <f>Tabela63591113151719217291725[[#This Row],[Quantidade]]*$F$14</f>
        <v>0</v>
      </c>
      <c r="D47" s="5"/>
      <c r="E47" s="1"/>
      <c r="F47" s="1"/>
    </row>
    <row r="48" spans="1:6" x14ac:dyDescent="0.3">
      <c r="A48" s="1"/>
      <c r="B48" s="1"/>
      <c r="C48" s="29">
        <f>Tabela63591113151719217291725[[#This Row],[Quantidade]]*$F$14</f>
        <v>0</v>
      </c>
      <c r="D48" s="5"/>
      <c r="E48" s="1"/>
      <c r="F48" s="1"/>
    </row>
    <row r="49" spans="1:6" x14ac:dyDescent="0.3">
      <c r="A49" s="1"/>
      <c r="B49" s="1"/>
      <c r="C49" s="29">
        <f>Tabela63591113151719217291725[[#This Row],[Quantidade]]*$F$14</f>
        <v>0</v>
      </c>
      <c r="D49" s="5"/>
      <c r="E49" s="1"/>
      <c r="F49" s="1"/>
    </row>
    <row r="50" spans="1:6" x14ac:dyDescent="0.3">
      <c r="A50" s="1"/>
      <c r="B50" s="1"/>
      <c r="C50" s="29">
        <f>Tabela63591113151719217291725[[#This Row],[Quantidade]]*$F$14</f>
        <v>0</v>
      </c>
      <c r="D50" s="5"/>
      <c r="E50" s="1"/>
      <c r="F50" s="1"/>
    </row>
    <row r="51" spans="1:6" x14ac:dyDescent="0.3">
      <c r="A51" s="1"/>
      <c r="B51" s="1"/>
      <c r="C51" s="29">
        <f>Tabela63591113151719217291725[[#This Row],[Quantidade]]*$F$14</f>
        <v>0</v>
      </c>
      <c r="D51" s="5"/>
      <c r="E51" s="1"/>
      <c r="F51" s="1"/>
    </row>
    <row r="52" spans="1:6" x14ac:dyDescent="0.3">
      <c r="A52" s="1"/>
      <c r="B52" s="1"/>
      <c r="C52" s="29">
        <f>Tabela63591113151719217291725[[#This Row],[Quantidade]]*$F$14</f>
        <v>0</v>
      </c>
      <c r="D52" s="5"/>
      <c r="E52" s="1"/>
      <c r="F52" s="1"/>
    </row>
    <row r="53" spans="1:6" x14ac:dyDescent="0.3">
      <c r="A53" s="1"/>
      <c r="B53" s="1"/>
      <c r="C53" s="29">
        <f>Tabela63591113151719217291725[[#This Row],[Quantidade]]*$F$14</f>
        <v>0</v>
      </c>
      <c r="D53" s="5"/>
      <c r="E53" s="1"/>
      <c r="F53" s="1"/>
    </row>
    <row r="54" spans="1:6" x14ac:dyDescent="0.3">
      <c r="A54" s="1"/>
      <c r="B54" s="1"/>
      <c r="C54" s="29">
        <f>Tabela63591113151719217291725[[#This Row],[Quantidade]]*$F$14</f>
        <v>0</v>
      </c>
      <c r="D54" s="5"/>
      <c r="E54" s="1"/>
      <c r="F54" s="1"/>
    </row>
    <row r="55" spans="1:6" x14ac:dyDescent="0.3">
      <c r="A55" s="1"/>
      <c r="B55" s="1"/>
      <c r="C55" s="29">
        <f>Tabela63591113151719217291725[[#This Row],[Quantidade]]*$F$14</f>
        <v>0</v>
      </c>
      <c r="D55" s="5"/>
      <c r="E55" s="1"/>
      <c r="F55" s="1"/>
    </row>
    <row r="56" spans="1:6" x14ac:dyDescent="0.3">
      <c r="A56" s="1"/>
      <c r="B56" s="1"/>
      <c r="C56" s="29">
        <f>Tabela63591113151719217291725[[#This Row],[Quantidade]]*$F$14</f>
        <v>0</v>
      </c>
      <c r="D56" s="5"/>
      <c r="E56" s="1"/>
      <c r="F56" s="1"/>
    </row>
    <row r="57" spans="1:6" x14ac:dyDescent="0.3">
      <c r="A57" s="1"/>
      <c r="B57" s="1"/>
      <c r="C57" s="29">
        <f>Tabela63591113151719217291725[[#This Row],[Quantidade]]*$F$14</f>
        <v>0</v>
      </c>
      <c r="D57" s="5"/>
      <c r="E57" s="1"/>
      <c r="F57" s="1"/>
    </row>
    <row r="58" spans="1:6" x14ac:dyDescent="0.3">
      <c r="A58" s="1"/>
      <c r="B58" s="1"/>
      <c r="C58" s="29">
        <f>Tabela63591113151719217291725[[#This Row],[Quantidade]]*$F$14</f>
        <v>0</v>
      </c>
      <c r="D58" s="5"/>
      <c r="E58" s="1"/>
      <c r="F58" s="1"/>
    </row>
    <row r="59" spans="1:6" x14ac:dyDescent="0.3">
      <c r="A59" s="1"/>
      <c r="B59" s="1"/>
      <c r="C59" s="29">
        <f>Tabela63591113151719217291725[[#This Row],[Quantidade]]*$F$14</f>
        <v>0</v>
      </c>
      <c r="D59" s="5"/>
      <c r="E59" s="1"/>
      <c r="F59" s="1"/>
    </row>
    <row r="60" spans="1:6" x14ac:dyDescent="0.3">
      <c r="A60" s="1"/>
      <c r="B60" s="1"/>
      <c r="C60" s="29">
        <f>Tabela63591113151719217291725[[#This Row],[Quantidade]]*$F$14</f>
        <v>0</v>
      </c>
      <c r="D60" s="5"/>
      <c r="E60" s="1"/>
      <c r="F60" s="1"/>
    </row>
    <row r="61" spans="1:6" x14ac:dyDescent="0.3">
      <c r="A61" s="1"/>
      <c r="B61" s="1"/>
      <c r="C61" s="29">
        <f>Tabela63591113151719217291725[[#This Row],[Quantidade]]*$F$14</f>
        <v>0</v>
      </c>
      <c r="D61" s="5"/>
      <c r="E61" s="1"/>
      <c r="F61" s="1"/>
    </row>
    <row r="62" spans="1:6" x14ac:dyDescent="0.3">
      <c r="A62" s="1"/>
      <c r="B62" s="1"/>
      <c r="C62" s="29">
        <f>Tabela63591113151719217291725[[#This Row],[Quantidade]]*$F$14</f>
        <v>0</v>
      </c>
      <c r="D62" s="5"/>
      <c r="E62" s="1"/>
      <c r="F62" s="1"/>
    </row>
    <row r="63" spans="1:6" x14ac:dyDescent="0.3">
      <c r="A63" s="1"/>
      <c r="B63" s="1"/>
      <c r="C63" s="29">
        <f>Tabela63591113151719217291725[[#This Row],[Quantidade]]*$F$14</f>
        <v>0</v>
      </c>
      <c r="D63" s="5"/>
      <c r="E63" s="1"/>
      <c r="F63" s="1"/>
    </row>
    <row r="64" spans="1:6" x14ac:dyDescent="0.3">
      <c r="A64" s="1"/>
      <c r="B64" s="1"/>
      <c r="C64" s="29">
        <f>Tabela63591113151719217291725[[#This Row],[Quantidade]]*$F$14</f>
        <v>0</v>
      </c>
      <c r="D64" s="5"/>
      <c r="E64" s="1"/>
      <c r="F64" s="1"/>
    </row>
    <row r="65" spans="1:6" x14ac:dyDescent="0.3">
      <c r="A65" s="1"/>
      <c r="B65" s="1"/>
      <c r="C65" s="29">
        <f>Tabela63591113151719217291725[[#This Row],[Quantidade]]*$F$14</f>
        <v>0</v>
      </c>
      <c r="D65" s="5"/>
      <c r="E65" s="1"/>
      <c r="F65" s="1"/>
    </row>
    <row r="66" spans="1:6" x14ac:dyDescent="0.3">
      <c r="A66" s="1"/>
      <c r="B66" s="1"/>
      <c r="C66" s="29">
        <f>Tabela63591113151719217291725[[#This Row],[Quantidade]]*$F$14</f>
        <v>0</v>
      </c>
      <c r="D66" s="5"/>
      <c r="E66" s="1"/>
      <c r="F66" s="1"/>
    </row>
    <row r="67" spans="1:6" x14ac:dyDescent="0.3">
      <c r="A67" s="11"/>
      <c r="B67" s="10" t="s">
        <v>2</v>
      </c>
      <c r="C67" s="30">
        <f>SUM(C17:C66)</f>
        <v>306.06060606060612</v>
      </c>
      <c r="D67" s="11"/>
      <c r="E67" s="11"/>
      <c r="F67" s="11"/>
    </row>
    <row r="68" spans="1:6" x14ac:dyDescent="0.3">
      <c r="A68" s="17"/>
      <c r="B68" s="17"/>
      <c r="C68" s="17"/>
      <c r="D68" s="17"/>
      <c r="E68" s="17"/>
      <c r="F68" s="17"/>
    </row>
    <row r="69" spans="1:6" x14ac:dyDescent="0.3">
      <c r="A69" s="17"/>
      <c r="B69" s="17"/>
      <c r="C69" s="17"/>
      <c r="D69" s="17"/>
      <c r="E69" s="17"/>
      <c r="F69" s="17"/>
    </row>
    <row r="70" spans="1:6" x14ac:dyDescent="0.3">
      <c r="A70" s="24"/>
      <c r="B70" s="24"/>
      <c r="C70" s="24"/>
      <c r="D70" s="24"/>
      <c r="E70" s="24"/>
      <c r="F70" s="24"/>
    </row>
    <row r="71" spans="1:6" x14ac:dyDescent="0.3">
      <c r="A71" s="17"/>
      <c r="B71" s="17"/>
      <c r="C71" s="17"/>
      <c r="D71" s="17"/>
      <c r="E71" s="17"/>
      <c r="F71" s="17"/>
    </row>
    <row r="72" spans="1:6" x14ac:dyDescent="0.3">
      <c r="A72" s="26"/>
      <c r="B72" s="27"/>
      <c r="C72" s="28"/>
      <c r="D72" s="28"/>
      <c r="E72" s="28"/>
      <c r="F72" s="24"/>
    </row>
    <row r="73" spans="1:6" x14ac:dyDescent="0.3">
      <c r="A73" s="14" t="s">
        <v>30</v>
      </c>
      <c r="B73" s="14">
        <f>SUMIF(Tabela63591113151719217291725[Forma de Pagamento],"Fixo",Tabela63591113151719217291725[Total])</f>
        <v>0</v>
      </c>
      <c r="C73" s="14" t="s">
        <v>32</v>
      </c>
      <c r="D73" s="14"/>
      <c r="E73" s="14"/>
      <c r="F73" s="17"/>
    </row>
    <row r="74" spans="1:6" x14ac:dyDescent="0.3">
      <c r="A74" s="14" t="s">
        <v>31</v>
      </c>
      <c r="B74" s="14">
        <f>SUMIF(Tabela63591113151719217291725[Forma de Pagamento],"Variável",Tabela63591113151719217291725[Total])</f>
        <v>0</v>
      </c>
      <c r="C74" s="14" t="s">
        <v>33</v>
      </c>
      <c r="D74" s="14"/>
      <c r="E74" s="14"/>
      <c r="F74" s="17"/>
    </row>
    <row r="75" spans="1:6" x14ac:dyDescent="0.3">
      <c r="A75" s="14"/>
      <c r="B75" s="14">
        <f>SUMIF(Tabela63591113151719217291725[Forma de Pagamento],"Investimentos",Tabela63591113151719217291725[Total])</f>
        <v>0</v>
      </c>
      <c r="C75" s="14" t="s">
        <v>34</v>
      </c>
      <c r="D75" s="14"/>
      <c r="E75" s="14"/>
      <c r="F75" s="17"/>
    </row>
    <row r="76" spans="1:6" x14ac:dyDescent="0.3">
      <c r="A76" s="14"/>
      <c r="B76" s="14"/>
      <c r="C76" s="14" t="s">
        <v>35</v>
      </c>
      <c r="D76" s="14"/>
      <c r="E76" s="14"/>
      <c r="F76" s="17"/>
    </row>
    <row r="77" spans="1:6" x14ac:dyDescent="0.3">
      <c r="A77" s="14"/>
      <c r="B77" s="14"/>
      <c r="C77" s="14" t="s">
        <v>36</v>
      </c>
      <c r="D77" s="14"/>
      <c r="E77" s="14"/>
      <c r="F77" s="17"/>
    </row>
    <row r="78" spans="1:6" x14ac:dyDescent="0.3">
      <c r="A78" s="14"/>
      <c r="B78" s="14"/>
      <c r="C78" s="14" t="s">
        <v>37</v>
      </c>
      <c r="D78" s="14"/>
      <c r="E78" s="14"/>
      <c r="F78" s="17"/>
    </row>
    <row r="79" spans="1:6" x14ac:dyDescent="0.3">
      <c r="A79" s="14"/>
      <c r="B79" s="14"/>
      <c r="C79" s="14"/>
      <c r="D79" s="14"/>
      <c r="E79" s="14"/>
      <c r="F79" s="17"/>
    </row>
    <row r="80" spans="1:6" x14ac:dyDescent="0.3">
      <c r="A80" s="14"/>
      <c r="B80" s="14"/>
      <c r="C80" s="14"/>
      <c r="D80" s="14"/>
      <c r="E80" s="14"/>
      <c r="F80" s="17"/>
    </row>
    <row r="81" spans="1:6" x14ac:dyDescent="0.3">
      <c r="A81" s="14"/>
      <c r="B81" s="14"/>
      <c r="C81" s="14"/>
      <c r="D81" s="14"/>
      <c r="E81" s="14"/>
      <c r="F81" s="17"/>
    </row>
    <row r="82" spans="1:6" x14ac:dyDescent="0.3">
      <c r="A82" s="14"/>
      <c r="B82" s="14"/>
      <c r="C82" s="14"/>
      <c r="D82" s="14"/>
      <c r="E82" s="14"/>
      <c r="F82" s="17"/>
    </row>
    <row r="83" spans="1:6" x14ac:dyDescent="0.3">
      <c r="A83" s="14"/>
      <c r="B83" s="14"/>
      <c r="C83" s="14"/>
      <c r="D83" s="14"/>
      <c r="E83" s="14"/>
      <c r="F83" s="17"/>
    </row>
    <row r="84" spans="1:6" x14ac:dyDescent="0.3">
      <c r="A84" s="14"/>
      <c r="B84" s="14"/>
      <c r="C84" s="14"/>
      <c r="D84" s="14"/>
      <c r="E84" s="14"/>
      <c r="F84" s="17"/>
    </row>
    <row r="85" spans="1:6" x14ac:dyDescent="0.3">
      <c r="A85" s="17"/>
      <c r="B85" s="17"/>
      <c r="C85" s="17"/>
      <c r="D85" s="17"/>
      <c r="E85" s="17"/>
      <c r="F85" s="17"/>
    </row>
    <row r="86" spans="1:6" x14ac:dyDescent="0.3">
      <c r="A86" s="17"/>
      <c r="B86" s="17"/>
      <c r="C86" s="17"/>
      <c r="D86" s="17"/>
      <c r="E86" s="17"/>
      <c r="F86" s="17"/>
    </row>
    <row r="87" spans="1:6" x14ac:dyDescent="0.3">
      <c r="A87" s="17"/>
      <c r="B87" s="17"/>
      <c r="C87" s="17"/>
      <c r="D87" s="17"/>
      <c r="E87" s="17"/>
      <c r="F87" s="17"/>
    </row>
    <row r="88" spans="1:6" x14ac:dyDescent="0.3">
      <c r="A88" s="17"/>
      <c r="B88" s="17"/>
      <c r="C88" s="17"/>
      <c r="D88" s="17"/>
      <c r="E88" s="17"/>
      <c r="F88" s="17"/>
    </row>
    <row r="121" spans="1:14" x14ac:dyDescent="0.3">
      <c r="A121" s="17"/>
      <c r="B121" s="17"/>
      <c r="C121" s="17"/>
      <c r="D121" s="17"/>
      <c r="E121" s="17"/>
      <c r="F121" s="17"/>
      <c r="G121" s="17"/>
      <c r="H121" s="17"/>
    </row>
    <row r="122" spans="1:14" x14ac:dyDescent="0.3">
      <c r="A122" s="17"/>
      <c r="B122" s="17"/>
      <c r="C122" s="17"/>
      <c r="D122" s="17"/>
      <c r="E122" s="17"/>
      <c r="F122" s="17"/>
      <c r="G122" s="17"/>
      <c r="H122" s="17"/>
    </row>
    <row r="123" spans="1:14" x14ac:dyDescent="0.3">
      <c r="A123" s="17"/>
      <c r="B123" s="17"/>
      <c r="C123" s="17"/>
      <c r="D123" s="17"/>
      <c r="E123" s="17"/>
      <c r="F123" s="17"/>
      <c r="G123" s="17"/>
      <c r="H123" s="17"/>
    </row>
    <row r="124" spans="1:14" s="18" customFormat="1" x14ac:dyDescent="0.3">
      <c r="A124" s="17"/>
      <c r="B124" s="17"/>
      <c r="C124" s="17"/>
      <c r="D124" s="17"/>
      <c r="E124" s="17"/>
      <c r="F124" s="17"/>
      <c r="G124" s="24"/>
      <c r="H124" s="24"/>
    </row>
    <row r="125" spans="1:14" x14ac:dyDescent="0.3">
      <c r="A125" s="17"/>
      <c r="B125" s="17"/>
      <c r="C125" s="17"/>
      <c r="D125" s="17"/>
      <c r="E125" s="17"/>
      <c r="F125" s="17"/>
      <c r="G125" s="17"/>
      <c r="H125" s="17"/>
    </row>
    <row r="126" spans="1:14" x14ac:dyDescent="0.3">
      <c r="A126" s="17"/>
      <c r="B126" s="17"/>
      <c r="C126" s="17"/>
      <c r="D126" s="17"/>
      <c r="E126" s="17"/>
      <c r="F126" s="17"/>
      <c r="G126" s="24"/>
      <c r="H126" s="17"/>
    </row>
    <row r="127" spans="1:14" x14ac:dyDescent="0.3">
      <c r="A127" s="17"/>
      <c r="B127" s="17"/>
      <c r="C127" s="17"/>
      <c r="D127" s="17"/>
      <c r="E127" s="17"/>
      <c r="F127" s="17"/>
      <c r="G127" s="17"/>
      <c r="H127" s="17"/>
    </row>
    <row r="128" spans="1:14" x14ac:dyDescent="0.3">
      <c r="A128" s="17"/>
      <c r="B128" s="17"/>
      <c r="C128" s="17"/>
      <c r="D128" s="17"/>
      <c r="E128" s="17"/>
      <c r="F128" s="17"/>
      <c r="G128" s="17"/>
      <c r="H128" s="17"/>
      <c r="K128" t="s">
        <v>13</v>
      </c>
      <c r="M128" t="s">
        <v>12</v>
      </c>
      <c r="N128" t="s">
        <v>11</v>
      </c>
    </row>
    <row r="129" spans="1:14" x14ac:dyDescent="0.3">
      <c r="A129" s="17"/>
      <c r="B129" s="17"/>
      <c r="C129" s="17"/>
      <c r="D129" s="17"/>
      <c r="E129" s="17"/>
      <c r="F129" s="17"/>
      <c r="G129" s="17"/>
      <c r="H129" s="17"/>
      <c r="I129" t="s">
        <v>6</v>
      </c>
      <c r="J129" t="s">
        <v>7</v>
      </c>
      <c r="L129" s="21">
        <v>44139</v>
      </c>
      <c r="M129">
        <v>-577.13</v>
      </c>
      <c r="N129">
        <v>-58.33</v>
      </c>
    </row>
    <row r="130" spans="1:14" x14ac:dyDescent="0.3">
      <c r="A130" s="17"/>
      <c r="B130" s="17"/>
      <c r="C130" s="17"/>
      <c r="D130" s="17"/>
      <c r="E130" s="17"/>
      <c r="F130" s="17"/>
      <c r="G130" s="17"/>
      <c r="H130" s="17"/>
      <c r="I130" t="s">
        <v>8</v>
      </c>
      <c r="J130" t="s">
        <v>7</v>
      </c>
      <c r="L130" s="21">
        <v>44136</v>
      </c>
      <c r="M130">
        <v>-1689.81</v>
      </c>
      <c r="N130">
        <f>-100-40.03-43.66-16.9-58.55</f>
        <v>-259.14</v>
      </c>
    </row>
    <row r="131" spans="1:14" x14ac:dyDescent="0.3">
      <c r="A131" s="17"/>
      <c r="B131" s="17"/>
      <c r="C131" s="17"/>
      <c r="D131" s="17"/>
      <c r="E131" s="17"/>
      <c r="F131" s="17"/>
      <c r="G131" s="17"/>
      <c r="H131" s="17"/>
      <c r="I131" t="s">
        <v>9</v>
      </c>
      <c r="K131">
        <v>-3540.57</v>
      </c>
    </row>
    <row r="132" spans="1:14" x14ac:dyDescent="0.3">
      <c r="A132" s="17"/>
      <c r="B132" s="17"/>
      <c r="C132" s="17"/>
      <c r="D132" s="17"/>
      <c r="E132" s="17"/>
      <c r="F132" s="17"/>
      <c r="G132" s="17"/>
      <c r="H132" s="17"/>
      <c r="I132" t="s">
        <v>10</v>
      </c>
      <c r="K132">
        <v>-352.7</v>
      </c>
    </row>
    <row r="133" spans="1:14" x14ac:dyDescent="0.3">
      <c r="A133" s="17"/>
      <c r="B133" s="17"/>
      <c r="C133" s="17"/>
      <c r="D133" s="17"/>
      <c r="E133" s="17"/>
      <c r="F133" s="17"/>
      <c r="G133" s="17"/>
      <c r="H133" s="17"/>
      <c r="I133" t="s">
        <v>10</v>
      </c>
      <c r="J133" t="s">
        <v>7</v>
      </c>
      <c r="K133">
        <v>-849.09</v>
      </c>
      <c r="L133" s="21">
        <v>44124</v>
      </c>
      <c r="M133">
        <v>-26.9</v>
      </c>
    </row>
    <row r="134" spans="1:14" x14ac:dyDescent="0.3">
      <c r="A134" s="17"/>
      <c r="B134" s="17"/>
      <c r="C134" s="17"/>
      <c r="D134" s="17"/>
      <c r="E134" s="17"/>
      <c r="F134" s="17"/>
      <c r="G134" s="17"/>
      <c r="H134" s="17"/>
    </row>
    <row r="135" spans="1:14" x14ac:dyDescent="0.3">
      <c r="A135" s="17"/>
      <c r="B135" s="17"/>
      <c r="C135" s="17"/>
      <c r="D135" s="17"/>
      <c r="E135" s="17"/>
      <c r="F135" s="17"/>
      <c r="G135" s="17"/>
      <c r="H135" s="17"/>
      <c r="I135" t="s">
        <v>14</v>
      </c>
      <c r="K135" t="s">
        <v>15</v>
      </c>
    </row>
    <row r="136" spans="1:14" x14ac:dyDescent="0.3">
      <c r="A136" s="17"/>
      <c r="B136" s="17"/>
      <c r="C136" s="17"/>
      <c r="D136" s="17"/>
      <c r="E136" s="17"/>
      <c r="F136" s="17"/>
      <c r="G136" s="17"/>
      <c r="H136" s="17"/>
      <c r="I136" s="22">
        <v>2134</v>
      </c>
      <c r="K136">
        <v>640</v>
      </c>
      <c r="L136">
        <v>4</v>
      </c>
    </row>
    <row r="137" spans="1:14" x14ac:dyDescent="0.3">
      <c r="A137" s="17"/>
      <c r="B137" s="17"/>
      <c r="C137" s="17"/>
      <c r="D137" s="17"/>
      <c r="E137" s="17"/>
      <c r="F137" s="17"/>
      <c r="G137" s="17"/>
      <c r="H137" s="17"/>
      <c r="K137">
        <v>340</v>
      </c>
      <c r="L137">
        <v>11</v>
      </c>
    </row>
    <row r="138" spans="1:14" x14ac:dyDescent="0.3">
      <c r="A138" s="17"/>
      <c r="B138" s="17"/>
      <c r="C138" s="17"/>
      <c r="D138" s="17"/>
      <c r="E138" s="17"/>
      <c r="F138" s="17"/>
      <c r="G138" s="17"/>
      <c r="H138" s="17"/>
      <c r="I138" s="22">
        <v>3500</v>
      </c>
      <c r="K138">
        <v>260</v>
      </c>
      <c r="L138">
        <v>18</v>
      </c>
    </row>
    <row r="139" spans="1:14" x14ac:dyDescent="0.3">
      <c r="A139" s="17"/>
      <c r="B139" s="17"/>
      <c r="C139" s="17"/>
      <c r="D139" s="17"/>
      <c r="E139" s="17"/>
      <c r="F139" s="17"/>
      <c r="G139" s="17"/>
      <c r="H139" s="17"/>
      <c r="I139" s="18"/>
      <c r="J139" s="18"/>
      <c r="K139" s="18">
        <v>160</v>
      </c>
      <c r="L139" s="18">
        <v>25</v>
      </c>
      <c r="M139" s="18"/>
      <c r="N139" s="18"/>
    </row>
    <row r="140" spans="1:14" x14ac:dyDescent="0.3">
      <c r="A140" s="17"/>
      <c r="B140" s="17"/>
      <c r="C140" s="17"/>
      <c r="D140" s="17"/>
      <c r="E140" s="17"/>
      <c r="F140" s="17"/>
      <c r="G140" s="17"/>
      <c r="H140" s="17"/>
      <c r="K140">
        <v>340</v>
      </c>
      <c r="L140">
        <v>2</v>
      </c>
    </row>
    <row r="141" spans="1:14" x14ac:dyDescent="0.3">
      <c r="A141" s="17"/>
      <c r="B141" s="17"/>
      <c r="C141" s="17"/>
      <c r="D141" s="17"/>
      <c r="E141" s="17"/>
      <c r="F141" s="17"/>
      <c r="G141" s="17"/>
      <c r="H141" s="17"/>
      <c r="K141">
        <v>400</v>
      </c>
      <c r="L141">
        <v>9</v>
      </c>
    </row>
    <row r="142" spans="1:14" x14ac:dyDescent="0.3">
      <c r="A142" s="17"/>
      <c r="B142" s="17"/>
      <c r="C142" s="17"/>
      <c r="D142" s="17"/>
      <c r="E142" s="17"/>
      <c r="F142" s="17"/>
      <c r="G142" s="17"/>
      <c r="H142" s="17"/>
      <c r="K142">
        <v>160</v>
      </c>
      <c r="L142">
        <v>16</v>
      </c>
    </row>
    <row r="143" spans="1:14" x14ac:dyDescent="0.3">
      <c r="A143" s="17"/>
      <c r="B143" s="17"/>
      <c r="C143" s="17"/>
      <c r="D143" s="17"/>
      <c r="E143" s="17"/>
      <c r="F143" s="17"/>
      <c r="G143" s="17"/>
      <c r="H143" s="17"/>
    </row>
    <row r="144" spans="1:14" x14ac:dyDescent="0.3">
      <c r="A144" s="17"/>
      <c r="B144" s="17"/>
      <c r="C144" s="17"/>
      <c r="D144" s="17"/>
      <c r="E144" s="17"/>
      <c r="F144" s="17"/>
      <c r="G144" s="17"/>
      <c r="H144" s="17"/>
      <c r="I144" t="s">
        <v>16</v>
      </c>
    </row>
    <row r="145" spans="1:9" x14ac:dyDescent="0.3">
      <c r="A145" s="17"/>
      <c r="B145" s="17"/>
      <c r="C145" s="17"/>
      <c r="D145" s="17"/>
      <c r="E145" s="17"/>
      <c r="F145" s="17"/>
      <c r="G145" s="17"/>
      <c r="H145" s="17"/>
      <c r="I145" t="s">
        <v>17</v>
      </c>
    </row>
    <row r="146" spans="1:9" x14ac:dyDescent="0.3">
      <c r="A146" s="17"/>
      <c r="B146" s="17"/>
      <c r="C146" s="17"/>
      <c r="D146" s="17"/>
      <c r="E146" s="17"/>
      <c r="F146" s="17"/>
      <c r="G146" s="17"/>
      <c r="H146" s="17"/>
    </row>
    <row r="147" spans="1:9" x14ac:dyDescent="0.3">
      <c r="A147" s="17"/>
      <c r="B147" s="17"/>
      <c r="C147" s="17"/>
      <c r="D147" s="17"/>
      <c r="E147" s="17"/>
      <c r="F147" s="17"/>
      <c r="G147" s="17"/>
      <c r="H147" s="17"/>
    </row>
    <row r="148" spans="1:9" x14ac:dyDescent="0.3">
      <c r="A148" s="17"/>
      <c r="B148" s="17"/>
      <c r="C148" s="17"/>
      <c r="D148" s="17"/>
      <c r="E148" s="17"/>
      <c r="F148" s="17"/>
      <c r="G148" s="17"/>
      <c r="H148" s="17"/>
    </row>
    <row r="149" spans="1:9" x14ac:dyDescent="0.3">
      <c r="A149" s="17"/>
      <c r="B149" s="17"/>
      <c r="C149" s="17"/>
      <c r="D149" s="17"/>
      <c r="E149" s="17"/>
      <c r="F149" s="17"/>
      <c r="G149" s="17"/>
      <c r="H149" s="17"/>
    </row>
    <row r="150" spans="1:9" x14ac:dyDescent="0.3">
      <c r="A150" s="17"/>
      <c r="B150" s="17"/>
      <c r="C150" s="17"/>
      <c r="D150" s="17"/>
      <c r="E150" s="17"/>
      <c r="F150" s="17"/>
      <c r="G150" s="17"/>
      <c r="H150" s="17"/>
    </row>
    <row r="151" spans="1:9" x14ac:dyDescent="0.3">
      <c r="A151" s="17"/>
      <c r="B151" s="17"/>
      <c r="C151" s="17"/>
      <c r="D151" s="17"/>
      <c r="E151" s="17"/>
      <c r="F151" s="17"/>
      <c r="G151" s="17"/>
      <c r="H151" s="17"/>
    </row>
    <row r="152" spans="1:9" x14ac:dyDescent="0.3">
      <c r="A152" s="17"/>
      <c r="B152" s="17"/>
      <c r="C152" s="17"/>
      <c r="D152" s="17"/>
      <c r="E152" s="17"/>
      <c r="F152" s="17"/>
      <c r="G152" s="17"/>
      <c r="H152" s="17"/>
    </row>
    <row r="153" spans="1:9" x14ac:dyDescent="0.3">
      <c r="A153" s="17"/>
      <c r="B153" s="17"/>
      <c r="C153" s="17"/>
      <c r="D153" s="17"/>
      <c r="E153" s="17"/>
      <c r="F153" s="17"/>
      <c r="G153" s="17"/>
      <c r="H153" s="17"/>
    </row>
    <row r="154" spans="1:9" x14ac:dyDescent="0.3">
      <c r="A154" s="17"/>
      <c r="B154" s="17"/>
      <c r="C154" s="17"/>
      <c r="D154" s="17"/>
      <c r="E154" s="17"/>
      <c r="F154" s="17"/>
      <c r="G154" s="17"/>
      <c r="H154" s="17"/>
    </row>
    <row r="155" spans="1:9" x14ac:dyDescent="0.3">
      <c r="A155" s="17"/>
      <c r="B155" s="17"/>
      <c r="C155" s="17"/>
      <c r="D155" s="17"/>
      <c r="E155" s="17"/>
      <c r="F155" s="17"/>
      <c r="G155" s="17"/>
      <c r="H155" s="17"/>
    </row>
    <row r="156" spans="1:9" x14ac:dyDescent="0.3">
      <c r="A156" s="17"/>
      <c r="B156" s="17"/>
      <c r="C156" s="17"/>
      <c r="D156" s="17"/>
      <c r="E156" s="17"/>
      <c r="F156" s="17"/>
      <c r="G156" s="17"/>
      <c r="H156" s="17"/>
    </row>
    <row r="157" spans="1:9" x14ac:dyDescent="0.3">
      <c r="A157" s="17"/>
      <c r="B157" s="17"/>
      <c r="C157" s="17"/>
      <c r="D157" s="17"/>
      <c r="E157" s="17"/>
      <c r="F157" s="17"/>
      <c r="G157" s="17"/>
      <c r="H157" s="17"/>
    </row>
    <row r="158" spans="1:9" x14ac:dyDescent="0.3">
      <c r="A158" s="17"/>
      <c r="B158" s="17"/>
      <c r="C158" s="17"/>
      <c r="D158" s="17"/>
      <c r="E158" s="17"/>
      <c r="F158" s="17"/>
      <c r="G158" s="17"/>
      <c r="H158" s="17"/>
    </row>
    <row r="159" spans="1:9" x14ac:dyDescent="0.3">
      <c r="A159" s="17"/>
      <c r="B159" s="17"/>
      <c r="C159" s="17"/>
      <c r="D159" s="17"/>
      <c r="E159" s="17"/>
      <c r="F159" s="17"/>
      <c r="G159" s="17"/>
      <c r="H159" s="17"/>
    </row>
    <row r="160" spans="1:9" x14ac:dyDescent="0.3">
      <c r="A160" s="17"/>
      <c r="B160" s="17"/>
      <c r="C160" s="17"/>
      <c r="D160" s="17"/>
      <c r="E160" s="17"/>
      <c r="F160" s="17"/>
      <c r="G160" s="17"/>
      <c r="H160" s="17"/>
    </row>
    <row r="161" spans="1:8" x14ac:dyDescent="0.3">
      <c r="A161" s="17"/>
      <c r="B161" s="17"/>
      <c r="C161" s="17"/>
      <c r="D161" s="17"/>
      <c r="E161" s="17"/>
      <c r="F161" s="17"/>
      <c r="G161" s="17"/>
      <c r="H161" s="17"/>
    </row>
    <row r="162" spans="1:8" x14ac:dyDescent="0.3">
      <c r="A162" s="17"/>
      <c r="B162" s="17"/>
      <c r="C162" s="17"/>
      <c r="D162" s="17"/>
      <c r="E162" s="17"/>
      <c r="F162" s="17"/>
      <c r="G162" s="17"/>
      <c r="H162" s="17"/>
    </row>
    <row r="163" spans="1:8" x14ac:dyDescent="0.3">
      <c r="A163" s="17"/>
      <c r="B163" s="17"/>
      <c r="C163" s="17"/>
      <c r="D163" s="17"/>
      <c r="E163" s="17"/>
      <c r="F163" s="17"/>
      <c r="G163" s="17"/>
      <c r="H163" s="17"/>
    </row>
    <row r="164" spans="1:8" x14ac:dyDescent="0.3">
      <c r="A164" s="17"/>
      <c r="B164" s="17"/>
      <c r="C164" s="17"/>
      <c r="D164" s="17"/>
      <c r="E164" s="17"/>
      <c r="F164" s="17"/>
      <c r="G164" s="17"/>
      <c r="H164" s="17"/>
    </row>
    <row r="165" spans="1:8" x14ac:dyDescent="0.3">
      <c r="A165" s="17"/>
      <c r="B165" s="17"/>
      <c r="C165" s="17"/>
      <c r="D165" s="17"/>
      <c r="E165" s="17"/>
      <c r="F165" s="17"/>
      <c r="G165" s="17"/>
      <c r="H165" s="17"/>
    </row>
    <row r="166" spans="1:8" x14ac:dyDescent="0.3">
      <c r="A166" s="17"/>
      <c r="B166" s="17"/>
      <c r="C166" s="17"/>
      <c r="D166" s="17"/>
      <c r="E166" s="17"/>
      <c r="F166" s="17"/>
      <c r="G166" s="17"/>
      <c r="H166" s="17"/>
    </row>
    <row r="167" spans="1:8" x14ac:dyDescent="0.3">
      <c r="A167" s="17"/>
      <c r="B167" s="17"/>
      <c r="C167" s="17"/>
      <c r="D167" s="17"/>
      <c r="E167" s="17"/>
      <c r="F167" s="17"/>
      <c r="G167" s="17"/>
      <c r="H167" s="17"/>
    </row>
    <row r="168" spans="1:8" x14ac:dyDescent="0.3">
      <c r="A168" s="17"/>
      <c r="B168" s="17"/>
      <c r="C168" s="17"/>
      <c r="D168" s="17"/>
      <c r="E168" s="17"/>
      <c r="F168" s="17"/>
      <c r="G168" s="17"/>
      <c r="H168" s="17"/>
    </row>
    <row r="169" spans="1:8" x14ac:dyDescent="0.3">
      <c r="A169" s="17"/>
      <c r="B169" s="17"/>
      <c r="C169" s="17"/>
      <c r="D169" s="17"/>
      <c r="E169" s="17"/>
      <c r="F169" s="17"/>
      <c r="G169" s="17"/>
      <c r="H169" s="17"/>
    </row>
    <row r="170" spans="1:8" x14ac:dyDescent="0.3">
      <c r="A170" s="17"/>
      <c r="B170" s="17"/>
      <c r="C170" s="17"/>
      <c r="D170" s="17"/>
      <c r="E170" s="17"/>
      <c r="F170" s="17"/>
      <c r="G170" s="17"/>
      <c r="H170" s="17"/>
    </row>
    <row r="171" spans="1:8" x14ac:dyDescent="0.3">
      <c r="A171" s="17"/>
      <c r="B171" s="17"/>
      <c r="C171" s="17"/>
      <c r="D171" s="17"/>
      <c r="E171" s="17"/>
      <c r="F171" s="17"/>
      <c r="G171" s="17"/>
      <c r="H171" s="17"/>
    </row>
    <row r="172" spans="1:8" x14ac:dyDescent="0.3">
      <c r="A172" s="17"/>
      <c r="B172" s="17"/>
      <c r="C172" s="17"/>
      <c r="D172" s="17"/>
      <c r="E172" s="17"/>
      <c r="F172" s="17"/>
      <c r="G172" s="17"/>
      <c r="H172" s="17"/>
    </row>
    <row r="173" spans="1:8" x14ac:dyDescent="0.3">
      <c r="A173" s="17"/>
      <c r="B173" s="17"/>
      <c r="C173" s="17"/>
      <c r="D173" s="17"/>
      <c r="E173" s="17"/>
      <c r="F173" s="17"/>
      <c r="G173" s="17"/>
      <c r="H173" s="17"/>
    </row>
    <row r="174" spans="1:8" x14ac:dyDescent="0.3">
      <c r="A174" s="17"/>
      <c r="B174" s="17"/>
      <c r="C174" s="17"/>
      <c r="D174" s="17"/>
      <c r="E174" s="17"/>
      <c r="F174" s="17"/>
      <c r="G174" s="17"/>
      <c r="H174" s="17"/>
    </row>
    <row r="175" spans="1:8" x14ac:dyDescent="0.3">
      <c r="A175" s="17"/>
      <c r="B175" s="17"/>
      <c r="C175" s="17"/>
      <c r="D175" s="17"/>
      <c r="E175" s="17"/>
      <c r="F175" s="17"/>
      <c r="G175" s="17"/>
      <c r="H175" s="17"/>
    </row>
    <row r="176" spans="1:8" x14ac:dyDescent="0.3">
      <c r="A176" s="17"/>
      <c r="B176" s="17"/>
      <c r="C176" s="17"/>
      <c r="D176" s="17"/>
      <c r="E176" s="17"/>
      <c r="F176" s="17"/>
      <c r="G176" s="17"/>
      <c r="H176" s="17"/>
    </row>
    <row r="177" spans="1:8" x14ac:dyDescent="0.3">
      <c r="A177" s="17"/>
      <c r="B177" s="17"/>
      <c r="C177" s="17"/>
      <c r="D177" s="17"/>
      <c r="E177" s="17"/>
      <c r="F177" s="17"/>
      <c r="G177" s="17"/>
      <c r="H177" s="17"/>
    </row>
    <row r="178" spans="1:8" x14ac:dyDescent="0.3">
      <c r="A178" s="17"/>
      <c r="B178" s="17"/>
      <c r="C178" s="17"/>
      <c r="D178" s="17"/>
      <c r="E178" s="17"/>
      <c r="F178" s="17"/>
      <c r="G178" s="17"/>
      <c r="H178" s="17"/>
    </row>
    <row r="179" spans="1:8" x14ac:dyDescent="0.3">
      <c r="A179" s="17"/>
      <c r="B179" s="17"/>
      <c r="C179" s="17"/>
      <c r="D179" s="17"/>
      <c r="E179" s="17"/>
      <c r="F179" s="17"/>
      <c r="G179" s="17"/>
      <c r="H179" s="17"/>
    </row>
    <row r="180" spans="1:8" x14ac:dyDescent="0.3">
      <c r="A180" s="17"/>
      <c r="B180" s="17"/>
      <c r="C180" s="17"/>
      <c r="D180" s="17"/>
      <c r="E180" s="17"/>
      <c r="F180" s="17"/>
      <c r="G180" s="17"/>
      <c r="H180" s="17"/>
    </row>
    <row r="181" spans="1:8" x14ac:dyDescent="0.3">
      <c r="A181" s="17"/>
      <c r="B181" s="17"/>
      <c r="C181" s="17"/>
      <c r="D181" s="17"/>
      <c r="E181" s="17"/>
      <c r="F181" s="17"/>
      <c r="G181" s="17"/>
      <c r="H181" s="17"/>
    </row>
    <row r="182" spans="1:8" x14ac:dyDescent="0.3">
      <c r="A182" s="17"/>
      <c r="B182" s="17"/>
      <c r="C182" s="17"/>
      <c r="D182" s="17"/>
      <c r="E182" s="17"/>
      <c r="F182" s="17"/>
      <c r="G182" s="17"/>
      <c r="H182" s="17"/>
    </row>
    <row r="183" spans="1:8" x14ac:dyDescent="0.3">
      <c r="A183" s="17"/>
      <c r="B183" s="17"/>
      <c r="C183" s="17"/>
      <c r="D183" s="17"/>
      <c r="E183" s="17"/>
      <c r="F183" s="17"/>
      <c r="G183" s="17"/>
      <c r="H183" s="17"/>
    </row>
    <row r="184" spans="1:8" x14ac:dyDescent="0.3">
      <c r="A184" s="17"/>
      <c r="B184" s="17"/>
      <c r="C184" s="17"/>
      <c r="D184" s="17"/>
      <c r="E184" s="17"/>
      <c r="F184" s="17"/>
      <c r="G184" s="17"/>
      <c r="H184" s="17"/>
    </row>
    <row r="185" spans="1:8" x14ac:dyDescent="0.3">
      <c r="A185" s="17"/>
      <c r="B185" s="17"/>
      <c r="C185" s="17"/>
      <c r="D185" s="17"/>
      <c r="E185" s="17"/>
      <c r="F185" s="17"/>
      <c r="G185" s="17"/>
      <c r="H185" s="17"/>
    </row>
    <row r="186" spans="1:8" x14ac:dyDescent="0.3">
      <c r="A186" s="17"/>
      <c r="B186" s="17"/>
      <c r="C186" s="17"/>
      <c r="D186" s="17"/>
      <c r="E186" s="17"/>
      <c r="F186" s="17"/>
      <c r="G186" s="17"/>
      <c r="H186" s="17"/>
    </row>
    <row r="187" spans="1:8" x14ac:dyDescent="0.3">
      <c r="A187" s="17"/>
      <c r="B187" s="17"/>
      <c r="C187" s="17"/>
      <c r="D187" s="17"/>
      <c r="E187" s="17"/>
      <c r="F187" s="17"/>
      <c r="G187" s="17"/>
      <c r="H187" s="17"/>
    </row>
    <row r="188" spans="1:8" x14ac:dyDescent="0.3">
      <c r="A188" s="17"/>
      <c r="B188" s="17"/>
      <c r="C188" s="17"/>
      <c r="D188" s="17"/>
      <c r="E188" s="17"/>
      <c r="F188" s="17"/>
      <c r="G188" s="17"/>
      <c r="H188" s="17"/>
    </row>
    <row r="189" spans="1:8" x14ac:dyDescent="0.3">
      <c r="A189" s="17"/>
      <c r="B189" s="17"/>
      <c r="C189" s="17"/>
      <c r="D189" s="17"/>
      <c r="E189" s="17"/>
      <c r="F189" s="17"/>
      <c r="G189" s="17"/>
      <c r="H189" s="17"/>
    </row>
    <row r="190" spans="1:8" x14ac:dyDescent="0.3">
      <c r="A190" s="17"/>
      <c r="B190" s="17"/>
      <c r="C190" s="17"/>
      <c r="D190" s="17"/>
      <c r="E190" s="17"/>
      <c r="F190" s="17"/>
      <c r="G190" s="17"/>
      <c r="H190" s="17"/>
    </row>
    <row r="191" spans="1:8" x14ac:dyDescent="0.3">
      <c r="A191" s="17"/>
      <c r="B191" s="17"/>
      <c r="C191" s="17"/>
      <c r="D191" s="17"/>
      <c r="E191" s="17"/>
      <c r="F191" s="17"/>
      <c r="G191" s="17"/>
      <c r="H191" s="17"/>
    </row>
    <row r="192" spans="1:8" x14ac:dyDescent="0.3">
      <c r="A192" s="17"/>
      <c r="B192" s="17"/>
      <c r="C192" s="17"/>
      <c r="D192" s="17"/>
      <c r="E192" s="17"/>
      <c r="F192" s="17"/>
      <c r="G192" s="17"/>
      <c r="H192" s="17"/>
    </row>
    <row r="193" spans="1:8" x14ac:dyDescent="0.3">
      <c r="A193" s="17"/>
      <c r="B193" s="17"/>
      <c r="C193" s="17"/>
      <c r="D193" s="17"/>
      <c r="E193" s="17"/>
      <c r="F193" s="17"/>
      <c r="G193" s="17"/>
      <c r="H193" s="17"/>
    </row>
    <row r="194" spans="1:8" x14ac:dyDescent="0.3">
      <c r="A194" s="17"/>
      <c r="B194" s="17"/>
      <c r="C194" s="17"/>
      <c r="D194" s="17"/>
      <c r="E194" s="17"/>
      <c r="F194" s="17"/>
      <c r="G194" s="17"/>
      <c r="H194" s="17"/>
    </row>
    <row r="195" spans="1:8" x14ac:dyDescent="0.3">
      <c r="A195" s="17"/>
      <c r="B195" s="17"/>
      <c r="C195" s="17"/>
      <c r="D195" s="17"/>
      <c r="E195" s="17"/>
      <c r="F195" s="17"/>
      <c r="G195" s="17"/>
      <c r="H195" s="17"/>
    </row>
    <row r="196" spans="1:8" x14ac:dyDescent="0.3">
      <c r="A196" s="17"/>
      <c r="B196" s="17"/>
      <c r="C196" s="17"/>
      <c r="D196" s="17"/>
      <c r="E196" s="17"/>
      <c r="F196" s="17"/>
      <c r="G196" s="17"/>
      <c r="H196" s="17"/>
    </row>
    <row r="197" spans="1:8" x14ac:dyDescent="0.3">
      <c r="A197" s="17"/>
      <c r="B197" s="17"/>
      <c r="C197" s="17"/>
      <c r="D197" s="17"/>
      <c r="E197" s="17"/>
      <c r="F197" s="17"/>
      <c r="G197" s="17"/>
      <c r="H197" s="17"/>
    </row>
    <row r="198" spans="1:8" x14ac:dyDescent="0.3">
      <c r="A198" s="17"/>
      <c r="B198" s="17"/>
      <c r="C198" s="17"/>
      <c r="D198" s="17"/>
      <c r="E198" s="17"/>
      <c r="F198" s="17"/>
      <c r="G198" s="17"/>
      <c r="H198" s="17"/>
    </row>
  </sheetData>
  <dataConsolidate/>
  <mergeCells count="1">
    <mergeCell ref="A1:D3"/>
  </mergeCells>
  <conditionalFormatting sqref="E9:F9">
    <cfRule type="iconSet" priority="1">
      <iconSet>
        <cfvo type="percent" val="0"/>
        <cfvo type="num" val="0"/>
        <cfvo type="num" val="0" gte="0"/>
      </iconSet>
    </cfRule>
  </conditionalFormatting>
  <dataValidations count="1">
    <dataValidation type="list" allowBlank="1" showInputMessage="1" showErrorMessage="1" sqref="E17:E66" xr:uid="{5E8C3EE7-549E-4581-AA4B-26A2B349A392}">
      <formula1>$A$73:$A$74</formula1>
    </dataValidation>
  </dataValidations>
  <pageMargins left="0.511811024" right="0.511811024" top="0.78740157499999996" bottom="0.78740157499999996" header="0.31496062000000002" footer="0.31496062000000002"/>
  <pageSetup paperSize="9" orientation="portrait" verticalDpi="300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6F783-4BED-4B2E-81B6-25DD7CABB2F0}">
  <dimension ref="A1:T198"/>
  <sheetViews>
    <sheetView showGridLines="0" zoomScaleNormal="100" zoomScalePageLayoutView="80" workbookViewId="0">
      <selection activeCell="B13" sqref="B13"/>
    </sheetView>
  </sheetViews>
  <sheetFormatPr defaultColWidth="8.88671875" defaultRowHeight="14.4" x14ac:dyDescent="0.3"/>
  <cols>
    <col min="1" max="1" width="24.109375" bestFit="1" customWidth="1"/>
    <col min="2" max="2" width="18.33203125" bestFit="1" customWidth="1"/>
    <col min="3" max="3" width="16" bestFit="1" customWidth="1"/>
    <col min="4" max="4" width="10.5546875" bestFit="1" customWidth="1"/>
    <col min="5" max="6" width="23.6640625" bestFit="1" customWidth="1"/>
    <col min="7" max="7" width="16.109375" bestFit="1" customWidth="1"/>
    <col min="9" max="9" width="14.5546875" customWidth="1"/>
    <col min="16" max="16" width="17.6640625" bestFit="1" customWidth="1"/>
    <col min="18" max="18" width="17.6640625" customWidth="1"/>
  </cols>
  <sheetData>
    <row r="1" spans="1:20" ht="15" customHeight="1" x14ac:dyDescent="0.3">
      <c r="A1" s="37" t="s">
        <v>29</v>
      </c>
      <c r="B1" s="37"/>
      <c r="C1" s="37"/>
      <c r="D1" s="37"/>
    </row>
    <row r="2" spans="1:20" ht="15" customHeight="1" x14ac:dyDescent="0.3">
      <c r="A2" s="37"/>
      <c r="B2" s="37"/>
      <c r="C2" s="37"/>
      <c r="D2" s="37"/>
      <c r="O2" s="17"/>
      <c r="P2" s="17"/>
      <c r="Q2" s="17"/>
      <c r="R2" s="17"/>
      <c r="S2" s="17"/>
      <c r="T2" s="17"/>
    </row>
    <row r="3" spans="1:20" ht="15" customHeight="1" x14ac:dyDescent="0.3">
      <c r="A3" s="37"/>
      <c r="B3" s="37"/>
      <c r="C3" s="37"/>
      <c r="D3" s="37"/>
      <c r="T3" s="17"/>
    </row>
    <row r="4" spans="1:20" ht="15" thickBot="1" x14ac:dyDescent="0.35">
      <c r="T4" s="17"/>
    </row>
    <row r="5" spans="1:20" ht="15" thickBot="1" x14ac:dyDescent="0.35">
      <c r="A5" s="6" t="s">
        <v>4</v>
      </c>
      <c r="B5" s="9" t="s">
        <v>22</v>
      </c>
      <c r="C5" s="7" t="s">
        <v>21</v>
      </c>
      <c r="E5" s="15" t="s">
        <v>28</v>
      </c>
      <c r="F5" s="16">
        <f>C67-C14</f>
        <v>153.03030303030309</v>
      </c>
      <c r="T5" s="17"/>
    </row>
    <row r="6" spans="1:20" ht="15" thickBot="1" x14ac:dyDescent="0.35">
      <c r="A6" s="3" t="s">
        <v>19</v>
      </c>
      <c r="B6" s="4"/>
      <c r="C6" s="23">
        <v>1</v>
      </c>
      <c r="T6" s="17"/>
    </row>
    <row r="7" spans="1:20" ht="15" thickBot="1" x14ac:dyDescent="0.35">
      <c r="A7" s="3" t="s">
        <v>20</v>
      </c>
      <c r="B7" s="4">
        <v>100</v>
      </c>
      <c r="C7" s="12">
        <v>100</v>
      </c>
      <c r="E7" s="15" t="s">
        <v>5</v>
      </c>
      <c r="F7" s="16">
        <v>0</v>
      </c>
      <c r="T7" s="17"/>
    </row>
    <row r="8" spans="1:20" ht="15" thickBot="1" x14ac:dyDescent="0.35">
      <c r="A8" s="3" t="s">
        <v>23</v>
      </c>
      <c r="B8" s="35">
        <v>0.02</v>
      </c>
      <c r="C8" s="12">
        <f>Tabela5248101214161820628162410121416[[#This Row],[Valor Esperado]]*F14</f>
        <v>6.1212121212121229</v>
      </c>
      <c r="T8" s="17"/>
    </row>
    <row r="9" spans="1:20" ht="15" thickBot="1" x14ac:dyDescent="0.35">
      <c r="A9" s="3" t="s">
        <v>24</v>
      </c>
      <c r="B9" s="4">
        <v>0</v>
      </c>
      <c r="C9" s="12">
        <v>0</v>
      </c>
      <c r="E9" s="19" t="str">
        <f>IF($F$5&gt;$F$7,"Meta Atingida","Meta Não Atingida")</f>
        <v>Meta Atingida</v>
      </c>
      <c r="F9" s="20">
        <f>$F$5-$F$7</f>
        <v>153.03030303030309</v>
      </c>
      <c r="T9" s="17"/>
    </row>
    <row r="10" spans="1:20" ht="15" thickBot="1" x14ac:dyDescent="0.35">
      <c r="A10" s="3" t="s">
        <v>25</v>
      </c>
      <c r="B10" s="4">
        <v>0</v>
      </c>
      <c r="C10" s="12">
        <v>1</v>
      </c>
      <c r="T10" s="17"/>
    </row>
    <row r="11" spans="1:20" ht="15" thickBot="1" x14ac:dyDescent="0.35">
      <c r="A11" s="3" t="s">
        <v>26</v>
      </c>
      <c r="B11" s="4">
        <v>0</v>
      </c>
      <c r="C11" s="12">
        <v>0</v>
      </c>
      <c r="E11" s="15" t="s">
        <v>45</v>
      </c>
      <c r="F11" s="31">
        <f>F12*F14</f>
        <v>153.03030303030306</v>
      </c>
      <c r="T11" s="17"/>
    </row>
    <row r="12" spans="1:20" ht="15" thickBot="1" x14ac:dyDescent="0.35">
      <c r="A12" t="s">
        <v>41</v>
      </c>
      <c r="B12" s="4">
        <v>0</v>
      </c>
      <c r="C12" s="4">
        <v>0</v>
      </c>
      <c r="E12" s="15" t="s">
        <v>43</v>
      </c>
      <c r="F12" s="36">
        <v>0.5</v>
      </c>
      <c r="T12" s="17"/>
    </row>
    <row r="13" spans="1:20" ht="15" thickBot="1" x14ac:dyDescent="0.35">
      <c r="A13" s="3" t="s">
        <v>27</v>
      </c>
      <c r="B13" s="35">
        <v>0.15</v>
      </c>
      <c r="C13" s="12">
        <f>Tabela5248101214161820628162410121416[[#This Row],[Valor Esperado]]*F14</f>
        <v>45.909090909090914</v>
      </c>
      <c r="E13" s="15" t="s">
        <v>42</v>
      </c>
      <c r="F13" s="25">
        <f>(F14-C14)/C14</f>
        <v>1.0000000000000004</v>
      </c>
      <c r="T13" s="17"/>
    </row>
    <row r="14" spans="1:20" ht="15" thickBot="1" x14ac:dyDescent="0.35">
      <c r="A14" s="8" t="s">
        <v>3</v>
      </c>
      <c r="B14" s="13"/>
      <c r="C14" s="13">
        <f>SUM(C7:C13)*C6</f>
        <v>153.03030303030303</v>
      </c>
      <c r="E14" s="15" t="s">
        <v>38</v>
      </c>
      <c r="F14" s="16">
        <f>SUM(C7,C9:C12)/(1-B8-B13-F12)</f>
        <v>306.06060606060612</v>
      </c>
      <c r="O14" s="17"/>
      <c r="P14" s="17"/>
      <c r="Q14" s="17"/>
      <c r="R14" s="17"/>
      <c r="S14" s="17"/>
      <c r="T14" s="17"/>
    </row>
    <row r="15" spans="1:20" x14ac:dyDescent="0.3">
      <c r="G15" s="2"/>
    </row>
    <row r="16" spans="1:20" x14ac:dyDescent="0.3">
      <c r="A16" s="9" t="s">
        <v>19</v>
      </c>
      <c r="B16" s="9" t="s">
        <v>39</v>
      </c>
      <c r="C16" s="9" t="s">
        <v>40</v>
      </c>
      <c r="D16" s="9" t="s">
        <v>0</v>
      </c>
      <c r="E16" s="9" t="s">
        <v>1</v>
      </c>
      <c r="F16" s="9" t="s">
        <v>18</v>
      </c>
    </row>
    <row r="17" spans="1:9" x14ac:dyDescent="0.3">
      <c r="A17" s="1">
        <v>1</v>
      </c>
      <c r="B17" s="1"/>
      <c r="C17" s="29">
        <f>Tabela6359111315171921729172511131517[[#This Row],[Quantidade]]*$F$14</f>
        <v>306.06060606060612</v>
      </c>
      <c r="D17" s="5"/>
      <c r="E17" s="1"/>
      <c r="F17" s="1"/>
    </row>
    <row r="18" spans="1:9" ht="15" thickBot="1" x14ac:dyDescent="0.35">
      <c r="A18" s="1"/>
      <c r="B18" s="1"/>
      <c r="C18" s="29">
        <f>Tabela6359111315171921729172511131517[[#This Row],[Quantidade]]*$F$14</f>
        <v>0</v>
      </c>
      <c r="D18" s="5"/>
      <c r="E18" s="1"/>
      <c r="F18" s="1"/>
    </row>
    <row r="19" spans="1:9" ht="15" thickBot="1" x14ac:dyDescent="0.35">
      <c r="A19" s="1"/>
      <c r="B19" s="1"/>
      <c r="C19" s="29">
        <f>Tabela6359111315171921729172511131517[[#This Row],[Quantidade]]*$F$14</f>
        <v>0</v>
      </c>
      <c r="D19" s="5"/>
      <c r="E19" s="1"/>
      <c r="F19" s="1"/>
      <c r="H19" s="32"/>
      <c r="I19" s="33" t="s">
        <v>44</v>
      </c>
    </row>
    <row r="20" spans="1:9" x14ac:dyDescent="0.3">
      <c r="A20" s="1"/>
      <c r="B20" s="1"/>
      <c r="C20" s="29">
        <f>Tabela6359111315171921729172511131517[[#This Row],[Quantidade]]*$F$14</f>
        <v>0</v>
      </c>
      <c r="D20" s="5"/>
      <c r="E20" s="1"/>
      <c r="F20" s="1"/>
    </row>
    <row r="21" spans="1:9" x14ac:dyDescent="0.3">
      <c r="A21" s="1"/>
      <c r="B21" s="1"/>
      <c r="C21" s="29">
        <f>Tabela6359111315171921729172511131517[[#This Row],[Quantidade]]*$F$14</f>
        <v>0</v>
      </c>
      <c r="D21" s="5"/>
      <c r="E21" s="1"/>
      <c r="F21" s="1"/>
    </row>
    <row r="22" spans="1:9" x14ac:dyDescent="0.3">
      <c r="A22" s="1"/>
      <c r="B22" s="1"/>
      <c r="C22" s="29">
        <f>Tabela6359111315171921729172511131517[[#This Row],[Quantidade]]*$F$14</f>
        <v>0</v>
      </c>
      <c r="D22" s="5"/>
      <c r="E22" s="1"/>
      <c r="F22" s="1"/>
    </row>
    <row r="23" spans="1:9" x14ac:dyDescent="0.3">
      <c r="A23" s="1"/>
      <c r="B23" s="1"/>
      <c r="C23" s="29">
        <f>Tabela6359111315171921729172511131517[[#This Row],[Quantidade]]*$F$14</f>
        <v>0</v>
      </c>
      <c r="D23" s="5"/>
      <c r="E23" s="1"/>
      <c r="F23" s="1"/>
    </row>
    <row r="24" spans="1:9" x14ac:dyDescent="0.3">
      <c r="A24" s="1"/>
      <c r="B24" s="1"/>
      <c r="C24" s="29">
        <f>Tabela6359111315171921729172511131517[[#This Row],[Quantidade]]*$F$14</f>
        <v>0</v>
      </c>
      <c r="D24" s="5"/>
      <c r="E24" s="1"/>
      <c r="F24" s="1"/>
      <c r="H24" s="34"/>
    </row>
    <row r="25" spans="1:9" x14ac:dyDescent="0.3">
      <c r="A25" s="1"/>
      <c r="B25" s="1"/>
      <c r="C25" s="29">
        <f>Tabela6359111315171921729172511131517[[#This Row],[Quantidade]]*$F$14</f>
        <v>0</v>
      </c>
      <c r="D25" s="5"/>
      <c r="E25" s="1"/>
      <c r="F25" s="1"/>
    </row>
    <row r="26" spans="1:9" x14ac:dyDescent="0.3">
      <c r="A26" s="1"/>
      <c r="B26" s="1"/>
      <c r="C26" s="29">
        <f>Tabela6359111315171921729172511131517[[#This Row],[Quantidade]]*$F$14</f>
        <v>0</v>
      </c>
      <c r="D26" s="5"/>
      <c r="E26" s="1"/>
      <c r="F26" s="1"/>
    </row>
    <row r="27" spans="1:9" x14ac:dyDescent="0.3">
      <c r="A27" s="1"/>
      <c r="B27" s="1"/>
      <c r="C27" s="29">
        <f>Tabela6359111315171921729172511131517[[#This Row],[Quantidade]]*$F$14</f>
        <v>0</v>
      </c>
      <c r="D27" s="5"/>
      <c r="E27" s="1"/>
      <c r="F27" s="1"/>
    </row>
    <row r="28" spans="1:9" x14ac:dyDescent="0.3">
      <c r="A28" s="1"/>
      <c r="B28" s="1"/>
      <c r="C28" s="29">
        <f>Tabela6359111315171921729172511131517[[#This Row],[Quantidade]]*$F$14</f>
        <v>0</v>
      </c>
      <c r="D28" s="5"/>
      <c r="E28" s="1"/>
      <c r="F28" s="1"/>
    </row>
    <row r="29" spans="1:9" x14ac:dyDescent="0.3">
      <c r="A29" s="1"/>
      <c r="B29" s="1"/>
      <c r="C29" s="29">
        <f>Tabela6359111315171921729172511131517[[#This Row],[Quantidade]]*$F$14</f>
        <v>0</v>
      </c>
      <c r="D29" s="5"/>
      <c r="E29" s="1"/>
      <c r="F29" s="1"/>
    </row>
    <row r="30" spans="1:9" x14ac:dyDescent="0.3">
      <c r="A30" s="1"/>
      <c r="B30" s="1"/>
      <c r="C30" s="29">
        <f>Tabela6359111315171921729172511131517[[#This Row],[Quantidade]]*$F$14</f>
        <v>0</v>
      </c>
      <c r="D30" s="5"/>
      <c r="E30" s="1"/>
      <c r="F30" s="1"/>
    </row>
    <row r="31" spans="1:9" x14ac:dyDescent="0.3">
      <c r="A31" s="1"/>
      <c r="B31" s="1"/>
      <c r="C31" s="29">
        <f>Tabela6359111315171921729172511131517[[#This Row],[Quantidade]]*$F$14</f>
        <v>0</v>
      </c>
      <c r="D31" s="5"/>
      <c r="E31" s="1"/>
      <c r="F31" s="1"/>
    </row>
    <row r="32" spans="1:9" x14ac:dyDescent="0.3">
      <c r="A32" s="1"/>
      <c r="B32" s="1"/>
      <c r="C32" s="29">
        <f>Tabela6359111315171921729172511131517[[#This Row],[Quantidade]]*$F$14</f>
        <v>0</v>
      </c>
      <c r="D32" s="5"/>
      <c r="E32" s="1"/>
      <c r="F32" s="1"/>
    </row>
    <row r="33" spans="1:6" x14ac:dyDescent="0.3">
      <c r="A33" s="1"/>
      <c r="B33" s="1"/>
      <c r="C33" s="29">
        <f>Tabela6359111315171921729172511131517[[#This Row],[Quantidade]]*$F$14</f>
        <v>0</v>
      </c>
      <c r="D33" s="5"/>
      <c r="E33" s="1"/>
      <c r="F33" s="1"/>
    </row>
    <row r="34" spans="1:6" x14ac:dyDescent="0.3">
      <c r="A34" s="1"/>
      <c r="B34" s="1"/>
      <c r="C34" s="29">
        <f>Tabela6359111315171921729172511131517[[#This Row],[Quantidade]]*$F$14</f>
        <v>0</v>
      </c>
      <c r="D34" s="5"/>
      <c r="E34" s="1"/>
      <c r="F34" s="1"/>
    </row>
    <row r="35" spans="1:6" x14ac:dyDescent="0.3">
      <c r="A35" s="1"/>
      <c r="B35" s="1"/>
      <c r="C35" s="29">
        <f>Tabela6359111315171921729172511131517[[#This Row],[Quantidade]]*$F$14</f>
        <v>0</v>
      </c>
      <c r="D35" s="5"/>
      <c r="E35" s="1"/>
      <c r="F35" s="1"/>
    </row>
    <row r="36" spans="1:6" x14ac:dyDescent="0.3">
      <c r="A36" s="1"/>
      <c r="B36" s="1"/>
      <c r="C36" s="29">
        <f>Tabela6359111315171921729172511131517[[#This Row],[Quantidade]]*$F$14</f>
        <v>0</v>
      </c>
      <c r="D36" s="5"/>
      <c r="E36" s="1"/>
      <c r="F36" s="1"/>
    </row>
    <row r="37" spans="1:6" x14ac:dyDescent="0.3">
      <c r="A37" s="1"/>
      <c r="B37" s="1"/>
      <c r="C37" s="29">
        <f>Tabela6359111315171921729172511131517[[#This Row],[Quantidade]]*$F$14</f>
        <v>0</v>
      </c>
      <c r="D37" s="5"/>
      <c r="E37" s="1"/>
      <c r="F37" s="1"/>
    </row>
    <row r="38" spans="1:6" x14ac:dyDescent="0.3">
      <c r="A38" s="1"/>
      <c r="B38" s="1"/>
      <c r="C38" s="29">
        <f>Tabela6359111315171921729172511131517[[#This Row],[Quantidade]]*$F$14</f>
        <v>0</v>
      </c>
      <c r="D38" s="5"/>
      <c r="E38" s="1"/>
      <c r="F38" s="1"/>
    </row>
    <row r="39" spans="1:6" x14ac:dyDescent="0.3">
      <c r="A39" s="1"/>
      <c r="B39" s="1"/>
      <c r="C39" s="29">
        <f>Tabela6359111315171921729172511131517[[#This Row],[Quantidade]]*$F$14</f>
        <v>0</v>
      </c>
      <c r="D39" s="5"/>
      <c r="E39" s="1"/>
      <c r="F39" s="1"/>
    </row>
    <row r="40" spans="1:6" x14ac:dyDescent="0.3">
      <c r="A40" s="1"/>
      <c r="B40" s="1"/>
      <c r="C40" s="29">
        <f>Tabela6359111315171921729172511131517[[#This Row],[Quantidade]]*$F$14</f>
        <v>0</v>
      </c>
      <c r="D40" s="5"/>
      <c r="E40" s="1"/>
      <c r="F40" s="1"/>
    </row>
    <row r="41" spans="1:6" x14ac:dyDescent="0.3">
      <c r="A41" s="1"/>
      <c r="B41" s="1"/>
      <c r="C41" s="29">
        <f>Tabela6359111315171921729172511131517[[#This Row],[Quantidade]]*$F$14</f>
        <v>0</v>
      </c>
      <c r="D41" s="5"/>
      <c r="E41" s="1"/>
      <c r="F41" s="1"/>
    </row>
    <row r="42" spans="1:6" x14ac:dyDescent="0.3">
      <c r="A42" s="1"/>
      <c r="B42" s="1"/>
      <c r="C42" s="29">
        <f>Tabela6359111315171921729172511131517[[#This Row],[Quantidade]]*$F$14</f>
        <v>0</v>
      </c>
      <c r="D42" s="5"/>
      <c r="E42" s="1"/>
      <c r="F42" s="1"/>
    </row>
    <row r="43" spans="1:6" x14ac:dyDescent="0.3">
      <c r="A43" s="1"/>
      <c r="B43" s="1"/>
      <c r="C43" s="29">
        <f>Tabela6359111315171921729172511131517[[#This Row],[Quantidade]]*$F$14</f>
        <v>0</v>
      </c>
      <c r="D43" s="5"/>
      <c r="E43" s="1"/>
      <c r="F43" s="1"/>
    </row>
    <row r="44" spans="1:6" x14ac:dyDescent="0.3">
      <c r="A44" s="1"/>
      <c r="B44" s="1"/>
      <c r="C44" s="29">
        <f>Tabela6359111315171921729172511131517[[#This Row],[Quantidade]]*$F$14</f>
        <v>0</v>
      </c>
      <c r="D44" s="5"/>
      <c r="E44" s="1"/>
      <c r="F44" s="1"/>
    </row>
    <row r="45" spans="1:6" x14ac:dyDescent="0.3">
      <c r="A45" s="1"/>
      <c r="B45" s="1"/>
      <c r="C45" s="29">
        <f>Tabela6359111315171921729172511131517[[#This Row],[Quantidade]]*$F$14</f>
        <v>0</v>
      </c>
      <c r="D45" s="5"/>
      <c r="E45" s="1"/>
      <c r="F45" s="1"/>
    </row>
    <row r="46" spans="1:6" x14ac:dyDescent="0.3">
      <c r="A46" s="1"/>
      <c r="B46" s="1"/>
      <c r="C46" s="29">
        <f>Tabela6359111315171921729172511131517[[#This Row],[Quantidade]]*$F$14</f>
        <v>0</v>
      </c>
      <c r="D46" s="5"/>
      <c r="E46" s="1"/>
      <c r="F46" s="1"/>
    </row>
    <row r="47" spans="1:6" x14ac:dyDescent="0.3">
      <c r="A47" s="1"/>
      <c r="B47" s="1"/>
      <c r="C47" s="29">
        <f>Tabela6359111315171921729172511131517[[#This Row],[Quantidade]]*$F$14</f>
        <v>0</v>
      </c>
      <c r="D47" s="5"/>
      <c r="E47" s="1"/>
      <c r="F47" s="1"/>
    </row>
    <row r="48" spans="1:6" x14ac:dyDescent="0.3">
      <c r="A48" s="1"/>
      <c r="B48" s="1"/>
      <c r="C48" s="29">
        <f>Tabela6359111315171921729172511131517[[#This Row],[Quantidade]]*$F$14</f>
        <v>0</v>
      </c>
      <c r="D48" s="5"/>
      <c r="E48" s="1"/>
      <c r="F48" s="1"/>
    </row>
    <row r="49" spans="1:6" x14ac:dyDescent="0.3">
      <c r="A49" s="1"/>
      <c r="B49" s="1"/>
      <c r="C49" s="29">
        <f>Tabela6359111315171921729172511131517[[#This Row],[Quantidade]]*$F$14</f>
        <v>0</v>
      </c>
      <c r="D49" s="5"/>
      <c r="E49" s="1"/>
      <c r="F49" s="1"/>
    </row>
    <row r="50" spans="1:6" x14ac:dyDescent="0.3">
      <c r="A50" s="1"/>
      <c r="B50" s="1"/>
      <c r="C50" s="29">
        <f>Tabela6359111315171921729172511131517[[#This Row],[Quantidade]]*$F$14</f>
        <v>0</v>
      </c>
      <c r="D50" s="5"/>
      <c r="E50" s="1"/>
      <c r="F50" s="1"/>
    </row>
    <row r="51" spans="1:6" x14ac:dyDescent="0.3">
      <c r="A51" s="1"/>
      <c r="B51" s="1"/>
      <c r="C51" s="29">
        <f>Tabela6359111315171921729172511131517[[#This Row],[Quantidade]]*$F$14</f>
        <v>0</v>
      </c>
      <c r="D51" s="5"/>
      <c r="E51" s="1"/>
      <c r="F51" s="1"/>
    </row>
    <row r="52" spans="1:6" x14ac:dyDescent="0.3">
      <c r="A52" s="1"/>
      <c r="B52" s="1"/>
      <c r="C52" s="29">
        <f>Tabela6359111315171921729172511131517[[#This Row],[Quantidade]]*$F$14</f>
        <v>0</v>
      </c>
      <c r="D52" s="5"/>
      <c r="E52" s="1"/>
      <c r="F52" s="1"/>
    </row>
    <row r="53" spans="1:6" x14ac:dyDescent="0.3">
      <c r="A53" s="1"/>
      <c r="B53" s="1"/>
      <c r="C53" s="29">
        <f>Tabela6359111315171921729172511131517[[#This Row],[Quantidade]]*$F$14</f>
        <v>0</v>
      </c>
      <c r="D53" s="5"/>
      <c r="E53" s="1"/>
      <c r="F53" s="1"/>
    </row>
    <row r="54" spans="1:6" x14ac:dyDescent="0.3">
      <c r="A54" s="1"/>
      <c r="B54" s="1"/>
      <c r="C54" s="29">
        <f>Tabela6359111315171921729172511131517[[#This Row],[Quantidade]]*$F$14</f>
        <v>0</v>
      </c>
      <c r="D54" s="5"/>
      <c r="E54" s="1"/>
      <c r="F54" s="1"/>
    </row>
    <row r="55" spans="1:6" x14ac:dyDescent="0.3">
      <c r="A55" s="1"/>
      <c r="B55" s="1"/>
      <c r="C55" s="29">
        <f>Tabela6359111315171921729172511131517[[#This Row],[Quantidade]]*$F$14</f>
        <v>0</v>
      </c>
      <c r="D55" s="5"/>
      <c r="E55" s="1"/>
      <c r="F55" s="1"/>
    </row>
    <row r="56" spans="1:6" x14ac:dyDescent="0.3">
      <c r="A56" s="1"/>
      <c r="B56" s="1"/>
      <c r="C56" s="29">
        <f>Tabela6359111315171921729172511131517[[#This Row],[Quantidade]]*$F$14</f>
        <v>0</v>
      </c>
      <c r="D56" s="5"/>
      <c r="E56" s="1"/>
      <c r="F56" s="1"/>
    </row>
    <row r="57" spans="1:6" x14ac:dyDescent="0.3">
      <c r="A57" s="1"/>
      <c r="B57" s="1"/>
      <c r="C57" s="29">
        <f>Tabela6359111315171921729172511131517[[#This Row],[Quantidade]]*$F$14</f>
        <v>0</v>
      </c>
      <c r="D57" s="5"/>
      <c r="E57" s="1"/>
      <c r="F57" s="1"/>
    </row>
    <row r="58" spans="1:6" x14ac:dyDescent="0.3">
      <c r="A58" s="1"/>
      <c r="B58" s="1"/>
      <c r="C58" s="29">
        <f>Tabela6359111315171921729172511131517[[#This Row],[Quantidade]]*$F$14</f>
        <v>0</v>
      </c>
      <c r="D58" s="5"/>
      <c r="E58" s="1"/>
      <c r="F58" s="1"/>
    </row>
    <row r="59" spans="1:6" x14ac:dyDescent="0.3">
      <c r="A59" s="1"/>
      <c r="B59" s="1"/>
      <c r="C59" s="29">
        <f>Tabela6359111315171921729172511131517[[#This Row],[Quantidade]]*$F$14</f>
        <v>0</v>
      </c>
      <c r="D59" s="5"/>
      <c r="E59" s="1"/>
      <c r="F59" s="1"/>
    </row>
    <row r="60" spans="1:6" x14ac:dyDescent="0.3">
      <c r="A60" s="1"/>
      <c r="B60" s="1"/>
      <c r="C60" s="29">
        <f>Tabela6359111315171921729172511131517[[#This Row],[Quantidade]]*$F$14</f>
        <v>0</v>
      </c>
      <c r="D60" s="5"/>
      <c r="E60" s="1"/>
      <c r="F60" s="1"/>
    </row>
    <row r="61" spans="1:6" x14ac:dyDescent="0.3">
      <c r="A61" s="1"/>
      <c r="B61" s="1"/>
      <c r="C61" s="29">
        <f>Tabela6359111315171921729172511131517[[#This Row],[Quantidade]]*$F$14</f>
        <v>0</v>
      </c>
      <c r="D61" s="5"/>
      <c r="E61" s="1"/>
      <c r="F61" s="1"/>
    </row>
    <row r="62" spans="1:6" x14ac:dyDescent="0.3">
      <c r="A62" s="1"/>
      <c r="B62" s="1"/>
      <c r="C62" s="29">
        <f>Tabela6359111315171921729172511131517[[#This Row],[Quantidade]]*$F$14</f>
        <v>0</v>
      </c>
      <c r="D62" s="5"/>
      <c r="E62" s="1"/>
      <c r="F62" s="1"/>
    </row>
    <row r="63" spans="1:6" x14ac:dyDescent="0.3">
      <c r="A63" s="1"/>
      <c r="B63" s="1"/>
      <c r="C63" s="29">
        <f>Tabela6359111315171921729172511131517[[#This Row],[Quantidade]]*$F$14</f>
        <v>0</v>
      </c>
      <c r="D63" s="5"/>
      <c r="E63" s="1"/>
      <c r="F63" s="1"/>
    </row>
    <row r="64" spans="1:6" x14ac:dyDescent="0.3">
      <c r="A64" s="1"/>
      <c r="B64" s="1"/>
      <c r="C64" s="29">
        <f>Tabela6359111315171921729172511131517[[#This Row],[Quantidade]]*$F$14</f>
        <v>0</v>
      </c>
      <c r="D64" s="5"/>
      <c r="E64" s="1"/>
      <c r="F64" s="1"/>
    </row>
    <row r="65" spans="1:6" x14ac:dyDescent="0.3">
      <c r="A65" s="1"/>
      <c r="B65" s="1"/>
      <c r="C65" s="29">
        <f>Tabela6359111315171921729172511131517[[#This Row],[Quantidade]]*$F$14</f>
        <v>0</v>
      </c>
      <c r="D65" s="5"/>
      <c r="E65" s="1"/>
      <c r="F65" s="1"/>
    </row>
    <row r="66" spans="1:6" x14ac:dyDescent="0.3">
      <c r="A66" s="1"/>
      <c r="B66" s="1"/>
      <c r="C66" s="29">
        <f>Tabela6359111315171921729172511131517[[#This Row],[Quantidade]]*$F$14</f>
        <v>0</v>
      </c>
      <c r="D66" s="5"/>
      <c r="E66" s="1"/>
      <c r="F66" s="1"/>
    </row>
    <row r="67" spans="1:6" x14ac:dyDescent="0.3">
      <c r="A67" s="11"/>
      <c r="B67" s="10" t="s">
        <v>2</v>
      </c>
      <c r="C67" s="30">
        <f>SUM(C17:C66)</f>
        <v>306.06060606060612</v>
      </c>
      <c r="D67" s="11"/>
      <c r="E67" s="11"/>
      <c r="F67" s="11"/>
    </row>
    <row r="68" spans="1:6" x14ac:dyDescent="0.3">
      <c r="A68" s="17"/>
      <c r="B68" s="17"/>
      <c r="C68" s="17"/>
      <c r="D68" s="17"/>
      <c r="E68" s="17"/>
      <c r="F68" s="17"/>
    </row>
    <row r="69" spans="1:6" x14ac:dyDescent="0.3">
      <c r="A69" s="17"/>
      <c r="B69" s="17"/>
      <c r="C69" s="17"/>
      <c r="D69" s="17"/>
      <c r="E69" s="17"/>
      <c r="F69" s="17"/>
    </row>
    <row r="70" spans="1:6" x14ac:dyDescent="0.3">
      <c r="A70" s="24"/>
      <c r="B70" s="24"/>
      <c r="C70" s="24"/>
      <c r="D70" s="24"/>
      <c r="E70" s="24"/>
      <c r="F70" s="24"/>
    </row>
    <row r="71" spans="1:6" x14ac:dyDescent="0.3">
      <c r="A71" s="17"/>
      <c r="B71" s="17"/>
      <c r="C71" s="17"/>
      <c r="D71" s="17"/>
      <c r="E71" s="17"/>
      <c r="F71" s="17"/>
    </row>
    <row r="72" spans="1:6" x14ac:dyDescent="0.3">
      <c r="A72" s="26"/>
      <c r="B72" s="27"/>
      <c r="C72" s="28"/>
      <c r="D72" s="28"/>
      <c r="E72" s="28"/>
      <c r="F72" s="24"/>
    </row>
    <row r="73" spans="1:6" x14ac:dyDescent="0.3">
      <c r="A73" s="14" t="s">
        <v>30</v>
      </c>
      <c r="B73" s="14">
        <f>SUMIF(Tabela6359111315171921729172511131517[Forma de Pagamento],"Fixo",Tabela6359111315171921729172511131517[Total])</f>
        <v>0</v>
      </c>
      <c r="C73" s="14" t="s">
        <v>32</v>
      </c>
      <c r="D73" s="14"/>
      <c r="E73" s="14"/>
      <c r="F73" s="17"/>
    </row>
    <row r="74" spans="1:6" x14ac:dyDescent="0.3">
      <c r="A74" s="14" t="s">
        <v>31</v>
      </c>
      <c r="B74" s="14">
        <f>SUMIF(Tabela6359111315171921729172511131517[Forma de Pagamento],"Variável",Tabela6359111315171921729172511131517[Total])</f>
        <v>0</v>
      </c>
      <c r="C74" s="14" t="s">
        <v>33</v>
      </c>
      <c r="D74" s="14"/>
      <c r="E74" s="14"/>
      <c r="F74" s="17"/>
    </row>
    <row r="75" spans="1:6" x14ac:dyDescent="0.3">
      <c r="A75" s="14"/>
      <c r="B75" s="14">
        <f>SUMIF(Tabela6359111315171921729172511131517[Forma de Pagamento],"Investimentos",Tabela6359111315171921729172511131517[Total])</f>
        <v>0</v>
      </c>
      <c r="C75" s="14" t="s">
        <v>34</v>
      </c>
      <c r="D75" s="14"/>
      <c r="E75" s="14"/>
      <c r="F75" s="17"/>
    </row>
    <row r="76" spans="1:6" x14ac:dyDescent="0.3">
      <c r="A76" s="14"/>
      <c r="B76" s="14"/>
      <c r="C76" s="14" t="s">
        <v>35</v>
      </c>
      <c r="D76" s="14"/>
      <c r="E76" s="14"/>
      <c r="F76" s="17"/>
    </row>
    <row r="77" spans="1:6" x14ac:dyDescent="0.3">
      <c r="A77" s="14"/>
      <c r="B77" s="14"/>
      <c r="C77" s="14" t="s">
        <v>36</v>
      </c>
      <c r="D77" s="14"/>
      <c r="E77" s="14"/>
      <c r="F77" s="17"/>
    </row>
    <row r="78" spans="1:6" x14ac:dyDescent="0.3">
      <c r="A78" s="14"/>
      <c r="B78" s="14"/>
      <c r="C78" s="14" t="s">
        <v>37</v>
      </c>
      <c r="D78" s="14"/>
      <c r="E78" s="14"/>
      <c r="F78" s="17"/>
    </row>
    <row r="79" spans="1:6" x14ac:dyDescent="0.3">
      <c r="A79" s="14"/>
      <c r="B79" s="14"/>
      <c r="C79" s="14"/>
      <c r="D79" s="14"/>
      <c r="E79" s="14"/>
      <c r="F79" s="17"/>
    </row>
    <row r="80" spans="1:6" x14ac:dyDescent="0.3">
      <c r="A80" s="14"/>
      <c r="B80" s="14"/>
      <c r="C80" s="14"/>
      <c r="D80" s="14"/>
      <c r="E80" s="14"/>
      <c r="F80" s="17"/>
    </row>
    <row r="81" spans="1:6" x14ac:dyDescent="0.3">
      <c r="A81" s="14"/>
      <c r="B81" s="14"/>
      <c r="C81" s="14"/>
      <c r="D81" s="14"/>
      <c r="E81" s="14"/>
      <c r="F81" s="17"/>
    </row>
    <row r="82" spans="1:6" x14ac:dyDescent="0.3">
      <c r="A82" s="14"/>
      <c r="B82" s="14"/>
      <c r="C82" s="14"/>
      <c r="D82" s="14"/>
      <c r="E82" s="14"/>
      <c r="F82" s="17"/>
    </row>
    <row r="83" spans="1:6" x14ac:dyDescent="0.3">
      <c r="A83" s="14"/>
      <c r="B83" s="14"/>
      <c r="C83" s="14"/>
      <c r="D83" s="14"/>
      <c r="E83" s="14"/>
      <c r="F83" s="17"/>
    </row>
    <row r="84" spans="1:6" x14ac:dyDescent="0.3">
      <c r="A84" s="14"/>
      <c r="B84" s="14"/>
      <c r="C84" s="14"/>
      <c r="D84" s="14"/>
      <c r="E84" s="14"/>
      <c r="F84" s="17"/>
    </row>
    <row r="85" spans="1:6" x14ac:dyDescent="0.3">
      <c r="A85" s="17"/>
      <c r="B85" s="17"/>
      <c r="C85" s="17"/>
      <c r="D85" s="17"/>
      <c r="E85" s="17"/>
      <c r="F85" s="17"/>
    </row>
    <row r="86" spans="1:6" x14ac:dyDescent="0.3">
      <c r="A86" s="17"/>
      <c r="B86" s="17"/>
      <c r="C86" s="17"/>
      <c r="D86" s="17"/>
      <c r="E86" s="17"/>
      <c r="F86" s="17"/>
    </row>
    <row r="87" spans="1:6" x14ac:dyDescent="0.3">
      <c r="A87" s="17"/>
      <c r="B87" s="17"/>
      <c r="C87" s="17"/>
      <c r="D87" s="17"/>
      <c r="E87" s="17"/>
      <c r="F87" s="17"/>
    </row>
    <row r="88" spans="1:6" x14ac:dyDescent="0.3">
      <c r="A88" s="17"/>
      <c r="B88" s="17"/>
      <c r="C88" s="17"/>
      <c r="D88" s="17"/>
      <c r="E88" s="17"/>
      <c r="F88" s="17"/>
    </row>
    <row r="121" spans="1:14" x14ac:dyDescent="0.3">
      <c r="A121" s="17"/>
      <c r="B121" s="17"/>
      <c r="C121" s="17"/>
      <c r="D121" s="17"/>
      <c r="E121" s="17"/>
      <c r="F121" s="17"/>
      <c r="G121" s="17"/>
      <c r="H121" s="17"/>
    </row>
    <row r="122" spans="1:14" x14ac:dyDescent="0.3">
      <c r="A122" s="17"/>
      <c r="B122" s="17"/>
      <c r="C122" s="17"/>
      <c r="D122" s="17"/>
      <c r="E122" s="17"/>
      <c r="F122" s="17"/>
      <c r="G122" s="17"/>
      <c r="H122" s="17"/>
    </row>
    <row r="123" spans="1:14" x14ac:dyDescent="0.3">
      <c r="A123" s="17"/>
      <c r="B123" s="17"/>
      <c r="C123" s="17"/>
      <c r="D123" s="17"/>
      <c r="E123" s="17"/>
      <c r="F123" s="17"/>
      <c r="G123" s="17"/>
      <c r="H123" s="17"/>
    </row>
    <row r="124" spans="1:14" s="18" customFormat="1" x14ac:dyDescent="0.3">
      <c r="A124" s="17"/>
      <c r="B124" s="17"/>
      <c r="C124" s="17"/>
      <c r="D124" s="17"/>
      <c r="E124" s="17"/>
      <c r="F124" s="17"/>
      <c r="G124" s="24"/>
      <c r="H124" s="24"/>
    </row>
    <row r="125" spans="1:14" x14ac:dyDescent="0.3">
      <c r="A125" s="17"/>
      <c r="B125" s="17"/>
      <c r="C125" s="17"/>
      <c r="D125" s="17"/>
      <c r="E125" s="17"/>
      <c r="F125" s="17"/>
      <c r="G125" s="17"/>
      <c r="H125" s="17"/>
    </row>
    <row r="126" spans="1:14" x14ac:dyDescent="0.3">
      <c r="A126" s="17"/>
      <c r="B126" s="17"/>
      <c r="C126" s="17"/>
      <c r="D126" s="17"/>
      <c r="E126" s="17"/>
      <c r="F126" s="17"/>
      <c r="G126" s="24"/>
      <c r="H126" s="17"/>
    </row>
    <row r="127" spans="1:14" x14ac:dyDescent="0.3">
      <c r="A127" s="17"/>
      <c r="B127" s="17"/>
      <c r="C127" s="17"/>
      <c r="D127" s="17"/>
      <c r="E127" s="17"/>
      <c r="F127" s="17"/>
      <c r="G127" s="17"/>
      <c r="H127" s="17"/>
    </row>
    <row r="128" spans="1:14" x14ac:dyDescent="0.3">
      <c r="A128" s="17"/>
      <c r="B128" s="17"/>
      <c r="C128" s="17"/>
      <c r="D128" s="17"/>
      <c r="E128" s="17"/>
      <c r="F128" s="17"/>
      <c r="G128" s="17"/>
      <c r="H128" s="17"/>
      <c r="K128" t="s">
        <v>13</v>
      </c>
      <c r="M128" t="s">
        <v>12</v>
      </c>
      <c r="N128" t="s">
        <v>11</v>
      </c>
    </row>
    <row r="129" spans="1:14" x14ac:dyDescent="0.3">
      <c r="A129" s="17"/>
      <c r="B129" s="17"/>
      <c r="C129" s="17"/>
      <c r="D129" s="17"/>
      <c r="E129" s="17"/>
      <c r="F129" s="17"/>
      <c r="G129" s="17"/>
      <c r="H129" s="17"/>
      <c r="I129" t="s">
        <v>6</v>
      </c>
      <c r="J129" t="s">
        <v>7</v>
      </c>
      <c r="L129" s="21">
        <v>44139</v>
      </c>
      <c r="M129">
        <v>-577.13</v>
      </c>
      <c r="N129">
        <v>-58.33</v>
      </c>
    </row>
    <row r="130" spans="1:14" x14ac:dyDescent="0.3">
      <c r="A130" s="17"/>
      <c r="B130" s="17"/>
      <c r="C130" s="17"/>
      <c r="D130" s="17"/>
      <c r="E130" s="17"/>
      <c r="F130" s="17"/>
      <c r="G130" s="17"/>
      <c r="H130" s="17"/>
      <c r="I130" t="s">
        <v>8</v>
      </c>
      <c r="J130" t="s">
        <v>7</v>
      </c>
      <c r="L130" s="21">
        <v>44136</v>
      </c>
      <c r="M130">
        <v>-1689.81</v>
      </c>
      <c r="N130">
        <f>-100-40.03-43.66-16.9-58.55</f>
        <v>-259.14</v>
      </c>
    </row>
    <row r="131" spans="1:14" x14ac:dyDescent="0.3">
      <c r="A131" s="17"/>
      <c r="B131" s="17"/>
      <c r="C131" s="17"/>
      <c r="D131" s="17"/>
      <c r="E131" s="17"/>
      <c r="F131" s="17"/>
      <c r="G131" s="17"/>
      <c r="H131" s="17"/>
      <c r="I131" t="s">
        <v>9</v>
      </c>
      <c r="K131">
        <v>-3540.57</v>
      </c>
    </row>
    <row r="132" spans="1:14" x14ac:dyDescent="0.3">
      <c r="A132" s="17"/>
      <c r="B132" s="17"/>
      <c r="C132" s="17"/>
      <c r="D132" s="17"/>
      <c r="E132" s="17"/>
      <c r="F132" s="17"/>
      <c r="G132" s="17"/>
      <c r="H132" s="17"/>
      <c r="I132" t="s">
        <v>10</v>
      </c>
      <c r="K132">
        <v>-352.7</v>
      </c>
    </row>
    <row r="133" spans="1:14" x14ac:dyDescent="0.3">
      <c r="A133" s="17"/>
      <c r="B133" s="17"/>
      <c r="C133" s="17"/>
      <c r="D133" s="17"/>
      <c r="E133" s="17"/>
      <c r="F133" s="17"/>
      <c r="G133" s="17"/>
      <c r="H133" s="17"/>
      <c r="I133" t="s">
        <v>10</v>
      </c>
      <c r="J133" t="s">
        <v>7</v>
      </c>
      <c r="K133">
        <v>-849.09</v>
      </c>
      <c r="L133" s="21">
        <v>44124</v>
      </c>
      <c r="M133">
        <v>-26.9</v>
      </c>
    </row>
    <row r="134" spans="1:14" x14ac:dyDescent="0.3">
      <c r="A134" s="17"/>
      <c r="B134" s="17"/>
      <c r="C134" s="17"/>
      <c r="D134" s="17"/>
      <c r="E134" s="17"/>
      <c r="F134" s="17"/>
      <c r="G134" s="17"/>
      <c r="H134" s="17"/>
    </row>
    <row r="135" spans="1:14" x14ac:dyDescent="0.3">
      <c r="A135" s="17"/>
      <c r="B135" s="17"/>
      <c r="C135" s="17"/>
      <c r="D135" s="17"/>
      <c r="E135" s="17"/>
      <c r="F135" s="17"/>
      <c r="G135" s="17"/>
      <c r="H135" s="17"/>
      <c r="I135" t="s">
        <v>14</v>
      </c>
      <c r="K135" t="s">
        <v>15</v>
      </c>
    </row>
    <row r="136" spans="1:14" x14ac:dyDescent="0.3">
      <c r="A136" s="17"/>
      <c r="B136" s="17"/>
      <c r="C136" s="17"/>
      <c r="D136" s="17"/>
      <c r="E136" s="17"/>
      <c r="F136" s="17"/>
      <c r="G136" s="17"/>
      <c r="H136" s="17"/>
      <c r="I136" s="22">
        <v>2134</v>
      </c>
      <c r="K136">
        <v>640</v>
      </c>
      <c r="L136">
        <v>4</v>
      </c>
    </row>
    <row r="137" spans="1:14" x14ac:dyDescent="0.3">
      <c r="A137" s="17"/>
      <c r="B137" s="17"/>
      <c r="C137" s="17"/>
      <c r="D137" s="17"/>
      <c r="E137" s="17"/>
      <c r="F137" s="17"/>
      <c r="G137" s="17"/>
      <c r="H137" s="17"/>
      <c r="K137">
        <v>340</v>
      </c>
      <c r="L137">
        <v>11</v>
      </c>
    </row>
    <row r="138" spans="1:14" x14ac:dyDescent="0.3">
      <c r="A138" s="17"/>
      <c r="B138" s="17"/>
      <c r="C138" s="17"/>
      <c r="D138" s="17"/>
      <c r="E138" s="17"/>
      <c r="F138" s="17"/>
      <c r="G138" s="17"/>
      <c r="H138" s="17"/>
      <c r="I138" s="22">
        <v>3500</v>
      </c>
      <c r="K138">
        <v>260</v>
      </c>
      <c r="L138">
        <v>18</v>
      </c>
    </row>
    <row r="139" spans="1:14" x14ac:dyDescent="0.3">
      <c r="A139" s="17"/>
      <c r="B139" s="17"/>
      <c r="C139" s="17"/>
      <c r="D139" s="17"/>
      <c r="E139" s="17"/>
      <c r="F139" s="17"/>
      <c r="G139" s="17"/>
      <c r="H139" s="17"/>
      <c r="I139" s="18"/>
      <c r="J139" s="18"/>
      <c r="K139" s="18">
        <v>160</v>
      </c>
      <c r="L139" s="18">
        <v>25</v>
      </c>
      <c r="M139" s="18"/>
      <c r="N139" s="18"/>
    </row>
    <row r="140" spans="1:14" x14ac:dyDescent="0.3">
      <c r="A140" s="17"/>
      <c r="B140" s="17"/>
      <c r="C140" s="17"/>
      <c r="D140" s="17"/>
      <c r="E140" s="17"/>
      <c r="F140" s="17"/>
      <c r="G140" s="17"/>
      <c r="H140" s="17"/>
      <c r="K140">
        <v>340</v>
      </c>
      <c r="L140">
        <v>2</v>
      </c>
    </row>
    <row r="141" spans="1:14" x14ac:dyDescent="0.3">
      <c r="A141" s="17"/>
      <c r="B141" s="17"/>
      <c r="C141" s="17"/>
      <c r="D141" s="17"/>
      <c r="E141" s="17"/>
      <c r="F141" s="17"/>
      <c r="G141" s="17"/>
      <c r="H141" s="17"/>
      <c r="K141">
        <v>400</v>
      </c>
      <c r="L141">
        <v>9</v>
      </c>
    </row>
    <row r="142" spans="1:14" x14ac:dyDescent="0.3">
      <c r="A142" s="17"/>
      <c r="B142" s="17"/>
      <c r="C142" s="17"/>
      <c r="D142" s="17"/>
      <c r="E142" s="17"/>
      <c r="F142" s="17"/>
      <c r="G142" s="17"/>
      <c r="H142" s="17"/>
      <c r="K142">
        <v>160</v>
      </c>
      <c r="L142">
        <v>16</v>
      </c>
    </row>
    <row r="143" spans="1:14" x14ac:dyDescent="0.3">
      <c r="A143" s="17"/>
      <c r="B143" s="17"/>
      <c r="C143" s="17"/>
      <c r="D143" s="17"/>
      <c r="E143" s="17"/>
      <c r="F143" s="17"/>
      <c r="G143" s="17"/>
      <c r="H143" s="17"/>
    </row>
    <row r="144" spans="1:14" x14ac:dyDescent="0.3">
      <c r="A144" s="17"/>
      <c r="B144" s="17"/>
      <c r="C144" s="17"/>
      <c r="D144" s="17"/>
      <c r="E144" s="17"/>
      <c r="F144" s="17"/>
      <c r="G144" s="17"/>
      <c r="H144" s="17"/>
      <c r="I144" t="s">
        <v>16</v>
      </c>
    </row>
    <row r="145" spans="1:9" x14ac:dyDescent="0.3">
      <c r="A145" s="17"/>
      <c r="B145" s="17"/>
      <c r="C145" s="17"/>
      <c r="D145" s="17"/>
      <c r="E145" s="17"/>
      <c r="F145" s="17"/>
      <c r="G145" s="17"/>
      <c r="H145" s="17"/>
      <c r="I145" t="s">
        <v>17</v>
      </c>
    </row>
    <row r="146" spans="1:9" x14ac:dyDescent="0.3">
      <c r="A146" s="17"/>
      <c r="B146" s="17"/>
      <c r="C146" s="17"/>
      <c r="D146" s="17"/>
      <c r="E146" s="17"/>
      <c r="F146" s="17"/>
      <c r="G146" s="17"/>
      <c r="H146" s="17"/>
    </row>
    <row r="147" spans="1:9" x14ac:dyDescent="0.3">
      <c r="A147" s="17"/>
      <c r="B147" s="17"/>
      <c r="C147" s="17"/>
      <c r="D147" s="17"/>
      <c r="E147" s="17"/>
      <c r="F147" s="17"/>
      <c r="G147" s="17"/>
      <c r="H147" s="17"/>
    </row>
    <row r="148" spans="1:9" x14ac:dyDescent="0.3">
      <c r="A148" s="17"/>
      <c r="B148" s="17"/>
      <c r="C148" s="17"/>
      <c r="D148" s="17"/>
      <c r="E148" s="17"/>
      <c r="F148" s="17"/>
      <c r="G148" s="17"/>
      <c r="H148" s="17"/>
    </row>
    <row r="149" spans="1:9" x14ac:dyDescent="0.3">
      <c r="A149" s="17"/>
      <c r="B149" s="17"/>
      <c r="C149" s="17"/>
      <c r="D149" s="17"/>
      <c r="E149" s="17"/>
      <c r="F149" s="17"/>
      <c r="G149" s="17"/>
      <c r="H149" s="17"/>
    </row>
    <row r="150" spans="1:9" x14ac:dyDescent="0.3">
      <c r="A150" s="17"/>
      <c r="B150" s="17"/>
      <c r="C150" s="17"/>
      <c r="D150" s="17"/>
      <c r="E150" s="17"/>
      <c r="F150" s="17"/>
      <c r="G150" s="17"/>
      <c r="H150" s="17"/>
    </row>
    <row r="151" spans="1:9" x14ac:dyDescent="0.3">
      <c r="A151" s="17"/>
      <c r="B151" s="17"/>
      <c r="C151" s="17"/>
      <c r="D151" s="17"/>
      <c r="E151" s="17"/>
      <c r="F151" s="17"/>
      <c r="G151" s="17"/>
      <c r="H151" s="17"/>
    </row>
    <row r="152" spans="1:9" x14ac:dyDescent="0.3">
      <c r="A152" s="17"/>
      <c r="B152" s="17"/>
      <c r="C152" s="17"/>
      <c r="D152" s="17"/>
      <c r="E152" s="17"/>
      <c r="F152" s="17"/>
      <c r="G152" s="17"/>
      <c r="H152" s="17"/>
    </row>
    <row r="153" spans="1:9" x14ac:dyDescent="0.3">
      <c r="A153" s="17"/>
      <c r="B153" s="17"/>
      <c r="C153" s="17"/>
      <c r="D153" s="17"/>
      <c r="E153" s="17"/>
      <c r="F153" s="17"/>
      <c r="G153" s="17"/>
      <c r="H153" s="17"/>
    </row>
    <row r="154" spans="1:9" x14ac:dyDescent="0.3">
      <c r="A154" s="17"/>
      <c r="B154" s="17"/>
      <c r="C154" s="17"/>
      <c r="D154" s="17"/>
      <c r="E154" s="17"/>
      <c r="F154" s="17"/>
      <c r="G154" s="17"/>
      <c r="H154" s="17"/>
    </row>
    <row r="155" spans="1:9" x14ac:dyDescent="0.3">
      <c r="A155" s="17"/>
      <c r="B155" s="17"/>
      <c r="C155" s="17"/>
      <c r="D155" s="17"/>
      <c r="E155" s="17"/>
      <c r="F155" s="17"/>
      <c r="G155" s="17"/>
      <c r="H155" s="17"/>
    </row>
    <row r="156" spans="1:9" x14ac:dyDescent="0.3">
      <c r="A156" s="17"/>
      <c r="B156" s="17"/>
      <c r="C156" s="17"/>
      <c r="D156" s="17"/>
      <c r="E156" s="17"/>
      <c r="F156" s="17"/>
      <c r="G156" s="17"/>
      <c r="H156" s="17"/>
    </row>
    <row r="157" spans="1:9" x14ac:dyDescent="0.3">
      <c r="A157" s="17"/>
      <c r="B157" s="17"/>
      <c r="C157" s="17"/>
      <c r="D157" s="17"/>
      <c r="E157" s="17"/>
      <c r="F157" s="17"/>
      <c r="G157" s="17"/>
      <c r="H157" s="17"/>
    </row>
    <row r="158" spans="1:9" x14ac:dyDescent="0.3">
      <c r="A158" s="17"/>
      <c r="B158" s="17"/>
      <c r="C158" s="17"/>
      <c r="D158" s="17"/>
      <c r="E158" s="17"/>
      <c r="F158" s="17"/>
      <c r="G158" s="17"/>
      <c r="H158" s="17"/>
    </row>
    <row r="159" spans="1:9" x14ac:dyDescent="0.3">
      <c r="A159" s="17"/>
      <c r="B159" s="17"/>
      <c r="C159" s="17"/>
      <c r="D159" s="17"/>
      <c r="E159" s="17"/>
      <c r="F159" s="17"/>
      <c r="G159" s="17"/>
      <c r="H159" s="17"/>
    </row>
    <row r="160" spans="1:9" x14ac:dyDescent="0.3">
      <c r="A160" s="17"/>
      <c r="B160" s="17"/>
      <c r="C160" s="17"/>
      <c r="D160" s="17"/>
      <c r="E160" s="17"/>
      <c r="F160" s="17"/>
      <c r="G160" s="17"/>
      <c r="H160" s="17"/>
    </row>
    <row r="161" spans="1:8" x14ac:dyDescent="0.3">
      <c r="A161" s="17"/>
      <c r="B161" s="17"/>
      <c r="C161" s="17"/>
      <c r="D161" s="17"/>
      <c r="E161" s="17"/>
      <c r="F161" s="17"/>
      <c r="G161" s="17"/>
      <c r="H161" s="17"/>
    </row>
    <row r="162" spans="1:8" x14ac:dyDescent="0.3">
      <c r="A162" s="17"/>
      <c r="B162" s="17"/>
      <c r="C162" s="17"/>
      <c r="D162" s="17"/>
      <c r="E162" s="17"/>
      <c r="F162" s="17"/>
      <c r="G162" s="17"/>
      <c r="H162" s="17"/>
    </row>
    <row r="163" spans="1:8" x14ac:dyDescent="0.3">
      <c r="A163" s="17"/>
      <c r="B163" s="17"/>
      <c r="C163" s="17"/>
      <c r="D163" s="17"/>
      <c r="E163" s="17"/>
      <c r="F163" s="17"/>
      <c r="G163" s="17"/>
      <c r="H163" s="17"/>
    </row>
    <row r="164" spans="1:8" x14ac:dyDescent="0.3">
      <c r="A164" s="17"/>
      <c r="B164" s="17"/>
      <c r="C164" s="17"/>
      <c r="D164" s="17"/>
      <c r="E164" s="17"/>
      <c r="F164" s="17"/>
      <c r="G164" s="17"/>
      <c r="H164" s="17"/>
    </row>
    <row r="165" spans="1:8" x14ac:dyDescent="0.3">
      <c r="A165" s="17"/>
      <c r="B165" s="17"/>
      <c r="C165" s="17"/>
      <c r="D165" s="17"/>
      <c r="E165" s="17"/>
      <c r="F165" s="17"/>
      <c r="G165" s="17"/>
      <c r="H165" s="17"/>
    </row>
    <row r="166" spans="1:8" x14ac:dyDescent="0.3">
      <c r="A166" s="17"/>
      <c r="B166" s="17"/>
      <c r="C166" s="17"/>
      <c r="D166" s="17"/>
      <c r="E166" s="17"/>
      <c r="F166" s="17"/>
      <c r="G166" s="17"/>
      <c r="H166" s="17"/>
    </row>
    <row r="167" spans="1:8" x14ac:dyDescent="0.3">
      <c r="A167" s="17"/>
      <c r="B167" s="17"/>
      <c r="C167" s="17"/>
      <c r="D167" s="17"/>
      <c r="E167" s="17"/>
      <c r="F167" s="17"/>
      <c r="G167" s="17"/>
      <c r="H167" s="17"/>
    </row>
    <row r="168" spans="1:8" x14ac:dyDescent="0.3">
      <c r="A168" s="17"/>
      <c r="B168" s="17"/>
      <c r="C168" s="17"/>
      <c r="D168" s="17"/>
      <c r="E168" s="17"/>
      <c r="F168" s="17"/>
      <c r="G168" s="17"/>
      <c r="H168" s="17"/>
    </row>
    <row r="169" spans="1:8" x14ac:dyDescent="0.3">
      <c r="A169" s="17"/>
      <c r="B169" s="17"/>
      <c r="C169" s="17"/>
      <c r="D169" s="17"/>
      <c r="E169" s="17"/>
      <c r="F169" s="17"/>
      <c r="G169" s="17"/>
      <c r="H169" s="17"/>
    </row>
    <row r="170" spans="1:8" x14ac:dyDescent="0.3">
      <c r="A170" s="17"/>
      <c r="B170" s="17"/>
      <c r="C170" s="17"/>
      <c r="D170" s="17"/>
      <c r="E170" s="17"/>
      <c r="F170" s="17"/>
      <c r="G170" s="17"/>
      <c r="H170" s="17"/>
    </row>
    <row r="171" spans="1:8" x14ac:dyDescent="0.3">
      <c r="A171" s="17"/>
      <c r="B171" s="17"/>
      <c r="C171" s="17"/>
      <c r="D171" s="17"/>
      <c r="E171" s="17"/>
      <c r="F171" s="17"/>
      <c r="G171" s="17"/>
      <c r="H171" s="17"/>
    </row>
    <row r="172" spans="1:8" x14ac:dyDescent="0.3">
      <c r="A172" s="17"/>
      <c r="B172" s="17"/>
      <c r="C172" s="17"/>
      <c r="D172" s="17"/>
      <c r="E172" s="17"/>
      <c r="F172" s="17"/>
      <c r="G172" s="17"/>
      <c r="H172" s="17"/>
    </row>
    <row r="173" spans="1:8" x14ac:dyDescent="0.3">
      <c r="A173" s="17"/>
      <c r="B173" s="17"/>
      <c r="C173" s="17"/>
      <c r="D173" s="17"/>
      <c r="E173" s="17"/>
      <c r="F173" s="17"/>
      <c r="G173" s="17"/>
      <c r="H173" s="17"/>
    </row>
    <row r="174" spans="1:8" x14ac:dyDescent="0.3">
      <c r="A174" s="17"/>
      <c r="B174" s="17"/>
      <c r="C174" s="17"/>
      <c r="D174" s="17"/>
      <c r="E174" s="17"/>
      <c r="F174" s="17"/>
      <c r="G174" s="17"/>
      <c r="H174" s="17"/>
    </row>
    <row r="175" spans="1:8" x14ac:dyDescent="0.3">
      <c r="A175" s="17"/>
      <c r="B175" s="17"/>
      <c r="C175" s="17"/>
      <c r="D175" s="17"/>
      <c r="E175" s="17"/>
      <c r="F175" s="17"/>
      <c r="G175" s="17"/>
      <c r="H175" s="17"/>
    </row>
    <row r="176" spans="1:8" x14ac:dyDescent="0.3">
      <c r="A176" s="17"/>
      <c r="B176" s="17"/>
      <c r="C176" s="17"/>
      <c r="D176" s="17"/>
      <c r="E176" s="17"/>
      <c r="F176" s="17"/>
      <c r="G176" s="17"/>
      <c r="H176" s="17"/>
    </row>
    <row r="177" spans="1:8" x14ac:dyDescent="0.3">
      <c r="A177" s="17"/>
      <c r="B177" s="17"/>
      <c r="C177" s="17"/>
      <c r="D177" s="17"/>
      <c r="E177" s="17"/>
      <c r="F177" s="17"/>
      <c r="G177" s="17"/>
      <c r="H177" s="17"/>
    </row>
    <row r="178" spans="1:8" x14ac:dyDescent="0.3">
      <c r="A178" s="17"/>
      <c r="B178" s="17"/>
      <c r="C178" s="17"/>
      <c r="D178" s="17"/>
      <c r="E178" s="17"/>
      <c r="F178" s="17"/>
      <c r="G178" s="17"/>
      <c r="H178" s="17"/>
    </row>
    <row r="179" spans="1:8" x14ac:dyDescent="0.3">
      <c r="A179" s="17"/>
      <c r="B179" s="17"/>
      <c r="C179" s="17"/>
      <c r="D179" s="17"/>
      <c r="E179" s="17"/>
      <c r="F179" s="17"/>
      <c r="G179" s="17"/>
      <c r="H179" s="17"/>
    </row>
    <row r="180" spans="1:8" x14ac:dyDescent="0.3">
      <c r="A180" s="17"/>
      <c r="B180" s="17"/>
      <c r="C180" s="17"/>
      <c r="D180" s="17"/>
      <c r="E180" s="17"/>
      <c r="F180" s="17"/>
      <c r="G180" s="17"/>
      <c r="H180" s="17"/>
    </row>
    <row r="181" spans="1:8" x14ac:dyDescent="0.3">
      <c r="A181" s="17"/>
      <c r="B181" s="17"/>
      <c r="C181" s="17"/>
      <c r="D181" s="17"/>
      <c r="E181" s="17"/>
      <c r="F181" s="17"/>
      <c r="G181" s="17"/>
      <c r="H181" s="17"/>
    </row>
    <row r="182" spans="1:8" x14ac:dyDescent="0.3">
      <c r="A182" s="17"/>
      <c r="B182" s="17"/>
      <c r="C182" s="17"/>
      <c r="D182" s="17"/>
      <c r="E182" s="17"/>
      <c r="F182" s="17"/>
      <c r="G182" s="17"/>
      <c r="H182" s="17"/>
    </row>
    <row r="183" spans="1:8" x14ac:dyDescent="0.3">
      <c r="A183" s="17"/>
      <c r="B183" s="17"/>
      <c r="C183" s="17"/>
      <c r="D183" s="17"/>
      <c r="E183" s="17"/>
      <c r="F183" s="17"/>
      <c r="G183" s="17"/>
      <c r="H183" s="17"/>
    </row>
    <row r="184" spans="1:8" x14ac:dyDescent="0.3">
      <c r="A184" s="17"/>
      <c r="B184" s="17"/>
      <c r="C184" s="17"/>
      <c r="D184" s="17"/>
      <c r="E184" s="17"/>
      <c r="F184" s="17"/>
      <c r="G184" s="17"/>
      <c r="H184" s="17"/>
    </row>
    <row r="185" spans="1:8" x14ac:dyDescent="0.3">
      <c r="A185" s="17"/>
      <c r="B185" s="17"/>
      <c r="C185" s="17"/>
      <c r="D185" s="17"/>
      <c r="E185" s="17"/>
      <c r="F185" s="17"/>
      <c r="G185" s="17"/>
      <c r="H185" s="17"/>
    </row>
    <row r="186" spans="1:8" x14ac:dyDescent="0.3">
      <c r="A186" s="17"/>
      <c r="B186" s="17"/>
      <c r="C186" s="17"/>
      <c r="D186" s="17"/>
      <c r="E186" s="17"/>
      <c r="F186" s="17"/>
      <c r="G186" s="17"/>
      <c r="H186" s="17"/>
    </row>
    <row r="187" spans="1:8" x14ac:dyDescent="0.3">
      <c r="A187" s="17"/>
      <c r="B187" s="17"/>
      <c r="C187" s="17"/>
      <c r="D187" s="17"/>
      <c r="E187" s="17"/>
      <c r="F187" s="17"/>
      <c r="G187" s="17"/>
      <c r="H187" s="17"/>
    </row>
    <row r="188" spans="1:8" x14ac:dyDescent="0.3">
      <c r="A188" s="17"/>
      <c r="B188" s="17"/>
      <c r="C188" s="17"/>
      <c r="D188" s="17"/>
      <c r="E188" s="17"/>
      <c r="F188" s="17"/>
      <c r="G188" s="17"/>
      <c r="H188" s="17"/>
    </row>
    <row r="189" spans="1:8" x14ac:dyDescent="0.3">
      <c r="A189" s="17"/>
      <c r="B189" s="17"/>
      <c r="C189" s="17"/>
      <c r="D189" s="17"/>
      <c r="E189" s="17"/>
      <c r="F189" s="17"/>
      <c r="G189" s="17"/>
      <c r="H189" s="17"/>
    </row>
    <row r="190" spans="1:8" x14ac:dyDescent="0.3">
      <c r="A190" s="17"/>
      <c r="B190" s="17"/>
      <c r="C190" s="17"/>
      <c r="D190" s="17"/>
      <c r="E190" s="17"/>
      <c r="F190" s="17"/>
      <c r="G190" s="17"/>
      <c r="H190" s="17"/>
    </row>
    <row r="191" spans="1:8" x14ac:dyDescent="0.3">
      <c r="A191" s="17"/>
      <c r="B191" s="17"/>
      <c r="C191" s="17"/>
      <c r="D191" s="17"/>
      <c r="E191" s="17"/>
      <c r="F191" s="17"/>
      <c r="G191" s="17"/>
      <c r="H191" s="17"/>
    </row>
    <row r="192" spans="1:8" x14ac:dyDescent="0.3">
      <c r="A192" s="17"/>
      <c r="B192" s="17"/>
      <c r="C192" s="17"/>
      <c r="D192" s="17"/>
      <c r="E192" s="17"/>
      <c r="F192" s="17"/>
      <c r="G192" s="17"/>
      <c r="H192" s="17"/>
    </row>
    <row r="193" spans="1:8" x14ac:dyDescent="0.3">
      <c r="A193" s="17"/>
      <c r="B193" s="17"/>
      <c r="C193" s="17"/>
      <c r="D193" s="17"/>
      <c r="E193" s="17"/>
      <c r="F193" s="17"/>
      <c r="G193" s="17"/>
      <c r="H193" s="17"/>
    </row>
    <row r="194" spans="1:8" x14ac:dyDescent="0.3">
      <c r="A194" s="17"/>
      <c r="B194" s="17"/>
      <c r="C194" s="17"/>
      <c r="D194" s="17"/>
      <c r="E194" s="17"/>
      <c r="F194" s="17"/>
      <c r="G194" s="17"/>
      <c r="H194" s="17"/>
    </row>
    <row r="195" spans="1:8" x14ac:dyDescent="0.3">
      <c r="A195" s="17"/>
      <c r="B195" s="17"/>
      <c r="C195" s="17"/>
      <c r="D195" s="17"/>
      <c r="E195" s="17"/>
      <c r="F195" s="17"/>
      <c r="G195" s="17"/>
      <c r="H195" s="17"/>
    </row>
    <row r="196" spans="1:8" x14ac:dyDescent="0.3">
      <c r="A196" s="17"/>
      <c r="B196" s="17"/>
      <c r="C196" s="17"/>
      <c r="D196" s="17"/>
      <c r="E196" s="17"/>
      <c r="F196" s="17"/>
      <c r="G196" s="17"/>
      <c r="H196" s="17"/>
    </row>
    <row r="197" spans="1:8" x14ac:dyDescent="0.3">
      <c r="A197" s="17"/>
      <c r="B197" s="17"/>
      <c r="C197" s="17"/>
      <c r="D197" s="17"/>
      <c r="E197" s="17"/>
      <c r="F197" s="17"/>
      <c r="G197" s="17"/>
      <c r="H197" s="17"/>
    </row>
    <row r="198" spans="1:8" x14ac:dyDescent="0.3">
      <c r="A198" s="17"/>
      <c r="B198" s="17"/>
      <c r="C198" s="17"/>
      <c r="D198" s="17"/>
      <c r="E198" s="17"/>
      <c r="F198" s="17"/>
      <c r="G198" s="17"/>
      <c r="H198" s="17"/>
    </row>
  </sheetData>
  <dataConsolidate/>
  <mergeCells count="1">
    <mergeCell ref="A1:D3"/>
  </mergeCells>
  <conditionalFormatting sqref="E9:F9">
    <cfRule type="iconSet" priority="1">
      <iconSet>
        <cfvo type="percent" val="0"/>
        <cfvo type="num" val="0"/>
        <cfvo type="num" val="0" gte="0"/>
      </iconSet>
    </cfRule>
  </conditionalFormatting>
  <dataValidations count="1">
    <dataValidation type="list" allowBlank="1" showInputMessage="1" showErrorMessage="1" sqref="E17:E66" xr:uid="{F390C75B-BD4C-4C99-A557-2A79E844F4AB}">
      <formula1>$A$73:$A$74</formula1>
    </dataValidation>
  </dataValidations>
  <pageMargins left="0.511811024" right="0.511811024" top="0.78740157499999996" bottom="0.78740157499999996" header="0.31496062000000002" footer="0.31496062000000002"/>
  <pageSetup paperSize="9" orientation="portrait" verticalDpi="30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MERCADO LIVRE</vt:lpstr>
      <vt:lpstr>SHOPEE</vt:lpstr>
      <vt:lpstr>MAGALU</vt:lpstr>
      <vt:lpstr>AMAZON</vt:lpstr>
      <vt:lpstr>B2W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Zica</dc:creator>
  <cp:lastModifiedBy>China Link</cp:lastModifiedBy>
  <cp:lastPrinted>2018-10-03T15:47:21Z</cp:lastPrinted>
  <dcterms:created xsi:type="dcterms:W3CDTF">2015-07-25T00:17:05Z</dcterms:created>
  <dcterms:modified xsi:type="dcterms:W3CDTF">2022-08-16T17:48:27Z</dcterms:modified>
</cp:coreProperties>
</file>