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asta1" sheetId="1" r:id="rId1"/>
    <sheet name="Plan2" sheetId="2" r:id="rId2"/>
    <sheet name="Plan3" sheetId="3" r:id="rId3"/>
  </sheets>
  <definedNames>
    <definedName name="posicao" localSheetId="0">Pasta1!$B$14:$E$38</definedName>
  </definedNames>
  <calcPr calcId="144525"/>
</workbook>
</file>

<file path=xl/calcChain.xml><?xml version="1.0" encoding="utf-8"?>
<calcChain xmlns="http://schemas.openxmlformats.org/spreadsheetml/2006/main">
  <c r="J197" i="1" l="1"/>
  <c r="J194" i="1"/>
  <c r="J193" i="1"/>
  <c r="J192" i="1"/>
  <c r="J191" i="1"/>
  <c r="J190" i="1"/>
  <c r="J189" i="1"/>
  <c r="J188" i="1"/>
  <c r="J187" i="1"/>
  <c r="J186" i="1"/>
  <c r="J185" i="1"/>
  <c r="J184" i="1"/>
  <c r="J181" i="1"/>
  <c r="J179" i="1"/>
  <c r="J171" i="1"/>
  <c r="J161" i="1"/>
  <c r="J151" i="1"/>
  <c r="J141" i="1"/>
  <c r="J136" i="1"/>
  <c r="J126" i="1"/>
  <c r="J121" i="1"/>
  <c r="J111" i="1"/>
  <c r="J101" i="1"/>
  <c r="J92" i="1"/>
  <c r="J82" i="1"/>
  <c r="J72" i="1"/>
  <c r="J62" i="1"/>
  <c r="J52" i="1"/>
  <c r="J42" i="1"/>
  <c r="J32" i="1"/>
  <c r="J22" i="1"/>
  <c r="J12" i="1"/>
  <c r="J2" i="1"/>
  <c r="I197" i="1"/>
  <c r="I194" i="1"/>
  <c r="I193" i="1"/>
  <c r="I192" i="1"/>
  <c r="I191" i="1"/>
  <c r="I190" i="1"/>
  <c r="I189" i="1"/>
  <c r="I188" i="1"/>
  <c r="I187" i="1"/>
  <c r="I186" i="1"/>
  <c r="I185" i="1"/>
  <c r="I184" i="1"/>
  <c r="I181" i="1"/>
  <c r="I179" i="1"/>
  <c r="I171" i="1"/>
  <c r="I161" i="1"/>
  <c r="I151" i="1"/>
  <c r="I141" i="1"/>
  <c r="I136" i="1"/>
  <c r="I126" i="1"/>
  <c r="I121" i="1"/>
  <c r="I111" i="1"/>
  <c r="I101" i="1"/>
  <c r="I92" i="1"/>
  <c r="I82" i="1"/>
  <c r="I72" i="1"/>
  <c r="I62" i="1"/>
  <c r="I52" i="1"/>
  <c r="I42" i="1"/>
  <c r="I32" i="1"/>
  <c r="I22" i="1"/>
  <c r="I12" i="1"/>
  <c r="I2" i="1"/>
  <c r="H197" i="1"/>
  <c r="G197" i="1"/>
  <c r="F197" i="1"/>
  <c r="H194" i="1"/>
  <c r="G194" i="1"/>
  <c r="F194" i="1"/>
  <c r="H181" i="1"/>
  <c r="G181" i="1"/>
  <c r="F181" i="1"/>
  <c r="H179" i="1"/>
  <c r="G179" i="1"/>
  <c r="F179" i="1"/>
  <c r="H171" i="1"/>
  <c r="G171" i="1"/>
  <c r="F171" i="1"/>
  <c r="H161" i="1"/>
  <c r="G161" i="1"/>
  <c r="F161" i="1"/>
  <c r="H151" i="1"/>
  <c r="G151" i="1"/>
  <c r="F151" i="1"/>
  <c r="H141" i="1"/>
  <c r="G141" i="1"/>
  <c r="F141" i="1"/>
  <c r="H136" i="1"/>
  <c r="G136" i="1"/>
  <c r="F136" i="1"/>
  <c r="H126" i="1"/>
  <c r="G126" i="1"/>
  <c r="F126" i="1"/>
  <c r="H121" i="1"/>
  <c r="G121" i="1"/>
  <c r="F121" i="1"/>
  <c r="H111" i="1"/>
  <c r="G111" i="1"/>
  <c r="F111" i="1"/>
  <c r="H101" i="1"/>
  <c r="G101" i="1"/>
  <c r="F101" i="1"/>
  <c r="H92" i="1"/>
  <c r="G92" i="1"/>
  <c r="F92" i="1"/>
  <c r="H82" i="1"/>
  <c r="G82" i="1"/>
  <c r="F82" i="1"/>
  <c r="H72" i="1"/>
  <c r="G72" i="1"/>
  <c r="F72" i="1"/>
  <c r="H62" i="1"/>
  <c r="G62" i="1"/>
  <c r="F62" i="1"/>
  <c r="H52" i="1"/>
  <c r="G52" i="1"/>
  <c r="F52" i="1"/>
  <c r="H42" i="1"/>
  <c r="G42" i="1"/>
  <c r="F42" i="1"/>
  <c r="H32" i="1"/>
  <c r="G32" i="1"/>
  <c r="F32" i="1"/>
  <c r="H22" i="1"/>
  <c r="G22" i="1"/>
  <c r="F22" i="1"/>
  <c r="F12" i="1"/>
  <c r="H12" i="1"/>
  <c r="G12" i="1"/>
  <c r="H2" i="1"/>
  <c r="G2" i="1"/>
  <c r="F2" i="1"/>
  <c r="E197" i="1"/>
  <c r="E194" i="1"/>
  <c r="E181" i="1"/>
  <c r="E179" i="1"/>
  <c r="E171" i="1"/>
  <c r="E161" i="1"/>
  <c r="E151" i="1"/>
  <c r="E141" i="1"/>
  <c r="E136" i="1"/>
  <c r="E126" i="1"/>
  <c r="E121" i="1"/>
  <c r="E111" i="1"/>
  <c r="E101" i="1"/>
  <c r="E92" i="1"/>
  <c r="E82" i="1"/>
  <c r="E72" i="1"/>
  <c r="E62" i="1"/>
  <c r="E52" i="1"/>
  <c r="E42" i="1"/>
  <c r="E32" i="1"/>
  <c r="E22" i="1"/>
  <c r="E12" i="1"/>
  <c r="E2" i="1"/>
</calcChain>
</file>

<file path=xl/connections.xml><?xml version="1.0" encoding="utf-8"?>
<connections xmlns="http://schemas.openxmlformats.org/spreadsheetml/2006/main">
  <connection id="1" name="posicao" type="6" refreshedVersion="4" background="1" saveData="1">
    <textPr codePage="850" sourceFile="C:\Users\Rafael Macedo\Documents\arquivos\FACULDADE\AULAS\7º Periodo\Redes 2\trabalho LoRa\medidas\outdorr distancia\medição 2\posicao.txt" decimal="," thousands=".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<sst xmlns="http://schemas.openxmlformats.org/spreadsheetml/2006/main" count="16" uniqueCount="16">
  <si>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RSSI</t>
  </si>
  <si>
    <t>PACOTE</t>
  </si>
  <si>
    <t>DISTÂNCIA</t>
  </si>
  <si>
    <t>RECEBIDO</t>
  </si>
  <si>
    <t>MEDIA RSSI</t>
  </si>
  <si>
    <t>MODA</t>
  </si>
  <si>
    <t>MEDIANA</t>
  </si>
  <si>
    <t>DESVIO PADRÃO</t>
  </si>
  <si>
    <t>RSSI MODELO ESP LIVRE</t>
  </si>
  <si>
    <t>RSSI MODELO SEM VISADA</t>
  </si>
  <si>
    <t>MODELO</t>
  </si>
  <si>
    <t>PARAMETRO</t>
  </si>
  <si>
    <t>N</t>
  </si>
  <si>
    <t>P0</t>
  </si>
  <si>
    <t>COM VISADA</t>
  </si>
  <si>
    <t>SEM VISADA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</si>
</sst>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sica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81" workbookViewId="0">
      <selection activeCell="I188" sqref="I188"/>
    </sheetView>
  </sheetViews>
  <sheetFormatPr defaultRowHeight="15" x14ac:dyDescent="0.25"/>
  <cols>
    <col min="2" max="2" width="12" bestFit="1" customWidth="1"/>
    <col min="3" max="3" width="10.85546875" bestFit="1" customWidth="1"/>
    <col min="4" max="4" width="9.7109375" bestFit="1" customWidth="1"/>
    <col min="5" max="5" width="11" bestFit="1" customWidth="1"/>
    <col min="6" max="6" width="6.7109375" bestFit="1" customWidth="1"/>
    <col min="7" max="7" width="9.5703125" bestFit="1" customWidth="1"/>
    <col min="8" max="8" width="15.7109375" bestFit="1" customWidth="1"/>
    <col min="9" max="9" width="34.5703125" customWidth="1"/>
    <col min="10" max="10" width="24.5703125" bestFit="1" customWidth="1"/>
    <col min="11" max="11" width="12.140625" bestFit="1" customWidth="1"/>
    <col min="12" max="12" width="13.42578125" bestFit="1" customWidth="1"/>
    <col min="13" max="13" width="11.85546875" bestFit="1" customWidth="1"/>
  </cols>
  <sheetData>
    <row r="1" spans="1:13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3" t="s">
        <v>9</v>
      </c>
      <c r="K1" s="16" t="s">
        <v>11</v>
      </c>
      <c r="L1" s="15" t="s">
        <v>10</v>
      </c>
      <c r="M1" s="16"/>
    </row>
    <row r="2" spans="1:13" x14ac:dyDescent="0.25">
      <c r="A2" s="7">
        <v>1</v>
      </c>
      <c r="B2" s="12">
        <v>145.31186943183599</v>
      </c>
      <c r="C2" s="12">
        <v>-134</v>
      </c>
      <c r="D2" s="12">
        <v>1</v>
      </c>
      <c r="E2">
        <f>(SUM(C2:C11))/10</f>
        <v>-134.1</v>
      </c>
      <c r="F2">
        <f>MODE(C2:C11)</f>
        <v>-135</v>
      </c>
      <c r="G2">
        <f>MEDIAN(C2:C11)</f>
        <v>-134</v>
      </c>
      <c r="H2">
        <f>_xlfn.STDEV.S(C2:C11)</f>
        <v>0.87559503577091313</v>
      </c>
      <c r="I2">
        <f>L4-(10*L3*LOG10(B2))</f>
        <v>-112.99260082251072</v>
      </c>
      <c r="J2">
        <f>M4-(10*M3*LOG10(B2))</f>
        <v>-127.51855928811625</v>
      </c>
      <c r="K2" s="16"/>
      <c r="L2" t="s">
        <v>14</v>
      </c>
      <c r="M2" t="s">
        <v>15</v>
      </c>
    </row>
    <row r="3" spans="1:13" x14ac:dyDescent="0.25">
      <c r="A3" s="2"/>
      <c r="B3" s="3">
        <v>145.31186943183599</v>
      </c>
      <c r="C3" s="3">
        <v>-133</v>
      </c>
      <c r="D3" s="3">
        <v>2</v>
      </c>
      <c r="K3" t="s">
        <v>12</v>
      </c>
      <c r="L3">
        <v>1.3507</v>
      </c>
      <c r="M3">
        <v>2.7604000000000002</v>
      </c>
    </row>
    <row r="4" spans="1:13" x14ac:dyDescent="0.25">
      <c r="A4" s="2"/>
      <c r="B4" s="3">
        <v>145.31186943183599</v>
      </c>
      <c r="C4" s="3">
        <v>-134</v>
      </c>
      <c r="D4" s="3">
        <v>3</v>
      </c>
      <c r="K4" t="s">
        <v>13</v>
      </c>
      <c r="L4">
        <v>-83.7864</v>
      </c>
      <c r="M4">
        <v>-67.830399999999997</v>
      </c>
    </row>
    <row r="5" spans="1:13" x14ac:dyDescent="0.25">
      <c r="A5" s="2"/>
      <c r="B5" s="3">
        <v>145.31186943183599</v>
      </c>
      <c r="C5" s="3">
        <v>-133</v>
      </c>
      <c r="D5" s="3">
        <v>4</v>
      </c>
    </row>
    <row r="6" spans="1:13" x14ac:dyDescent="0.25">
      <c r="A6" s="2"/>
      <c r="B6" s="3">
        <v>145.31186943183599</v>
      </c>
      <c r="C6" s="3">
        <v>-133</v>
      </c>
      <c r="D6" s="3">
        <v>5</v>
      </c>
    </row>
    <row r="7" spans="1:13" x14ac:dyDescent="0.25">
      <c r="A7" s="2"/>
      <c r="B7" s="3">
        <v>145.31186943183599</v>
      </c>
      <c r="C7" s="3">
        <v>-134</v>
      </c>
      <c r="D7" s="3">
        <v>6</v>
      </c>
    </row>
    <row r="8" spans="1:13" x14ac:dyDescent="0.25">
      <c r="A8" s="2"/>
      <c r="B8" s="3">
        <v>145.31186943183599</v>
      </c>
      <c r="C8" s="3">
        <v>-135</v>
      </c>
      <c r="D8" s="3">
        <v>7</v>
      </c>
    </row>
    <row r="9" spans="1:13" x14ac:dyDescent="0.25">
      <c r="A9" s="2"/>
      <c r="B9" s="3">
        <v>145.31186943183599</v>
      </c>
      <c r="C9" s="3">
        <v>-135</v>
      </c>
      <c r="D9" s="3">
        <v>8</v>
      </c>
    </row>
    <row r="10" spans="1:13" x14ac:dyDescent="0.25">
      <c r="A10" s="2"/>
      <c r="B10" s="3">
        <v>145.31186943183599</v>
      </c>
      <c r="C10" s="3">
        <v>-135</v>
      </c>
      <c r="D10" s="3">
        <v>9</v>
      </c>
    </row>
    <row r="11" spans="1:13" x14ac:dyDescent="0.25">
      <c r="A11" s="2"/>
      <c r="B11" s="3">
        <v>145.31186943183599</v>
      </c>
      <c r="C11" s="3">
        <v>-135</v>
      </c>
      <c r="D11" s="3">
        <v>10</v>
      </c>
    </row>
    <row r="12" spans="1:13" x14ac:dyDescent="0.25">
      <c r="A12" s="5">
        <v>2</v>
      </c>
      <c r="B12" s="3">
        <v>398.39003360549799</v>
      </c>
      <c r="C12" s="3">
        <v>-136</v>
      </c>
      <c r="D12" s="3">
        <v>1</v>
      </c>
      <c r="E12">
        <f>SUM(C12:C21)/10</f>
        <v>-136.5</v>
      </c>
      <c r="F12">
        <f>MODE(C12:C21)</f>
        <v>-136</v>
      </c>
      <c r="G12">
        <f>MEDIAN(C12:C21)</f>
        <v>-136.5</v>
      </c>
      <c r="H12">
        <f>_xlfn.STDEV.S(C12:C21)</f>
        <v>0.52704627669472992</v>
      </c>
      <c r="I12">
        <f>L4-(10*L3*LOG10(B12))</f>
        <v>-118.90876644057877</v>
      </c>
      <c r="J12">
        <f>M4-(10*M3*LOG10(B12))</f>
        <v>-139.60931487567456</v>
      </c>
    </row>
    <row r="13" spans="1:13" x14ac:dyDescent="0.25">
      <c r="A13" s="6"/>
      <c r="B13" s="3">
        <v>398.39003360549799</v>
      </c>
      <c r="C13" s="3">
        <v>-137</v>
      </c>
      <c r="D13" s="3">
        <v>2</v>
      </c>
    </row>
    <row r="14" spans="1:13" x14ac:dyDescent="0.25">
      <c r="A14" s="6"/>
      <c r="B14" s="3">
        <v>398.39003360549799</v>
      </c>
      <c r="C14" s="4">
        <v>-136</v>
      </c>
      <c r="D14" s="3">
        <v>3</v>
      </c>
      <c r="E14" s="1"/>
    </row>
    <row r="15" spans="1:13" x14ac:dyDescent="0.25">
      <c r="A15" s="6"/>
      <c r="B15" s="3">
        <v>398.39003360549799</v>
      </c>
      <c r="C15" s="4">
        <v>-137</v>
      </c>
      <c r="D15" s="3">
        <v>4</v>
      </c>
      <c r="E15" s="1"/>
    </row>
    <row r="16" spans="1:13" x14ac:dyDescent="0.25">
      <c r="A16" s="6"/>
      <c r="B16" s="3">
        <v>398.39003360549799</v>
      </c>
      <c r="C16" s="4">
        <v>-136</v>
      </c>
      <c r="D16" s="3">
        <v>5</v>
      </c>
      <c r="E16" s="1"/>
    </row>
    <row r="17" spans="1:10" x14ac:dyDescent="0.25">
      <c r="A17" s="6"/>
      <c r="B17" s="3">
        <v>398.39003360549799</v>
      </c>
      <c r="C17" s="4">
        <v>-137</v>
      </c>
      <c r="D17" s="3">
        <v>6</v>
      </c>
      <c r="E17" s="1"/>
    </row>
    <row r="18" spans="1:10" x14ac:dyDescent="0.25">
      <c r="A18" s="6"/>
      <c r="B18" s="3">
        <v>398.39003360549799</v>
      </c>
      <c r="C18" s="4">
        <v>-137</v>
      </c>
      <c r="D18" s="3">
        <v>7</v>
      </c>
      <c r="E18" s="1"/>
    </row>
    <row r="19" spans="1:10" x14ac:dyDescent="0.25">
      <c r="A19" s="6"/>
      <c r="B19" s="3">
        <v>398.39003360549799</v>
      </c>
      <c r="C19" s="4">
        <v>-137</v>
      </c>
      <c r="D19" s="3">
        <v>8</v>
      </c>
      <c r="E19" s="1"/>
    </row>
    <row r="20" spans="1:10" x14ac:dyDescent="0.25">
      <c r="A20" s="6"/>
      <c r="B20" s="3">
        <v>398.39003360549799</v>
      </c>
      <c r="C20" s="4">
        <v>-136</v>
      </c>
      <c r="D20" s="3">
        <v>9</v>
      </c>
      <c r="E20" s="1"/>
    </row>
    <row r="21" spans="1:10" x14ac:dyDescent="0.25">
      <c r="A21" s="7"/>
      <c r="B21" s="3">
        <v>398.39003360549799</v>
      </c>
      <c r="C21" s="4">
        <v>-136</v>
      </c>
      <c r="D21" s="3">
        <v>10</v>
      </c>
      <c r="E21" s="1"/>
    </row>
    <row r="22" spans="1:10" x14ac:dyDescent="0.25">
      <c r="A22" s="9">
        <v>3</v>
      </c>
      <c r="B22" s="3">
        <v>617.952826681386</v>
      </c>
      <c r="C22" s="4">
        <v>-136</v>
      </c>
      <c r="D22" s="3">
        <v>1</v>
      </c>
      <c r="E22" s="1">
        <f>(SUM(C22:C31)/10)</f>
        <v>-136.69999999999999</v>
      </c>
      <c r="F22">
        <f>MODE(C22:C31)</f>
        <v>-137</v>
      </c>
      <c r="G22">
        <f>MEDIAN(C22:C31)</f>
        <v>-137</v>
      </c>
      <c r="H22">
        <f>_xlfn.STDEV.S(C22:C31)</f>
        <v>0.48304589153964794</v>
      </c>
      <c r="I22">
        <f>L4-(10*L3*LOG10(B22))</f>
        <v>-121.48383354988033</v>
      </c>
      <c r="J22">
        <f>M4-(10*M3*LOG10(B22))</f>
        <v>-144.87193074042324</v>
      </c>
    </row>
    <row r="23" spans="1:10" x14ac:dyDescent="0.25">
      <c r="A23" s="10"/>
      <c r="B23" s="3">
        <v>617.952826681386</v>
      </c>
      <c r="C23" s="4">
        <v>-137</v>
      </c>
      <c r="D23" s="3">
        <v>2</v>
      </c>
      <c r="E23" s="1"/>
    </row>
    <row r="24" spans="1:10" x14ac:dyDescent="0.25">
      <c r="A24" s="10"/>
      <c r="B24" s="3">
        <v>617.952826681386</v>
      </c>
      <c r="C24" s="4">
        <v>-137</v>
      </c>
      <c r="D24" s="3">
        <v>3</v>
      </c>
      <c r="E24" s="1"/>
    </row>
    <row r="25" spans="1:10" x14ac:dyDescent="0.25">
      <c r="A25" s="10"/>
      <c r="B25" s="3">
        <v>617.952826681386</v>
      </c>
      <c r="C25" s="4">
        <v>-137</v>
      </c>
      <c r="D25" s="3">
        <v>4</v>
      </c>
      <c r="E25" s="1"/>
    </row>
    <row r="26" spans="1:10" x14ac:dyDescent="0.25">
      <c r="A26" s="10"/>
      <c r="B26" s="3">
        <v>617.952826681386</v>
      </c>
      <c r="C26" s="4">
        <v>-137</v>
      </c>
      <c r="D26" s="3">
        <v>5</v>
      </c>
      <c r="E26" s="1"/>
    </row>
    <row r="27" spans="1:10" x14ac:dyDescent="0.25">
      <c r="A27" s="10"/>
      <c r="B27" s="3">
        <v>617.952826681386</v>
      </c>
      <c r="C27" s="4">
        <v>-136</v>
      </c>
      <c r="D27" s="3">
        <v>6</v>
      </c>
      <c r="E27" s="1"/>
    </row>
    <row r="28" spans="1:10" x14ac:dyDescent="0.25">
      <c r="A28" s="10"/>
      <c r="B28" s="3">
        <v>617.952826681386</v>
      </c>
      <c r="C28" s="4">
        <v>-136</v>
      </c>
      <c r="D28" s="3">
        <v>7</v>
      </c>
      <c r="E28" s="1"/>
    </row>
    <row r="29" spans="1:10" x14ac:dyDescent="0.25">
      <c r="A29" s="10"/>
      <c r="B29" s="3">
        <v>617.952826681386</v>
      </c>
      <c r="C29" s="4">
        <v>-137</v>
      </c>
      <c r="D29" s="3">
        <v>8</v>
      </c>
      <c r="E29" s="1"/>
    </row>
    <row r="30" spans="1:10" x14ac:dyDescent="0.25">
      <c r="A30" s="10"/>
      <c r="B30" s="3">
        <v>617.952826681386</v>
      </c>
      <c r="C30" s="4">
        <v>-137</v>
      </c>
      <c r="D30" s="3">
        <v>9</v>
      </c>
      <c r="E30" s="1"/>
    </row>
    <row r="31" spans="1:10" x14ac:dyDescent="0.25">
      <c r="A31" s="11"/>
      <c r="B31" s="3">
        <v>617.952826681386</v>
      </c>
      <c r="C31" s="4">
        <v>-137</v>
      </c>
      <c r="D31" s="3">
        <v>10</v>
      </c>
      <c r="E31" s="1"/>
    </row>
    <row r="32" spans="1:10" x14ac:dyDescent="0.25">
      <c r="A32" s="9">
        <v>4</v>
      </c>
      <c r="B32" s="3">
        <v>651.40360736020102</v>
      </c>
      <c r="C32" s="4">
        <v>-136</v>
      </c>
      <c r="D32" s="3">
        <v>1</v>
      </c>
      <c r="E32" s="1">
        <f>SUM(C32:C41)/10</f>
        <v>-136.1</v>
      </c>
      <c r="F32">
        <f>MODE(C32:C41)</f>
        <v>-136</v>
      </c>
      <c r="G32">
        <f>MEDIAN(C32:C41)</f>
        <v>-136</v>
      </c>
      <c r="H32">
        <f>_xlfn.STDEV.S(C32:C41)</f>
        <v>0.31622776601683794</v>
      </c>
      <c r="I32">
        <f>L4-(10*L3*LOG10(B32))</f>
        <v>-121.79307410143592</v>
      </c>
      <c r="J32">
        <f>M4-(10*M3*LOG10(B32))</f>
        <v>-145.50391979684883</v>
      </c>
    </row>
    <row r="33" spans="1:10" x14ac:dyDescent="0.25">
      <c r="A33" s="10"/>
      <c r="B33" s="3">
        <v>651.40360736020102</v>
      </c>
      <c r="C33" s="4">
        <v>-136</v>
      </c>
      <c r="D33" s="3">
        <v>2</v>
      </c>
      <c r="E33" s="1"/>
    </row>
    <row r="34" spans="1:10" x14ac:dyDescent="0.25">
      <c r="A34" s="10"/>
      <c r="B34" s="3">
        <v>651.40360736020102</v>
      </c>
      <c r="C34" s="4">
        <v>-136</v>
      </c>
      <c r="D34" s="3">
        <v>3</v>
      </c>
      <c r="E34" s="1"/>
    </row>
    <row r="35" spans="1:10" x14ac:dyDescent="0.25">
      <c r="A35" s="10"/>
      <c r="B35" s="3">
        <v>651.40360736020102</v>
      </c>
      <c r="C35" s="4">
        <v>-136</v>
      </c>
      <c r="D35" s="3">
        <v>4</v>
      </c>
      <c r="E35" s="1"/>
    </row>
    <row r="36" spans="1:10" x14ac:dyDescent="0.25">
      <c r="A36" s="10"/>
      <c r="B36" s="3">
        <v>651.40360736020102</v>
      </c>
      <c r="C36" s="4">
        <v>-136</v>
      </c>
      <c r="D36" s="3">
        <v>5</v>
      </c>
      <c r="E36" s="1"/>
    </row>
    <row r="37" spans="1:10" x14ac:dyDescent="0.25">
      <c r="A37" s="10"/>
      <c r="B37" s="3">
        <v>651.40360736020102</v>
      </c>
      <c r="C37" s="4">
        <v>-136</v>
      </c>
      <c r="D37" s="3">
        <v>6</v>
      </c>
      <c r="E37" s="1"/>
    </row>
    <row r="38" spans="1:10" x14ac:dyDescent="0.25">
      <c r="A38" s="10"/>
      <c r="B38" s="3">
        <v>651.40360736020102</v>
      </c>
      <c r="C38" s="3">
        <v>-136</v>
      </c>
      <c r="D38" s="3">
        <v>7</v>
      </c>
    </row>
    <row r="39" spans="1:10" x14ac:dyDescent="0.25">
      <c r="A39" s="10"/>
      <c r="B39" s="3">
        <v>651.40360736020102</v>
      </c>
      <c r="C39" s="3">
        <v>-136</v>
      </c>
      <c r="D39" s="3">
        <v>8</v>
      </c>
    </row>
    <row r="40" spans="1:10" x14ac:dyDescent="0.25">
      <c r="A40" s="10"/>
      <c r="B40" s="3">
        <v>651.40360736020102</v>
      </c>
      <c r="C40" s="3">
        <v>-136</v>
      </c>
      <c r="D40" s="3">
        <v>9</v>
      </c>
    </row>
    <row r="41" spans="1:10" x14ac:dyDescent="0.25">
      <c r="A41" s="11"/>
      <c r="B41" s="3">
        <v>651.40360736020102</v>
      </c>
      <c r="C41" s="3">
        <v>-137</v>
      </c>
      <c r="D41" s="3">
        <v>10</v>
      </c>
    </row>
    <row r="42" spans="1:10" x14ac:dyDescent="0.25">
      <c r="A42" s="9">
        <v>5</v>
      </c>
      <c r="B42" s="3">
        <v>850.30732245816</v>
      </c>
      <c r="C42" s="3">
        <v>-129</v>
      </c>
      <c r="D42" s="3">
        <v>1</v>
      </c>
      <c r="E42">
        <f>SUM(C42:C51)/10</f>
        <v>-129.69999999999999</v>
      </c>
      <c r="F42">
        <f>MODE(C42:C51)</f>
        <v>-130</v>
      </c>
      <c r="G42">
        <f>MEDIAN(C42:C51)</f>
        <v>-130</v>
      </c>
      <c r="H42">
        <f>_xlfn.STDEV.S(C42:C51)</f>
        <v>1.636391694484477</v>
      </c>
      <c r="I42">
        <f>L4-(10*L3*LOG10(B42))</f>
        <v>-123.35618193845039</v>
      </c>
      <c r="J42">
        <f>M4-(10*M3*LOG10(B42))</f>
        <v>-148.69841366913337</v>
      </c>
    </row>
    <row r="43" spans="1:10" x14ac:dyDescent="0.25">
      <c r="A43" s="10"/>
      <c r="B43" s="3">
        <v>850.30732245816</v>
      </c>
      <c r="C43" s="3">
        <v>-128</v>
      </c>
      <c r="D43" s="3">
        <v>2</v>
      </c>
    </row>
    <row r="44" spans="1:10" x14ac:dyDescent="0.25">
      <c r="A44" s="10"/>
      <c r="B44" s="3">
        <v>850.30732245816</v>
      </c>
      <c r="C44" s="3">
        <v>-130</v>
      </c>
      <c r="D44" s="3">
        <v>3</v>
      </c>
    </row>
    <row r="45" spans="1:10" x14ac:dyDescent="0.25">
      <c r="A45" s="10"/>
      <c r="B45" s="3">
        <v>850.30732245816</v>
      </c>
      <c r="C45" s="3">
        <v>-129</v>
      </c>
      <c r="D45" s="3">
        <v>4</v>
      </c>
    </row>
    <row r="46" spans="1:10" x14ac:dyDescent="0.25">
      <c r="A46" s="10"/>
      <c r="B46" s="3">
        <v>850.30732245816</v>
      </c>
      <c r="C46" s="3">
        <v>-131</v>
      </c>
      <c r="D46" s="3">
        <v>5</v>
      </c>
    </row>
    <row r="47" spans="1:10" x14ac:dyDescent="0.25">
      <c r="A47" s="10"/>
      <c r="B47" s="3">
        <v>850.30732245816</v>
      </c>
      <c r="C47" s="3">
        <v>-130</v>
      </c>
      <c r="D47" s="3">
        <v>6</v>
      </c>
    </row>
    <row r="48" spans="1:10" x14ac:dyDescent="0.25">
      <c r="A48" s="10"/>
      <c r="B48" s="3">
        <v>850.30732245816</v>
      </c>
      <c r="C48" s="3">
        <v>-130</v>
      </c>
      <c r="D48" s="3">
        <v>7</v>
      </c>
    </row>
    <row r="49" spans="1:10" x14ac:dyDescent="0.25">
      <c r="A49" s="10"/>
      <c r="B49" s="3">
        <v>850.30732245816</v>
      </c>
      <c r="C49" s="3">
        <v>-130</v>
      </c>
      <c r="D49" s="3">
        <v>8</v>
      </c>
    </row>
    <row r="50" spans="1:10" x14ac:dyDescent="0.25">
      <c r="A50" s="10"/>
      <c r="B50" s="3">
        <v>850.30732245816</v>
      </c>
      <c r="C50" s="3">
        <v>-133</v>
      </c>
      <c r="D50" s="3">
        <v>9</v>
      </c>
    </row>
    <row r="51" spans="1:10" x14ac:dyDescent="0.25">
      <c r="A51" s="11"/>
      <c r="B51" s="3">
        <v>850.30732245816</v>
      </c>
      <c r="C51" s="3">
        <v>-127</v>
      </c>
      <c r="D51" s="3">
        <v>10</v>
      </c>
    </row>
    <row r="52" spans="1:10" x14ac:dyDescent="0.25">
      <c r="A52" s="9">
        <v>6</v>
      </c>
      <c r="B52" s="3">
        <v>854.10333187654896</v>
      </c>
      <c r="C52" s="3">
        <v>-126</v>
      </c>
      <c r="D52" s="3">
        <v>1</v>
      </c>
      <c r="E52">
        <f>SUM(C52:C61)/10</f>
        <v>-126.5</v>
      </c>
      <c r="F52">
        <f>MODE(C52:C61)</f>
        <v>-126</v>
      </c>
      <c r="G52">
        <f>MEDIAN(C52:C61)</f>
        <v>-126</v>
      </c>
      <c r="H52">
        <f>_xlfn.STDEV.S(C52:C61)</f>
        <v>3.8369548110737792</v>
      </c>
      <c r="I52">
        <f>L4-(10*L3*LOG10(B52))</f>
        <v>-123.38231118975736</v>
      </c>
      <c r="J52">
        <f>M4-(10*M3*LOG10(B52))</f>
        <v>-148.75181352499163</v>
      </c>
    </row>
    <row r="53" spans="1:10" x14ac:dyDescent="0.25">
      <c r="A53" s="10"/>
      <c r="B53" s="3">
        <v>854.10333187654896</v>
      </c>
      <c r="C53" s="3">
        <v>-123</v>
      </c>
      <c r="D53" s="3">
        <v>2</v>
      </c>
    </row>
    <row r="54" spans="1:10" x14ac:dyDescent="0.25">
      <c r="A54" s="10"/>
      <c r="B54" s="3">
        <v>854.10333187654896</v>
      </c>
      <c r="C54" s="3">
        <v>-121</v>
      </c>
      <c r="D54" s="3">
        <v>3</v>
      </c>
    </row>
    <row r="55" spans="1:10" x14ac:dyDescent="0.25">
      <c r="A55" s="10"/>
      <c r="B55" s="3">
        <v>854.10333187654896</v>
      </c>
      <c r="C55" s="3">
        <v>-122</v>
      </c>
      <c r="D55" s="3">
        <v>4</v>
      </c>
    </row>
    <row r="56" spans="1:10" x14ac:dyDescent="0.25">
      <c r="A56" s="10"/>
      <c r="B56" s="3">
        <v>854.10333187654896</v>
      </c>
      <c r="C56" s="3">
        <v>-126</v>
      </c>
      <c r="D56" s="3">
        <v>5</v>
      </c>
    </row>
    <row r="57" spans="1:10" x14ac:dyDescent="0.25">
      <c r="A57" s="10"/>
      <c r="B57" s="3">
        <v>854.10333187654896</v>
      </c>
      <c r="C57" s="3">
        <v>-129</v>
      </c>
      <c r="D57" s="3">
        <v>6</v>
      </c>
    </row>
    <row r="58" spans="1:10" x14ac:dyDescent="0.25">
      <c r="A58" s="10"/>
      <c r="B58" s="3">
        <v>854.10333187654896</v>
      </c>
      <c r="C58" s="3">
        <v>-128</v>
      </c>
      <c r="D58" s="3">
        <v>7</v>
      </c>
    </row>
    <row r="59" spans="1:10" x14ac:dyDescent="0.25">
      <c r="A59" s="10"/>
      <c r="B59" s="3">
        <v>854.10333187654896</v>
      </c>
      <c r="C59" s="3">
        <v>-126</v>
      </c>
      <c r="D59" s="3">
        <v>8</v>
      </c>
    </row>
    <row r="60" spans="1:10" x14ac:dyDescent="0.25">
      <c r="A60" s="10"/>
      <c r="B60" s="3">
        <v>854.10333187654896</v>
      </c>
      <c r="C60" s="3">
        <v>-132</v>
      </c>
      <c r="D60" s="3">
        <v>9</v>
      </c>
    </row>
    <row r="61" spans="1:10" x14ac:dyDescent="0.25">
      <c r="A61" s="11"/>
      <c r="B61" s="3">
        <v>854.10333187654896</v>
      </c>
      <c r="C61" s="3">
        <v>-132</v>
      </c>
      <c r="D61" s="3">
        <v>10</v>
      </c>
    </row>
    <row r="62" spans="1:10" x14ac:dyDescent="0.25">
      <c r="A62" s="8">
        <v>7</v>
      </c>
      <c r="B62" s="3">
        <v>617.45529889843704</v>
      </c>
      <c r="C62" s="3">
        <v>-133</v>
      </c>
      <c r="D62" s="3">
        <v>1</v>
      </c>
      <c r="E62">
        <f>SUM(C62:C71)/10</f>
        <v>-133.80000000000001</v>
      </c>
      <c r="F62">
        <f>MODE(C62:C71)</f>
        <v>-133</v>
      </c>
      <c r="G62">
        <f>MEDIAN(C62:C71)</f>
        <v>-134</v>
      </c>
      <c r="H62">
        <f>_xlfn.STDEV.S(C62:C71)</f>
        <v>0.78881063774661553</v>
      </c>
      <c r="I62">
        <f>L4-(10*L3*LOG10(B62))</f>
        <v>-121.47910878594656</v>
      </c>
      <c r="J62">
        <f>M4-(10*M3*LOG10(B62))</f>
        <v>-144.86227482988591</v>
      </c>
    </row>
    <row r="63" spans="1:10" x14ac:dyDescent="0.25">
      <c r="A63" s="8"/>
      <c r="B63" s="3">
        <v>617.45529889843704</v>
      </c>
      <c r="C63" s="3">
        <v>-133</v>
      </c>
      <c r="D63" s="3">
        <v>2</v>
      </c>
    </row>
    <row r="64" spans="1:10" x14ac:dyDescent="0.25">
      <c r="A64" s="8"/>
      <c r="B64" s="3">
        <v>617.45529889843704</v>
      </c>
      <c r="C64" s="3">
        <v>-133</v>
      </c>
      <c r="D64" s="3">
        <v>3</v>
      </c>
    </row>
    <row r="65" spans="1:10" x14ac:dyDescent="0.25">
      <c r="A65" s="8"/>
      <c r="B65" s="3">
        <v>617.45529889843704</v>
      </c>
      <c r="C65" s="3">
        <v>-134</v>
      </c>
      <c r="D65" s="3">
        <v>4</v>
      </c>
    </row>
    <row r="66" spans="1:10" x14ac:dyDescent="0.25">
      <c r="A66" s="8"/>
      <c r="B66" s="3">
        <v>617.45529889843704</v>
      </c>
      <c r="C66" s="3">
        <v>-134</v>
      </c>
      <c r="D66" s="3">
        <v>5</v>
      </c>
    </row>
    <row r="67" spans="1:10" x14ac:dyDescent="0.25">
      <c r="A67" s="8"/>
      <c r="B67" s="3">
        <v>617.45529889843704</v>
      </c>
      <c r="C67" s="3">
        <v>-135</v>
      </c>
      <c r="D67" s="3">
        <v>6</v>
      </c>
    </row>
    <row r="68" spans="1:10" x14ac:dyDescent="0.25">
      <c r="A68" s="8"/>
      <c r="B68" s="3">
        <v>617.45529889843704</v>
      </c>
      <c r="C68" s="3">
        <v>-133</v>
      </c>
      <c r="D68" s="3">
        <v>7</v>
      </c>
    </row>
    <row r="69" spans="1:10" x14ac:dyDescent="0.25">
      <c r="A69" s="8"/>
      <c r="B69" s="3">
        <v>617.45529889843704</v>
      </c>
      <c r="C69" s="3">
        <v>-134</v>
      </c>
      <c r="D69" s="3">
        <v>8</v>
      </c>
    </row>
    <row r="70" spans="1:10" x14ac:dyDescent="0.25">
      <c r="A70" s="8"/>
      <c r="B70" s="3">
        <v>617.45529889843704</v>
      </c>
      <c r="C70" s="3">
        <v>-134</v>
      </c>
      <c r="D70" s="3">
        <v>9</v>
      </c>
    </row>
    <row r="71" spans="1:10" x14ac:dyDescent="0.25">
      <c r="A71" s="8"/>
      <c r="B71" s="3">
        <v>617.45529889843704</v>
      </c>
      <c r="C71" s="3">
        <v>-135</v>
      </c>
      <c r="D71" s="3">
        <v>10</v>
      </c>
    </row>
    <row r="72" spans="1:10" x14ac:dyDescent="0.25">
      <c r="A72" s="10">
        <v>8</v>
      </c>
      <c r="B72" s="3">
        <v>684.903099529408</v>
      </c>
      <c r="C72" s="3">
        <v>-137</v>
      </c>
      <c r="D72" s="3">
        <v>1</v>
      </c>
      <c r="E72">
        <f>SUM(C72:C81)/10</f>
        <v>-136.1</v>
      </c>
      <c r="F72">
        <f>MODE(C72:C81)</f>
        <v>-136</v>
      </c>
      <c r="G72">
        <f>MEDIAN(C72:C81)</f>
        <v>-136</v>
      </c>
      <c r="H72">
        <f>_xlfn.STDEV.S(C72:C81)</f>
        <v>0.316227766016838</v>
      </c>
      <c r="I72">
        <f>L4-(10*L3*LOG10(B72))</f>
        <v>-122.0872426807143</v>
      </c>
      <c r="J72">
        <f>M4-(10*M3*LOG10(B72))</f>
        <v>-146.10510654908103</v>
      </c>
    </row>
    <row r="73" spans="1:10" x14ac:dyDescent="0.25">
      <c r="A73" s="10"/>
      <c r="B73" s="3">
        <v>684.903099529408</v>
      </c>
      <c r="C73" s="3">
        <v>-136</v>
      </c>
      <c r="D73" s="3">
        <v>2</v>
      </c>
    </row>
    <row r="74" spans="1:10" x14ac:dyDescent="0.25">
      <c r="A74" s="10"/>
      <c r="B74" s="3">
        <v>684.903099529408</v>
      </c>
      <c r="C74" s="3">
        <v>-136</v>
      </c>
      <c r="D74" s="3">
        <v>3</v>
      </c>
    </row>
    <row r="75" spans="1:10" x14ac:dyDescent="0.25">
      <c r="A75" s="10"/>
      <c r="B75" s="3">
        <v>684.903099529408</v>
      </c>
      <c r="C75" s="3">
        <v>-136</v>
      </c>
      <c r="D75" s="3">
        <v>4</v>
      </c>
    </row>
    <row r="76" spans="1:10" x14ac:dyDescent="0.25">
      <c r="A76" s="10"/>
      <c r="B76" s="3">
        <v>684.903099529408</v>
      </c>
      <c r="C76" s="3">
        <v>-136</v>
      </c>
      <c r="D76" s="3">
        <v>5</v>
      </c>
    </row>
    <row r="77" spans="1:10" x14ac:dyDescent="0.25">
      <c r="A77" s="10"/>
      <c r="B77" s="3">
        <v>684.903099529408</v>
      </c>
      <c r="C77" s="3">
        <v>-136</v>
      </c>
      <c r="D77" s="3">
        <v>6</v>
      </c>
    </row>
    <row r="78" spans="1:10" x14ac:dyDescent="0.25">
      <c r="A78" s="10"/>
      <c r="B78" s="3">
        <v>684.903099529408</v>
      </c>
      <c r="C78" s="3">
        <v>-136</v>
      </c>
      <c r="D78" s="3">
        <v>7</v>
      </c>
    </row>
    <row r="79" spans="1:10" x14ac:dyDescent="0.25">
      <c r="A79" s="10"/>
      <c r="B79" s="3">
        <v>684.903099529408</v>
      </c>
      <c r="C79" s="3">
        <v>-136</v>
      </c>
      <c r="D79" s="3">
        <v>8</v>
      </c>
    </row>
    <row r="80" spans="1:10" x14ac:dyDescent="0.25">
      <c r="A80" s="10"/>
      <c r="B80" s="3">
        <v>684.903099529408</v>
      </c>
      <c r="C80" s="3">
        <v>-136</v>
      </c>
      <c r="D80" s="3">
        <v>9</v>
      </c>
    </row>
    <row r="81" spans="1:10" x14ac:dyDescent="0.25">
      <c r="A81" s="11"/>
      <c r="B81" s="3">
        <v>684.903099529408</v>
      </c>
      <c r="C81" s="3">
        <v>-136</v>
      </c>
      <c r="D81" s="3">
        <v>10</v>
      </c>
    </row>
    <row r="82" spans="1:10" x14ac:dyDescent="0.25">
      <c r="A82" s="9">
        <v>9</v>
      </c>
      <c r="B82" s="3">
        <v>686.22467633945405</v>
      </c>
      <c r="C82" s="3">
        <v>-136</v>
      </c>
      <c r="D82" s="3">
        <v>1</v>
      </c>
      <c r="E82">
        <f>SUM(C82:C91)/10</f>
        <v>-135.80000000000001</v>
      </c>
      <c r="F82">
        <f>MODE(C82:C91)</f>
        <v>-136</v>
      </c>
      <c r="G82">
        <f>MEDIAN(C82:C91)</f>
        <v>-136</v>
      </c>
      <c r="H82">
        <f>_xlfn.STDEV.S(C82:C91)</f>
        <v>0.42163702135578385</v>
      </c>
      <c r="I82">
        <f>L4-(10*L3*LOG10(B82))</f>
        <v>-122.09855073336698</v>
      </c>
      <c r="J82">
        <f>M4-(10*M3*LOG10(B82))</f>
        <v>-146.12821660204798</v>
      </c>
    </row>
    <row r="83" spans="1:10" x14ac:dyDescent="0.25">
      <c r="A83" s="10"/>
      <c r="B83" s="3">
        <v>686.22467633945405</v>
      </c>
      <c r="C83" s="3">
        <v>-136</v>
      </c>
      <c r="D83" s="3">
        <v>2</v>
      </c>
    </row>
    <row r="84" spans="1:10" x14ac:dyDescent="0.25">
      <c r="A84" s="10"/>
      <c r="B84" s="3">
        <v>686.22467633945405</v>
      </c>
      <c r="C84" s="3">
        <v>-136</v>
      </c>
      <c r="D84" s="3">
        <v>3</v>
      </c>
    </row>
    <row r="85" spans="1:10" x14ac:dyDescent="0.25">
      <c r="A85" s="10"/>
      <c r="B85" s="3">
        <v>686.22467633945405</v>
      </c>
      <c r="C85" s="3">
        <v>-135</v>
      </c>
      <c r="D85" s="3">
        <v>4</v>
      </c>
    </row>
    <row r="86" spans="1:10" x14ac:dyDescent="0.25">
      <c r="A86" s="10"/>
      <c r="B86" s="3">
        <v>686.22467633945405</v>
      </c>
      <c r="C86" s="3">
        <v>-136</v>
      </c>
      <c r="D86" s="3">
        <v>5</v>
      </c>
    </row>
    <row r="87" spans="1:10" x14ac:dyDescent="0.25">
      <c r="A87" s="10"/>
      <c r="B87" s="3">
        <v>686.22467633945405</v>
      </c>
      <c r="C87" s="3">
        <v>-135</v>
      </c>
      <c r="D87" s="3">
        <v>6</v>
      </c>
    </row>
    <row r="88" spans="1:10" x14ac:dyDescent="0.25">
      <c r="A88" s="10"/>
      <c r="B88" s="3">
        <v>686.22467633945405</v>
      </c>
      <c r="C88" s="3">
        <v>-136</v>
      </c>
      <c r="D88" s="3">
        <v>7</v>
      </c>
    </row>
    <row r="89" spans="1:10" x14ac:dyDescent="0.25">
      <c r="A89" s="10"/>
      <c r="B89" s="3">
        <v>686.22467633945405</v>
      </c>
      <c r="C89" s="3">
        <v>-136</v>
      </c>
      <c r="D89" s="3">
        <v>8</v>
      </c>
    </row>
    <row r="90" spans="1:10" x14ac:dyDescent="0.25">
      <c r="A90" s="10"/>
      <c r="B90" s="3">
        <v>686.22467633945405</v>
      </c>
      <c r="C90" s="3">
        <v>-136</v>
      </c>
      <c r="D90" s="3">
        <v>9</v>
      </c>
    </row>
    <row r="91" spans="1:10" x14ac:dyDescent="0.25">
      <c r="A91" s="11"/>
      <c r="B91" s="3">
        <v>686.22467633945405</v>
      </c>
      <c r="C91" s="3">
        <v>-136</v>
      </c>
      <c r="D91" s="3">
        <v>10</v>
      </c>
    </row>
    <row r="92" spans="1:10" x14ac:dyDescent="0.25">
      <c r="A92" s="9">
        <v>10</v>
      </c>
      <c r="B92" s="3">
        <v>685.97548911040997</v>
      </c>
      <c r="C92" s="3">
        <v>-136</v>
      </c>
      <c r="D92" s="3">
        <v>1</v>
      </c>
      <c r="E92">
        <f>SUM(C92:C100)/9</f>
        <v>-136</v>
      </c>
      <c r="F92">
        <f>MODE(C92:C100)</f>
        <v>-136</v>
      </c>
      <c r="G92">
        <f>MEDIAN(C92:C100)</f>
        <v>-136</v>
      </c>
      <c r="H92">
        <f>_xlfn.STDEV.S(C92:C100)</f>
        <v>0.5</v>
      </c>
      <c r="I92">
        <f>L4-(10*L3*LOG10(B92))</f>
        <v>-122.09642023343328</v>
      </c>
      <c r="J92">
        <f>M4-(10*M3*LOG10(B92))</f>
        <v>-146.12386253969737</v>
      </c>
    </row>
    <row r="93" spans="1:10" x14ac:dyDescent="0.25">
      <c r="A93" s="10"/>
      <c r="B93" s="3">
        <v>685.97548911040997</v>
      </c>
      <c r="C93" s="3">
        <v>-137</v>
      </c>
      <c r="D93" s="3">
        <v>2</v>
      </c>
    </row>
    <row r="94" spans="1:10" x14ac:dyDescent="0.25">
      <c r="A94" s="10"/>
      <c r="B94" s="3">
        <v>685.97548911040997</v>
      </c>
      <c r="C94" s="3">
        <v>-136</v>
      </c>
      <c r="D94" s="3">
        <v>3</v>
      </c>
    </row>
    <row r="95" spans="1:10" x14ac:dyDescent="0.25">
      <c r="A95" s="10"/>
      <c r="B95" s="3">
        <v>685.97548911040997</v>
      </c>
      <c r="C95" s="3">
        <v>-136</v>
      </c>
      <c r="D95" s="3">
        <v>4</v>
      </c>
    </row>
    <row r="96" spans="1:10" x14ac:dyDescent="0.25">
      <c r="A96" s="10"/>
      <c r="B96" s="3">
        <v>685.97548911040997</v>
      </c>
      <c r="C96" s="3">
        <v>-136</v>
      </c>
      <c r="D96" s="3">
        <v>5</v>
      </c>
    </row>
    <row r="97" spans="1:10" x14ac:dyDescent="0.25">
      <c r="A97" s="10"/>
      <c r="B97" s="3">
        <v>685.97548911040997</v>
      </c>
      <c r="C97" s="3">
        <v>-136</v>
      </c>
      <c r="D97" s="3">
        <v>6</v>
      </c>
    </row>
    <row r="98" spans="1:10" x14ac:dyDescent="0.25">
      <c r="A98" s="10"/>
      <c r="B98" s="3">
        <v>685.97548911040997</v>
      </c>
      <c r="C98" s="3">
        <v>-136</v>
      </c>
      <c r="D98" s="3">
        <v>7</v>
      </c>
    </row>
    <row r="99" spans="1:10" x14ac:dyDescent="0.25">
      <c r="A99" s="10"/>
      <c r="B99" s="3">
        <v>685.97548911040997</v>
      </c>
      <c r="C99" s="3">
        <v>-136</v>
      </c>
      <c r="D99" s="3">
        <v>8</v>
      </c>
    </row>
    <row r="100" spans="1:10" x14ac:dyDescent="0.25">
      <c r="A100" s="11"/>
      <c r="B100" s="3">
        <v>685.97548911040997</v>
      </c>
      <c r="C100" s="3">
        <v>-135</v>
      </c>
      <c r="D100" s="3">
        <v>9</v>
      </c>
    </row>
    <row r="101" spans="1:10" x14ac:dyDescent="0.25">
      <c r="A101" s="9">
        <v>11</v>
      </c>
      <c r="B101" s="3">
        <v>549.60822118867395</v>
      </c>
      <c r="C101" s="3">
        <v>-134</v>
      </c>
      <c r="D101" s="3">
        <v>1</v>
      </c>
      <c r="E101">
        <f>SUM(C101:C110)/10</f>
        <v>-135.9</v>
      </c>
      <c r="F101">
        <f>MODE(C101:C110)</f>
        <v>-137</v>
      </c>
      <c r="G101">
        <f>MEDIAN(C101:C110)</f>
        <v>-136</v>
      </c>
      <c r="H101">
        <f>_xlfn.STDEV.S(C101:C110)</f>
        <v>1.1972189997378644</v>
      </c>
      <c r="I101">
        <f>L4-(10*L3*LOG10(B101))</f>
        <v>-120.79629884786988</v>
      </c>
      <c r="J101">
        <f>M4-(10*M3*LOG10(B101))</f>
        <v>-143.4668290957726</v>
      </c>
    </row>
    <row r="102" spans="1:10" x14ac:dyDescent="0.25">
      <c r="A102" s="10"/>
      <c r="B102" s="3">
        <v>549.60822118867395</v>
      </c>
      <c r="C102" s="3">
        <v>-134</v>
      </c>
      <c r="D102" s="3">
        <v>2</v>
      </c>
    </row>
    <row r="103" spans="1:10" x14ac:dyDescent="0.25">
      <c r="A103" s="10"/>
      <c r="B103" s="3">
        <v>549.60822118867395</v>
      </c>
      <c r="C103" s="3">
        <v>-135</v>
      </c>
      <c r="D103" s="3">
        <v>3</v>
      </c>
    </row>
    <row r="104" spans="1:10" x14ac:dyDescent="0.25">
      <c r="A104" s="10"/>
      <c r="B104" s="3">
        <v>549.60822118867395</v>
      </c>
      <c r="C104" s="3">
        <v>-137</v>
      </c>
      <c r="D104" s="3">
        <v>4</v>
      </c>
    </row>
    <row r="105" spans="1:10" x14ac:dyDescent="0.25">
      <c r="A105" s="10"/>
      <c r="B105" s="3">
        <v>549.60822118867395</v>
      </c>
      <c r="C105" s="3">
        <v>-136</v>
      </c>
      <c r="D105" s="3">
        <v>5</v>
      </c>
    </row>
    <row r="106" spans="1:10" x14ac:dyDescent="0.25">
      <c r="A106" s="10"/>
      <c r="B106" s="3">
        <v>549.60822118867395</v>
      </c>
      <c r="C106" s="3">
        <v>-137</v>
      </c>
      <c r="D106" s="3">
        <v>6</v>
      </c>
    </row>
    <row r="107" spans="1:10" x14ac:dyDescent="0.25">
      <c r="A107" s="10"/>
      <c r="B107" s="3">
        <v>549.60822118867395</v>
      </c>
      <c r="C107" s="3">
        <v>-136</v>
      </c>
      <c r="D107" s="3">
        <v>7</v>
      </c>
    </row>
    <row r="108" spans="1:10" x14ac:dyDescent="0.25">
      <c r="A108" s="10"/>
      <c r="B108" s="3">
        <v>549.60822118867395</v>
      </c>
      <c r="C108" s="3">
        <v>-136</v>
      </c>
      <c r="D108" s="3">
        <v>8</v>
      </c>
    </row>
    <row r="109" spans="1:10" x14ac:dyDescent="0.25">
      <c r="A109" s="10"/>
      <c r="B109" s="3">
        <v>549.60822118867395</v>
      </c>
      <c r="C109" s="3">
        <v>-137</v>
      </c>
      <c r="D109" s="3">
        <v>9</v>
      </c>
    </row>
    <row r="110" spans="1:10" x14ac:dyDescent="0.25">
      <c r="A110" s="11"/>
      <c r="B110" s="3">
        <v>549.60822118867395</v>
      </c>
      <c r="C110" s="3">
        <v>-137</v>
      </c>
      <c r="D110" s="3">
        <v>10</v>
      </c>
    </row>
    <row r="111" spans="1:10" x14ac:dyDescent="0.25">
      <c r="A111" s="9">
        <v>12</v>
      </c>
      <c r="B111" s="3">
        <v>730.786034252592</v>
      </c>
      <c r="C111" s="3">
        <v>-137</v>
      </c>
      <c r="D111" s="3">
        <v>1</v>
      </c>
      <c r="E111">
        <f>SUM(C111:C120)/10</f>
        <v>-136.69999999999999</v>
      </c>
      <c r="F111">
        <f>MODE(C111:C120)</f>
        <v>-137</v>
      </c>
      <c r="G111">
        <f>MEDIAN(C111:C120)</f>
        <v>-137</v>
      </c>
      <c r="H111">
        <f>_xlfn.STDEV.S(C111:C120)</f>
        <v>0.48304589153964789</v>
      </c>
      <c r="I111">
        <f>L4-(10*L3*LOG10(B111))</f>
        <v>-122.46761476004934</v>
      </c>
      <c r="J111">
        <f>M4-(10*M3*LOG10(B111))</f>
        <v>-146.88246576119064</v>
      </c>
    </row>
    <row r="112" spans="1:10" x14ac:dyDescent="0.25">
      <c r="A112" s="10"/>
      <c r="B112" s="3">
        <v>730.786034252592</v>
      </c>
      <c r="C112" s="3">
        <v>-137</v>
      </c>
      <c r="D112" s="3">
        <v>2</v>
      </c>
    </row>
    <row r="113" spans="1:10" x14ac:dyDescent="0.25">
      <c r="A113" s="10"/>
      <c r="B113" s="3">
        <v>730.786034252592</v>
      </c>
      <c r="C113" s="3">
        <v>-136</v>
      </c>
      <c r="D113" s="3">
        <v>3</v>
      </c>
    </row>
    <row r="114" spans="1:10" x14ac:dyDescent="0.25">
      <c r="A114" s="10"/>
      <c r="B114" s="3">
        <v>730.786034252592</v>
      </c>
      <c r="C114" s="3">
        <v>-136</v>
      </c>
      <c r="D114" s="3">
        <v>4</v>
      </c>
    </row>
    <row r="115" spans="1:10" x14ac:dyDescent="0.25">
      <c r="A115" s="10"/>
      <c r="B115" s="3">
        <v>730.786034252592</v>
      </c>
      <c r="C115" s="3">
        <v>-137</v>
      </c>
      <c r="D115" s="3">
        <v>5</v>
      </c>
    </row>
    <row r="116" spans="1:10" x14ac:dyDescent="0.25">
      <c r="A116" s="10"/>
      <c r="B116" s="3">
        <v>730.786034252592</v>
      </c>
      <c r="C116" s="3">
        <v>-137</v>
      </c>
      <c r="D116" s="3">
        <v>6</v>
      </c>
    </row>
    <row r="117" spans="1:10" x14ac:dyDescent="0.25">
      <c r="A117" s="10"/>
      <c r="B117" s="3">
        <v>730.786034252592</v>
      </c>
      <c r="C117" s="3">
        <v>-137</v>
      </c>
      <c r="D117" s="3">
        <v>7</v>
      </c>
    </row>
    <row r="118" spans="1:10" x14ac:dyDescent="0.25">
      <c r="A118" s="10"/>
      <c r="B118" s="3">
        <v>730.786034252592</v>
      </c>
      <c r="C118" s="3">
        <v>-137</v>
      </c>
      <c r="D118" s="3">
        <v>8</v>
      </c>
    </row>
    <row r="119" spans="1:10" x14ac:dyDescent="0.25">
      <c r="A119" s="10"/>
      <c r="B119" s="3">
        <v>730.786034252592</v>
      </c>
      <c r="C119" s="3">
        <v>-136</v>
      </c>
      <c r="D119" s="3">
        <v>9</v>
      </c>
    </row>
    <row r="120" spans="1:10" x14ac:dyDescent="0.25">
      <c r="A120" s="11"/>
      <c r="B120" s="3">
        <v>730.786034252592</v>
      </c>
      <c r="C120" s="3">
        <v>-137</v>
      </c>
      <c r="D120" s="3">
        <v>10</v>
      </c>
    </row>
    <row r="121" spans="1:10" x14ac:dyDescent="0.25">
      <c r="A121" s="9">
        <v>13</v>
      </c>
      <c r="B121" s="3">
        <v>532.76251770997396</v>
      </c>
      <c r="C121" s="3">
        <v>-137</v>
      </c>
      <c r="D121" s="3">
        <v>1</v>
      </c>
      <c r="E121">
        <f>SUM(C121:C124)/4</f>
        <v>-134.25</v>
      </c>
      <c r="F121">
        <f>MODE(C121:C124)</f>
        <v>-137</v>
      </c>
      <c r="G121">
        <f>MEDIAN(C121:C124)</f>
        <v>-136.5</v>
      </c>
      <c r="H121">
        <f>_xlfn.STDEV.S(C121:C124)</f>
        <v>4.8562674281111553</v>
      </c>
      <c r="I121">
        <f>L4-(10*L3*LOG10(B121))</f>
        <v>-120.61369018108351</v>
      </c>
      <c r="J121">
        <f>M4-(10*M3*LOG10(B121))</f>
        <v>-143.09363522311611</v>
      </c>
    </row>
    <row r="122" spans="1:10" x14ac:dyDescent="0.25">
      <c r="A122" s="10"/>
      <c r="B122" s="3">
        <v>532.76251770997396</v>
      </c>
      <c r="C122" s="3">
        <v>-127</v>
      </c>
      <c r="D122" s="3">
        <v>2</v>
      </c>
    </row>
    <row r="123" spans="1:10" x14ac:dyDescent="0.25">
      <c r="A123" s="10"/>
      <c r="B123" s="3">
        <v>532.76251770997396</v>
      </c>
      <c r="C123" s="3">
        <v>-136</v>
      </c>
      <c r="D123" s="3">
        <v>3</v>
      </c>
    </row>
    <row r="124" spans="1:10" x14ac:dyDescent="0.25">
      <c r="A124" s="11"/>
      <c r="B124" s="3">
        <v>532.76251770997396</v>
      </c>
      <c r="C124" s="3">
        <v>-137</v>
      </c>
      <c r="D124" s="3">
        <v>4</v>
      </c>
    </row>
    <row r="125" spans="1:10" x14ac:dyDescent="0.25">
      <c r="A125" s="3">
        <v>14</v>
      </c>
      <c r="B125" s="3">
        <v>520.939598054974</v>
      </c>
      <c r="C125" s="3">
        <v>0</v>
      </c>
      <c r="D125" s="3">
        <v>0</v>
      </c>
      <c r="E125" s="13">
        <v>0</v>
      </c>
    </row>
    <row r="126" spans="1:10" x14ac:dyDescent="0.25">
      <c r="A126" s="9">
        <v>15</v>
      </c>
      <c r="B126" s="3">
        <v>82.641976458410795</v>
      </c>
      <c r="C126" s="3">
        <v>-95</v>
      </c>
      <c r="D126" s="3">
        <v>1</v>
      </c>
      <c r="E126">
        <f>SUM(C126:C135)/10</f>
        <v>-104.5</v>
      </c>
      <c r="F126">
        <f>MODE(C126:C135)</f>
        <v>-104</v>
      </c>
      <c r="G126">
        <f>MEDIAN(C126:C135)</f>
        <v>-104</v>
      </c>
      <c r="H126">
        <f>_xlfn.STDEV.S(C126:C135)</f>
        <v>3.8369548110737792</v>
      </c>
      <c r="I126">
        <f>L4-(10*L3*LOG10(B126))</f>
        <v>-109.68202978986778</v>
      </c>
      <c r="J126">
        <f>M4-(10*M3*LOG10(B126))</f>
        <v>-120.7528079898949</v>
      </c>
    </row>
    <row r="127" spans="1:10" x14ac:dyDescent="0.25">
      <c r="A127" s="10"/>
      <c r="B127" s="3">
        <v>82.641976458410795</v>
      </c>
      <c r="C127" s="3">
        <v>-104</v>
      </c>
      <c r="D127" s="3">
        <v>2</v>
      </c>
    </row>
    <row r="128" spans="1:10" x14ac:dyDescent="0.25">
      <c r="A128" s="10"/>
      <c r="B128" s="3">
        <v>82.641976458410795</v>
      </c>
      <c r="C128" s="3">
        <v>-104</v>
      </c>
      <c r="D128" s="3">
        <v>3</v>
      </c>
    </row>
    <row r="129" spans="1:10" x14ac:dyDescent="0.25">
      <c r="A129" s="10"/>
      <c r="B129" s="3">
        <v>82.641976458410795</v>
      </c>
      <c r="C129" s="3">
        <v>-104</v>
      </c>
      <c r="D129" s="3">
        <v>4</v>
      </c>
    </row>
    <row r="130" spans="1:10" x14ac:dyDescent="0.25">
      <c r="A130" s="10"/>
      <c r="B130" s="3">
        <v>82.641976458410795</v>
      </c>
      <c r="C130" s="3">
        <v>-104</v>
      </c>
      <c r="D130" s="3">
        <v>5</v>
      </c>
    </row>
    <row r="131" spans="1:10" x14ac:dyDescent="0.25">
      <c r="A131" s="10"/>
      <c r="B131" s="3">
        <v>82.641976458410795</v>
      </c>
      <c r="C131" s="3">
        <v>-107</v>
      </c>
      <c r="D131" s="3">
        <v>6</v>
      </c>
    </row>
    <row r="132" spans="1:10" x14ac:dyDescent="0.25">
      <c r="A132" s="10"/>
      <c r="B132" s="3">
        <v>82.641976458410795</v>
      </c>
      <c r="C132" s="3">
        <v>-109</v>
      </c>
      <c r="D132" s="3">
        <v>7</v>
      </c>
    </row>
    <row r="133" spans="1:10" x14ac:dyDescent="0.25">
      <c r="A133" s="10"/>
      <c r="B133" s="3">
        <v>82.641976458410795</v>
      </c>
      <c r="C133" s="3">
        <v>-108</v>
      </c>
      <c r="D133" s="3">
        <v>8</v>
      </c>
    </row>
    <row r="134" spans="1:10" x14ac:dyDescent="0.25">
      <c r="A134" s="10"/>
      <c r="B134" s="3">
        <v>82.641976458410795</v>
      </c>
      <c r="C134" s="3">
        <v>-106</v>
      </c>
      <c r="D134" s="3">
        <v>9</v>
      </c>
    </row>
    <row r="135" spans="1:10" x14ac:dyDescent="0.25">
      <c r="A135" s="11"/>
      <c r="B135" s="3">
        <v>82.641976458410795</v>
      </c>
      <c r="C135" s="3">
        <v>-104</v>
      </c>
      <c r="D135" s="3">
        <v>10</v>
      </c>
    </row>
    <row r="136" spans="1:10" x14ac:dyDescent="0.25">
      <c r="A136" s="9">
        <v>16</v>
      </c>
      <c r="B136" s="3">
        <v>317.74932363180602</v>
      </c>
      <c r="C136" s="3">
        <v>-136</v>
      </c>
      <c r="D136" s="3">
        <v>1</v>
      </c>
      <c r="E136">
        <f>SUM(C136:C140)/5</f>
        <v>-136.4</v>
      </c>
      <c r="F136">
        <f>MODE(C136:C140)</f>
        <v>-136</v>
      </c>
      <c r="G136">
        <f>MEDIAN(C136:C140)</f>
        <v>-136</v>
      </c>
      <c r="H136">
        <f>_xlfn.STDEV.S(C136:C140)</f>
        <v>0.54772255750516607</v>
      </c>
      <c r="I136">
        <f>L4-(10*L3*LOG10(B136))</f>
        <v>-117.58205716194982</v>
      </c>
      <c r="J136">
        <f>M4-(10*M3*LOG10(B136))</f>
        <v>-136.89794425841882</v>
      </c>
    </row>
    <row r="137" spans="1:10" x14ac:dyDescent="0.25">
      <c r="A137" s="10"/>
      <c r="B137" s="3">
        <v>317.74932363180602</v>
      </c>
      <c r="C137" s="3">
        <v>-136</v>
      </c>
      <c r="D137" s="3">
        <v>2</v>
      </c>
    </row>
    <row r="138" spans="1:10" x14ac:dyDescent="0.25">
      <c r="A138" s="10"/>
      <c r="B138" s="3">
        <v>317.74932363180602</v>
      </c>
      <c r="C138" s="3">
        <v>-137</v>
      </c>
      <c r="D138" s="3">
        <v>3</v>
      </c>
    </row>
    <row r="139" spans="1:10" x14ac:dyDescent="0.25">
      <c r="A139" s="10"/>
      <c r="B139" s="3">
        <v>317.74932363180602</v>
      </c>
      <c r="C139" s="3">
        <v>-136</v>
      </c>
      <c r="D139" s="3">
        <v>4</v>
      </c>
    </row>
    <row r="140" spans="1:10" x14ac:dyDescent="0.25">
      <c r="A140" s="11"/>
      <c r="B140" s="3">
        <v>317.74932363180602</v>
      </c>
      <c r="C140" s="3">
        <v>-137</v>
      </c>
      <c r="D140" s="3">
        <v>5</v>
      </c>
    </row>
    <row r="141" spans="1:10" x14ac:dyDescent="0.25">
      <c r="A141" s="9">
        <v>17</v>
      </c>
      <c r="B141" s="3">
        <v>860.32572811001501</v>
      </c>
      <c r="C141" s="3">
        <v>-128</v>
      </c>
      <c r="D141" s="3">
        <v>1</v>
      </c>
      <c r="E141">
        <f>SUM(C141:C150)/10</f>
        <v>-126.9</v>
      </c>
      <c r="F141">
        <f>MODE(C141:C150)</f>
        <v>-125</v>
      </c>
      <c r="G141">
        <f>MEDIAN(C141:C150)</f>
        <v>-126.5</v>
      </c>
      <c r="H141">
        <f>_xlfn.STDEV.S(C141:C150)</f>
        <v>1.7919573407620815</v>
      </c>
      <c r="I141">
        <f>L4-(10*L3*LOG10(B141))</f>
        <v>-123.42489193490977</v>
      </c>
      <c r="J141">
        <f>M4-(10*M3*LOG10(B141))</f>
        <v>-148.83883498713624</v>
      </c>
    </row>
    <row r="142" spans="1:10" x14ac:dyDescent="0.25">
      <c r="A142" s="10"/>
      <c r="B142" s="3">
        <v>860.32572811001501</v>
      </c>
      <c r="C142" s="3">
        <v>-125</v>
      </c>
      <c r="D142" s="3">
        <v>2</v>
      </c>
    </row>
    <row r="143" spans="1:10" x14ac:dyDescent="0.25">
      <c r="A143" s="10"/>
      <c r="B143" s="3">
        <v>860.32572811001501</v>
      </c>
      <c r="C143" s="3">
        <v>-125</v>
      </c>
      <c r="D143" s="3">
        <v>3</v>
      </c>
    </row>
    <row r="144" spans="1:10" x14ac:dyDescent="0.25">
      <c r="A144" s="10"/>
      <c r="B144" s="3">
        <v>860.32572811001501</v>
      </c>
      <c r="C144" s="3">
        <v>-127</v>
      </c>
      <c r="D144" s="3">
        <v>4</v>
      </c>
    </row>
    <row r="145" spans="1:10" x14ac:dyDescent="0.25">
      <c r="A145" s="10"/>
      <c r="B145" s="3">
        <v>860.32572811001501</v>
      </c>
      <c r="C145" s="3">
        <v>-126</v>
      </c>
      <c r="D145" s="3">
        <v>5</v>
      </c>
    </row>
    <row r="146" spans="1:10" x14ac:dyDescent="0.25">
      <c r="A146" s="10"/>
      <c r="B146" s="3">
        <v>860.32572811001501</v>
      </c>
      <c r="C146" s="3">
        <v>-126</v>
      </c>
      <c r="D146" s="3">
        <v>6</v>
      </c>
    </row>
    <row r="147" spans="1:10" x14ac:dyDescent="0.25">
      <c r="A147" s="10"/>
      <c r="B147" s="3">
        <v>860.32572811001501</v>
      </c>
      <c r="C147" s="3">
        <v>-128</v>
      </c>
      <c r="D147" s="3">
        <v>7</v>
      </c>
    </row>
    <row r="148" spans="1:10" x14ac:dyDescent="0.25">
      <c r="A148" s="10"/>
      <c r="B148" s="3">
        <v>860.32572811001501</v>
      </c>
      <c r="C148" s="3">
        <v>-125</v>
      </c>
      <c r="D148" s="3">
        <v>8</v>
      </c>
    </row>
    <row r="149" spans="1:10" x14ac:dyDescent="0.25">
      <c r="A149" s="10"/>
      <c r="B149" s="3">
        <v>860.32572811001501</v>
      </c>
      <c r="C149" s="3">
        <v>-129</v>
      </c>
      <c r="D149" s="3">
        <v>9</v>
      </c>
    </row>
    <row r="150" spans="1:10" x14ac:dyDescent="0.25">
      <c r="A150" s="11"/>
      <c r="B150" s="3">
        <v>860.32572811001501</v>
      </c>
      <c r="C150" s="3">
        <v>-130</v>
      </c>
      <c r="D150" s="3">
        <v>10</v>
      </c>
    </row>
    <row r="151" spans="1:10" x14ac:dyDescent="0.25">
      <c r="A151" s="9">
        <v>18</v>
      </c>
      <c r="B151" s="3">
        <v>648.66085122819004</v>
      </c>
      <c r="C151" s="3">
        <v>-135</v>
      </c>
      <c r="D151" s="3">
        <v>1</v>
      </c>
      <c r="E151">
        <f>SUM(C151:C160)/10</f>
        <v>-135.1</v>
      </c>
      <c r="F151">
        <f>MODE(C151:C160)</f>
        <v>-135</v>
      </c>
      <c r="G151">
        <f>MEDIAN(C151:C160)</f>
        <v>-135</v>
      </c>
      <c r="H151">
        <f>_xlfn.STDEV.S(C151:C160)</f>
        <v>0.99442892601175314</v>
      </c>
      <c r="I151">
        <f>L4-(10*L3*LOG10(B151))</f>
        <v>-121.76832290709183</v>
      </c>
      <c r="J151">
        <f>M4-(10*M3*LOG10(B151))</f>
        <v>-145.45333624989729</v>
      </c>
    </row>
    <row r="152" spans="1:10" x14ac:dyDescent="0.25">
      <c r="A152" s="10"/>
      <c r="B152" s="3">
        <v>648.66085122819004</v>
      </c>
      <c r="C152" s="3">
        <v>-133</v>
      </c>
      <c r="D152" s="3">
        <v>2</v>
      </c>
    </row>
    <row r="153" spans="1:10" x14ac:dyDescent="0.25">
      <c r="A153" s="10"/>
      <c r="B153" s="3">
        <v>648.66085122819004</v>
      </c>
      <c r="C153" s="3">
        <v>-134</v>
      </c>
      <c r="D153" s="3">
        <v>3</v>
      </c>
    </row>
    <row r="154" spans="1:10" x14ac:dyDescent="0.25">
      <c r="A154" s="10"/>
      <c r="B154" s="3">
        <v>648.66085122819004</v>
      </c>
      <c r="C154" s="3">
        <v>-135</v>
      </c>
      <c r="D154" s="3">
        <v>4</v>
      </c>
    </row>
    <row r="155" spans="1:10" x14ac:dyDescent="0.25">
      <c r="A155" s="10"/>
      <c r="B155" s="3">
        <v>648.66085122819004</v>
      </c>
      <c r="C155" s="3">
        <v>-136</v>
      </c>
      <c r="D155" s="3">
        <v>5</v>
      </c>
    </row>
    <row r="156" spans="1:10" x14ac:dyDescent="0.25">
      <c r="A156" s="10"/>
      <c r="B156" s="3">
        <v>648.66085122819004</v>
      </c>
      <c r="C156" s="3">
        <v>-136</v>
      </c>
      <c r="D156" s="3">
        <v>6</v>
      </c>
    </row>
    <row r="157" spans="1:10" x14ac:dyDescent="0.25">
      <c r="A157" s="10"/>
      <c r="B157" s="3">
        <v>648.66085122819004</v>
      </c>
      <c r="C157" s="3">
        <v>-136</v>
      </c>
      <c r="D157" s="3">
        <v>7</v>
      </c>
    </row>
    <row r="158" spans="1:10" x14ac:dyDescent="0.25">
      <c r="A158" s="10"/>
      <c r="B158" s="3">
        <v>648.66085122819004</v>
      </c>
      <c r="C158" s="3">
        <v>-135</v>
      </c>
      <c r="D158" s="3">
        <v>8</v>
      </c>
    </row>
    <row r="159" spans="1:10" x14ac:dyDescent="0.25">
      <c r="A159" s="10"/>
      <c r="B159" s="3">
        <v>648.66085122819004</v>
      </c>
      <c r="C159" s="3">
        <v>-135</v>
      </c>
      <c r="D159" s="3">
        <v>9</v>
      </c>
    </row>
    <row r="160" spans="1:10" x14ac:dyDescent="0.25">
      <c r="A160" s="11"/>
      <c r="B160" s="3">
        <v>648.66085122819004</v>
      </c>
      <c r="C160" s="3">
        <v>-136</v>
      </c>
      <c r="D160" s="3">
        <v>10</v>
      </c>
    </row>
    <row r="161" spans="1:10" x14ac:dyDescent="0.25">
      <c r="A161" s="9">
        <v>19</v>
      </c>
      <c r="B161" s="3">
        <v>568.87251498796002</v>
      </c>
      <c r="C161" s="3">
        <v>-137</v>
      </c>
      <c r="D161" s="3">
        <v>1</v>
      </c>
      <c r="E161">
        <f>SUM(C161:C170)/10</f>
        <v>-136.1</v>
      </c>
      <c r="F161">
        <f>MODE(C161:C170)</f>
        <v>-136</v>
      </c>
      <c r="G161">
        <f>MEDIAN(C161:C170)</f>
        <v>-136</v>
      </c>
      <c r="H161">
        <f>_xlfn.STDEV.S(C161:C170)</f>
        <v>0.316227766016838</v>
      </c>
      <c r="I161">
        <f>L4-(10*L3*LOG10(B161))</f>
        <v>-120.99838694836056</v>
      </c>
      <c r="J161">
        <f>M4-(10*M3*LOG10(B161))</f>
        <v>-143.87983271803841</v>
      </c>
    </row>
    <row r="162" spans="1:10" x14ac:dyDescent="0.25">
      <c r="A162" s="10"/>
      <c r="B162" s="3">
        <v>568.87251498796002</v>
      </c>
      <c r="C162" s="3">
        <v>-136</v>
      </c>
      <c r="D162" s="3">
        <v>2</v>
      </c>
    </row>
    <row r="163" spans="1:10" x14ac:dyDescent="0.25">
      <c r="A163" s="10"/>
      <c r="B163" s="3">
        <v>568.87251498796002</v>
      </c>
      <c r="C163" s="3">
        <v>-136</v>
      </c>
      <c r="D163" s="3">
        <v>3</v>
      </c>
    </row>
    <row r="164" spans="1:10" x14ac:dyDescent="0.25">
      <c r="A164" s="10"/>
      <c r="B164" s="3">
        <v>568.87251498796002</v>
      </c>
      <c r="C164" s="3">
        <v>-136</v>
      </c>
      <c r="D164" s="3">
        <v>4</v>
      </c>
    </row>
    <row r="165" spans="1:10" x14ac:dyDescent="0.25">
      <c r="A165" s="10"/>
      <c r="B165" s="3">
        <v>568.87251498796002</v>
      </c>
      <c r="C165" s="3">
        <v>-136</v>
      </c>
      <c r="D165" s="3">
        <v>5</v>
      </c>
    </row>
    <row r="166" spans="1:10" x14ac:dyDescent="0.25">
      <c r="A166" s="10"/>
      <c r="B166" s="3">
        <v>568.87251498796002</v>
      </c>
      <c r="C166" s="3">
        <v>-136</v>
      </c>
      <c r="D166" s="3">
        <v>6</v>
      </c>
    </row>
    <row r="167" spans="1:10" x14ac:dyDescent="0.25">
      <c r="A167" s="10"/>
      <c r="B167" s="3">
        <v>568.87251498796002</v>
      </c>
      <c r="C167" s="3">
        <v>-136</v>
      </c>
      <c r="D167" s="3">
        <v>7</v>
      </c>
    </row>
    <row r="168" spans="1:10" x14ac:dyDescent="0.25">
      <c r="A168" s="10"/>
      <c r="B168" s="3">
        <v>568.87251498796002</v>
      </c>
      <c r="C168" s="3">
        <v>-136</v>
      </c>
      <c r="D168" s="3">
        <v>8</v>
      </c>
    </row>
    <row r="169" spans="1:10" x14ac:dyDescent="0.25">
      <c r="A169" s="10"/>
      <c r="B169" s="3">
        <v>568.87251498796002</v>
      </c>
      <c r="C169" s="3">
        <v>-136</v>
      </c>
      <c r="D169" s="3">
        <v>9</v>
      </c>
    </row>
    <row r="170" spans="1:10" x14ac:dyDescent="0.25">
      <c r="A170" s="11"/>
      <c r="B170" s="3">
        <v>568.87251498796002</v>
      </c>
      <c r="C170" s="3">
        <v>-136</v>
      </c>
      <c r="D170" s="3">
        <v>10</v>
      </c>
    </row>
    <row r="171" spans="1:10" x14ac:dyDescent="0.25">
      <c r="A171" s="9">
        <v>20</v>
      </c>
      <c r="B171" s="3">
        <v>600.13744740638799</v>
      </c>
      <c r="C171" s="3">
        <v>-136</v>
      </c>
      <c r="D171" s="3">
        <v>1</v>
      </c>
      <c r="E171">
        <f>SUM(C171:C178)/8</f>
        <v>-136.125</v>
      </c>
      <c r="F171">
        <f>MODE(C171:C178)</f>
        <v>-136</v>
      </c>
      <c r="G171">
        <f>MEDIAN(C171:C178)</f>
        <v>-136</v>
      </c>
      <c r="H171">
        <f>_xlfn.STDEV.S(C171:C178)</f>
        <v>0.35355339059327379</v>
      </c>
      <c r="I171">
        <f>L4-(10*L3*LOG10(B171))</f>
        <v>-121.3122325660819</v>
      </c>
      <c r="J171">
        <f>M4-(10*M3*LOG10(B171))</f>
        <v>-144.52123306094063</v>
      </c>
    </row>
    <row r="172" spans="1:10" x14ac:dyDescent="0.25">
      <c r="A172" s="10"/>
      <c r="B172" s="3">
        <v>600.13744740638799</v>
      </c>
      <c r="C172" s="3">
        <v>-136</v>
      </c>
      <c r="D172" s="3">
        <v>2</v>
      </c>
    </row>
    <row r="173" spans="1:10" x14ac:dyDescent="0.25">
      <c r="A173" s="10"/>
      <c r="B173" s="3">
        <v>600.13744740638799</v>
      </c>
      <c r="C173" s="3">
        <v>-136</v>
      </c>
      <c r="D173" s="3">
        <v>3</v>
      </c>
    </row>
    <row r="174" spans="1:10" x14ac:dyDescent="0.25">
      <c r="A174" s="10"/>
      <c r="B174" s="3">
        <v>600.13744740638799</v>
      </c>
      <c r="C174" s="3">
        <v>-136</v>
      </c>
      <c r="D174" s="3">
        <v>4</v>
      </c>
    </row>
    <row r="175" spans="1:10" x14ac:dyDescent="0.25">
      <c r="A175" s="10"/>
      <c r="B175" s="3">
        <v>600.13744740638799</v>
      </c>
      <c r="C175" s="3">
        <v>-136</v>
      </c>
      <c r="D175" s="3">
        <v>5</v>
      </c>
    </row>
    <row r="176" spans="1:10" x14ac:dyDescent="0.25">
      <c r="A176" s="10"/>
      <c r="B176" s="3">
        <v>600.13744740638799</v>
      </c>
      <c r="C176" s="3">
        <v>-137</v>
      </c>
      <c r="D176" s="3">
        <v>6</v>
      </c>
    </row>
    <row r="177" spans="1:10" x14ac:dyDescent="0.25">
      <c r="A177" s="10"/>
      <c r="B177" s="3">
        <v>600.13744740638799</v>
      </c>
      <c r="C177" s="3">
        <v>-136</v>
      </c>
      <c r="D177" s="3">
        <v>7</v>
      </c>
    </row>
    <row r="178" spans="1:10" x14ac:dyDescent="0.25">
      <c r="A178" s="11"/>
      <c r="B178" s="3">
        <v>600.13744740638799</v>
      </c>
      <c r="C178" s="3">
        <v>-136</v>
      </c>
      <c r="D178" s="3">
        <v>8</v>
      </c>
    </row>
    <row r="179" spans="1:10" x14ac:dyDescent="0.25">
      <c r="A179" s="9">
        <v>21</v>
      </c>
      <c r="B179" s="3">
        <v>708.76719299545402</v>
      </c>
      <c r="C179" s="3">
        <v>-136</v>
      </c>
      <c r="D179" s="3">
        <v>1</v>
      </c>
      <c r="E179">
        <f>SUM(C179:C180)/2</f>
        <v>-136.5</v>
      </c>
      <c r="F179" t="e">
        <f>MODE(C179:C180)</f>
        <v>#N/A</v>
      </c>
      <c r="G179">
        <f>MEDIAN(C179:C180)</f>
        <v>-136.5</v>
      </c>
      <c r="H179">
        <f>_xlfn.STDEV.S(C179:C180)</f>
        <v>0.70710678118654757</v>
      </c>
      <c r="I179">
        <f>L4-(10*L3*LOG10(B179))</f>
        <v>-122.2881522193878</v>
      </c>
      <c r="J179">
        <f>M4-(10*M3*LOG10(B179))</f>
        <v>-146.51570156688982</v>
      </c>
    </row>
    <row r="180" spans="1:10" x14ac:dyDescent="0.25">
      <c r="A180" s="11"/>
      <c r="B180" s="3">
        <v>708.76719299545402</v>
      </c>
      <c r="C180" s="3">
        <v>-137</v>
      </c>
      <c r="D180" s="3">
        <v>2</v>
      </c>
    </row>
    <row r="181" spans="1:10" x14ac:dyDescent="0.25">
      <c r="A181" s="9">
        <v>22</v>
      </c>
      <c r="B181" s="3">
        <v>919.89513670683095</v>
      </c>
      <c r="C181" s="3">
        <v>-123</v>
      </c>
      <c r="D181" s="3">
        <v>1</v>
      </c>
      <c r="E181">
        <f>SUM(C181:C183)/3</f>
        <v>-132</v>
      </c>
      <c r="F181" t="e">
        <f>MODE(C181:C183)</f>
        <v>#N/A</v>
      </c>
      <c r="G181">
        <f>MEDIAN(C181:C183)</f>
        <v>-136</v>
      </c>
      <c r="H181">
        <f>_xlfn.STDEV.S(C181:C183)</f>
        <v>7.810249675906654</v>
      </c>
      <c r="I181">
        <f>L4-(10*L3*LOG10(B181))</f>
        <v>-123.81761352659814</v>
      </c>
      <c r="J181">
        <f>M4-(10*M3*LOG10(B181))</f>
        <v>-149.64143266367182</v>
      </c>
    </row>
    <row r="182" spans="1:10" x14ac:dyDescent="0.25">
      <c r="A182" s="10"/>
      <c r="B182" s="3">
        <v>919.89513670683095</v>
      </c>
      <c r="C182" s="3">
        <v>-137</v>
      </c>
      <c r="D182" s="3">
        <v>2</v>
      </c>
    </row>
    <row r="183" spans="1:10" x14ac:dyDescent="0.25">
      <c r="A183" s="11"/>
      <c r="B183" s="3">
        <v>919.89513670683095</v>
      </c>
      <c r="C183" s="3">
        <v>-136</v>
      </c>
      <c r="D183" s="3">
        <v>3</v>
      </c>
    </row>
    <row r="184" spans="1:10" x14ac:dyDescent="0.25">
      <c r="A184" s="3">
        <v>23</v>
      </c>
      <c r="B184" s="3">
        <v>896.91129145546302</v>
      </c>
      <c r="C184" s="3">
        <v>0</v>
      </c>
      <c r="D184" s="3">
        <v>0</v>
      </c>
      <c r="E184" s="13">
        <v>0</v>
      </c>
      <c r="I184">
        <f>L4-(10*L3*LOG10(B184))</f>
        <v>-123.66918738166859</v>
      </c>
      <c r="J184">
        <f>M4-(10*M3*LOG10(B184))</f>
        <v>-149.33809696332122</v>
      </c>
    </row>
    <row r="185" spans="1:10" x14ac:dyDescent="0.25">
      <c r="A185" s="3">
        <v>24</v>
      </c>
      <c r="B185" s="3">
        <v>732.20537362074003</v>
      </c>
      <c r="C185" s="3">
        <v>0</v>
      </c>
      <c r="D185" s="3">
        <v>0</v>
      </c>
      <c r="E185" s="13">
        <v>0</v>
      </c>
      <c r="I185">
        <f>L4-(10*L3*LOG10(B185))</f>
        <v>-122.4789967400061</v>
      </c>
      <c r="J185">
        <f>M4-(10*M3*LOG10(B185))</f>
        <v>-146.9057268979883</v>
      </c>
    </row>
    <row r="186" spans="1:10" x14ac:dyDescent="0.25">
      <c r="A186" s="9">
        <v>25</v>
      </c>
      <c r="B186" s="3">
        <v>952.96852957979002</v>
      </c>
      <c r="C186" s="3">
        <v>0</v>
      </c>
      <c r="D186" s="3">
        <v>0</v>
      </c>
      <c r="E186" s="13">
        <v>0</v>
      </c>
      <c r="I186">
        <f>L4-(10*L3*LOG10(B186))</f>
        <v>-124.02481409536153</v>
      </c>
      <c r="J186">
        <f>M4-(10*M3*LOG10(B186))</f>
        <v>-150.06488454048716</v>
      </c>
    </row>
    <row r="187" spans="1:10" x14ac:dyDescent="0.25">
      <c r="A187" s="11"/>
      <c r="B187" s="3">
        <v>952.96852957979002</v>
      </c>
      <c r="C187" s="3">
        <v>-123</v>
      </c>
      <c r="D187" s="3">
        <v>1</v>
      </c>
      <c r="E187" s="14">
        <v>-123</v>
      </c>
      <c r="I187">
        <f>L4-(10*L3*LOG10(B187))</f>
        <v>-124.02481409536153</v>
      </c>
      <c r="J187">
        <f>M4-(10*M3*LOG10(B187))</f>
        <v>-150.06488454048716</v>
      </c>
    </row>
    <row r="188" spans="1:10" x14ac:dyDescent="0.25">
      <c r="A188" s="3">
        <v>26</v>
      </c>
      <c r="B188" s="3">
        <v>709.73388850274796</v>
      </c>
      <c r="C188" s="3">
        <v>0</v>
      </c>
      <c r="D188" s="3">
        <v>0</v>
      </c>
      <c r="E188" s="14">
        <v>0</v>
      </c>
      <c r="I188">
        <f>L4-(10*L3*LOG10(B188))</f>
        <v>-122.29614749249154</v>
      </c>
      <c r="J188">
        <f>M4-(10*M3*LOG10(B188))</f>
        <v>-146.53204135505564</v>
      </c>
    </row>
    <row r="189" spans="1:10" x14ac:dyDescent="0.25">
      <c r="A189" s="3">
        <v>27</v>
      </c>
      <c r="B189" s="3">
        <v>728.41183273824595</v>
      </c>
      <c r="C189" s="3">
        <v>-123</v>
      </c>
      <c r="D189" s="3">
        <v>1</v>
      </c>
      <c r="E189" s="14">
        <v>-123</v>
      </c>
      <c r="I189">
        <f>L4-(10*L3*LOG10(B189))</f>
        <v>-122.44852603240325</v>
      </c>
      <c r="J189">
        <f>M4-(10*M3*LOG10(B189))</f>
        <v>-146.84345449015024</v>
      </c>
    </row>
    <row r="190" spans="1:10" x14ac:dyDescent="0.25">
      <c r="A190" s="3">
        <v>28</v>
      </c>
      <c r="B190" s="3">
        <v>742.81207801979804</v>
      </c>
      <c r="C190" s="3">
        <v>0</v>
      </c>
      <c r="D190" s="3">
        <v>0</v>
      </c>
      <c r="E190" s="14">
        <v>0</v>
      </c>
      <c r="I190">
        <f>L4-(10*L3*LOG10(B190))</f>
        <v>-122.56336206804261</v>
      </c>
      <c r="J190">
        <f>M4-(10*M3*LOG10(B190))</f>
        <v>-147.07814272053366</v>
      </c>
    </row>
    <row r="191" spans="1:10" x14ac:dyDescent="0.25">
      <c r="A191" s="9">
        <v>29</v>
      </c>
      <c r="B191" s="3">
        <v>546.44166576993405</v>
      </c>
      <c r="C191" s="3">
        <v>0</v>
      </c>
      <c r="D191" s="3">
        <v>0</v>
      </c>
      <c r="E191" s="14">
        <v>0</v>
      </c>
      <c r="I191">
        <f>L4-(10*L3*LOG10(B191))</f>
        <v>-120.76240419529687</v>
      </c>
      <c r="J191">
        <f>M4-(10*M3*LOG10(B191))</f>
        <v>-143.39755923646811</v>
      </c>
    </row>
    <row r="192" spans="1:10" x14ac:dyDescent="0.25">
      <c r="A192" s="11"/>
      <c r="B192" s="3">
        <v>546.44166576993405</v>
      </c>
      <c r="C192" s="3">
        <v>0</v>
      </c>
      <c r="D192" s="3">
        <v>0</v>
      </c>
      <c r="E192" s="14">
        <v>0</v>
      </c>
      <c r="I192">
        <f>L4-(10*L3*LOG10(B192))</f>
        <v>-120.76240419529687</v>
      </c>
      <c r="J192">
        <f>M4-(10*M3*LOG10(B192))</f>
        <v>-143.39755923646811</v>
      </c>
    </row>
    <row r="193" spans="1:10" x14ac:dyDescent="0.25">
      <c r="A193" s="3">
        <v>30</v>
      </c>
      <c r="B193" s="3">
        <v>284.10743856955901</v>
      </c>
      <c r="C193" s="3">
        <v>0</v>
      </c>
      <c r="D193" s="3">
        <v>0</v>
      </c>
      <c r="E193" s="14">
        <v>0</v>
      </c>
      <c r="I193">
        <f>L4-(10*L3*LOG10(B193))</f>
        <v>-116.92558954134236</v>
      </c>
      <c r="J193">
        <f>M4-(10*M3*LOG10(B193))</f>
        <v>-135.55633381944284</v>
      </c>
    </row>
    <row r="194" spans="1:10" x14ac:dyDescent="0.25">
      <c r="A194" s="9">
        <v>31</v>
      </c>
      <c r="B194" s="3">
        <v>210.75430559988101</v>
      </c>
      <c r="C194" s="3">
        <v>-121</v>
      </c>
      <c r="D194" s="3">
        <v>1</v>
      </c>
      <c r="E194">
        <f>SUM(C194:C196)/3</f>
        <v>-130.66666666666666</v>
      </c>
      <c r="F194" t="e">
        <f>MODE(C194:C196)</f>
        <v>#N/A</v>
      </c>
      <c r="G194">
        <f>MEDIAN(C194:C196)</f>
        <v>-135</v>
      </c>
      <c r="H194">
        <f>_xlfn.STDEV.S(C194:C196)</f>
        <v>8.3864970836060824</v>
      </c>
      <c r="I194">
        <f>L4-(10*L3*LOG10(B194))</f>
        <v>-115.17364858843391</v>
      </c>
      <c r="J194">
        <f>M4-(10*M3*LOG10(B194))</f>
        <v>-131.97592528578733</v>
      </c>
    </row>
    <row r="195" spans="1:10" x14ac:dyDescent="0.25">
      <c r="A195" s="10"/>
      <c r="B195" s="3">
        <v>210.75430559988101</v>
      </c>
      <c r="C195" s="3">
        <v>-135</v>
      </c>
      <c r="D195" s="3">
        <v>2</v>
      </c>
    </row>
    <row r="196" spans="1:10" x14ac:dyDescent="0.25">
      <c r="A196" s="11"/>
      <c r="B196" s="3">
        <v>210.75430559988101</v>
      </c>
      <c r="C196" s="3">
        <v>-136</v>
      </c>
      <c r="D196" s="3">
        <v>3</v>
      </c>
    </row>
    <row r="197" spans="1:10" x14ac:dyDescent="0.25">
      <c r="A197" s="9">
        <v>32</v>
      </c>
      <c r="B197" s="3">
        <v>253.00791943951899</v>
      </c>
      <c r="C197" s="3">
        <v>-135</v>
      </c>
      <c r="D197" s="3">
        <v>1</v>
      </c>
      <c r="E197">
        <f>AVERAGE(C197:C199)</f>
        <v>-131</v>
      </c>
      <c r="F197" t="e">
        <f>MODE(C197:C199)</f>
        <v>#N/A</v>
      </c>
      <c r="G197">
        <f>MEDIAN(C197:C199)</f>
        <v>-135</v>
      </c>
      <c r="H197">
        <f>_xlfn.STDEV.S(C197:C199)</f>
        <v>7.810249675906654</v>
      </c>
      <c r="I197">
        <f>L4-(10*L3*LOG10(B197))</f>
        <v>-116.24553249544445</v>
      </c>
      <c r="J197">
        <f>M4-(10*M3*LOG10(B197))</f>
        <v>-134.16651411891971</v>
      </c>
    </row>
    <row r="198" spans="1:10" x14ac:dyDescent="0.25">
      <c r="A198" s="10"/>
      <c r="B198" s="3">
        <v>253.074295486447</v>
      </c>
      <c r="C198" s="3">
        <v>-122</v>
      </c>
      <c r="D198" s="3">
        <v>2</v>
      </c>
    </row>
    <row r="199" spans="1:10" x14ac:dyDescent="0.25">
      <c r="A199" s="11"/>
      <c r="B199" s="3">
        <v>253.074295486447</v>
      </c>
      <c r="C199" s="3">
        <v>-136</v>
      </c>
      <c r="D199" s="3">
        <v>3</v>
      </c>
    </row>
  </sheetData>
  <mergeCells count="27">
    <mergeCell ref="A191:A192"/>
    <mergeCell ref="A194:A196"/>
    <mergeCell ref="A197:A199"/>
    <mergeCell ref="L1:M1"/>
    <mergeCell ref="K1:K2"/>
    <mergeCell ref="A151:A160"/>
    <mergeCell ref="A161:A170"/>
    <mergeCell ref="A171:A178"/>
    <mergeCell ref="A179:A180"/>
    <mergeCell ref="A181:A183"/>
    <mergeCell ref="A186:A187"/>
    <mergeCell ref="A101:A110"/>
    <mergeCell ref="A111:A120"/>
    <mergeCell ref="A121:A124"/>
    <mergeCell ref="A126:A135"/>
    <mergeCell ref="A136:A140"/>
    <mergeCell ref="A141:A150"/>
    <mergeCell ref="A52:A61"/>
    <mergeCell ref="A62:A71"/>
    <mergeCell ref="A72:A81"/>
    <mergeCell ref="A82:A91"/>
    <mergeCell ref="A92:A100"/>
    <mergeCell ref="A2:A11"/>
    <mergeCell ref="A12:A21"/>
    <mergeCell ref="A22:A31"/>
    <mergeCell ref="A32:A41"/>
    <mergeCell ref="A42:A5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Pasta1</vt:lpstr>
      <vt:lpstr>Plan2</vt:lpstr>
      <vt:lpstr>Plan3</vt:lpstr>
      <vt:lpstr>Pasta1!posicao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macedo</dc:creator>
  <cp:lastModifiedBy>Rafael macedo</cp:lastModifiedBy>
  <dcterms:created xsi:type="dcterms:W3CDTF">2019-10-15T14:35:14Z</dcterms:created>
  <dcterms:modified xsi:type="dcterms:W3CDTF">2019-10-15T22:29:47Z</dcterms:modified>
</cp:coreProperties>
</file>