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briel\Downloads\RAFAEL\Excel com IA\"/>
    </mc:Choice>
  </mc:AlternateContent>
  <xr:revisionPtr revIDLastSave="0" documentId="13_ncr:1_{BF8A8400-2FE2-41AF-800E-FBCAFBA2EC6F}" xr6:coauthVersionLast="47" xr6:coauthVersionMax="47" xr10:uidLastSave="{00000000-0000-0000-0000-000000000000}"/>
  <bookViews>
    <workbookView xWindow="-20610" yWindow="-120" windowWidth="20730" windowHeight="11160" tabRatio="510" xr2:uid="{218A0CDC-C9FB-4812-A5A1-FD7AE692A63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C31" i="1"/>
  <c r="D31" i="1" s="1"/>
  <c r="C32" i="1"/>
  <c r="D32" i="1" s="1"/>
  <c r="C33" i="1"/>
  <c r="D33" i="1" s="1"/>
  <c r="C34" i="1"/>
  <c r="D34" i="1" s="1"/>
  <c r="C29" i="1"/>
  <c r="D29" i="1" s="1"/>
  <c r="K6" i="2"/>
  <c r="B16" i="2"/>
  <c r="B17" i="2"/>
  <c r="B18" i="2"/>
  <c r="B19" i="2"/>
  <c r="B20" i="2"/>
  <c r="B15" i="2"/>
  <c r="B10" i="2"/>
  <c r="B11" i="2"/>
  <c r="B12" i="2"/>
  <c r="B13" i="2"/>
  <c r="B14" i="2"/>
  <c r="B9" i="2"/>
  <c r="B4" i="2"/>
  <c r="B5" i="2"/>
  <c r="B6" i="2"/>
  <c r="B7" i="2"/>
  <c r="B8" i="2"/>
  <c r="B3" i="2"/>
  <c r="C26" i="1"/>
  <c r="D9" i="1"/>
  <c r="C20" i="1"/>
  <c r="D20" i="1" s="1"/>
  <c r="C21" i="1"/>
  <c r="D21" i="1" s="1"/>
  <c r="C22" i="1"/>
  <c r="D22" i="1" s="1"/>
  <c r="C23" i="1"/>
  <c r="D23" i="1" s="1"/>
  <c r="C19" i="1"/>
  <c r="D19" i="1" s="1"/>
  <c r="D15" i="1"/>
  <c r="D16" i="1" s="1"/>
  <c r="D35" i="1" l="1"/>
</calcChain>
</file>

<file path=xl/sharedStrings.xml><?xml version="1.0" encoding="utf-8"?>
<sst xmlns="http://schemas.openxmlformats.org/spreadsheetml/2006/main" count="70" uniqueCount="36">
  <si>
    <t>Quantos investir por mês</t>
  </si>
  <si>
    <t>Por quantos anos</t>
  </si>
  <si>
    <t>Taxa de rendimento mensal</t>
  </si>
  <si>
    <t>Patrimonio acumulado</t>
  </si>
  <si>
    <t xml:space="preserve">Dividendos mensais </t>
  </si>
  <si>
    <t>INVESTIMENTO MENSAL</t>
  </si>
  <si>
    <t>Quantos em 2 anos</t>
  </si>
  <si>
    <t>Quantos em 5 anos</t>
  </si>
  <si>
    <t>Quantos em 10 anos</t>
  </si>
  <si>
    <t>Quantos em 20 anos</t>
  </si>
  <si>
    <t>Quantos em 30 anos</t>
  </si>
  <si>
    <t>CENÁRIOS</t>
  </si>
  <si>
    <t>DIVIDENDOS</t>
  </si>
  <si>
    <t>Salário</t>
  </si>
  <si>
    <t>Rendimento Carteira</t>
  </si>
  <si>
    <t>Sugestão de Investimento</t>
  </si>
  <si>
    <t>Configurações</t>
  </si>
  <si>
    <t>Perfil</t>
  </si>
  <si>
    <t>AGRESSIVO</t>
  </si>
  <si>
    <t>CONSERVADOR</t>
  </si>
  <si>
    <t>VALOR A SER INVESTIDO POR MÊS</t>
  </si>
  <si>
    <t>TIPO  DE FII</t>
  </si>
  <si>
    <t>PERCENTUAL SUGERIDO</t>
  </si>
  <si>
    <t>VALORES</t>
  </si>
  <si>
    <t>PAPEL</t>
  </si>
  <si>
    <t>TIJOLOS</t>
  </si>
  <si>
    <t>HÍBRIDOS</t>
  </si>
  <si>
    <t>FOFs</t>
  </si>
  <si>
    <t>DESENVOLVIMENTO</t>
  </si>
  <si>
    <t>HOTELARIAS</t>
  </si>
  <si>
    <t>TIPO DE FI</t>
  </si>
  <si>
    <t>PERFIL</t>
  </si>
  <si>
    <t>%</t>
  </si>
  <si>
    <t>CHAVE</t>
  </si>
  <si>
    <t>MODERADO</t>
  </si>
  <si>
    <t>MODERADO-HÍBRIDOS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</si>
</sst>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3" xfId="0" applyBorder="1"/>
    <xf numFmtId="10" fontId="3" fillId="0" borderId="4" xfId="1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8" fontId="3" fillId="3" borderId="4" xfId="0" applyNumberFormat="1" applyFont="1" applyFill="1" applyBorder="1" applyAlignment="1">
      <alignment horizontal="center"/>
    </xf>
    <xf numFmtId="8" fontId="3" fillId="3" borderId="6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5" xfId="0" applyBorder="1"/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4" borderId="9" xfId="0" applyFill="1" applyBorder="1"/>
    <xf numFmtId="44" fontId="0" fillId="0" borderId="4" xfId="0" applyNumberFormat="1" applyBorder="1"/>
    <xf numFmtId="9" fontId="0" fillId="0" borderId="4" xfId="0" applyNumberFormat="1" applyBorder="1"/>
    <xf numFmtId="0" fontId="0" fillId="3" borderId="3" xfId="0" applyFill="1" applyBorder="1"/>
    <xf numFmtId="8" fontId="3" fillId="3" borderId="2" xfId="0" applyNumberFormat="1" applyFont="1" applyFill="1" applyBorder="1" applyAlignment="1">
      <alignment horizontal="center"/>
    </xf>
    <xf numFmtId="8" fontId="3" fillId="3" borderId="4" xfId="0" applyNumberFormat="1" applyFont="1" applyFill="1" applyBorder="1"/>
    <xf numFmtId="0" fontId="0" fillId="3" borderId="5" xfId="0" applyFill="1" applyBorder="1"/>
    <xf numFmtId="8" fontId="3" fillId="3" borderId="8" xfId="0" applyNumberFormat="1" applyFont="1" applyFill="1" applyBorder="1" applyAlignment="1">
      <alignment horizontal="center"/>
    </xf>
    <xf numFmtId="8" fontId="3" fillId="3" borderId="6" xfId="0" applyNumberFormat="1" applyFont="1" applyFill="1" applyBorder="1"/>
    <xf numFmtId="0" fontId="5" fillId="2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4" fontId="0" fillId="3" borderId="6" xfId="0" applyNumberFormat="1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0" xfId="0" applyFill="1" applyBorder="1"/>
    <xf numFmtId="0" fontId="0" fillId="5" borderId="0" xfId="0" applyFill="1" applyBorder="1"/>
    <xf numFmtId="44" fontId="0" fillId="5" borderId="0" xfId="0" applyNumberFormat="1" applyFill="1"/>
    <xf numFmtId="0" fontId="0" fillId="3" borderId="0" xfId="0" applyFill="1"/>
    <xf numFmtId="164" fontId="0" fillId="3" borderId="0" xfId="0" applyNumberFormat="1" applyFill="1"/>
    <xf numFmtId="9" fontId="0" fillId="0" borderId="0" xfId="0" applyNumberFormat="1"/>
    <xf numFmtId="164" fontId="0" fillId="0" borderId="0" xfId="0" applyNumberFormat="1"/>
    <xf numFmtId="0" fontId="3" fillId="6" borderId="0" xfId="0" applyFont="1" applyFill="1" applyAlignment="1">
      <alignment horizontal="center" vertical="center"/>
    </xf>
    <xf numFmtId="0" fontId="0" fillId="6" borderId="0" xfId="0" applyFill="1"/>
    <xf numFmtId="164" fontId="0" fillId="6" borderId="0" xfId="0" applyNumberFormat="1" applyFill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13" xfId="0" applyFill="1" applyBorder="1"/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4" xfId="0" applyFill="1" applyBorder="1"/>
    <xf numFmtId="0" fontId="0" fillId="0" borderId="14" xfId="0" applyBorder="1" applyAlignment="1">
      <alignment horizontal="center"/>
    </xf>
    <xf numFmtId="0" fontId="0" fillId="0" borderId="8" xfId="0" applyFill="1" applyBorder="1"/>
    <xf numFmtId="9" fontId="0" fillId="0" borderId="6" xfId="0" applyNumberFormat="1" applyBorder="1"/>
    <xf numFmtId="0" fontId="0" fillId="0" borderId="15" xfId="0" applyFill="1" applyBorder="1"/>
    <xf numFmtId="9" fontId="0" fillId="0" borderId="16" xfId="0" applyNumberFormat="1" applyBorder="1"/>
    <xf numFmtId="0" fontId="0" fillId="0" borderId="3" xfId="0" applyFill="1" applyBorder="1"/>
    <xf numFmtId="0" fontId="0" fillId="0" borderId="17" xfId="0" applyFill="1" applyBorder="1"/>
    <xf numFmtId="0" fontId="0" fillId="0" borderId="5" xfId="0" applyFill="1" applyBorder="1"/>
    <xf numFmtId="9" fontId="0" fillId="0" borderId="18" xfId="0" applyNumberFormat="1" applyBorder="1"/>
    <xf numFmtId="9" fontId="0" fillId="0" borderId="19" xfId="0" applyNumberFormat="1" applyBorder="1"/>
    <xf numFmtId="0" fontId="0" fillId="0" borderId="15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2</xdr:col>
      <xdr:colOff>1419225</xdr:colOff>
      <xdr:row>4</xdr:row>
      <xdr:rowOff>95250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E803FFB-6F97-8CD5-3BE7-A38EE0BDE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4300"/>
          <a:ext cx="3571875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50FD-7179-4C2E-AD3F-BF7D86810556}">
  <dimension ref="A1:F36"/>
  <sheetViews>
    <sheetView showGridLines="0" tabSelected="1" zoomScaleNormal="100" workbookViewId="0">
      <selection activeCell="G31" sqref="G31"/>
    </sheetView>
  </sheetViews>
  <sheetFormatPr defaultColWidth="0" defaultRowHeight="15" zeroHeight="1" x14ac:dyDescent="0.25"/>
  <cols>
    <col min="1" max="1" width="3" bestFit="1" customWidth="1"/>
    <col min="2" max="2" width="32.28515625" customWidth="1"/>
    <col min="3" max="3" width="22" bestFit="1" customWidth="1"/>
    <col min="4" max="4" width="12.7109375" bestFit="1" customWidth="1"/>
    <col min="5" max="5" width="3.7109375" customWidth="1"/>
    <col min="6" max="6" width="3.140625" customWidth="1"/>
    <col min="7" max="7" width="3" customWidth="1"/>
    <col min="8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ht="15.75" thickBot="1" x14ac:dyDescent="0.3"/>
    <row r="6" spans="2:4" x14ac:dyDescent="0.25">
      <c r="B6" s="28" t="s">
        <v>16</v>
      </c>
      <c r="C6" s="29"/>
      <c r="D6" s="12"/>
    </row>
    <row r="7" spans="2:4" x14ac:dyDescent="0.25">
      <c r="B7" s="30" t="s">
        <v>13</v>
      </c>
      <c r="C7" s="31"/>
      <c r="D7" s="13">
        <v>5000</v>
      </c>
    </row>
    <row r="8" spans="2:4" x14ac:dyDescent="0.25">
      <c r="B8" s="30" t="s">
        <v>14</v>
      </c>
      <c r="C8" s="31"/>
      <c r="D8" s="14">
        <v>0.01</v>
      </c>
    </row>
    <row r="9" spans="2:4" ht="15.75" thickBot="1" x14ac:dyDescent="0.3">
      <c r="B9" s="32" t="s">
        <v>15</v>
      </c>
      <c r="C9" s="33"/>
      <c r="D9" s="34">
        <f>D7*30%</f>
        <v>1500</v>
      </c>
    </row>
    <row r="10" spans="2:4" ht="15.75" thickBot="1" x14ac:dyDescent="0.3"/>
    <row r="11" spans="2:4" ht="22.5" customHeight="1" x14ac:dyDescent="0.25">
      <c r="B11" s="23" t="s">
        <v>5</v>
      </c>
      <c r="C11" s="24"/>
      <c r="D11" s="21"/>
    </row>
    <row r="12" spans="2:4" x14ac:dyDescent="0.25">
      <c r="B12" s="35" t="s">
        <v>0</v>
      </c>
      <c r="C12" s="36"/>
      <c r="D12" s="3">
        <v>500</v>
      </c>
    </row>
    <row r="13" spans="2:4" x14ac:dyDescent="0.25">
      <c r="B13" s="35" t="s">
        <v>1</v>
      </c>
      <c r="C13" s="36"/>
      <c r="D13" s="4">
        <v>5</v>
      </c>
    </row>
    <row r="14" spans="2:4" x14ac:dyDescent="0.25">
      <c r="B14" s="35" t="s">
        <v>2</v>
      </c>
      <c r="C14" s="36"/>
      <c r="D14" s="2">
        <v>1.0789999999999999E-2</v>
      </c>
    </row>
    <row r="15" spans="2:4" x14ac:dyDescent="0.25">
      <c r="B15" s="25" t="s">
        <v>3</v>
      </c>
      <c r="C15" s="22"/>
      <c r="D15" s="5">
        <f>FV(D14,D13*12,D12*-1,)</f>
        <v>41888.456999243819</v>
      </c>
    </row>
    <row r="16" spans="2:4" ht="15.75" thickBot="1" x14ac:dyDescent="0.3">
      <c r="B16" s="26" t="s">
        <v>4</v>
      </c>
      <c r="C16" s="27"/>
      <c r="D16" s="6">
        <f>D15*$D$8</f>
        <v>418.88456999243817</v>
      </c>
    </row>
    <row r="17" spans="1:4" ht="15.75" thickBot="1" x14ac:dyDescent="0.3"/>
    <row r="18" spans="1:4" ht="18.75" x14ac:dyDescent="0.25">
      <c r="B18" s="23" t="s">
        <v>11</v>
      </c>
      <c r="C18" s="24"/>
      <c r="D18" s="9" t="s">
        <v>12</v>
      </c>
    </row>
    <row r="19" spans="1:4" x14ac:dyDescent="0.25">
      <c r="A19" s="7">
        <v>2</v>
      </c>
      <c r="B19" s="15" t="s">
        <v>6</v>
      </c>
      <c r="C19" s="16">
        <f>FV($D$14,$A19*12,$D$12*-1)</f>
        <v>13613.813648822608</v>
      </c>
      <c r="D19" s="17">
        <f>C19*$D$8</f>
        <v>136.13813648822608</v>
      </c>
    </row>
    <row r="20" spans="1:4" x14ac:dyDescent="0.25">
      <c r="A20" s="7">
        <v>5</v>
      </c>
      <c r="B20" s="15" t="s">
        <v>7</v>
      </c>
      <c r="C20" s="16">
        <f>FV($D$14,$A20*12,$D$12*-1)</f>
        <v>41888.456999243819</v>
      </c>
      <c r="D20" s="17">
        <f>C20*$D$8</f>
        <v>418.88456999243817</v>
      </c>
    </row>
    <row r="21" spans="1:4" x14ac:dyDescent="0.25">
      <c r="A21" s="7">
        <v>10</v>
      </c>
      <c r="B21" s="15" t="s">
        <v>8</v>
      </c>
      <c r="C21" s="16">
        <f>FV($D$14,$A21*12,$D$12*-1)</f>
        <v>121642.1062650861</v>
      </c>
      <c r="D21" s="17">
        <f>C21*$D$8</f>
        <v>1216.4210626508609</v>
      </c>
    </row>
    <row r="22" spans="1:4" x14ac:dyDescent="0.25">
      <c r="A22" s="7">
        <v>20</v>
      </c>
      <c r="B22" s="15" t="s">
        <v>9</v>
      </c>
      <c r="C22" s="16">
        <f>FV($D$14,$A22*12,$D$12*-1)</f>
        <v>562599.20004854025</v>
      </c>
      <c r="D22" s="17">
        <f>C22*$D$8</f>
        <v>5625.992000485403</v>
      </c>
    </row>
    <row r="23" spans="1:4" ht="15.75" thickBot="1" x14ac:dyDescent="0.3">
      <c r="A23" s="7">
        <v>30</v>
      </c>
      <c r="B23" s="18" t="s">
        <v>10</v>
      </c>
      <c r="C23" s="19">
        <f>FV($D$14,$A23*12,$D$12*-1)</f>
        <v>2161084.8275023573</v>
      </c>
      <c r="D23" s="20">
        <f>C23*$D$8</f>
        <v>21610.848275023574</v>
      </c>
    </row>
    <row r="24" spans="1:4" x14ac:dyDescent="0.25"/>
    <row r="25" spans="1:4" x14ac:dyDescent="0.25">
      <c r="B25" s="38" t="s">
        <v>17</v>
      </c>
      <c r="C25" s="39" t="s">
        <v>34</v>
      </c>
      <c r="D25" s="39"/>
    </row>
    <row r="26" spans="1:4" x14ac:dyDescent="0.25">
      <c r="B26" s="37" t="s">
        <v>20</v>
      </c>
      <c r="C26" s="41">
        <f>D12</f>
        <v>500</v>
      </c>
      <c r="D26" s="40"/>
    </row>
    <row r="27" spans="1:4" x14ac:dyDescent="0.25"/>
    <row r="28" spans="1:4" x14ac:dyDescent="0.25">
      <c r="B28" s="44" t="s">
        <v>21</v>
      </c>
      <c r="C28" s="44" t="s">
        <v>22</v>
      </c>
      <c r="D28" s="44" t="s">
        <v>23</v>
      </c>
    </row>
    <row r="29" spans="1:4" x14ac:dyDescent="0.25">
      <c r="B29" s="10" t="s">
        <v>24</v>
      </c>
      <c r="C29" s="42">
        <f>VLOOKUP($C$25&amp;"-"&amp;B29,Planilha2!B:E,4,FALSE)</f>
        <v>0.32</v>
      </c>
      <c r="D29" s="43">
        <f>C29*$C$26</f>
        <v>160</v>
      </c>
    </row>
    <row r="30" spans="1:4" x14ac:dyDescent="0.25">
      <c r="B30" s="10" t="s">
        <v>25</v>
      </c>
      <c r="C30" s="42">
        <f>VLOOKUP($C$25&amp;"-"&amp;B30,Planilha2!B:E,4,FALSE)</f>
        <v>0.4</v>
      </c>
      <c r="D30" s="43">
        <f t="shared" ref="D30:D34" si="0">C30*$C$26</f>
        <v>200</v>
      </c>
    </row>
    <row r="31" spans="1:4" x14ac:dyDescent="0.25">
      <c r="B31" s="10" t="s">
        <v>26</v>
      </c>
      <c r="C31" s="42">
        <f>VLOOKUP($C$25&amp;"-"&amp;B31,Planilha2!B:E,4,FALSE)</f>
        <v>0.08</v>
      </c>
      <c r="D31" s="43">
        <f t="shared" si="0"/>
        <v>40</v>
      </c>
    </row>
    <row r="32" spans="1:4" x14ac:dyDescent="0.25">
      <c r="B32" s="10" t="s">
        <v>27</v>
      </c>
      <c r="C32" s="42">
        <f>VLOOKUP($C$25&amp;"-"&amp;B32,Planilha2!B:E,4,FALSE)</f>
        <v>0.1</v>
      </c>
      <c r="D32" s="43">
        <f t="shared" si="0"/>
        <v>50</v>
      </c>
    </row>
    <row r="33" spans="2:4" x14ac:dyDescent="0.25">
      <c r="B33" s="10" t="s">
        <v>28</v>
      </c>
      <c r="C33" s="42">
        <f>VLOOKUP($C$25&amp;"-"&amp;B33,Planilha2!B:E,4,FALSE)</f>
        <v>0.1</v>
      </c>
      <c r="D33" s="43">
        <f t="shared" si="0"/>
        <v>50</v>
      </c>
    </row>
    <row r="34" spans="2:4" x14ac:dyDescent="0.25">
      <c r="B34" s="10" t="s">
        <v>29</v>
      </c>
      <c r="C34" s="42">
        <f>VLOOKUP($C$25&amp;"-"&amp;B34,Planilha2!B:E,4,FALSE)</f>
        <v>0</v>
      </c>
      <c r="D34" s="43">
        <f t="shared" si="0"/>
        <v>0</v>
      </c>
    </row>
    <row r="35" spans="2:4" x14ac:dyDescent="0.25">
      <c r="B35" s="45"/>
      <c r="C35" s="45"/>
      <c r="D35" s="46">
        <f>SUM(D29:D34)</f>
        <v>500</v>
      </c>
    </row>
    <row r="36" spans="2:4" x14ac:dyDescent="0.25"/>
  </sheetData>
  <mergeCells count="11">
    <mergeCell ref="B6:C6"/>
    <mergeCell ref="B7:C7"/>
    <mergeCell ref="B8:C8"/>
    <mergeCell ref="B9:C9"/>
    <mergeCell ref="B11:C11"/>
    <mergeCell ref="B18:C18"/>
    <mergeCell ref="B12:C12"/>
    <mergeCell ref="B13:C13"/>
    <mergeCell ref="B14:C14"/>
    <mergeCell ref="B15:C15"/>
    <mergeCell ref="B16:C16"/>
  </mergeCells>
  <dataValidations count="1">
    <dataValidation type="list" allowBlank="1" showInputMessage="1" showErrorMessage="1" sqref="C25" xr:uid="{D7DF4636-A886-411F-99BC-FD756FAC71B2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F1DE-66EE-406F-BBF2-654D01FEC80C}">
  <dimension ref="B1:K20"/>
  <sheetViews>
    <sheetView workbookViewId="0">
      <selection activeCell="J14" sqref="J14"/>
    </sheetView>
  </sheetViews>
  <sheetFormatPr defaultRowHeight="15" x14ac:dyDescent="0.25"/>
  <cols>
    <col min="2" max="2" width="33" bestFit="1" customWidth="1"/>
    <col min="3" max="3" width="14.42578125" bestFit="1" customWidth="1"/>
    <col min="4" max="4" width="18.5703125" bestFit="1" customWidth="1"/>
    <col min="10" max="10" width="20.7109375" bestFit="1" customWidth="1"/>
  </cols>
  <sheetData>
    <row r="1" spans="2:11" ht="15.75" thickBot="1" x14ac:dyDescent="0.3"/>
    <row r="2" spans="2:11" ht="15.75" thickBot="1" x14ac:dyDescent="0.3">
      <c r="B2" s="66" t="s">
        <v>33</v>
      </c>
      <c r="C2" s="67" t="s">
        <v>31</v>
      </c>
      <c r="D2" s="68" t="s">
        <v>30</v>
      </c>
      <c r="E2" s="69" t="s">
        <v>32</v>
      </c>
    </row>
    <row r="3" spans="2:11" x14ac:dyDescent="0.25">
      <c r="B3" s="64" t="str">
        <f>C3&amp;"-"&amp;D3</f>
        <v>CONSERVADOR-PAPEL</v>
      </c>
      <c r="C3" s="65" t="s">
        <v>19</v>
      </c>
      <c r="D3" s="50" t="s">
        <v>24</v>
      </c>
      <c r="E3" s="58">
        <v>0.3</v>
      </c>
    </row>
    <row r="4" spans="2:11" x14ac:dyDescent="0.25">
      <c r="B4" s="1" t="str">
        <f t="shared" ref="B4:B20" si="0">C4&amp;"-"&amp;D4</f>
        <v>CONSERVADOR-TIJOLOS</v>
      </c>
      <c r="C4" s="11" t="s">
        <v>19</v>
      </c>
      <c r="D4" s="47" t="s">
        <v>25</v>
      </c>
      <c r="E4" s="14">
        <v>0.5</v>
      </c>
    </row>
    <row r="5" spans="2:11" x14ac:dyDescent="0.25">
      <c r="B5" s="1" t="str">
        <f t="shared" si="0"/>
        <v>CONSERVADOR-HÍBRIDOS</v>
      </c>
      <c r="C5" s="11" t="s">
        <v>19</v>
      </c>
      <c r="D5" s="47" t="s">
        <v>26</v>
      </c>
      <c r="E5" s="14">
        <v>0.1</v>
      </c>
    </row>
    <row r="6" spans="2:11" x14ac:dyDescent="0.25">
      <c r="B6" s="1" t="str">
        <f t="shared" si="0"/>
        <v>CONSERVADOR-FOFs</v>
      </c>
      <c r="C6" s="11" t="s">
        <v>19</v>
      </c>
      <c r="D6" s="47" t="s">
        <v>27</v>
      </c>
      <c r="E6" s="14">
        <v>0.1</v>
      </c>
      <c r="J6" t="s">
        <v>35</v>
      </c>
      <c r="K6" s="70">
        <f>VLOOKUP(J6,B2:E20,4,FALSE)</f>
        <v>0.08</v>
      </c>
    </row>
    <row r="7" spans="2:11" x14ac:dyDescent="0.25">
      <c r="B7" s="1" t="str">
        <f t="shared" si="0"/>
        <v>CONSERVADOR-DESENVOLVIMENTO</v>
      </c>
      <c r="C7" s="11" t="s">
        <v>19</v>
      </c>
      <c r="D7" s="47" t="s">
        <v>28</v>
      </c>
      <c r="E7" s="14">
        <v>0</v>
      </c>
    </row>
    <row r="8" spans="2:11" ht="15.75" thickBot="1" x14ac:dyDescent="0.3">
      <c r="B8" s="8" t="str">
        <f t="shared" si="0"/>
        <v>CONSERVADOR-HOTELARIAS</v>
      </c>
      <c r="C8" s="51" t="s">
        <v>19</v>
      </c>
      <c r="D8" s="52" t="s">
        <v>29</v>
      </c>
      <c r="E8" s="56">
        <v>0</v>
      </c>
    </row>
    <row r="9" spans="2:11" x14ac:dyDescent="0.25">
      <c r="B9" s="57" t="str">
        <f t="shared" si="0"/>
        <v>MODERADO-PAPEL</v>
      </c>
      <c r="C9" s="49" t="s">
        <v>34</v>
      </c>
      <c r="D9" s="50" t="s">
        <v>24</v>
      </c>
      <c r="E9" s="58">
        <v>0.32</v>
      </c>
    </row>
    <row r="10" spans="2:11" x14ac:dyDescent="0.25">
      <c r="B10" s="59" t="str">
        <f t="shared" si="0"/>
        <v>MODERADO-TIJOLOS</v>
      </c>
      <c r="C10" s="48" t="s">
        <v>34</v>
      </c>
      <c r="D10" s="47" t="s">
        <v>25</v>
      </c>
      <c r="E10" s="14">
        <v>0.4</v>
      </c>
    </row>
    <row r="11" spans="2:11" x14ac:dyDescent="0.25">
      <c r="B11" s="59" t="str">
        <f t="shared" si="0"/>
        <v>MODERADO-HÍBRIDOS</v>
      </c>
      <c r="C11" s="48" t="s">
        <v>34</v>
      </c>
      <c r="D11" s="47" t="s">
        <v>26</v>
      </c>
      <c r="E11" s="14">
        <v>0.08</v>
      </c>
    </row>
    <row r="12" spans="2:11" x14ac:dyDescent="0.25">
      <c r="B12" s="59" t="str">
        <f t="shared" si="0"/>
        <v>MODERADO-FOFs</v>
      </c>
      <c r="C12" s="48" t="s">
        <v>34</v>
      </c>
      <c r="D12" s="47" t="s">
        <v>27</v>
      </c>
      <c r="E12" s="14">
        <v>0.1</v>
      </c>
    </row>
    <row r="13" spans="2:11" x14ac:dyDescent="0.25">
      <c r="B13" s="60" t="str">
        <f t="shared" si="0"/>
        <v>MODERADO-DESENVOLVIMENTO</v>
      </c>
      <c r="C13" s="53" t="s">
        <v>34</v>
      </c>
      <c r="D13" s="54" t="s">
        <v>28</v>
      </c>
      <c r="E13" s="14">
        <v>0.1</v>
      </c>
    </row>
    <row r="14" spans="2:11" ht="15.75" thickBot="1" x14ac:dyDescent="0.3">
      <c r="B14" s="61" t="str">
        <f t="shared" si="0"/>
        <v>MODERADO-HOTELARIAS</v>
      </c>
      <c r="C14" s="55" t="s">
        <v>34</v>
      </c>
      <c r="D14" s="52" t="s">
        <v>29</v>
      </c>
      <c r="E14" s="62">
        <v>0</v>
      </c>
    </row>
    <row r="15" spans="2:11" x14ac:dyDescent="0.25">
      <c r="B15" s="57" t="str">
        <f t="shared" si="0"/>
        <v>AGRESSIVO-PAPEL</v>
      </c>
      <c r="C15" s="49" t="s">
        <v>18</v>
      </c>
      <c r="D15" s="50" t="s">
        <v>24</v>
      </c>
      <c r="E15" s="63">
        <v>0.5</v>
      </c>
    </row>
    <row r="16" spans="2:11" x14ac:dyDescent="0.25">
      <c r="B16" s="59" t="str">
        <f t="shared" si="0"/>
        <v>AGRESSIVO-TIJOLOS</v>
      </c>
      <c r="C16" s="48" t="s">
        <v>18</v>
      </c>
      <c r="D16" s="47" t="s">
        <v>25</v>
      </c>
      <c r="E16" s="14">
        <v>0.1</v>
      </c>
    </row>
    <row r="17" spans="2:5" x14ac:dyDescent="0.25">
      <c r="B17" s="59" t="str">
        <f t="shared" si="0"/>
        <v>AGRESSIVO-HÍBRIDOS</v>
      </c>
      <c r="C17" s="48" t="s">
        <v>18</v>
      </c>
      <c r="D17" s="47" t="s">
        <v>26</v>
      </c>
      <c r="E17" s="14">
        <v>0.05</v>
      </c>
    </row>
    <row r="18" spans="2:5" x14ac:dyDescent="0.25">
      <c r="B18" s="59" t="str">
        <f t="shared" si="0"/>
        <v>AGRESSIVO-FOFs</v>
      </c>
      <c r="C18" s="48" t="s">
        <v>18</v>
      </c>
      <c r="D18" s="47" t="s">
        <v>27</v>
      </c>
      <c r="E18" s="14">
        <v>0.05</v>
      </c>
    </row>
    <row r="19" spans="2:5" x14ac:dyDescent="0.25">
      <c r="B19" s="60" t="str">
        <f t="shared" si="0"/>
        <v>AGRESSIVO-DESENVOLVIMENTO</v>
      </c>
      <c r="C19" s="53" t="s">
        <v>18</v>
      </c>
      <c r="D19" s="54" t="s">
        <v>28</v>
      </c>
      <c r="E19" s="63">
        <v>0.2</v>
      </c>
    </row>
    <row r="20" spans="2:5" ht="15.75" thickBot="1" x14ac:dyDescent="0.3">
      <c r="B20" s="61" t="str">
        <f t="shared" si="0"/>
        <v>AGRESSIVO-HOTELARIAS</v>
      </c>
      <c r="C20" s="55" t="s">
        <v>18</v>
      </c>
      <c r="D20" s="52" t="s">
        <v>29</v>
      </c>
      <c r="E20" s="6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Santos de Lucena</dc:creator>
  <cp:lastModifiedBy>Gabriel Santos de Lucena</cp:lastModifiedBy>
  <dcterms:created xsi:type="dcterms:W3CDTF">2025-06-05T17:53:12Z</dcterms:created>
  <dcterms:modified xsi:type="dcterms:W3CDTF">2025-06-05T20:43:22Z</dcterms:modified>
</cp:coreProperties>
</file>