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smilr\Documents\GitHub\Assignments BINF690\BING690 HW &amp; TESTS\"/>
    </mc:Choice>
  </mc:AlternateContent>
  <xr:revisionPtr revIDLastSave="0" documentId="13_ncr:1_{40C91DD5-3C9F-4038-87E8-AB568F9822EA}" xr6:coauthVersionLast="46" xr6:coauthVersionMax="46" xr10:uidLastSave="{00000000-0000-0000-0000-000000000000}"/>
  <bookViews>
    <workbookView xWindow="-120" yWindow="-120" windowWidth="29040" windowHeight="17640" activeTab="1" xr2:uid="{69891936-7063-B248-93D6-0D934E95CE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2" l="1"/>
  <c r="C88" i="2"/>
  <c r="C89" i="2"/>
  <c r="C91" i="2"/>
  <c r="A106" i="2"/>
  <c r="D87" i="2"/>
  <c r="B90" i="1"/>
  <c r="B107" i="1"/>
  <c r="C83" i="1"/>
  <c r="B36" i="1"/>
  <c r="C29" i="1"/>
  <c r="C31" i="1"/>
  <c r="B46" i="1"/>
  <c r="B45" i="1"/>
  <c r="B44" i="1"/>
  <c r="B40" i="1"/>
  <c r="D24" i="1"/>
  <c r="E24" i="1" s="1"/>
  <c r="E26" i="1" s="1"/>
  <c r="D26" i="1"/>
  <c r="A95" i="2"/>
  <c r="A96" i="2" s="1"/>
  <c r="G87" i="2"/>
  <c r="F87" i="2"/>
  <c r="E87" i="2"/>
  <c r="B65" i="2"/>
  <c r="B47" i="2"/>
  <c r="B42" i="2"/>
  <c r="C35" i="2"/>
  <c r="C37" i="2" s="1"/>
  <c r="C34" i="2"/>
  <c r="C33" i="2"/>
  <c r="C32" i="2"/>
  <c r="C31" i="2"/>
  <c r="C30" i="2"/>
  <c r="J29" i="2"/>
  <c r="D28" i="2"/>
  <c r="D33" i="2" s="1"/>
  <c r="C7" i="2"/>
  <c r="D6" i="2"/>
  <c r="C6" i="2"/>
  <c r="J3" i="2"/>
  <c r="D2" i="2"/>
  <c r="D7" i="2" s="1"/>
  <c r="C5" i="1"/>
  <c r="C4" i="1"/>
  <c r="D32" i="2" l="1"/>
  <c r="C36" i="2"/>
  <c r="D31" i="2"/>
  <c r="D34" i="2"/>
  <c r="E88" i="2"/>
  <c r="D88" i="2"/>
  <c r="E2" i="2"/>
  <c r="D30" i="2"/>
  <c r="D35" i="2"/>
  <c r="F88" i="2"/>
  <c r="E89" i="2" s="1"/>
  <c r="E28" i="2"/>
  <c r="E30" i="2" s="1"/>
  <c r="A97" i="2"/>
  <c r="E32" i="2"/>
  <c r="D83" i="1"/>
  <c r="E83" i="1"/>
  <c r="F83" i="1"/>
  <c r="G83" i="1"/>
  <c r="D89" i="2" l="1"/>
  <c r="C90" i="2" s="1"/>
  <c r="E84" i="1"/>
  <c r="F84" i="1"/>
  <c r="C84" i="1"/>
  <c r="E7" i="2"/>
  <c r="F2" i="2"/>
  <c r="E6" i="2"/>
  <c r="E34" i="2"/>
  <c r="E35" i="2"/>
  <c r="E33" i="2"/>
  <c r="E31" i="2"/>
  <c r="F28" i="2"/>
  <c r="D36" i="2"/>
  <c r="D37" i="2"/>
  <c r="A98" i="2"/>
  <c r="D90" i="2"/>
  <c r="D84" i="1"/>
  <c r="C85" i="1" s="1"/>
  <c r="E85" i="1"/>
  <c r="A91" i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B96" i="2" l="1"/>
  <c r="D85" i="1"/>
  <c r="C86" i="1" s="1"/>
  <c r="B94" i="2"/>
  <c r="E36" i="2"/>
  <c r="E37" i="2"/>
  <c r="F34" i="2"/>
  <c r="G28" i="2"/>
  <c r="F33" i="2"/>
  <c r="F35" i="2"/>
  <c r="F30" i="2"/>
  <c r="F32" i="2"/>
  <c r="F31" i="2"/>
  <c r="F6" i="2"/>
  <c r="F7" i="2"/>
  <c r="G2" i="2"/>
  <c r="B95" i="2"/>
  <c r="B97" i="2"/>
  <c r="A99" i="2"/>
  <c r="B98" i="2"/>
  <c r="D86" i="1"/>
  <c r="C87" i="1" s="1"/>
  <c r="B98" i="1" s="1"/>
  <c r="A104" i="1"/>
  <c r="B101" i="1" l="1"/>
  <c r="B97" i="1"/>
  <c r="B104" i="1"/>
  <c r="B100" i="1"/>
  <c r="B99" i="1"/>
  <c r="B91" i="1"/>
  <c r="B103" i="1"/>
  <c r="B102" i="1"/>
  <c r="B95" i="1"/>
  <c r="B96" i="1"/>
  <c r="B92" i="1"/>
  <c r="B93" i="1"/>
  <c r="B94" i="1"/>
  <c r="G33" i="2"/>
  <c r="G31" i="2"/>
  <c r="G32" i="2"/>
  <c r="H28" i="2"/>
  <c r="G30" i="2"/>
  <c r="G34" i="2"/>
  <c r="G35" i="2"/>
  <c r="H2" i="2"/>
  <c r="G7" i="2"/>
  <c r="G6" i="2"/>
  <c r="F37" i="2"/>
  <c r="F36" i="2"/>
  <c r="A100" i="2"/>
  <c r="B99" i="2"/>
  <c r="A105" i="1"/>
  <c r="B105" i="1" s="1"/>
  <c r="C33" i="1"/>
  <c r="B38" i="1"/>
  <c r="C32" i="1" s="1"/>
  <c r="L3" i="1"/>
  <c r="D2" i="1"/>
  <c r="E2" i="1" s="1"/>
  <c r="C26" i="1"/>
  <c r="B61" i="1"/>
  <c r="C30" i="1"/>
  <c r="C28" i="1"/>
  <c r="C27" i="1"/>
  <c r="L25" i="1"/>
  <c r="B43" i="1"/>
  <c r="D30" i="1" l="1"/>
  <c r="D31" i="1"/>
  <c r="D33" i="1" s="1"/>
  <c r="I2" i="2"/>
  <c r="H7" i="2"/>
  <c r="H6" i="2"/>
  <c r="H31" i="2"/>
  <c r="H30" i="2"/>
  <c r="H35" i="2"/>
  <c r="H34" i="2"/>
  <c r="H32" i="2"/>
  <c r="I28" i="2"/>
  <c r="H33" i="2"/>
  <c r="G37" i="2"/>
  <c r="G36" i="2"/>
  <c r="A101" i="2"/>
  <c r="B100" i="2"/>
  <c r="C16" i="2"/>
  <c r="F2" i="1"/>
  <c r="G2" i="1" s="1"/>
  <c r="E5" i="1"/>
  <c r="E4" i="1"/>
  <c r="D4" i="1"/>
  <c r="D5" i="1"/>
  <c r="A106" i="1"/>
  <c r="B106" i="1" s="1"/>
  <c r="D27" i="1"/>
  <c r="D28" i="1"/>
  <c r="D29" i="1"/>
  <c r="E30" i="1"/>
  <c r="E31" i="1"/>
  <c r="E27" i="1"/>
  <c r="E28" i="1"/>
  <c r="F24" i="1"/>
  <c r="E29" i="1"/>
  <c r="D32" i="1" l="1"/>
  <c r="H36" i="2"/>
  <c r="H37" i="2"/>
  <c r="I31" i="2"/>
  <c r="B49" i="2" s="1"/>
  <c r="I32" i="2"/>
  <c r="B50" i="2" s="1"/>
  <c r="I30" i="2"/>
  <c r="B48" i="2" s="1"/>
  <c r="I35" i="2"/>
  <c r="I33" i="2"/>
  <c r="B51" i="2" s="1"/>
  <c r="I34" i="2"/>
  <c r="B52" i="2" s="1"/>
  <c r="J28" i="2"/>
  <c r="B40" i="2"/>
  <c r="B41" i="2"/>
  <c r="I6" i="2"/>
  <c r="J6" i="2" s="1"/>
  <c r="I7" i="2"/>
  <c r="J7" i="2" s="1"/>
  <c r="C18" i="2"/>
  <c r="J2" i="2"/>
  <c r="C17" i="2" s="1"/>
  <c r="B46" i="2"/>
  <c r="A102" i="2"/>
  <c r="B101" i="2"/>
  <c r="G5" i="1"/>
  <c r="G4" i="1"/>
  <c r="F5" i="1"/>
  <c r="F4" i="1"/>
  <c r="A107" i="1"/>
  <c r="H2" i="1"/>
  <c r="E33" i="1"/>
  <c r="E32" i="1"/>
  <c r="G24" i="1"/>
  <c r="F26" i="1"/>
  <c r="F30" i="1"/>
  <c r="F27" i="1"/>
  <c r="F28" i="1"/>
  <c r="F31" i="1"/>
  <c r="F29" i="1"/>
  <c r="C19" i="2" l="1"/>
  <c r="I37" i="2"/>
  <c r="J37" i="2" s="1"/>
  <c r="B43" i="2" s="1"/>
  <c r="I36" i="2"/>
  <c r="J36" i="2" s="1"/>
  <c r="B44" i="2" s="1"/>
  <c r="C4" i="2"/>
  <c r="F4" i="2"/>
  <c r="E4" i="2"/>
  <c r="D4" i="2"/>
  <c r="G4" i="2"/>
  <c r="H4" i="2"/>
  <c r="I4" i="2"/>
  <c r="A103" i="2"/>
  <c r="B102" i="2"/>
  <c r="G5" i="2"/>
  <c r="I5" i="2"/>
  <c r="F5" i="2"/>
  <c r="E5" i="2"/>
  <c r="C5" i="2"/>
  <c r="D5" i="2"/>
  <c r="C20" i="2"/>
  <c r="H5" i="2"/>
  <c r="H5" i="1"/>
  <c r="H4" i="1"/>
  <c r="I2" i="1"/>
  <c r="F33" i="1"/>
  <c r="F32" i="1"/>
  <c r="G29" i="1"/>
  <c r="G31" i="1"/>
  <c r="G26" i="1"/>
  <c r="G30" i="1"/>
  <c r="H24" i="1"/>
  <c r="G27" i="1"/>
  <c r="G28" i="1"/>
  <c r="J5" i="2" l="1"/>
  <c r="H9" i="2"/>
  <c r="H8" i="2"/>
  <c r="D8" i="2"/>
  <c r="D9" i="2"/>
  <c r="A104" i="2"/>
  <c r="B103" i="2"/>
  <c r="E9" i="2"/>
  <c r="E8" i="2"/>
  <c r="F9" i="2"/>
  <c r="F8" i="2"/>
  <c r="G8" i="2"/>
  <c r="G9" i="2"/>
  <c r="D13" i="2"/>
  <c r="E10" i="2"/>
  <c r="I10" i="2"/>
  <c r="G13" i="2"/>
  <c r="I13" i="2"/>
  <c r="C13" i="2"/>
  <c r="D10" i="2"/>
  <c r="H13" i="2"/>
  <c r="H10" i="2"/>
  <c r="C10" i="2"/>
  <c r="G10" i="2"/>
  <c r="F13" i="2"/>
  <c r="E13" i="2"/>
  <c r="F10" i="2"/>
  <c r="I9" i="2"/>
  <c r="I8" i="2"/>
  <c r="C9" i="2"/>
  <c r="C8" i="2"/>
  <c r="J4" i="2"/>
  <c r="I4" i="1"/>
  <c r="I5" i="1"/>
  <c r="I24" i="1"/>
  <c r="H29" i="1"/>
  <c r="H30" i="1"/>
  <c r="H31" i="1"/>
  <c r="H27" i="1"/>
  <c r="H28" i="1"/>
  <c r="H26" i="1"/>
  <c r="J2" i="1"/>
  <c r="G32" i="1"/>
  <c r="G33" i="1"/>
  <c r="I11" i="2" l="1"/>
  <c r="I12" i="2" s="1"/>
  <c r="I14" i="2"/>
  <c r="D11" i="2"/>
  <c r="D12" i="2" s="1"/>
  <c r="D14" i="2"/>
  <c r="E11" i="2"/>
  <c r="E12" i="2" s="1"/>
  <c r="E14" i="2"/>
  <c r="H11" i="2"/>
  <c r="H12" i="2" s="1"/>
  <c r="H14" i="2"/>
  <c r="F11" i="2"/>
  <c r="F12" i="2" s="1"/>
  <c r="F14" i="2"/>
  <c r="G11" i="2"/>
  <c r="G12" i="2" s="1"/>
  <c r="G14" i="2"/>
  <c r="C14" i="2"/>
  <c r="K10" i="2"/>
  <c r="A105" i="2"/>
  <c r="B104" i="2"/>
  <c r="J13" i="2"/>
  <c r="C22" i="2" s="1"/>
  <c r="C11" i="2"/>
  <c r="J10" i="2"/>
  <c r="J8" i="2"/>
  <c r="J9" i="2"/>
  <c r="J5" i="1"/>
  <c r="J4" i="1"/>
  <c r="H33" i="1"/>
  <c r="H32" i="1"/>
  <c r="I27" i="1"/>
  <c r="I31" i="1"/>
  <c r="I29" i="1"/>
  <c r="J24" i="1"/>
  <c r="I26" i="1"/>
  <c r="I30" i="1"/>
  <c r="I28" i="1"/>
  <c r="K2" i="1"/>
  <c r="J14" i="2" l="1"/>
  <c r="C12" i="2"/>
  <c r="J11" i="2"/>
  <c r="B105" i="2"/>
  <c r="K4" i="1"/>
  <c r="L4" i="1" s="1"/>
  <c r="K5" i="1"/>
  <c r="L5" i="1" s="1"/>
  <c r="B42" i="1"/>
  <c r="C12" i="1"/>
  <c r="I32" i="1"/>
  <c r="I33" i="1"/>
  <c r="L2" i="1"/>
  <c r="K24" i="1"/>
  <c r="J27" i="1"/>
  <c r="J28" i="1"/>
  <c r="J29" i="1"/>
  <c r="J31" i="1"/>
  <c r="J26" i="1"/>
  <c r="J30" i="1"/>
  <c r="C15" i="1" l="1"/>
  <c r="A107" i="2"/>
  <c r="B106" i="2"/>
  <c r="K12" i="2"/>
  <c r="C21" i="2" s="1"/>
  <c r="C23" i="2" s="1"/>
  <c r="J12" i="2"/>
  <c r="K26" i="1"/>
  <c r="K30" i="1"/>
  <c r="B48" i="1" s="1"/>
  <c r="K31" i="1"/>
  <c r="K27" i="1"/>
  <c r="K28" i="1"/>
  <c r="K29" i="1"/>
  <c r="B47" i="1" s="1"/>
  <c r="B37" i="1"/>
  <c r="L24" i="1"/>
  <c r="C13" i="1"/>
  <c r="C14" i="1"/>
  <c r="J32" i="1"/>
  <c r="J33" i="1"/>
  <c r="G7" i="1" l="1"/>
  <c r="G8" i="1" s="1"/>
  <c r="H7" i="1"/>
  <c r="H8" i="1" s="1"/>
  <c r="D7" i="1"/>
  <c r="D8" i="1" s="1"/>
  <c r="J7" i="1"/>
  <c r="J8" i="1" s="1"/>
  <c r="E7" i="1"/>
  <c r="E8" i="1" s="1"/>
  <c r="K7" i="1"/>
  <c r="K8" i="1" s="1"/>
  <c r="F7" i="1"/>
  <c r="F8" i="1" s="1"/>
  <c r="C7" i="1"/>
  <c r="C8" i="1" s="1"/>
  <c r="I7" i="1"/>
  <c r="I8" i="1" s="1"/>
  <c r="A108" i="2"/>
  <c r="B107" i="2"/>
  <c r="K33" i="1"/>
  <c r="L33" i="1" s="1"/>
  <c r="B39" i="1" s="1"/>
  <c r="K32" i="1"/>
  <c r="L32" i="1" s="1"/>
  <c r="A109" i="2" l="1"/>
  <c r="B108" i="2"/>
  <c r="A110" i="2" l="1"/>
  <c r="B109" i="2"/>
  <c r="B110" i="2" l="1"/>
  <c r="A111" i="2"/>
  <c r="C16" i="1"/>
  <c r="B111" i="2" l="1"/>
  <c r="A112" i="2"/>
  <c r="D10" i="1"/>
  <c r="J10" i="1"/>
  <c r="H9" i="1"/>
  <c r="E10" i="1"/>
  <c r="I9" i="1"/>
  <c r="F10" i="1"/>
  <c r="D9" i="1"/>
  <c r="J9" i="1"/>
  <c r="G10" i="1"/>
  <c r="E9" i="1"/>
  <c r="K9" i="1"/>
  <c r="H10" i="1"/>
  <c r="F9" i="1"/>
  <c r="I10" i="1"/>
  <c r="G9" i="1"/>
  <c r="C9" i="1"/>
  <c r="K10" i="1"/>
  <c r="C10" i="1"/>
  <c r="I6" i="1"/>
  <c r="F6" i="1"/>
  <c r="H6" i="1"/>
  <c r="D6" i="1"/>
  <c r="J6" i="1"/>
  <c r="E6" i="1"/>
  <c r="K6" i="1"/>
  <c r="G6" i="1"/>
  <c r="C6" i="1"/>
  <c r="B112" i="2" l="1"/>
  <c r="A113" i="2"/>
  <c r="L10" i="1"/>
  <c r="C18" i="1" s="1"/>
  <c r="L9" i="1"/>
  <c r="L7" i="1"/>
  <c r="L8" i="1"/>
  <c r="L6" i="1"/>
  <c r="A114" i="2" l="1"/>
  <c r="B113" i="2"/>
  <c r="C20" i="1"/>
  <c r="C17" i="1"/>
  <c r="C19" i="1" s="1"/>
  <c r="B114" i="2" l="1"/>
  <c r="A115" i="2"/>
  <c r="B115" i="2" l="1"/>
  <c r="A116" i="2"/>
  <c r="B116" i="2" l="1"/>
  <c r="A117" i="2"/>
  <c r="A118" i="2" l="1"/>
  <c r="B117" i="2"/>
  <c r="A119" i="2" l="1"/>
  <c r="B118" i="2"/>
  <c r="B119" i="2" l="1"/>
  <c r="A120" i="2"/>
  <c r="B120" i="2" l="1"/>
  <c r="A121" i="2"/>
  <c r="B121" i="2" l="1"/>
  <c r="A122" i="2"/>
  <c r="B122" i="2" s="1"/>
</calcChain>
</file>

<file path=xl/sharedStrings.xml><?xml version="1.0" encoding="utf-8"?>
<sst xmlns="http://schemas.openxmlformats.org/spreadsheetml/2006/main" count="213" uniqueCount="87">
  <si>
    <t>X</t>
  </si>
  <si>
    <t>Y</t>
  </si>
  <si>
    <t>n</t>
  </si>
  <si>
    <t>(xi-Meanx) * (xi-Meanx)</t>
  </si>
  <si>
    <t>(xi-Meanx)^2</t>
  </si>
  <si>
    <t>SUM</t>
  </si>
  <si>
    <t>a1 (Slope)</t>
  </si>
  <si>
    <t>a0 (Intercept)</t>
  </si>
  <si>
    <t>standard error Sy/x</t>
  </si>
  <si>
    <t>Standard deviation Sy</t>
  </si>
  <si>
    <t>(Yi-a0-a1xi)^2</t>
  </si>
  <si>
    <t>Sy/x &lt; Sy</t>
  </si>
  <si>
    <t>least-squares regression</t>
  </si>
  <si>
    <t>Xmean</t>
  </si>
  <si>
    <t>Ymean</t>
  </si>
  <si>
    <t>(Yi-Ymean)^2</t>
  </si>
  <si>
    <t>yi-Ymean</t>
  </si>
  <si>
    <t>Xi-Xmean</t>
  </si>
  <si>
    <t>Yi</t>
  </si>
  <si>
    <t>Polynomial Regression</t>
  </si>
  <si>
    <t>m</t>
  </si>
  <si>
    <t>Xsum</t>
  </si>
  <si>
    <t>Ysum</t>
  </si>
  <si>
    <t>X^2Sum</t>
  </si>
  <si>
    <t xml:space="preserve">X^3sum </t>
  </si>
  <si>
    <t>X^2</t>
  </si>
  <si>
    <t>X^3</t>
  </si>
  <si>
    <t>X^4</t>
  </si>
  <si>
    <t>X^4sum</t>
  </si>
  <si>
    <t>XiYi</t>
  </si>
  <si>
    <t>Xi^2Yi</t>
  </si>
  <si>
    <t>XiYisum</t>
  </si>
  <si>
    <t>Xi^2Yisum</t>
  </si>
  <si>
    <t>A</t>
  </si>
  <si>
    <t>Solutin to Problem 9.9</t>
  </si>
  <si>
    <t>X1</t>
  </si>
  <si>
    <t>X2</t>
  </si>
  <si>
    <t>X3</t>
  </si>
  <si>
    <t>EQUAL</t>
  </si>
  <si>
    <t>Test</t>
  </si>
  <si>
    <t>Check</t>
  </si>
  <si>
    <t>Enter Coefficients and Solutions to equations in green cells</t>
  </si>
  <si>
    <t>Test by plugging X values in equation A and comparing to equal column</t>
  </si>
  <si>
    <t>B</t>
  </si>
  <si>
    <t>Test by plugging X values in equation B and comparing to equal column</t>
  </si>
  <si>
    <t>C</t>
  </si>
  <si>
    <t>Test by plugging X values in equation C and comparing to equal column</t>
  </si>
  <si>
    <t>B=B-(a21/a11)A</t>
  </si>
  <si>
    <t>C=C-(a31/a11)A</t>
  </si>
  <si>
    <t>C=C-(b32/b22)B</t>
  </si>
  <si>
    <t>VARIABLE</t>
  </si>
  <si>
    <t>VALUE</t>
  </si>
  <si>
    <t>Calculate X1 from equation C in last matrix and X3 and X2</t>
  </si>
  <si>
    <t>Calculate X2 from equation C in last matrix and X3</t>
  </si>
  <si>
    <t>Calculate X3 from equation C in last matrix</t>
  </si>
  <si>
    <t>CORRECT</t>
  </si>
  <si>
    <t>a0</t>
  </si>
  <si>
    <t>a1</t>
  </si>
  <si>
    <t>a2</t>
  </si>
  <si>
    <t>(Yi-a0-a1xi-a2xi^2)^2</t>
  </si>
  <si>
    <t>Sx/y</t>
  </si>
  <si>
    <t>r^2</t>
  </si>
  <si>
    <t>x</t>
  </si>
  <si>
    <t>F(x)</t>
  </si>
  <si>
    <t>F(xi,xi-1)</t>
  </si>
  <si>
    <t>F(xi,xi-1,xi-2)</t>
  </si>
  <si>
    <t>F(xi,xi-1,xi-2xi-3)</t>
  </si>
  <si>
    <t>F(xi,xi-1,xi-2xi-3,xi-4)</t>
  </si>
  <si>
    <t>F(xi,xi-1,xi-2,xi-3,xi-4,xi-5)</t>
  </si>
  <si>
    <t>B0</t>
  </si>
  <si>
    <t>B1</t>
  </si>
  <si>
    <t>B2</t>
  </si>
  <si>
    <t>B3</t>
  </si>
  <si>
    <t>B4</t>
  </si>
  <si>
    <t>B5</t>
  </si>
  <si>
    <t>Xi*Yi</t>
  </si>
  <si>
    <t>Xi^2</t>
  </si>
  <si>
    <t>Yi-Yc</t>
  </si>
  <si>
    <t>(Yi-Yc)^2</t>
  </si>
  <si>
    <t>Mean</t>
  </si>
  <si>
    <t>Yc</t>
  </si>
  <si>
    <t>Yc-Ymean</t>
  </si>
  <si>
    <t>Yi-a0-a1xi</t>
  </si>
  <si>
    <t>Ycalculcated</t>
  </si>
  <si>
    <t>Yi-Ymean</t>
  </si>
  <si>
    <t>R^2</t>
  </si>
  <si>
    <t>Newtown Interpolating Polynomials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</si>
</sst>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3" borderId="0" xfId="0" applyFill="1" applyBorder="1"/>
    <xf numFmtId="0" fontId="0" fillId="0" borderId="2" xfId="0" applyFill="1" applyBorder="1"/>
    <xf numFmtId="0" fontId="0" fillId="3" borderId="0" xfId="0" applyFill="1"/>
    <xf numFmtId="0" fontId="2" fillId="0" borderId="0" xfId="0" applyFont="1"/>
    <xf numFmtId="0" fontId="0" fillId="0" borderId="2" xfId="0" applyBorder="1"/>
    <xf numFmtId="0" fontId="0" fillId="0" borderId="1" xfId="0" applyFill="1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0" fillId="3" borderId="1" xfId="0" applyNumberFormat="1" applyFill="1" applyBorder="1"/>
    <xf numFmtId="0" fontId="0" fillId="3" borderId="2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07437188392868"/>
                  <c:y val="0.28048330025823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B-114D-BCC9-5D68EF496749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2043106872748"/>
                  <c:y val="0.4641139620401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FC-6843-8697-2ED5EC3AAFC9}"/>
            </c:ext>
          </c:extLst>
        </c:ser>
        <c:ser>
          <c:idx val="2"/>
          <c:order val="2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06-894B-A2C2-6D5574B9E546}"/>
            </c:ext>
          </c:extLst>
        </c:ser>
        <c:ser>
          <c:idx val="3"/>
          <c:order val="3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06-894B-A2C2-6D5574B9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42898829911886E-2"/>
          <c:y val="5.2534345167227429E-2"/>
          <c:w val="0.92033738865859205"/>
          <c:h val="0.91808037785918351"/>
        </c:manualLayout>
      </c:layout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Sheet1!$C$81:$H$81</c:f>
              <c:numCache>
                <c:formatCode>General</c:formatCode>
                <c:ptCount val="6"/>
                <c:pt idx="0">
                  <c:v>1.6</c:v>
                </c:pt>
                <c:pt idx="1">
                  <c:v>2</c:v>
                </c:pt>
                <c:pt idx="2">
                  <c:v>2.5</c:v>
                </c:pt>
                <c:pt idx="3">
                  <c:v>3.2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Sheet1!$C$82:$H$82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8-FB4E-869A-27023252C7F6}"/>
            </c:ext>
          </c:extLst>
        </c:ser>
        <c:ser>
          <c:idx val="1"/>
          <c:order val="1"/>
          <c:tx>
            <c:v>Polinomial ]Interpolation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7.0499346617036565E-2"/>
                  <c:y val="-0.143661354093101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2.8, </a:t>
                    </a:r>
                    <a:fld id="{3F03A2E6-559B-214D-AF85-0B27C64F8E92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B8-FB4E-869A-27023252C7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Sheet1!$A$90:$A$107</c:f>
              <c:numCache>
                <c:formatCode>General</c:formatCode>
                <c:ptCount val="1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 formatCode="0.00">
                  <c:v>2.8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</c:numCache>
            </c:numRef>
          </c:xVal>
          <c:yVal>
            <c:numRef>
              <c:f>Sheet1!$B$90:$B$107</c:f>
              <c:numCache>
                <c:formatCode>General</c:formatCode>
                <c:ptCount val="18"/>
                <c:pt idx="0">
                  <c:v>0.5968749999999825</c:v>
                </c:pt>
                <c:pt idx="1">
                  <c:v>-0.97308349609375666</c:v>
                </c:pt>
                <c:pt idx="2">
                  <c:v>0.76376488095237871</c:v>
                </c:pt>
                <c:pt idx="3">
                  <c:v>4.1592372349330358</c:v>
                </c:pt>
                <c:pt idx="4">
                  <c:v>8</c:v>
                </c:pt>
                <c:pt idx="5">
                  <c:v>11.451184082031251</c:v>
                </c:pt>
                <c:pt idx="6">
                  <c:v>14</c:v>
                </c:pt>
                <c:pt idx="7">
                  <c:v>15.39935302734375</c:v>
                </c:pt>
                <c:pt idx="8">
                  <c:v>15.534914285714285</c:v>
                </c:pt>
                <c:pt idx="9">
                  <c:v>15.611458333333335</c:v>
                </c:pt>
                <c:pt idx="10">
                  <c:v>14.751456124441965</c:v>
                </c:pt>
                <c:pt idx="11">
                  <c:v>13.031026785714289</c:v>
                </c:pt>
                <c:pt idx="12">
                  <c:v>10.702006022135418</c:v>
                </c:pt>
                <c:pt idx="13">
                  <c:v>8.0000000000000018</c:v>
                </c:pt>
                <c:pt idx="14">
                  <c:v>5.0880004882812457</c:v>
                </c:pt>
                <c:pt idx="15">
                  <c:v>1.9999999999999964</c:v>
                </c:pt>
                <c:pt idx="16">
                  <c:v>-1.4153930664062688</c:v>
                </c:pt>
                <c:pt idx="17">
                  <c:v>-5.5513392857142563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B8-FB4E-869A-27023252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9631"/>
        <c:axId val="1473705807"/>
      </c:scatterChart>
      <c:valAx>
        <c:axId val="1473609631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5807"/>
        <c:crosses val="autoZero"/>
        <c:crossBetween val="midCat"/>
      </c:valAx>
      <c:valAx>
        <c:axId val="14737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28-A446-84A8-CCC986712B88}"/>
            </c:ext>
          </c:extLst>
        </c:ser>
        <c:ser>
          <c:idx val="3"/>
          <c:order val="1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28-A446-84A8-CCC98671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217633980015838"/>
                  <c:y val="0.227820608550781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1-944D-8EF0-98495A00B18B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21-944D-8EF0-98495A00B18B}"/>
            </c:ext>
          </c:extLst>
        </c:ser>
        <c:ser>
          <c:idx val="3"/>
          <c:order val="2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21-944D-8EF0-98495A00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07437188392868"/>
                  <c:y val="0.28048330025823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1-2443-9D2B-397B5D5D9658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2043106872748"/>
                  <c:y val="0.4641139620401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1-2443-9D2B-397B5D5D9658}"/>
            </c:ext>
          </c:extLst>
        </c:ser>
        <c:ser>
          <c:idx val="2"/>
          <c:order val="2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01-2443-9D2B-397B5D5D9658}"/>
            </c:ext>
          </c:extLst>
        </c:ser>
        <c:ser>
          <c:idx val="3"/>
          <c:order val="3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01-2443-9D2B-397B5D5D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42898829911886E-2"/>
          <c:y val="5.2534345167227429E-2"/>
          <c:w val="0.92033738865859205"/>
          <c:h val="0.91808037785918351"/>
        </c:manualLayout>
      </c:layout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Sheet2!$C$85:$H$85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Sheet2!$C$86:$H$86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99</c:v>
                </c:pt>
                <c:pt idx="4">
                  <c:v>291</c:v>
                </c:pt>
                <c:pt idx="5">
                  <c:v>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18-4B65-BA4B-5A747DEB4048}"/>
            </c:ext>
          </c:extLst>
        </c:ser>
        <c:ser>
          <c:idx val="1"/>
          <c:order val="1"/>
          <c:tx>
            <c:v>Interpolation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3.0253482403046386E-2"/>
                  <c:y val="-7.04106514128735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18-4B65-BA4B-5A747DEB4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Sheet2!$A$94:$A$122</c:f>
              <c:numCache>
                <c:formatCode>General</c:formatCode>
                <c:ptCount val="2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</c:numCache>
            </c:numRef>
          </c:xVal>
          <c:yVal>
            <c:numRef>
              <c:f>Sheet2!$B$94:$B$122</c:f>
              <c:numCache>
                <c:formatCode>General</c:formatCode>
                <c:ptCount val="29"/>
                <c:pt idx="0">
                  <c:v>3</c:v>
                </c:pt>
                <c:pt idx="1">
                  <c:v>3.140625</c:v>
                </c:pt>
                <c:pt idx="2">
                  <c:v>3.625</c:v>
                </c:pt>
                <c:pt idx="3">
                  <c:v>4.546875</c:v>
                </c:pt>
                <c:pt idx="4">
                  <c:v>6</c:v>
                </c:pt>
                <c:pt idx="5">
                  <c:v>8.078125</c:v>
                </c:pt>
                <c:pt idx="6">
                  <c:v>10.875</c:v>
                </c:pt>
                <c:pt idx="7">
                  <c:v>14.484375</c:v>
                </c:pt>
                <c:pt idx="8">
                  <c:v>19</c:v>
                </c:pt>
                <c:pt idx="9">
                  <c:v>24.515625</c:v>
                </c:pt>
                <c:pt idx="10">
                  <c:v>31.125</c:v>
                </c:pt>
                <c:pt idx="11">
                  <c:v>38.921875</c:v>
                </c:pt>
                <c:pt idx="12">
                  <c:v>48</c:v>
                </c:pt>
                <c:pt idx="13">
                  <c:v>58.453125</c:v>
                </c:pt>
                <c:pt idx="14">
                  <c:v>70.375</c:v>
                </c:pt>
                <c:pt idx="15">
                  <c:v>83.859375</c:v>
                </c:pt>
                <c:pt idx="16">
                  <c:v>99</c:v>
                </c:pt>
                <c:pt idx="17">
                  <c:v>115.890625</c:v>
                </c:pt>
                <c:pt idx="18">
                  <c:v>134.625</c:v>
                </c:pt>
                <c:pt idx="19">
                  <c:v>155.296875</c:v>
                </c:pt>
                <c:pt idx="20">
                  <c:v>178</c:v>
                </c:pt>
                <c:pt idx="21">
                  <c:v>202.828125</c:v>
                </c:pt>
                <c:pt idx="22">
                  <c:v>229.875</c:v>
                </c:pt>
                <c:pt idx="23">
                  <c:v>259.234375</c:v>
                </c:pt>
                <c:pt idx="24">
                  <c:v>291</c:v>
                </c:pt>
                <c:pt idx="25">
                  <c:v>325.265625</c:v>
                </c:pt>
                <c:pt idx="26">
                  <c:v>362.125</c:v>
                </c:pt>
                <c:pt idx="27">
                  <c:v>401.671875</c:v>
                </c:pt>
                <c:pt idx="28">
                  <c:v>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18-4B65-BA4B-5A747DEB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9631"/>
        <c:axId val="1473705807"/>
      </c:scatterChart>
      <c:valAx>
        <c:axId val="1473609631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5807"/>
        <c:crosses val="autoZero"/>
        <c:crossBetween val="midCat"/>
      </c:valAx>
      <c:valAx>
        <c:axId val="14737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0-6745-954C-AB4AE2F5EA68}"/>
            </c:ext>
          </c:extLst>
        </c:ser>
        <c:ser>
          <c:idx val="3"/>
          <c:order val="1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0-6745-954C-AB4AE2F5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217633980015838"/>
                  <c:y val="0.227820608550781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2-144C-A66B-99C1F52A927E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42-144C-A66B-99C1F52A927E}"/>
            </c:ext>
          </c:extLst>
        </c:ser>
        <c:ser>
          <c:idx val="3"/>
          <c:order val="2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42-144C-A66B-99C1F52A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39</xdr:row>
      <xdr:rowOff>83180</xdr:rowOff>
    </xdr:from>
    <xdr:to>
      <xdr:col>14</xdr:col>
      <xdr:colOff>352079</xdr:colOff>
      <xdr:row>68</xdr:row>
      <xdr:rowOff>125744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17BC3C-0C44-CF4B-9B2A-581A4353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563179</xdr:colOff>
      <xdr:row>88</xdr:row>
      <xdr:rowOff>190796</xdr:rowOff>
    </xdr:from>
    <xdr:to>
      <xdr:col>8</xdr:col>
      <xdr:colOff>913379</xdr:colOff>
      <xdr:row>107</xdr:row>
      <xdr:rowOff>127785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F9160-7136-8E44-9E63-90E45649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38</xdr:row>
      <xdr:rowOff>0</xdr:rowOff>
    </xdr:from>
    <xdr:to>
      <xdr:col>38</xdr:col>
      <xdr:colOff>254387</xdr:colOff>
      <xdr:row>67</xdr:row>
      <xdr:rowOff>42564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FC0025-FE9E-4F4B-BD73-B8546C40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13092</xdr:colOff>
      <xdr:row>39</xdr:row>
      <xdr:rowOff>1</xdr:rowOff>
    </xdr:from>
    <xdr:to>
      <xdr:col>24</xdr:col>
      <xdr:colOff>312800</xdr:colOff>
      <xdr:row>68</xdr:row>
      <xdr:rowOff>42565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E4F6DD-018E-5B48-925F-DB17D723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83180</xdr:rowOff>
    </xdr:from>
    <xdr:to>
      <xdr:col>13</xdr:col>
      <xdr:colOff>352079</xdr:colOff>
      <xdr:row>72</xdr:row>
      <xdr:rowOff>125744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76E97-04D8-5A4E-A29F-9CD8E8EF4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563179</xdr:colOff>
      <xdr:row>92</xdr:row>
      <xdr:rowOff>190795</xdr:rowOff>
    </xdr:from>
    <xdr:to>
      <xdr:col>17</xdr:col>
      <xdr:colOff>276225</xdr:colOff>
      <xdr:row>121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346E-403B-4043-93E5-F62B6A358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37</xdr:col>
      <xdr:colOff>254387</xdr:colOff>
      <xdr:row>71</xdr:row>
      <xdr:rowOff>42564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24D3F-A192-B441-8EB4-CBB8EDD07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13092</xdr:colOff>
      <xdr:row>43</xdr:row>
      <xdr:rowOff>1</xdr:rowOff>
    </xdr:from>
    <xdr:to>
      <xdr:col>23</xdr:col>
      <xdr:colOff>312800</xdr:colOff>
      <xdr:row>72</xdr:row>
      <xdr:rowOff>42565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F1102-53D5-7D4D-800A-E0EB6BF86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F76D-2D5C-284C-A8F9-30D55B71F2C9}">
  <dimension ref="A1:L107"/>
  <sheetViews>
    <sheetView topLeftCell="A76" zoomScale="97" zoomScaleNormal="97" workbookViewId="0">
      <selection activeCell="B90" sqref="B90"/>
    </sheetView>
  </sheetViews>
  <sheetFormatPr defaultColWidth="11" defaultRowHeight="15.75" x14ac:dyDescent="0.25"/>
  <cols>
    <col min="1" max="1" width="30.875" bestFit="1" customWidth="1"/>
    <col min="2" max="2" width="21.375" customWidth="1"/>
    <col min="3" max="3" width="33.625" bestFit="1" customWidth="1"/>
    <col min="4" max="8" width="7.625" customWidth="1"/>
    <col min="9" max="11" width="12.125" bestFit="1" customWidth="1"/>
    <col min="12" max="12" width="12.125" customWidth="1"/>
  </cols>
  <sheetData>
    <row r="1" spans="1:12" x14ac:dyDescent="0.25">
      <c r="L1" s="3" t="s">
        <v>5</v>
      </c>
    </row>
    <row r="2" spans="1:12" x14ac:dyDescent="0.25">
      <c r="B2" s="3" t="s">
        <v>0</v>
      </c>
      <c r="C2" s="1">
        <v>1</v>
      </c>
      <c r="D2" s="1">
        <f>C2+1</f>
        <v>2</v>
      </c>
      <c r="E2" s="1">
        <f t="shared" ref="E2:K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2">
        <f>SUM(C2:K2)</f>
        <v>45</v>
      </c>
    </row>
    <row r="3" spans="1:12" x14ac:dyDescent="0.25">
      <c r="B3" s="3" t="s">
        <v>1</v>
      </c>
      <c r="C3" s="1">
        <v>1</v>
      </c>
      <c r="D3" s="1">
        <v>1.5</v>
      </c>
      <c r="E3" s="1">
        <v>2</v>
      </c>
      <c r="F3" s="1">
        <v>3</v>
      </c>
      <c r="G3" s="1">
        <v>4</v>
      </c>
      <c r="H3" s="1">
        <v>5</v>
      </c>
      <c r="I3" s="1">
        <v>8</v>
      </c>
      <c r="J3" s="1">
        <v>10</v>
      </c>
      <c r="K3" s="1">
        <v>13</v>
      </c>
      <c r="L3" s="2">
        <f t="shared" ref="L3:L8" si="1">SUM(C3:K3)</f>
        <v>47.5</v>
      </c>
    </row>
    <row r="4" spans="1:12" x14ac:dyDescent="0.25">
      <c r="B4" s="3" t="s">
        <v>75</v>
      </c>
      <c r="C4" s="2">
        <f t="shared" ref="C4:K4" si="2">C2*C3</f>
        <v>1</v>
      </c>
      <c r="D4" s="2">
        <f t="shared" si="2"/>
        <v>3</v>
      </c>
      <c r="E4" s="2">
        <f t="shared" si="2"/>
        <v>6</v>
      </c>
      <c r="F4" s="2">
        <f t="shared" si="2"/>
        <v>12</v>
      </c>
      <c r="G4" s="2">
        <f t="shared" si="2"/>
        <v>20</v>
      </c>
      <c r="H4" s="2">
        <f t="shared" si="2"/>
        <v>30</v>
      </c>
      <c r="I4" s="2">
        <f t="shared" si="2"/>
        <v>56</v>
      </c>
      <c r="J4" s="2">
        <f t="shared" si="2"/>
        <v>80</v>
      </c>
      <c r="K4" s="2">
        <f t="shared" si="2"/>
        <v>117</v>
      </c>
      <c r="L4" s="2">
        <f>SUM(C4:K4)</f>
        <v>325</v>
      </c>
    </row>
    <row r="5" spans="1:12" x14ac:dyDescent="0.25">
      <c r="B5" s="3" t="s">
        <v>76</v>
      </c>
      <c r="C5" s="2">
        <f>C2^2</f>
        <v>1</v>
      </c>
      <c r="D5" s="2">
        <f t="shared" ref="D5:J5" si="3">D2^2</f>
        <v>4</v>
      </c>
      <c r="E5" s="2">
        <f t="shared" si="3"/>
        <v>9</v>
      </c>
      <c r="F5" s="2">
        <f t="shared" si="3"/>
        <v>16</v>
      </c>
      <c r="G5" s="2">
        <f t="shared" si="3"/>
        <v>25</v>
      </c>
      <c r="H5" s="2">
        <f t="shared" si="3"/>
        <v>36</v>
      </c>
      <c r="I5" s="2">
        <f t="shared" si="3"/>
        <v>49</v>
      </c>
      <c r="J5" s="2">
        <f t="shared" si="3"/>
        <v>64</v>
      </c>
      <c r="K5" s="2">
        <f>K2^2</f>
        <v>81</v>
      </c>
      <c r="L5" s="2">
        <f>SUM(C5:K5)</f>
        <v>285</v>
      </c>
    </row>
    <row r="6" spans="1:12" x14ac:dyDescent="0.25">
      <c r="A6" t="s">
        <v>12</v>
      </c>
      <c r="B6" s="10" t="s">
        <v>83</v>
      </c>
      <c r="C6" s="2">
        <f t="shared" ref="C6:K6" si="4">$C$16+$C$15*C2</f>
        <v>-0.55555555555555514</v>
      </c>
      <c r="D6" s="2">
        <f t="shared" si="4"/>
        <v>0.90277777777777812</v>
      </c>
      <c r="E6" s="2">
        <f t="shared" si="4"/>
        <v>2.3611111111111116</v>
      </c>
      <c r="F6" s="2">
        <f t="shared" si="4"/>
        <v>3.8194444444444446</v>
      </c>
      <c r="G6" s="2">
        <f t="shared" si="4"/>
        <v>5.2777777777777777</v>
      </c>
      <c r="H6" s="2">
        <f t="shared" si="4"/>
        <v>6.7361111111111116</v>
      </c>
      <c r="I6" s="2">
        <f t="shared" si="4"/>
        <v>8.1944444444444429</v>
      </c>
      <c r="J6" s="2">
        <f t="shared" si="4"/>
        <v>9.6527777777777786</v>
      </c>
      <c r="K6" s="2">
        <f t="shared" si="4"/>
        <v>11.111111111111111</v>
      </c>
      <c r="L6" s="2">
        <f t="shared" si="1"/>
        <v>47.5</v>
      </c>
    </row>
    <row r="7" spans="1:12" x14ac:dyDescent="0.25">
      <c r="B7" s="10" t="s">
        <v>84</v>
      </c>
      <c r="C7" s="2">
        <f>C3-$C$14</f>
        <v>-4.2777777777777777</v>
      </c>
      <c r="D7" s="2">
        <f t="shared" ref="D7:K7" si="5">D3-$C$14</f>
        <v>-3.7777777777777777</v>
      </c>
      <c r="E7" s="2">
        <f t="shared" si="5"/>
        <v>-3.2777777777777777</v>
      </c>
      <c r="F7" s="2">
        <f t="shared" si="5"/>
        <v>-2.2777777777777777</v>
      </c>
      <c r="G7" s="2">
        <f t="shared" si="5"/>
        <v>-1.2777777777777777</v>
      </c>
      <c r="H7" s="2">
        <f t="shared" si="5"/>
        <v>-0.27777777777777768</v>
      </c>
      <c r="I7" s="2">
        <f t="shared" si="5"/>
        <v>2.7222222222222223</v>
      </c>
      <c r="J7" s="2">
        <f t="shared" si="5"/>
        <v>4.7222222222222223</v>
      </c>
      <c r="K7" s="2">
        <f t="shared" si="5"/>
        <v>7.7222222222222223</v>
      </c>
      <c r="L7" s="2">
        <f t="shared" si="1"/>
        <v>0</v>
      </c>
    </row>
    <row r="8" spans="1:12" x14ac:dyDescent="0.25">
      <c r="B8" s="10" t="s">
        <v>15</v>
      </c>
      <c r="C8" s="2">
        <f>C7^2</f>
        <v>18.299382716049383</v>
      </c>
      <c r="D8" s="2">
        <f t="shared" ref="D8:K8" si="6">D7^2</f>
        <v>14.271604938271604</v>
      </c>
      <c r="E8" s="2">
        <f t="shared" si="6"/>
        <v>10.743827160493826</v>
      </c>
      <c r="F8" s="2">
        <f t="shared" si="6"/>
        <v>5.1882716049382713</v>
      </c>
      <c r="G8" s="2">
        <f t="shared" si="6"/>
        <v>1.6327160493827158</v>
      </c>
      <c r="H8" s="2">
        <f t="shared" si="6"/>
        <v>7.7160493827160434E-2</v>
      </c>
      <c r="I8" s="2">
        <f t="shared" si="6"/>
        <v>7.4104938271604945</v>
      </c>
      <c r="J8" s="2">
        <f t="shared" si="6"/>
        <v>22.299382716049383</v>
      </c>
      <c r="K8" s="2">
        <f t="shared" si="6"/>
        <v>59.632716049382715</v>
      </c>
      <c r="L8" s="2">
        <f t="shared" si="1"/>
        <v>139.55555555555554</v>
      </c>
    </row>
    <row r="9" spans="1:12" x14ac:dyDescent="0.25">
      <c r="B9" s="10" t="s">
        <v>82</v>
      </c>
      <c r="C9" s="2">
        <f t="shared" ref="C9:K9" si="7">C3-$C$16-$C$15*C2</f>
        <v>1.5555555555555551</v>
      </c>
      <c r="D9" s="2">
        <f t="shared" si="7"/>
        <v>0.59722222222222188</v>
      </c>
      <c r="E9" s="2">
        <f t="shared" si="7"/>
        <v>-0.3611111111111116</v>
      </c>
      <c r="F9" s="2">
        <f t="shared" si="7"/>
        <v>-0.81944444444444464</v>
      </c>
      <c r="G9" s="2">
        <f t="shared" si="7"/>
        <v>-1.2777777777777777</v>
      </c>
      <c r="H9" s="2">
        <f t="shared" si="7"/>
        <v>-1.7361111111111116</v>
      </c>
      <c r="I9" s="2">
        <f t="shared" si="7"/>
        <v>-0.19444444444444287</v>
      </c>
      <c r="J9" s="2">
        <f t="shared" si="7"/>
        <v>0.34722222222222321</v>
      </c>
      <c r="K9" s="2">
        <f t="shared" si="7"/>
        <v>1.8888888888888893</v>
      </c>
      <c r="L9" s="2">
        <f>SUM(C9:K9)</f>
        <v>0</v>
      </c>
    </row>
    <row r="10" spans="1:12" x14ac:dyDescent="0.25">
      <c r="B10" s="10" t="s">
        <v>10</v>
      </c>
      <c r="C10" s="2">
        <f t="shared" ref="C10:K10" si="8">(C3-$C$16-$C$15*C2)^2</f>
        <v>2.4197530864197518</v>
      </c>
      <c r="D10" s="2">
        <f t="shared" si="8"/>
        <v>0.35667438271604895</v>
      </c>
      <c r="E10" s="2">
        <f t="shared" si="8"/>
        <v>0.13040123456790159</v>
      </c>
      <c r="F10" s="2">
        <f t="shared" si="8"/>
        <v>0.67148919753086456</v>
      </c>
      <c r="G10" s="2">
        <f t="shared" si="8"/>
        <v>1.6327160493827158</v>
      </c>
      <c r="H10" s="2">
        <f t="shared" si="8"/>
        <v>3.0140817901234587</v>
      </c>
      <c r="I10" s="2">
        <f t="shared" si="8"/>
        <v>3.7808641975308026E-2</v>
      </c>
      <c r="J10" s="2">
        <f t="shared" si="8"/>
        <v>0.12056327160493896</v>
      </c>
      <c r="K10" s="2">
        <f t="shared" si="8"/>
        <v>3.5679012345679029</v>
      </c>
      <c r="L10" s="23">
        <f>SUM(C10:K10)</f>
        <v>11.951388888888893</v>
      </c>
    </row>
    <row r="12" spans="1:12" x14ac:dyDescent="0.25">
      <c r="B12" s="3" t="s">
        <v>2</v>
      </c>
      <c r="C12" s="4">
        <f>COUNT(C2:K2)</f>
        <v>9</v>
      </c>
    </row>
    <row r="13" spans="1:12" x14ac:dyDescent="0.25">
      <c r="B13" s="3" t="s">
        <v>13</v>
      </c>
      <c r="C13" s="2">
        <f>L2/C12</f>
        <v>5</v>
      </c>
    </row>
    <row r="14" spans="1:12" x14ac:dyDescent="0.25">
      <c r="B14" s="3" t="s">
        <v>14</v>
      </c>
      <c r="C14" s="2">
        <f>L3/C12</f>
        <v>5.2777777777777777</v>
      </c>
    </row>
    <row r="15" spans="1:12" x14ac:dyDescent="0.25">
      <c r="B15" s="3" t="s">
        <v>6</v>
      </c>
      <c r="C15" s="2">
        <f>(C12*L4-L2*L3)/(C12*L5-L2^2)</f>
        <v>1.4583333333333333</v>
      </c>
    </row>
    <row r="16" spans="1:12" x14ac:dyDescent="0.25">
      <c r="B16" s="3" t="s">
        <v>7</v>
      </c>
      <c r="C16" s="2">
        <f>C14-C15*C13</f>
        <v>-2.0138888888888884</v>
      </c>
    </row>
    <row r="17" spans="1:12" x14ac:dyDescent="0.25">
      <c r="B17" s="3" t="s">
        <v>9</v>
      </c>
      <c r="C17" s="2">
        <f>SQRT(L8/(C12-1))</f>
        <v>4.1766546953805559</v>
      </c>
    </row>
    <row r="18" spans="1:12" x14ac:dyDescent="0.25">
      <c r="B18" s="10" t="s">
        <v>8</v>
      </c>
      <c r="C18" s="2">
        <f>SQRT(L10/(C12-2))</f>
        <v>1.3066526967183247</v>
      </c>
    </row>
    <row r="19" spans="1:12" ht="19.5" x14ac:dyDescent="0.3">
      <c r="B19" s="24" t="s">
        <v>11</v>
      </c>
      <c r="C19" s="2" t="str">
        <f>IF(C18&lt;C17,"the linear regression model has merit","the linear regression model does not  merit")</f>
        <v>the linear regression model has merit</v>
      </c>
    </row>
    <row r="20" spans="1:12" x14ac:dyDescent="0.25">
      <c r="B20" s="10" t="s">
        <v>85</v>
      </c>
      <c r="C20" s="2">
        <f>(L8-L10)/L8</f>
        <v>0.91436106687898089</v>
      </c>
    </row>
    <row r="22" spans="1:12" ht="21.75" x14ac:dyDescent="0.3">
      <c r="A22" s="11" t="s">
        <v>19</v>
      </c>
    </row>
    <row r="24" spans="1:12" x14ac:dyDescent="0.25">
      <c r="B24" s="3" t="s">
        <v>0</v>
      </c>
      <c r="C24" s="1">
        <v>1</v>
      </c>
      <c r="D24" s="1">
        <f>C24+1</f>
        <v>2</v>
      </c>
      <c r="E24" s="1">
        <f t="shared" ref="E24" si="9">D24+1</f>
        <v>3</v>
      </c>
      <c r="F24" s="1">
        <f t="shared" ref="F24" si="10">E24+1</f>
        <v>4</v>
      </c>
      <c r="G24" s="1">
        <f t="shared" ref="G24" si="11">F24+1</f>
        <v>5</v>
      </c>
      <c r="H24" s="1">
        <f t="shared" ref="H24" si="12">G24+1</f>
        <v>6</v>
      </c>
      <c r="I24" s="1">
        <f t="shared" ref="I24" si="13">H24+1</f>
        <v>7</v>
      </c>
      <c r="J24" s="1">
        <f t="shared" ref="J24" si="14">I24+1</f>
        <v>8</v>
      </c>
      <c r="K24" s="1">
        <f t="shared" ref="K24" si="15">J24+1</f>
        <v>9</v>
      </c>
      <c r="L24" s="2">
        <f>SUM(C24:K24)</f>
        <v>45</v>
      </c>
    </row>
    <row r="25" spans="1:12" x14ac:dyDescent="0.25">
      <c r="B25" s="3" t="s">
        <v>1</v>
      </c>
      <c r="C25" s="1">
        <v>1</v>
      </c>
      <c r="D25" s="1">
        <v>1.5</v>
      </c>
      <c r="E25" s="1">
        <v>2</v>
      </c>
      <c r="F25" s="1">
        <v>3</v>
      </c>
      <c r="G25" s="1">
        <v>4</v>
      </c>
      <c r="H25" s="1">
        <v>5</v>
      </c>
      <c r="I25" s="1">
        <v>8</v>
      </c>
      <c r="J25" s="1">
        <v>10</v>
      </c>
      <c r="K25" s="1">
        <v>13</v>
      </c>
      <c r="L25" s="2">
        <f t="shared" ref="L25" si="16">SUM(C25:K25)</f>
        <v>47.5</v>
      </c>
    </row>
    <row r="26" spans="1:12" x14ac:dyDescent="0.25">
      <c r="B26" t="s">
        <v>25</v>
      </c>
      <c r="C26" s="7">
        <f>C24^2</f>
        <v>1</v>
      </c>
      <c r="D26" s="7">
        <f t="shared" ref="D26:K26" si="17">D24^2</f>
        <v>4</v>
      </c>
      <c r="E26" s="7">
        <f t="shared" si="17"/>
        <v>9</v>
      </c>
      <c r="F26" s="7">
        <f t="shared" si="17"/>
        <v>16</v>
      </c>
      <c r="G26" s="7">
        <f t="shared" si="17"/>
        <v>25</v>
      </c>
      <c r="H26" s="7">
        <f t="shared" si="17"/>
        <v>36</v>
      </c>
      <c r="I26" s="7">
        <f t="shared" si="17"/>
        <v>49</v>
      </c>
      <c r="J26" s="7">
        <f t="shared" si="17"/>
        <v>64</v>
      </c>
      <c r="K26" s="7">
        <f t="shared" si="17"/>
        <v>81</v>
      </c>
    </row>
    <row r="27" spans="1:12" x14ac:dyDescent="0.25">
      <c r="B27" s="12" t="s">
        <v>26</v>
      </c>
      <c r="C27" s="5">
        <f>C24^3</f>
        <v>1</v>
      </c>
      <c r="D27" s="5">
        <f t="shared" ref="D27:K27" si="18">D24^3</f>
        <v>8</v>
      </c>
      <c r="E27" s="5">
        <f t="shared" si="18"/>
        <v>27</v>
      </c>
      <c r="F27" s="5">
        <f t="shared" si="18"/>
        <v>64</v>
      </c>
      <c r="G27" s="5">
        <f t="shared" si="18"/>
        <v>125</v>
      </c>
      <c r="H27" s="5">
        <f t="shared" si="18"/>
        <v>216</v>
      </c>
      <c r="I27" s="5">
        <f t="shared" si="18"/>
        <v>343</v>
      </c>
      <c r="J27" s="5">
        <f t="shared" si="18"/>
        <v>512</v>
      </c>
      <c r="K27" s="5">
        <f t="shared" si="18"/>
        <v>729</v>
      </c>
    </row>
    <row r="28" spans="1:12" x14ac:dyDescent="0.25">
      <c r="B28" s="12" t="s">
        <v>27</v>
      </c>
      <c r="C28" s="5">
        <f>C24^4</f>
        <v>1</v>
      </c>
      <c r="D28" s="5">
        <f t="shared" ref="D28:K28" si="19">D24^4</f>
        <v>16</v>
      </c>
      <c r="E28" s="5">
        <f t="shared" si="19"/>
        <v>81</v>
      </c>
      <c r="F28" s="5">
        <f t="shared" si="19"/>
        <v>256</v>
      </c>
      <c r="G28" s="5">
        <f t="shared" si="19"/>
        <v>625</v>
      </c>
      <c r="H28" s="5">
        <f t="shared" si="19"/>
        <v>1296</v>
      </c>
      <c r="I28" s="5">
        <f t="shared" si="19"/>
        <v>2401</v>
      </c>
      <c r="J28" s="5">
        <f t="shared" si="19"/>
        <v>4096</v>
      </c>
      <c r="K28" s="5">
        <f t="shared" si="19"/>
        <v>6561</v>
      </c>
    </row>
    <row r="29" spans="1:12" x14ac:dyDescent="0.25">
      <c r="B29" s="13" t="s">
        <v>29</v>
      </c>
      <c r="C29" s="5">
        <f>C24*C25</f>
        <v>1</v>
      </c>
      <c r="D29" s="5">
        <f t="shared" ref="D29:K29" si="20">D24*D25</f>
        <v>3</v>
      </c>
      <c r="E29" s="5">
        <f t="shared" si="20"/>
        <v>6</v>
      </c>
      <c r="F29" s="5">
        <f t="shared" si="20"/>
        <v>12</v>
      </c>
      <c r="G29" s="5">
        <f t="shared" si="20"/>
        <v>20</v>
      </c>
      <c r="H29" s="5">
        <f t="shared" si="20"/>
        <v>30</v>
      </c>
      <c r="I29" s="5">
        <f t="shared" si="20"/>
        <v>56</v>
      </c>
      <c r="J29" s="5">
        <f t="shared" si="20"/>
        <v>80</v>
      </c>
      <c r="K29" s="5">
        <f t="shared" si="20"/>
        <v>117</v>
      </c>
      <c r="L29" s="7"/>
    </row>
    <row r="30" spans="1:12" x14ac:dyDescent="0.25">
      <c r="B30" s="13" t="s">
        <v>30</v>
      </c>
      <c r="C30" s="5">
        <f>C24^2*C25</f>
        <v>1</v>
      </c>
      <c r="D30" s="5">
        <f t="shared" ref="D30:K30" si="21">D24^2*D25</f>
        <v>6</v>
      </c>
      <c r="E30" s="5">
        <f t="shared" si="21"/>
        <v>18</v>
      </c>
      <c r="F30" s="5">
        <f t="shared" si="21"/>
        <v>48</v>
      </c>
      <c r="G30" s="5">
        <f t="shared" si="21"/>
        <v>100</v>
      </c>
      <c r="H30" s="5">
        <f t="shared" si="21"/>
        <v>180</v>
      </c>
      <c r="I30" s="5">
        <f t="shared" si="21"/>
        <v>392</v>
      </c>
      <c r="J30" s="5">
        <f t="shared" si="21"/>
        <v>640</v>
      </c>
      <c r="K30" s="5">
        <f t="shared" si="21"/>
        <v>1053</v>
      </c>
      <c r="L30" s="7"/>
    </row>
    <row r="31" spans="1:12" x14ac:dyDescent="0.25">
      <c r="B31" s="13" t="s">
        <v>18</v>
      </c>
      <c r="C31" s="7">
        <f>$B$70+$B$71*C24+$B$72*C24^2</f>
        <v>1.2272727272727244</v>
      </c>
      <c r="D31" s="7">
        <f t="shared" ref="D31:K31" si="22">$B$70+$B$71*D24+$B$72*D24^2</f>
        <v>1.3484848484848473</v>
      </c>
      <c r="E31" s="7">
        <f t="shared" si="22"/>
        <v>1.8517316017316017</v>
      </c>
      <c r="F31" s="7">
        <f t="shared" si="22"/>
        <v>2.7370129870129878</v>
      </c>
      <c r="G31" s="7">
        <f t="shared" si="22"/>
        <v>4.0043290043290058</v>
      </c>
      <c r="H31" s="7">
        <f t="shared" si="22"/>
        <v>5.6536796536796547</v>
      </c>
      <c r="I31" s="7">
        <f t="shared" si="22"/>
        <v>7.6850649350649363</v>
      </c>
      <c r="J31" s="7">
        <f t="shared" si="22"/>
        <v>10.098484848484848</v>
      </c>
      <c r="K31" s="7">
        <f t="shared" si="22"/>
        <v>12.893939393939391</v>
      </c>
      <c r="L31" s="7"/>
    </row>
    <row r="32" spans="1:12" x14ac:dyDescent="0.25">
      <c r="B32" s="10" t="s">
        <v>15</v>
      </c>
      <c r="C32" s="2">
        <f>(C31-$B$38)^2</f>
        <v>16.406591164166947</v>
      </c>
      <c r="D32" s="2">
        <f t="shared" ref="D32:K32" si="23">(D31-$B$38)^2</f>
        <v>15.439342924191418</v>
      </c>
      <c r="E32" s="2">
        <f t="shared" si="23"/>
        <v>11.737792400400627</v>
      </c>
      <c r="F32" s="2">
        <f t="shared" si="23"/>
        <v>6.4554857219900468</v>
      </c>
      <c r="G32" s="2">
        <f t="shared" si="23"/>
        <v>1.6216717785981813</v>
      </c>
      <c r="H32" s="2">
        <f t="shared" si="23"/>
        <v>0.14130222030655018</v>
      </c>
      <c r="I32" s="2">
        <f t="shared" si="23"/>
        <v>5.7950314576396886</v>
      </c>
      <c r="J32" s="2">
        <f t="shared" si="23"/>
        <v>23.239216661565141</v>
      </c>
      <c r="K32" s="2">
        <f t="shared" si="23"/>
        <v>58.005917763493478</v>
      </c>
      <c r="L32" s="2">
        <f t="shared" ref="L32" si="24">SUM(C32:K32)</f>
        <v>138.84235209235209</v>
      </c>
    </row>
    <row r="33" spans="1:12" x14ac:dyDescent="0.25">
      <c r="B33" s="10" t="s">
        <v>59</v>
      </c>
      <c r="C33" s="2">
        <f>(C25-C31)^2</f>
        <v>5.1652892561982168E-2</v>
      </c>
      <c r="D33" s="2">
        <f t="shared" ref="D33:K33" si="25">(D25-D31)^2</f>
        <v>2.2956841138659683E-2</v>
      </c>
      <c r="E33" s="2">
        <f t="shared" si="25"/>
        <v>2.1983517925076385E-2</v>
      </c>
      <c r="F33" s="2">
        <f t="shared" si="25"/>
        <v>6.9162168999830936E-2</v>
      </c>
      <c r="G33" s="2">
        <f t="shared" si="25"/>
        <v>1.874027848055137E-5</v>
      </c>
      <c r="H33" s="2">
        <f t="shared" si="25"/>
        <v>0.42729708963475338</v>
      </c>
      <c r="I33" s="2">
        <f t="shared" si="25"/>
        <v>9.9184095125652808E-2</v>
      </c>
      <c r="J33" s="2">
        <f t="shared" si="25"/>
        <v>9.6992653810834151E-3</v>
      </c>
      <c r="K33" s="2">
        <f t="shared" si="25"/>
        <v>1.1248852157943707E-2</v>
      </c>
      <c r="L33" s="2">
        <f>SUM(C33:K33)</f>
        <v>0.71320346320346306</v>
      </c>
    </row>
    <row r="34" spans="1:12" x14ac:dyDescent="0.25">
      <c r="B34" s="13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t="s">
        <v>20</v>
      </c>
      <c r="B35">
        <v>2</v>
      </c>
    </row>
    <row r="36" spans="1:12" x14ac:dyDescent="0.25">
      <c r="A36" t="s">
        <v>2</v>
      </c>
      <c r="B36">
        <f>COUNT(C24:K24)</f>
        <v>9</v>
      </c>
    </row>
    <row r="37" spans="1:12" x14ac:dyDescent="0.25">
      <c r="A37" t="s">
        <v>13</v>
      </c>
      <c r="B37">
        <f>AVERAGE(C24:K24)</f>
        <v>5</v>
      </c>
    </row>
    <row r="38" spans="1:12" x14ac:dyDescent="0.25">
      <c r="A38" t="s">
        <v>14</v>
      </c>
      <c r="B38">
        <f>AVERAGE(C25:K25)</f>
        <v>5.2777777777777777</v>
      </c>
    </row>
    <row r="39" spans="1:12" x14ac:dyDescent="0.25">
      <c r="A39" t="s">
        <v>60</v>
      </c>
      <c r="B39">
        <f>SQRT(L33/(B36-(B35+1)))</f>
        <v>0.34477129211586605</v>
      </c>
    </row>
    <row r="40" spans="1:12" x14ac:dyDescent="0.25">
      <c r="A40" t="s">
        <v>61</v>
      </c>
      <c r="B40">
        <f>(L32-L33)/L32</f>
        <v>0.99486321390803678</v>
      </c>
    </row>
    <row r="42" spans="1:12" x14ac:dyDescent="0.25">
      <c r="A42" t="s">
        <v>21</v>
      </c>
      <c r="B42">
        <f>SUM(C2:K2)</f>
        <v>45</v>
      </c>
    </row>
    <row r="43" spans="1:12" x14ac:dyDescent="0.25">
      <c r="A43" t="s">
        <v>22</v>
      </c>
      <c r="B43">
        <f>SUM(C3:K3)</f>
        <v>47.5</v>
      </c>
    </row>
    <row r="44" spans="1:12" x14ac:dyDescent="0.25">
      <c r="A44" t="s">
        <v>23</v>
      </c>
      <c r="B44" s="7">
        <f>SUM(C26:K26)</f>
        <v>285</v>
      </c>
    </row>
    <row r="45" spans="1:12" x14ac:dyDescent="0.25">
      <c r="A45" t="s">
        <v>24</v>
      </c>
      <c r="B45" s="5">
        <f>SUM(C27:K27)</f>
        <v>2025</v>
      </c>
    </row>
    <row r="46" spans="1:12" x14ac:dyDescent="0.25">
      <c r="A46" t="s">
        <v>28</v>
      </c>
      <c r="B46" s="5">
        <f>SUM(C28:K28)</f>
        <v>15333</v>
      </c>
    </row>
    <row r="47" spans="1:12" x14ac:dyDescent="0.25">
      <c r="A47" s="13" t="s">
        <v>31</v>
      </c>
      <c r="B47">
        <f>SUM(C29:K29)</f>
        <v>325</v>
      </c>
    </row>
    <row r="48" spans="1:12" x14ac:dyDescent="0.25">
      <c r="A48" s="13" t="s">
        <v>32</v>
      </c>
      <c r="B48" s="5">
        <f>SUM(C30:K30)</f>
        <v>2438</v>
      </c>
    </row>
    <row r="53" spans="1:9" x14ac:dyDescent="0.25">
      <c r="A53" s="14" t="s">
        <v>34</v>
      </c>
      <c r="B53" s="14"/>
      <c r="C53" s="14"/>
      <c r="D53" s="14"/>
      <c r="E53" s="14"/>
      <c r="F53" s="14"/>
      <c r="G53" s="14"/>
    </row>
    <row r="54" spans="1:9" x14ac:dyDescent="0.25">
      <c r="A54" s="15"/>
      <c r="B54" s="15" t="s">
        <v>35</v>
      </c>
      <c r="C54" s="15" t="s">
        <v>36</v>
      </c>
      <c r="D54" s="15" t="s">
        <v>37</v>
      </c>
      <c r="E54" s="15" t="s">
        <v>38</v>
      </c>
      <c r="F54" s="15" t="s">
        <v>39</v>
      </c>
      <c r="G54" s="15" t="s">
        <v>40</v>
      </c>
      <c r="I54" s="16" t="s">
        <v>41</v>
      </c>
    </row>
    <row r="55" spans="1:9" x14ac:dyDescent="0.25">
      <c r="A55" s="15" t="s">
        <v>33</v>
      </c>
      <c r="B55" s="17">
        <v>9</v>
      </c>
      <c r="C55" s="17">
        <v>45</v>
      </c>
      <c r="D55" s="17">
        <v>285</v>
      </c>
      <c r="E55" s="17">
        <v>47.5</v>
      </c>
      <c r="F55" s="17">
        <v>47.5</v>
      </c>
      <c r="G55" s="17" t="s">
        <v>55</v>
      </c>
      <c r="H55" t="s">
        <v>56</v>
      </c>
      <c r="I55" t="s">
        <v>42</v>
      </c>
    </row>
    <row r="56" spans="1:9" x14ac:dyDescent="0.25">
      <c r="A56" s="15" t="s">
        <v>43</v>
      </c>
      <c r="B56" s="17">
        <v>45</v>
      </c>
      <c r="C56" s="17">
        <v>285</v>
      </c>
      <c r="D56" s="17">
        <v>2025</v>
      </c>
      <c r="E56" s="17">
        <v>325</v>
      </c>
      <c r="F56" s="17">
        <v>325</v>
      </c>
      <c r="G56" s="17" t="s">
        <v>55</v>
      </c>
      <c r="H56" t="s">
        <v>57</v>
      </c>
      <c r="I56" t="s">
        <v>44</v>
      </c>
    </row>
    <row r="57" spans="1:9" x14ac:dyDescent="0.25">
      <c r="A57" s="15" t="s">
        <v>45</v>
      </c>
      <c r="B57" s="17">
        <v>285</v>
      </c>
      <c r="C57" s="17">
        <v>2025</v>
      </c>
      <c r="D57" s="17">
        <v>15333</v>
      </c>
      <c r="E57" s="17">
        <v>2438</v>
      </c>
      <c r="F57" s="17">
        <v>2438</v>
      </c>
      <c r="G57" s="17" t="s">
        <v>55</v>
      </c>
      <c r="H57" t="s">
        <v>58</v>
      </c>
      <c r="I57" t="s">
        <v>46</v>
      </c>
    </row>
    <row r="58" spans="1:9" x14ac:dyDescent="0.25">
      <c r="A58" s="14"/>
      <c r="B58" s="14"/>
      <c r="C58" s="14"/>
      <c r="D58" s="14"/>
      <c r="E58" s="14"/>
      <c r="F58" s="14"/>
      <c r="G58" s="14"/>
    </row>
    <row r="59" spans="1:9" x14ac:dyDescent="0.25">
      <c r="A59" s="15"/>
      <c r="B59" s="15" t="s">
        <v>35</v>
      </c>
      <c r="C59" s="15" t="s">
        <v>36</v>
      </c>
      <c r="D59" s="15" t="s">
        <v>37</v>
      </c>
      <c r="E59" s="15" t="s">
        <v>38</v>
      </c>
      <c r="F59" s="14"/>
      <c r="G59" s="14"/>
    </row>
    <row r="60" spans="1:9" x14ac:dyDescent="0.25">
      <c r="A60" s="15" t="s">
        <v>33</v>
      </c>
      <c r="B60" s="17">
        <v>9</v>
      </c>
      <c r="C60" s="17">
        <v>45</v>
      </c>
      <c r="D60" s="17">
        <v>285</v>
      </c>
      <c r="E60" s="17">
        <v>47.5</v>
      </c>
      <c r="F60" s="14"/>
      <c r="G60" s="14"/>
    </row>
    <row r="61" spans="1:9" x14ac:dyDescent="0.25">
      <c r="A61" s="15" t="s">
        <v>43</v>
      </c>
      <c r="B61" s="17">
        <f>B56-(B56/B55)*B55</f>
        <v>0</v>
      </c>
      <c r="C61" s="17">
        <v>60</v>
      </c>
      <c r="D61" s="17">
        <v>600</v>
      </c>
      <c r="E61" s="17">
        <v>87.5</v>
      </c>
      <c r="F61" s="14"/>
      <c r="G61" s="14"/>
      <c r="I61" t="s">
        <v>47</v>
      </c>
    </row>
    <row r="62" spans="1:9" x14ac:dyDescent="0.25">
      <c r="A62" s="15" t="s">
        <v>45</v>
      </c>
      <c r="B62" s="17">
        <v>0</v>
      </c>
      <c r="C62" s="17">
        <v>600</v>
      </c>
      <c r="D62" s="17">
        <v>6308</v>
      </c>
      <c r="E62" s="17">
        <v>933.83333333333326</v>
      </c>
      <c r="F62" s="14"/>
      <c r="G62" s="14"/>
      <c r="I62" t="s">
        <v>48</v>
      </c>
    </row>
    <row r="63" spans="1:9" x14ac:dyDescent="0.25">
      <c r="A63" s="14"/>
      <c r="B63" s="14"/>
      <c r="C63" s="14"/>
      <c r="D63" s="14"/>
      <c r="E63" s="14"/>
      <c r="F63" s="14"/>
      <c r="G63" s="14"/>
    </row>
    <row r="64" spans="1:9" x14ac:dyDescent="0.25">
      <c r="A64" s="15"/>
      <c r="B64" s="15" t="s">
        <v>35</v>
      </c>
      <c r="C64" s="15" t="s">
        <v>36</v>
      </c>
      <c r="D64" s="15" t="s">
        <v>37</v>
      </c>
      <c r="E64" s="15" t="s">
        <v>38</v>
      </c>
      <c r="F64" s="14"/>
      <c r="G64" s="14"/>
    </row>
    <row r="65" spans="1:9" x14ac:dyDescent="0.25">
      <c r="A65" s="15" t="s">
        <v>33</v>
      </c>
      <c r="B65" s="17">
        <v>9</v>
      </c>
      <c r="C65" s="17">
        <v>45</v>
      </c>
      <c r="D65" s="17">
        <v>285</v>
      </c>
      <c r="E65" s="17">
        <v>47.5</v>
      </c>
      <c r="F65" s="14"/>
      <c r="G65" s="14"/>
    </row>
    <row r="66" spans="1:9" x14ac:dyDescent="0.25">
      <c r="A66" s="15" t="s">
        <v>43</v>
      </c>
      <c r="B66" s="17">
        <v>0</v>
      </c>
      <c r="C66" s="17">
        <v>60</v>
      </c>
      <c r="D66" s="17">
        <v>600</v>
      </c>
      <c r="E66" s="17">
        <v>87.5</v>
      </c>
      <c r="F66" s="14"/>
      <c r="G66" s="14"/>
    </row>
    <row r="67" spans="1:9" x14ac:dyDescent="0.25">
      <c r="A67" s="15" t="s">
        <v>45</v>
      </c>
      <c r="B67" s="17">
        <v>0</v>
      </c>
      <c r="C67" s="17">
        <v>0</v>
      </c>
      <c r="D67" s="17">
        <v>308</v>
      </c>
      <c r="E67" s="17">
        <v>58.833333333333258</v>
      </c>
      <c r="F67" s="14"/>
      <c r="G67" s="14"/>
      <c r="I67" t="s">
        <v>49</v>
      </c>
    </row>
    <row r="68" spans="1:9" x14ac:dyDescent="0.25">
      <c r="A68" s="14"/>
      <c r="B68" s="14"/>
      <c r="C68" s="14"/>
      <c r="D68" s="14"/>
      <c r="E68" s="14"/>
      <c r="F68" s="14"/>
      <c r="G68" s="14"/>
    </row>
    <row r="69" spans="1:9" x14ac:dyDescent="0.25">
      <c r="A69" s="14" t="s">
        <v>50</v>
      </c>
      <c r="B69" s="14" t="s">
        <v>51</v>
      </c>
      <c r="C69" s="14"/>
      <c r="D69" s="14"/>
      <c r="E69" s="14"/>
      <c r="F69" s="14"/>
      <c r="G69" s="14"/>
    </row>
    <row r="70" spans="1:9" x14ac:dyDescent="0.25">
      <c r="A70" t="s">
        <v>56</v>
      </c>
      <c r="B70" s="17">
        <v>1.4880952380952328</v>
      </c>
      <c r="C70" s="14"/>
      <c r="D70" s="14"/>
      <c r="E70" s="14"/>
      <c r="F70" s="14"/>
      <c r="G70" s="14"/>
      <c r="I70" t="s">
        <v>52</v>
      </c>
    </row>
    <row r="71" spans="1:9" x14ac:dyDescent="0.25">
      <c r="A71" t="s">
        <v>57</v>
      </c>
      <c r="B71" s="17">
        <v>-0.45183982683982438</v>
      </c>
      <c r="C71" s="14"/>
      <c r="D71" s="14"/>
      <c r="E71" s="14"/>
      <c r="F71" s="14"/>
      <c r="G71" s="14"/>
      <c r="I71" t="s">
        <v>53</v>
      </c>
    </row>
    <row r="72" spans="1:9" x14ac:dyDescent="0.25">
      <c r="A72" t="s">
        <v>58</v>
      </c>
      <c r="B72" s="17">
        <v>0.19101731601731578</v>
      </c>
      <c r="C72" s="14"/>
      <c r="D72" s="14"/>
      <c r="E72" s="14"/>
      <c r="F72" s="14"/>
      <c r="G72" s="14"/>
      <c r="I72" t="s">
        <v>54</v>
      </c>
    </row>
    <row r="77" spans="1:9" x14ac:dyDescent="0.25">
      <c r="A77" s="18"/>
    </row>
    <row r="78" spans="1:9" x14ac:dyDescent="0.25">
      <c r="A78" t="s">
        <v>86</v>
      </c>
    </row>
    <row r="81" spans="1:8" x14ac:dyDescent="0.25">
      <c r="B81" t="s">
        <v>62</v>
      </c>
      <c r="C81" s="16">
        <v>1.6</v>
      </c>
      <c r="D81" s="16">
        <v>2</v>
      </c>
      <c r="E81" s="16">
        <v>2.5</v>
      </c>
      <c r="F81" s="16">
        <v>3.2</v>
      </c>
      <c r="G81" s="16">
        <v>4</v>
      </c>
      <c r="H81" s="16">
        <v>4.5</v>
      </c>
    </row>
    <row r="82" spans="1:8" x14ac:dyDescent="0.25">
      <c r="A82" s="3" t="s">
        <v>69</v>
      </c>
      <c r="B82" s="3" t="s">
        <v>63</v>
      </c>
      <c r="C82" s="1">
        <v>2</v>
      </c>
      <c r="D82" s="16">
        <v>8</v>
      </c>
      <c r="E82" s="16">
        <v>14</v>
      </c>
      <c r="F82" s="16">
        <v>15</v>
      </c>
      <c r="G82" s="16">
        <v>8</v>
      </c>
      <c r="H82" s="16">
        <v>2</v>
      </c>
    </row>
    <row r="83" spans="1:8" x14ac:dyDescent="0.25">
      <c r="A83" s="3" t="s">
        <v>70</v>
      </c>
      <c r="B83" s="3" t="s">
        <v>64</v>
      </c>
      <c r="C83" s="22">
        <f>(D82-C82)/(D81-C81)</f>
        <v>15.000000000000004</v>
      </c>
      <c r="D83" s="20">
        <f t="shared" ref="D83:G83" si="26">(E82-D82)/(E81-D81)</f>
        <v>12</v>
      </c>
      <c r="E83" s="20">
        <f t="shared" si="26"/>
        <v>1.4285714285714282</v>
      </c>
      <c r="F83" s="20">
        <f t="shared" si="26"/>
        <v>-8.7500000000000018</v>
      </c>
      <c r="G83" s="20">
        <f t="shared" si="26"/>
        <v>-12</v>
      </c>
      <c r="H83" s="20"/>
    </row>
    <row r="84" spans="1:8" x14ac:dyDescent="0.25">
      <c r="A84" s="3" t="s">
        <v>71</v>
      </c>
      <c r="B84" s="3" t="s">
        <v>65</v>
      </c>
      <c r="C84" s="22">
        <f>(D83-C83)/(E81-C81)</f>
        <v>-3.3333333333333375</v>
      </c>
      <c r="D84" s="20">
        <f t="shared" ref="D84:F84" si="27">(E83-D83)/(F81-D81)</f>
        <v>-8.8095238095238084</v>
      </c>
      <c r="E84" s="20">
        <f t="shared" si="27"/>
        <v>-6.7857142857142874</v>
      </c>
      <c r="F84" s="20">
        <f t="shared" si="27"/>
        <v>-2.4999999999999991</v>
      </c>
      <c r="G84" s="21"/>
      <c r="H84" s="21"/>
    </row>
    <row r="85" spans="1:8" x14ac:dyDescent="0.25">
      <c r="A85" s="3" t="s">
        <v>72</v>
      </c>
      <c r="B85" s="3" t="s">
        <v>66</v>
      </c>
      <c r="C85" s="22">
        <f>(D84-C84)/(F81-C81)</f>
        <v>-3.4226190476190443</v>
      </c>
      <c r="D85" s="20">
        <f t="shared" ref="D85:E85" si="28">(E84-D84)/(G81-D81)</f>
        <v>1.0119047619047605</v>
      </c>
      <c r="E85" s="20">
        <f t="shared" si="28"/>
        <v>2.1428571428571441</v>
      </c>
      <c r="F85" s="21"/>
      <c r="G85" s="21"/>
      <c r="H85" s="21"/>
    </row>
    <row r="86" spans="1:8" x14ac:dyDescent="0.25">
      <c r="A86" s="3" t="s">
        <v>73</v>
      </c>
      <c r="B86" s="3" t="s">
        <v>67</v>
      </c>
      <c r="C86" s="22">
        <f>(D85-C85)/(G81-C81)</f>
        <v>1.8477182539682522</v>
      </c>
      <c r="D86" s="20">
        <f>(E85-D85)/(H81-D81)</f>
        <v>0.45238095238095344</v>
      </c>
      <c r="E86" s="21"/>
      <c r="F86" s="21"/>
      <c r="G86" s="21"/>
      <c r="H86" s="21"/>
    </row>
    <row r="87" spans="1:8" x14ac:dyDescent="0.25">
      <c r="A87" s="3" t="s">
        <v>74</v>
      </c>
      <c r="B87" s="3" t="s">
        <v>68</v>
      </c>
      <c r="C87" s="22">
        <f>(D86-C86)/(H81-C81)</f>
        <v>-0.48115079365079266</v>
      </c>
      <c r="D87" s="21"/>
      <c r="E87" s="21"/>
      <c r="F87" s="21"/>
      <c r="G87" s="21"/>
      <c r="H87" s="21"/>
    </row>
    <row r="89" spans="1:8" x14ac:dyDescent="0.25">
      <c r="A89" t="s">
        <v>62</v>
      </c>
      <c r="B89" t="s">
        <v>63</v>
      </c>
    </row>
    <row r="90" spans="1:8" x14ac:dyDescent="0.25">
      <c r="A90">
        <v>1</v>
      </c>
      <c r="B90">
        <f>$C$82+$C$83*(A90-$C$81)+$C$84*(A90-$C$81)*(A90-$D$81)+$C$85*(A90-$C$81)*(A90-$D$81)*(A90-$E$81)+$C$86*(A90-$C$81)*(A90-$D$81)*(A90-$E$81)*(A90-$F$81)+$C$87*(A90-$C$81)*(A90-$D$81)*(A90-$E$81)*(A90-$F$81)*(A90-$G$81)</f>
        <v>0.5968749999999825</v>
      </c>
    </row>
    <row r="91" spans="1:8" x14ac:dyDescent="0.25">
      <c r="A91">
        <f>A90+0.25</f>
        <v>1.25</v>
      </c>
      <c r="B91">
        <f t="shared" ref="B91:B107" si="29">$C$82+$C$83*(A91-$C$81)+$C$84*(A91-$C$81)*(A91-$D$81)+$C$85*(A91-$C$81)*(A91-$D$81)*(A91-$E$81)+$C$86*(A91-$C$81)*(A91-$D$81)*(A91-$E$81)*(A91-$F$81)+$C$87*(A91-$C$81)*(A91-$D$81)*(A91-$E$81)*(A91-$F$81)*(A91-$G$81)</f>
        <v>-0.97308349609375666</v>
      </c>
    </row>
    <row r="92" spans="1:8" x14ac:dyDescent="0.25">
      <c r="A92">
        <f t="shared" ref="A92:A106" si="30">A91+0.25</f>
        <v>1.5</v>
      </c>
      <c r="B92">
        <f t="shared" si="29"/>
        <v>0.76376488095237871</v>
      </c>
    </row>
    <row r="93" spans="1:8" x14ac:dyDescent="0.25">
      <c r="A93">
        <f t="shared" si="30"/>
        <v>1.75</v>
      </c>
      <c r="B93">
        <f t="shared" si="29"/>
        <v>4.1592372349330358</v>
      </c>
    </row>
    <row r="94" spans="1:8" x14ac:dyDescent="0.25">
      <c r="A94">
        <f t="shared" si="30"/>
        <v>2</v>
      </c>
      <c r="B94">
        <f t="shared" si="29"/>
        <v>8</v>
      </c>
    </row>
    <row r="95" spans="1:8" x14ac:dyDescent="0.25">
      <c r="A95">
        <f t="shared" si="30"/>
        <v>2.25</v>
      </c>
      <c r="B95">
        <f t="shared" si="29"/>
        <v>11.451184082031251</v>
      </c>
    </row>
    <row r="96" spans="1:8" x14ac:dyDescent="0.25">
      <c r="A96">
        <f t="shared" si="30"/>
        <v>2.5</v>
      </c>
      <c r="B96">
        <f t="shared" si="29"/>
        <v>14</v>
      </c>
    </row>
    <row r="97" spans="1:2" x14ac:dyDescent="0.25">
      <c r="A97">
        <f t="shared" si="30"/>
        <v>2.75</v>
      </c>
      <c r="B97">
        <f t="shared" si="29"/>
        <v>15.39935302734375</v>
      </c>
    </row>
    <row r="98" spans="1:2" x14ac:dyDescent="0.25">
      <c r="A98" s="19">
        <v>2.8</v>
      </c>
      <c r="B98">
        <f t="shared" si="29"/>
        <v>15.534914285714285</v>
      </c>
    </row>
    <row r="99" spans="1:2" x14ac:dyDescent="0.25">
      <c r="A99">
        <f>A97+0.25</f>
        <v>3</v>
      </c>
      <c r="B99">
        <f t="shared" si="29"/>
        <v>15.611458333333335</v>
      </c>
    </row>
    <row r="100" spans="1:2" x14ac:dyDescent="0.25">
      <c r="A100">
        <f t="shared" si="30"/>
        <v>3.25</v>
      </c>
      <c r="B100">
        <f t="shared" si="29"/>
        <v>14.751456124441965</v>
      </c>
    </row>
    <row r="101" spans="1:2" x14ac:dyDescent="0.25">
      <c r="A101">
        <f t="shared" si="30"/>
        <v>3.5</v>
      </c>
      <c r="B101">
        <f t="shared" si="29"/>
        <v>13.031026785714289</v>
      </c>
    </row>
    <row r="102" spans="1:2" x14ac:dyDescent="0.25">
      <c r="A102">
        <f t="shared" si="30"/>
        <v>3.75</v>
      </c>
      <c r="B102">
        <f t="shared" si="29"/>
        <v>10.702006022135418</v>
      </c>
    </row>
    <row r="103" spans="1:2" x14ac:dyDescent="0.25">
      <c r="A103">
        <f t="shared" si="30"/>
        <v>4</v>
      </c>
      <c r="B103">
        <f t="shared" si="29"/>
        <v>8.0000000000000018</v>
      </c>
    </row>
    <row r="104" spans="1:2" x14ac:dyDescent="0.25">
      <c r="A104">
        <f>A103+0.25</f>
        <v>4.25</v>
      </c>
      <c r="B104">
        <f t="shared" si="29"/>
        <v>5.0880004882812457</v>
      </c>
    </row>
    <row r="105" spans="1:2" x14ac:dyDescent="0.25">
      <c r="A105">
        <f t="shared" si="30"/>
        <v>4.5</v>
      </c>
      <c r="B105">
        <f t="shared" si="29"/>
        <v>1.9999999999999964</v>
      </c>
    </row>
    <row r="106" spans="1:2" x14ac:dyDescent="0.25">
      <c r="A106">
        <f t="shared" si="30"/>
        <v>4.75</v>
      </c>
      <c r="B106">
        <f t="shared" si="29"/>
        <v>-1.4153930664062688</v>
      </c>
    </row>
    <row r="107" spans="1:2" x14ac:dyDescent="0.25">
      <c r="A107">
        <f>A106+0.25</f>
        <v>5</v>
      </c>
      <c r="B107">
        <f>$C$82+$C$83*(A107-$C$81)+$C$84*(A107-$C$81)*(A107-$D$81)+$C$85*(A107-$C$81)*(A107-$D$81)*(A107-$E$81)+$C$86*(A107-$C$81)*(A107-$D$81)*(A107-$E$81)*(A107-$F$81)+$C$87*(A107-$C$81)*(A107-$D$81)*(A107-$E$81)*(A107-$F$81)*(A107-$G$81)</f>
        <v>-5.5513392857142563</v>
      </c>
    </row>
  </sheetData>
  <conditionalFormatting sqref="G55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6DC8-4B28-A246-BEDD-F34D95C41EF3}">
  <dimension ref="A1:K122"/>
  <sheetViews>
    <sheetView tabSelected="1" topLeftCell="A61" workbookViewId="0">
      <selection activeCell="C87" sqref="C87"/>
    </sheetView>
  </sheetViews>
  <sheetFormatPr defaultColWidth="11" defaultRowHeight="15.75" x14ac:dyDescent="0.25"/>
  <cols>
    <col min="1" max="1" width="4.625" customWidth="1"/>
    <col min="2" max="2" width="20.625" customWidth="1"/>
    <col min="3" max="8" width="7.625" customWidth="1"/>
    <col min="9" max="9" width="12.125" bestFit="1" customWidth="1"/>
    <col min="10" max="10" width="12.125" customWidth="1"/>
  </cols>
  <sheetData>
    <row r="1" spans="1:11" x14ac:dyDescent="0.25">
      <c r="J1" s="3" t="s">
        <v>5</v>
      </c>
    </row>
    <row r="2" spans="1:11" x14ac:dyDescent="0.25">
      <c r="B2" s="3" t="s">
        <v>0</v>
      </c>
      <c r="C2" s="1">
        <v>1</v>
      </c>
      <c r="D2" s="1">
        <f>C2+1</f>
        <v>2</v>
      </c>
      <c r="E2" s="1">
        <f t="shared" ref="E2:I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2">
        <f t="shared" ref="J2:J14" si="1">SUM(C2:I2)</f>
        <v>28</v>
      </c>
    </row>
    <row r="3" spans="1:11" x14ac:dyDescent="0.25">
      <c r="B3" s="3" t="s">
        <v>1</v>
      </c>
      <c r="C3" s="1">
        <v>0.5</v>
      </c>
      <c r="D3" s="1">
        <v>2.5</v>
      </c>
      <c r="E3" s="1">
        <v>2</v>
      </c>
      <c r="F3" s="1">
        <v>4</v>
      </c>
      <c r="G3" s="1">
        <v>3.5</v>
      </c>
      <c r="H3" s="1">
        <v>6</v>
      </c>
      <c r="I3" s="1">
        <v>5.5</v>
      </c>
      <c r="J3" s="2">
        <f t="shared" si="1"/>
        <v>24</v>
      </c>
    </row>
    <row r="4" spans="1:11" x14ac:dyDescent="0.25">
      <c r="B4" s="3" t="s">
        <v>17</v>
      </c>
      <c r="C4" s="2">
        <f t="shared" ref="C4:I4" si="2">C2-$C$17</f>
        <v>-3</v>
      </c>
      <c r="D4" s="2">
        <f t="shared" si="2"/>
        <v>-2</v>
      </c>
      <c r="E4" s="2">
        <f t="shared" si="2"/>
        <v>-1</v>
      </c>
      <c r="F4" s="2">
        <f t="shared" si="2"/>
        <v>0</v>
      </c>
      <c r="G4" s="2">
        <f t="shared" si="2"/>
        <v>1</v>
      </c>
      <c r="H4" s="2">
        <f t="shared" si="2"/>
        <v>2</v>
      </c>
      <c r="I4" s="2">
        <f t="shared" si="2"/>
        <v>3</v>
      </c>
      <c r="J4" s="2">
        <f t="shared" si="1"/>
        <v>0</v>
      </c>
    </row>
    <row r="5" spans="1:11" x14ac:dyDescent="0.25">
      <c r="B5" s="3" t="s">
        <v>16</v>
      </c>
      <c r="C5" s="2">
        <f t="shared" ref="C5:I5" si="3">C3-$C$18</f>
        <v>-2.9285714285714284</v>
      </c>
      <c r="D5" s="2">
        <f t="shared" si="3"/>
        <v>-0.92857142857142838</v>
      </c>
      <c r="E5" s="2">
        <f t="shared" si="3"/>
        <v>-1.4285714285714284</v>
      </c>
      <c r="F5" s="2">
        <f t="shared" si="3"/>
        <v>0.57142857142857162</v>
      </c>
      <c r="G5" s="2">
        <f t="shared" si="3"/>
        <v>7.1428571428571619E-2</v>
      </c>
      <c r="H5" s="2">
        <f t="shared" si="3"/>
        <v>2.5714285714285716</v>
      </c>
      <c r="I5" s="2">
        <f t="shared" si="3"/>
        <v>2.0714285714285716</v>
      </c>
      <c r="J5" s="2">
        <f t="shared" si="1"/>
        <v>0</v>
      </c>
    </row>
    <row r="6" spans="1:11" x14ac:dyDescent="0.25">
      <c r="B6" s="3" t="s">
        <v>75</v>
      </c>
      <c r="C6" s="2">
        <f>C2*C3</f>
        <v>0.5</v>
      </c>
      <c r="D6" s="2">
        <f t="shared" ref="D6:I6" si="4">D2*D3</f>
        <v>5</v>
      </c>
      <c r="E6" s="2">
        <f t="shared" si="4"/>
        <v>6</v>
      </c>
      <c r="F6" s="2">
        <f t="shared" si="4"/>
        <v>16</v>
      </c>
      <c r="G6" s="2">
        <f t="shared" si="4"/>
        <v>17.5</v>
      </c>
      <c r="H6" s="2">
        <f t="shared" si="4"/>
        <v>36</v>
      </c>
      <c r="I6" s="2">
        <f t="shared" si="4"/>
        <v>38.5</v>
      </c>
      <c r="J6" s="2">
        <f t="shared" si="1"/>
        <v>119.5</v>
      </c>
    </row>
    <row r="7" spans="1:11" x14ac:dyDescent="0.25">
      <c r="B7" s="3" t="s">
        <v>76</v>
      </c>
      <c r="C7" s="2">
        <f>C2^2</f>
        <v>1</v>
      </c>
      <c r="D7" s="2">
        <f t="shared" ref="D7:I7" si="5">D2^2</f>
        <v>4</v>
      </c>
      <c r="E7" s="2">
        <f t="shared" si="5"/>
        <v>9</v>
      </c>
      <c r="F7" s="2">
        <f t="shared" si="5"/>
        <v>16</v>
      </c>
      <c r="G7" s="2">
        <f t="shared" si="5"/>
        <v>25</v>
      </c>
      <c r="H7" s="2">
        <f t="shared" si="5"/>
        <v>36</v>
      </c>
      <c r="I7" s="2">
        <f t="shared" si="5"/>
        <v>49</v>
      </c>
      <c r="J7" s="2">
        <f t="shared" si="1"/>
        <v>140</v>
      </c>
    </row>
    <row r="8" spans="1:11" x14ac:dyDescent="0.25">
      <c r="B8" s="3" t="s">
        <v>3</v>
      </c>
      <c r="C8" s="2">
        <f>C4*C5</f>
        <v>8.7857142857142847</v>
      </c>
      <c r="D8" s="2">
        <f t="shared" ref="D8:I8" si="6">D4*D5</f>
        <v>1.8571428571428568</v>
      </c>
      <c r="E8" s="2">
        <f t="shared" si="6"/>
        <v>1.4285714285714284</v>
      </c>
      <c r="F8" s="2">
        <f t="shared" si="6"/>
        <v>0</v>
      </c>
      <c r="G8" s="2">
        <f t="shared" si="6"/>
        <v>7.1428571428571619E-2</v>
      </c>
      <c r="H8" s="2">
        <f t="shared" si="6"/>
        <v>5.1428571428571432</v>
      </c>
      <c r="I8" s="2">
        <f t="shared" si="6"/>
        <v>6.2142857142857153</v>
      </c>
      <c r="J8" s="2">
        <f t="shared" si="1"/>
        <v>23.5</v>
      </c>
    </row>
    <row r="9" spans="1:11" x14ac:dyDescent="0.25">
      <c r="B9" s="3" t="s">
        <v>4</v>
      </c>
      <c r="C9" s="2">
        <f>C4^2</f>
        <v>9</v>
      </c>
      <c r="D9" s="2">
        <f t="shared" ref="D9:I9" si="7">D4^2</f>
        <v>4</v>
      </c>
      <c r="E9" s="2">
        <f t="shared" si="7"/>
        <v>1</v>
      </c>
      <c r="F9" s="2">
        <f t="shared" si="7"/>
        <v>0</v>
      </c>
      <c r="G9" s="2">
        <f t="shared" si="7"/>
        <v>1</v>
      </c>
      <c r="H9" s="2">
        <f t="shared" si="7"/>
        <v>4</v>
      </c>
      <c r="I9" s="2">
        <f t="shared" si="7"/>
        <v>9</v>
      </c>
      <c r="J9" s="2">
        <f t="shared" si="1"/>
        <v>28</v>
      </c>
    </row>
    <row r="10" spans="1:11" x14ac:dyDescent="0.25">
      <c r="A10" t="s">
        <v>12</v>
      </c>
      <c r="B10" s="10" t="s">
        <v>80</v>
      </c>
      <c r="C10" s="2">
        <f t="shared" ref="C10:I10" si="8">$C$20+$C$19*C2</f>
        <v>0.91071428571428548</v>
      </c>
      <c r="D10" s="2">
        <f t="shared" si="8"/>
        <v>1.7499999999999998</v>
      </c>
      <c r="E10" s="2">
        <f t="shared" si="8"/>
        <v>2.589285714285714</v>
      </c>
      <c r="F10" s="2">
        <f t="shared" si="8"/>
        <v>3.4285714285714284</v>
      </c>
      <c r="G10" s="2">
        <f t="shared" si="8"/>
        <v>4.2678571428571423</v>
      </c>
      <c r="H10" s="2">
        <f t="shared" si="8"/>
        <v>5.1071428571428568</v>
      </c>
      <c r="I10" s="2">
        <f t="shared" si="8"/>
        <v>5.9464285714285712</v>
      </c>
      <c r="J10" s="2">
        <f t="shared" si="1"/>
        <v>24</v>
      </c>
      <c r="K10" s="23">
        <f>AVERAGE(C10:I10)</f>
        <v>3.4285714285714284</v>
      </c>
    </row>
    <row r="11" spans="1:11" x14ac:dyDescent="0.25">
      <c r="B11" s="10" t="s">
        <v>77</v>
      </c>
      <c r="C11" s="2">
        <f>C3-C10</f>
        <v>-0.41071428571428548</v>
      </c>
      <c r="D11" s="2">
        <f t="shared" ref="D11:I11" si="9">D3-D10</f>
        <v>0.75000000000000022</v>
      </c>
      <c r="E11" s="2">
        <f t="shared" si="9"/>
        <v>-0.58928571428571397</v>
      </c>
      <c r="F11" s="2">
        <f t="shared" si="9"/>
        <v>0.57142857142857162</v>
      </c>
      <c r="G11" s="2">
        <f t="shared" si="9"/>
        <v>-0.76785714285714235</v>
      </c>
      <c r="H11" s="2">
        <f t="shared" si="9"/>
        <v>0.89285714285714324</v>
      </c>
      <c r="I11" s="2">
        <f t="shared" si="9"/>
        <v>-0.44642857142857117</v>
      </c>
      <c r="J11" s="2">
        <f t="shared" si="1"/>
        <v>2.1094237467877974E-15</v>
      </c>
      <c r="K11" t="s">
        <v>79</v>
      </c>
    </row>
    <row r="12" spans="1:11" x14ac:dyDescent="0.25">
      <c r="B12" s="10" t="s">
        <v>78</v>
      </c>
      <c r="C12" s="2">
        <f t="shared" ref="C12:I12" si="10">(C11-$C$18)^2</f>
        <v>14.740114795918364</v>
      </c>
      <c r="D12" s="2">
        <f t="shared" si="10"/>
        <v>7.1747448979591804</v>
      </c>
      <c r="E12" s="2">
        <f t="shared" si="10"/>
        <v>16.143176020408159</v>
      </c>
      <c r="F12" s="2">
        <f t="shared" si="10"/>
        <v>8.1632653061224474</v>
      </c>
      <c r="G12" s="2">
        <f t="shared" si="10"/>
        <v>17.610012755102037</v>
      </c>
      <c r="H12" s="2">
        <f t="shared" si="10"/>
        <v>6.4298469387755075</v>
      </c>
      <c r="I12" s="2">
        <f t="shared" si="10"/>
        <v>15.015624999999996</v>
      </c>
      <c r="J12" s="2">
        <f t="shared" si="1"/>
        <v>85.276785714285708</v>
      </c>
      <c r="K12" s="23">
        <f>AVERAGE(C12:I12)</f>
        <v>12.182397959183673</v>
      </c>
    </row>
    <row r="13" spans="1:11" x14ac:dyDescent="0.25">
      <c r="B13" s="10" t="s">
        <v>10</v>
      </c>
      <c r="C13" s="2">
        <f t="shared" ref="C13:I13" si="11">(C3-$C$20-$C$19*C2)^2</f>
        <v>0.16868622448979573</v>
      </c>
      <c r="D13" s="2">
        <f t="shared" si="11"/>
        <v>0.56250000000000033</v>
      </c>
      <c r="E13" s="2">
        <f t="shared" si="11"/>
        <v>0.34725765306122414</v>
      </c>
      <c r="F13" s="2">
        <f t="shared" si="11"/>
        <v>0.32653061224489816</v>
      </c>
      <c r="G13" s="2">
        <f t="shared" si="11"/>
        <v>0.58960459183673386</v>
      </c>
      <c r="H13" s="2">
        <f t="shared" si="11"/>
        <v>0.79719387755102111</v>
      </c>
      <c r="I13" s="2">
        <f t="shared" si="11"/>
        <v>0.19929846938775486</v>
      </c>
      <c r="J13" s="2">
        <f t="shared" si="1"/>
        <v>2.9910714285714279</v>
      </c>
    </row>
    <row r="14" spans="1:11" x14ac:dyDescent="0.25">
      <c r="B14" s="6" t="s">
        <v>81</v>
      </c>
      <c r="C14" s="5">
        <f>C10-$C$18</f>
        <v>-2.5178571428571428</v>
      </c>
      <c r="D14" s="5">
        <f t="shared" ref="D14:I14" si="12">D10-$C$18</f>
        <v>-1.6785714285714286</v>
      </c>
      <c r="E14" s="5">
        <f t="shared" si="12"/>
        <v>-0.83928571428571441</v>
      </c>
      <c r="F14" s="5">
        <f t="shared" si="12"/>
        <v>0</v>
      </c>
      <c r="G14" s="5">
        <f t="shared" si="12"/>
        <v>0.83928571428571397</v>
      </c>
      <c r="H14" s="5">
        <f t="shared" si="12"/>
        <v>1.6785714285714284</v>
      </c>
      <c r="I14" s="5">
        <f t="shared" si="12"/>
        <v>2.5178571428571428</v>
      </c>
      <c r="J14">
        <f t="shared" si="1"/>
        <v>0</v>
      </c>
    </row>
    <row r="16" spans="1:11" x14ac:dyDescent="0.25">
      <c r="B16" s="3" t="s">
        <v>2</v>
      </c>
      <c r="C16" s="4">
        <f>COUNT(C2:I2)</f>
        <v>7</v>
      </c>
    </row>
    <row r="17" spans="1:10" x14ac:dyDescent="0.25">
      <c r="B17" s="3" t="s">
        <v>13</v>
      </c>
      <c r="C17" s="2">
        <f>J2/C16</f>
        <v>4</v>
      </c>
    </row>
    <row r="18" spans="1:10" x14ac:dyDescent="0.25">
      <c r="B18" s="3" t="s">
        <v>14</v>
      </c>
      <c r="C18" s="2">
        <f>J3/C16</f>
        <v>3.4285714285714284</v>
      </c>
    </row>
    <row r="19" spans="1:10" x14ac:dyDescent="0.25">
      <c r="B19" s="3" t="s">
        <v>6</v>
      </c>
      <c r="C19" s="2">
        <f>(C16*J6-J2*J3)/(C16*J7-J2^2)</f>
        <v>0.8392857142857143</v>
      </c>
    </row>
    <row r="20" spans="1:10" x14ac:dyDescent="0.25">
      <c r="B20" s="3" t="s">
        <v>7</v>
      </c>
      <c r="C20" s="2">
        <f>C18-C19*C17</f>
        <v>7.1428571428571175E-2</v>
      </c>
    </row>
    <row r="21" spans="1:10" x14ac:dyDescent="0.25">
      <c r="B21" s="9" t="s">
        <v>9</v>
      </c>
      <c r="C21" s="5">
        <f>SQRT(K12/(C16-1))</f>
        <v>1.4249209310919484</v>
      </c>
    </row>
    <row r="22" spans="1:10" x14ac:dyDescent="0.25">
      <c r="B22" s="6" t="s">
        <v>8</v>
      </c>
      <c r="C22" s="7">
        <f>SQRT(J13/(C16-2))</f>
        <v>0.7734431367038469</v>
      </c>
    </row>
    <row r="23" spans="1:10" ht="19.5" x14ac:dyDescent="0.3">
      <c r="B23" s="8" t="s">
        <v>11</v>
      </c>
      <c r="C23" t="str">
        <f>IF(C22&lt;C21,"the linear regression model has merit","the linear regression model does not  merit")</f>
        <v>the linear regression model has merit</v>
      </c>
    </row>
    <row r="24" spans="1:10" ht="3.95" customHeight="1" x14ac:dyDescent="0.25"/>
    <row r="26" spans="1:10" ht="21.75" x14ac:dyDescent="0.3">
      <c r="A26" s="11" t="s">
        <v>19</v>
      </c>
    </row>
    <row r="28" spans="1:10" x14ac:dyDescent="0.25">
      <c r="B28" s="3" t="s">
        <v>0</v>
      </c>
      <c r="C28" s="1">
        <v>1</v>
      </c>
      <c r="D28" s="1">
        <f>C28+1</f>
        <v>2</v>
      </c>
      <c r="E28" s="1">
        <f t="shared" ref="E28:I28" si="13">D28+1</f>
        <v>3</v>
      </c>
      <c r="F28" s="1">
        <f t="shared" si="13"/>
        <v>4</v>
      </c>
      <c r="G28" s="1">
        <f t="shared" si="13"/>
        <v>5</v>
      </c>
      <c r="H28" s="1">
        <f t="shared" si="13"/>
        <v>6</v>
      </c>
      <c r="I28" s="1">
        <f t="shared" si="13"/>
        <v>7</v>
      </c>
      <c r="J28" s="2">
        <f>SUM(C28:I28)</f>
        <v>28</v>
      </c>
    </row>
    <row r="29" spans="1:10" x14ac:dyDescent="0.25">
      <c r="B29" s="3" t="s">
        <v>1</v>
      </c>
      <c r="C29" s="1">
        <v>1</v>
      </c>
      <c r="D29" s="1">
        <v>1.5</v>
      </c>
      <c r="E29" s="1">
        <v>2</v>
      </c>
      <c r="F29" s="1">
        <v>3</v>
      </c>
      <c r="G29" s="1">
        <v>4</v>
      </c>
      <c r="H29" s="1">
        <v>5</v>
      </c>
      <c r="I29" s="1">
        <v>8</v>
      </c>
      <c r="J29" s="2">
        <f>SUM(C29:I29)</f>
        <v>24.5</v>
      </c>
    </row>
    <row r="30" spans="1:10" x14ac:dyDescent="0.25">
      <c r="B30" t="s">
        <v>25</v>
      </c>
      <c r="C30" s="7">
        <f>C28^2</f>
        <v>1</v>
      </c>
      <c r="D30" s="7">
        <f t="shared" ref="D30:I30" si="14">D28^2</f>
        <v>4</v>
      </c>
      <c r="E30" s="7">
        <f t="shared" si="14"/>
        <v>9</v>
      </c>
      <c r="F30" s="7">
        <f t="shared" si="14"/>
        <v>16</v>
      </c>
      <c r="G30" s="7">
        <f t="shared" si="14"/>
        <v>25</v>
      </c>
      <c r="H30" s="7">
        <f t="shared" si="14"/>
        <v>36</v>
      </c>
      <c r="I30" s="7">
        <f t="shared" si="14"/>
        <v>49</v>
      </c>
    </row>
    <row r="31" spans="1:10" x14ac:dyDescent="0.25">
      <c r="B31" s="12" t="s">
        <v>26</v>
      </c>
      <c r="C31" s="5">
        <f>C28^3</f>
        <v>1</v>
      </c>
      <c r="D31" s="5">
        <f t="shared" ref="D31:I31" si="15">D28^3</f>
        <v>8</v>
      </c>
      <c r="E31" s="5">
        <f t="shared" si="15"/>
        <v>27</v>
      </c>
      <c r="F31" s="5">
        <f t="shared" si="15"/>
        <v>64</v>
      </c>
      <c r="G31" s="5">
        <f t="shared" si="15"/>
        <v>125</v>
      </c>
      <c r="H31" s="5">
        <f t="shared" si="15"/>
        <v>216</v>
      </c>
      <c r="I31" s="5">
        <f t="shared" si="15"/>
        <v>343</v>
      </c>
    </row>
    <row r="32" spans="1:10" x14ac:dyDescent="0.25">
      <c r="B32" s="12" t="s">
        <v>27</v>
      </c>
      <c r="C32" s="5">
        <f>C28^4</f>
        <v>1</v>
      </c>
      <c r="D32" s="5">
        <f t="shared" ref="D32:I32" si="16">D28^4</f>
        <v>16</v>
      </c>
      <c r="E32" s="5">
        <f t="shared" si="16"/>
        <v>81</v>
      </c>
      <c r="F32" s="5">
        <f t="shared" si="16"/>
        <v>256</v>
      </c>
      <c r="G32" s="5">
        <f t="shared" si="16"/>
        <v>625</v>
      </c>
      <c r="H32" s="5">
        <f t="shared" si="16"/>
        <v>1296</v>
      </c>
      <c r="I32" s="5">
        <f t="shared" si="16"/>
        <v>2401</v>
      </c>
    </row>
    <row r="33" spans="1:10" x14ac:dyDescent="0.25">
      <c r="B33" s="13" t="s">
        <v>29</v>
      </c>
      <c r="C33" s="5">
        <f>C28*C29</f>
        <v>1</v>
      </c>
      <c r="D33" s="5">
        <f t="shared" ref="D33:I33" si="17">D28*D29</f>
        <v>3</v>
      </c>
      <c r="E33" s="5">
        <f t="shared" si="17"/>
        <v>6</v>
      </c>
      <c r="F33" s="5">
        <f t="shared" si="17"/>
        <v>12</v>
      </c>
      <c r="G33" s="5">
        <f t="shared" si="17"/>
        <v>20</v>
      </c>
      <c r="H33" s="5">
        <f t="shared" si="17"/>
        <v>30</v>
      </c>
      <c r="I33" s="5">
        <f t="shared" si="17"/>
        <v>56</v>
      </c>
      <c r="J33" s="7"/>
    </row>
    <row r="34" spans="1:10" x14ac:dyDescent="0.25">
      <c r="B34" s="13" t="s">
        <v>30</v>
      </c>
      <c r="C34" s="5">
        <f>C28^2*C29</f>
        <v>1</v>
      </c>
      <c r="D34" s="5">
        <f t="shared" ref="D34:I34" si="18">D28^2*D29</f>
        <v>6</v>
      </c>
      <c r="E34" s="5">
        <f t="shared" si="18"/>
        <v>18</v>
      </c>
      <c r="F34" s="5">
        <f t="shared" si="18"/>
        <v>48</v>
      </c>
      <c r="G34" s="5">
        <f t="shared" si="18"/>
        <v>100</v>
      </c>
      <c r="H34" s="5">
        <f t="shared" si="18"/>
        <v>180</v>
      </c>
      <c r="I34" s="5">
        <f t="shared" si="18"/>
        <v>392</v>
      </c>
      <c r="J34" s="7"/>
    </row>
    <row r="35" spans="1:10" x14ac:dyDescent="0.25">
      <c r="B35" s="13" t="s">
        <v>18</v>
      </c>
      <c r="C35" s="7">
        <f t="shared" ref="C35:I35" si="19">$B$74+$B$75*C28+$B$76*C28^2</f>
        <v>1.2272727272727244</v>
      </c>
      <c r="D35" s="7">
        <f t="shared" si="19"/>
        <v>1.3484848484848473</v>
      </c>
      <c r="E35" s="7">
        <f t="shared" si="19"/>
        <v>1.8517316017316017</v>
      </c>
      <c r="F35" s="7">
        <f t="shared" si="19"/>
        <v>2.7370129870129878</v>
      </c>
      <c r="G35" s="7">
        <f t="shared" si="19"/>
        <v>4.0043290043290058</v>
      </c>
      <c r="H35" s="7">
        <f t="shared" si="19"/>
        <v>5.6536796536796547</v>
      </c>
      <c r="I35" s="7">
        <f t="shared" si="19"/>
        <v>7.6850649350649363</v>
      </c>
      <c r="J35" s="7"/>
    </row>
    <row r="36" spans="1:10" x14ac:dyDescent="0.25">
      <c r="B36" s="10" t="s">
        <v>15</v>
      </c>
      <c r="C36" s="2">
        <f t="shared" ref="C36:I36" si="20">(C35-$B$42)^2</f>
        <v>5.1652892561983599</v>
      </c>
      <c r="D36" s="2">
        <f t="shared" si="20"/>
        <v>4.6290174471992707</v>
      </c>
      <c r="E36" s="2">
        <f t="shared" si="20"/>
        <v>2.7167887127302714</v>
      </c>
      <c r="F36" s="2">
        <f t="shared" si="20"/>
        <v>0.58214918198684318</v>
      </c>
      <c r="G36" s="2">
        <f t="shared" si="20"/>
        <v>0.25434774460748638</v>
      </c>
      <c r="H36" s="2">
        <f t="shared" si="20"/>
        <v>4.6383360506737175</v>
      </c>
      <c r="I36" s="2">
        <f t="shared" si="20"/>
        <v>17.514768510710081</v>
      </c>
      <c r="J36" s="2">
        <f>SUM(C36:I36)</f>
        <v>35.500696904106029</v>
      </c>
    </row>
    <row r="37" spans="1:10" x14ac:dyDescent="0.25">
      <c r="B37" s="10" t="s">
        <v>59</v>
      </c>
      <c r="C37" s="2">
        <f>(C29-C35)^2</f>
        <v>5.1652892561982168E-2</v>
      </c>
      <c r="D37" s="2">
        <f t="shared" ref="D37:I37" si="21">(D29-D35)^2</f>
        <v>2.2956841138659683E-2</v>
      </c>
      <c r="E37" s="2">
        <f t="shared" si="21"/>
        <v>2.1983517925076385E-2</v>
      </c>
      <c r="F37" s="2">
        <f t="shared" si="21"/>
        <v>6.9162168999830936E-2</v>
      </c>
      <c r="G37" s="2">
        <f t="shared" si="21"/>
        <v>1.874027848055137E-5</v>
      </c>
      <c r="H37" s="2">
        <f t="shared" si="21"/>
        <v>0.42729708963475338</v>
      </c>
      <c r="I37" s="2">
        <f t="shared" si="21"/>
        <v>9.9184095125652808E-2</v>
      </c>
      <c r="J37" s="2">
        <f>SUM(C37:I37)</f>
        <v>0.69225534566443592</v>
      </c>
    </row>
    <row r="38" spans="1:10" x14ac:dyDescent="0.25">
      <c r="B38" s="13"/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t="s">
        <v>20</v>
      </c>
      <c r="B39">
        <v>2</v>
      </c>
    </row>
    <row r="40" spans="1:10" x14ac:dyDescent="0.25">
      <c r="A40" t="s">
        <v>2</v>
      </c>
      <c r="B40">
        <f>COUNT(C28:I28)</f>
        <v>7</v>
      </c>
    </row>
    <row r="41" spans="1:10" x14ac:dyDescent="0.25">
      <c r="A41" t="s">
        <v>13</v>
      </c>
      <c r="B41">
        <f>AVERAGE(C28:I28)</f>
        <v>4</v>
      </c>
    </row>
    <row r="42" spans="1:10" x14ac:dyDescent="0.25">
      <c r="A42" t="s">
        <v>14</v>
      </c>
      <c r="B42">
        <f>AVERAGE(C29:I29)</f>
        <v>3.5</v>
      </c>
    </row>
    <row r="43" spans="1:10" x14ac:dyDescent="0.25">
      <c r="A43" t="s">
        <v>60</v>
      </c>
      <c r="B43">
        <f>SQRT(J37/(B40-(B39+1)))</f>
        <v>0.41600941866273772</v>
      </c>
    </row>
    <row r="44" spans="1:10" x14ac:dyDescent="0.25">
      <c r="A44" t="s">
        <v>61</v>
      </c>
      <c r="B44">
        <f>(J36-J37)/J36</f>
        <v>0.9805002322198253</v>
      </c>
    </row>
    <row r="46" spans="1:10" x14ac:dyDescent="0.25">
      <c r="A46" t="s">
        <v>21</v>
      </c>
      <c r="B46">
        <f>SUM(C2:I2)</f>
        <v>28</v>
      </c>
    </row>
    <row r="47" spans="1:10" x14ac:dyDescent="0.25">
      <c r="A47" t="s">
        <v>22</v>
      </c>
      <c r="B47">
        <f>SUM(C3:I3)</f>
        <v>24</v>
      </c>
    </row>
    <row r="48" spans="1:10" x14ac:dyDescent="0.25">
      <c r="A48" t="s">
        <v>23</v>
      </c>
      <c r="B48" s="7">
        <f>SUM(C30:I30)</f>
        <v>140</v>
      </c>
    </row>
    <row r="49" spans="1:9" x14ac:dyDescent="0.25">
      <c r="A49" t="s">
        <v>24</v>
      </c>
      <c r="B49" s="5">
        <f>SUM(C31:I31)</f>
        <v>784</v>
      </c>
    </row>
    <row r="50" spans="1:9" x14ac:dyDescent="0.25">
      <c r="A50" t="s">
        <v>28</v>
      </c>
      <c r="B50" s="5">
        <f>SUM(C32:I32)</f>
        <v>4676</v>
      </c>
    </row>
    <row r="51" spans="1:9" x14ac:dyDescent="0.25">
      <c r="A51" s="13" t="s">
        <v>31</v>
      </c>
      <c r="B51">
        <f>SUM(C33:I33)</f>
        <v>128</v>
      </c>
    </row>
    <row r="52" spans="1:9" x14ac:dyDescent="0.25">
      <c r="A52" s="13" t="s">
        <v>32</v>
      </c>
      <c r="B52" s="5">
        <f>SUM(C34:I34)</f>
        <v>745</v>
      </c>
    </row>
    <row r="57" spans="1:9" x14ac:dyDescent="0.25">
      <c r="A57" s="14" t="s">
        <v>34</v>
      </c>
      <c r="B57" s="14"/>
      <c r="C57" s="14"/>
      <c r="D57" s="14"/>
      <c r="E57" s="14"/>
      <c r="F57" s="14"/>
      <c r="G57" s="14"/>
    </row>
    <row r="58" spans="1:9" x14ac:dyDescent="0.25">
      <c r="A58" s="15"/>
      <c r="B58" s="15" t="s">
        <v>35</v>
      </c>
      <c r="C58" s="15" t="s">
        <v>36</v>
      </c>
      <c r="D58" s="15" t="s">
        <v>37</v>
      </c>
      <c r="E58" s="15" t="s">
        <v>38</v>
      </c>
      <c r="F58" s="15" t="s">
        <v>39</v>
      </c>
      <c r="G58" s="15" t="s">
        <v>40</v>
      </c>
      <c r="I58" s="16" t="s">
        <v>41</v>
      </c>
    </row>
    <row r="59" spans="1:9" x14ac:dyDescent="0.25">
      <c r="A59" s="15" t="s">
        <v>33</v>
      </c>
      <c r="B59" s="17">
        <v>9</v>
      </c>
      <c r="C59" s="17">
        <v>45</v>
      </c>
      <c r="D59" s="17">
        <v>285</v>
      </c>
      <c r="E59" s="17">
        <v>47.5</v>
      </c>
      <c r="F59" s="17">
        <v>47.5</v>
      </c>
      <c r="G59" s="17" t="s">
        <v>55</v>
      </c>
      <c r="H59" t="s">
        <v>56</v>
      </c>
      <c r="I59" t="s">
        <v>42</v>
      </c>
    </row>
    <row r="60" spans="1:9" x14ac:dyDescent="0.25">
      <c r="A60" s="15" t="s">
        <v>43</v>
      </c>
      <c r="B60" s="17">
        <v>45</v>
      </c>
      <c r="C60" s="17">
        <v>285</v>
      </c>
      <c r="D60" s="17">
        <v>2025</v>
      </c>
      <c r="E60" s="17">
        <v>325</v>
      </c>
      <c r="F60" s="17">
        <v>325</v>
      </c>
      <c r="G60" s="17" t="s">
        <v>55</v>
      </c>
      <c r="H60" t="s">
        <v>57</v>
      </c>
      <c r="I60" t="s">
        <v>44</v>
      </c>
    </row>
    <row r="61" spans="1:9" x14ac:dyDescent="0.25">
      <c r="A61" s="15" t="s">
        <v>45</v>
      </c>
      <c r="B61" s="17">
        <v>285</v>
      </c>
      <c r="C61" s="17">
        <v>2025</v>
      </c>
      <c r="D61" s="17">
        <v>15333</v>
      </c>
      <c r="E61" s="17">
        <v>2438</v>
      </c>
      <c r="F61" s="17">
        <v>2438</v>
      </c>
      <c r="G61" s="17" t="s">
        <v>55</v>
      </c>
      <c r="H61" t="s">
        <v>58</v>
      </c>
      <c r="I61" t="s">
        <v>46</v>
      </c>
    </row>
    <row r="62" spans="1:9" x14ac:dyDescent="0.25">
      <c r="A62" s="14"/>
      <c r="B62" s="14"/>
      <c r="C62" s="14"/>
      <c r="D62" s="14"/>
      <c r="E62" s="14"/>
      <c r="F62" s="14"/>
      <c r="G62" s="14"/>
    </row>
    <row r="63" spans="1:9" x14ac:dyDescent="0.25">
      <c r="A63" s="15"/>
      <c r="B63" s="15" t="s">
        <v>35</v>
      </c>
      <c r="C63" s="15" t="s">
        <v>36</v>
      </c>
      <c r="D63" s="15" t="s">
        <v>37</v>
      </c>
      <c r="E63" s="15" t="s">
        <v>38</v>
      </c>
      <c r="F63" s="14"/>
      <c r="G63" s="14"/>
    </row>
    <row r="64" spans="1:9" x14ac:dyDescent="0.25">
      <c r="A64" s="15" t="s">
        <v>33</v>
      </c>
      <c r="B64" s="17">
        <v>9</v>
      </c>
      <c r="C64" s="17">
        <v>45</v>
      </c>
      <c r="D64" s="17">
        <v>285</v>
      </c>
      <c r="E64" s="17">
        <v>47.5</v>
      </c>
      <c r="F64" s="14"/>
      <c r="G64" s="14"/>
    </row>
    <row r="65" spans="1:9" x14ac:dyDescent="0.25">
      <c r="A65" s="15" t="s">
        <v>43</v>
      </c>
      <c r="B65" s="17">
        <f>B60-(B60/B59)*B59</f>
        <v>0</v>
      </c>
      <c r="C65" s="17">
        <v>60</v>
      </c>
      <c r="D65" s="17">
        <v>600</v>
      </c>
      <c r="E65" s="17">
        <v>87.5</v>
      </c>
      <c r="F65" s="14"/>
      <c r="G65" s="14"/>
      <c r="I65" t="s">
        <v>47</v>
      </c>
    </row>
    <row r="66" spans="1:9" x14ac:dyDescent="0.25">
      <c r="A66" s="15" t="s">
        <v>45</v>
      </c>
      <c r="B66" s="17">
        <v>0</v>
      </c>
      <c r="C66" s="17">
        <v>600</v>
      </c>
      <c r="D66" s="17">
        <v>6308</v>
      </c>
      <c r="E66" s="17">
        <v>933.83333333333326</v>
      </c>
      <c r="F66" s="14"/>
      <c r="G66" s="14"/>
      <c r="I66" t="s">
        <v>48</v>
      </c>
    </row>
    <row r="67" spans="1:9" x14ac:dyDescent="0.25">
      <c r="A67" s="14"/>
      <c r="B67" s="14"/>
      <c r="C67" s="14"/>
      <c r="D67" s="14"/>
      <c r="E67" s="14"/>
      <c r="F67" s="14"/>
      <c r="G67" s="14"/>
    </row>
    <row r="68" spans="1:9" x14ac:dyDescent="0.25">
      <c r="A68" s="15"/>
      <c r="B68" s="15" t="s">
        <v>35</v>
      </c>
      <c r="C68" s="15" t="s">
        <v>36</v>
      </c>
      <c r="D68" s="15" t="s">
        <v>37</v>
      </c>
      <c r="E68" s="15" t="s">
        <v>38</v>
      </c>
      <c r="F68" s="14"/>
      <c r="G68" s="14"/>
    </row>
    <row r="69" spans="1:9" x14ac:dyDescent="0.25">
      <c r="A69" s="15" t="s">
        <v>33</v>
      </c>
      <c r="B69" s="17">
        <v>9</v>
      </c>
      <c r="C69" s="17">
        <v>45</v>
      </c>
      <c r="D69" s="17">
        <v>285</v>
      </c>
      <c r="E69" s="17">
        <v>47.5</v>
      </c>
      <c r="F69" s="14"/>
      <c r="G69" s="14"/>
    </row>
    <row r="70" spans="1:9" x14ac:dyDescent="0.25">
      <c r="A70" s="15" t="s">
        <v>43</v>
      </c>
      <c r="B70" s="17">
        <v>0</v>
      </c>
      <c r="C70" s="17">
        <v>60</v>
      </c>
      <c r="D70" s="17">
        <v>600</v>
      </c>
      <c r="E70" s="17">
        <v>87.5</v>
      </c>
      <c r="F70" s="14"/>
      <c r="G70" s="14"/>
    </row>
    <row r="71" spans="1:9" x14ac:dyDescent="0.25">
      <c r="A71" s="15" t="s">
        <v>45</v>
      </c>
      <c r="B71" s="17">
        <v>0</v>
      </c>
      <c r="C71" s="17">
        <v>0</v>
      </c>
      <c r="D71" s="17">
        <v>308</v>
      </c>
      <c r="E71" s="17">
        <v>58.833333333333258</v>
      </c>
      <c r="F71" s="14"/>
      <c r="G71" s="14"/>
      <c r="I71" t="s">
        <v>49</v>
      </c>
    </row>
    <row r="72" spans="1:9" x14ac:dyDescent="0.25">
      <c r="A72" s="14"/>
      <c r="B72" s="14"/>
      <c r="C72" s="14"/>
      <c r="D72" s="14"/>
      <c r="E72" s="14"/>
      <c r="F72" s="14"/>
      <c r="G72" s="14"/>
    </row>
    <row r="73" spans="1:9" x14ac:dyDescent="0.25">
      <c r="A73" s="14" t="s">
        <v>50</v>
      </c>
      <c r="B73" s="14" t="s">
        <v>51</v>
      </c>
      <c r="C73" s="14"/>
      <c r="D73" s="14"/>
      <c r="E73" s="14"/>
      <c r="F73" s="14"/>
      <c r="G73" s="14"/>
    </row>
    <row r="74" spans="1:9" x14ac:dyDescent="0.25">
      <c r="A74" t="s">
        <v>56</v>
      </c>
      <c r="B74" s="17">
        <v>1.4880952380952328</v>
      </c>
      <c r="C74" s="14"/>
      <c r="D74" s="14"/>
      <c r="E74" s="14"/>
      <c r="F74" s="14"/>
      <c r="G74" s="14"/>
      <c r="I74" t="s">
        <v>52</v>
      </c>
    </row>
    <row r="75" spans="1:9" x14ac:dyDescent="0.25">
      <c r="A75" t="s">
        <v>57</v>
      </c>
      <c r="B75" s="17">
        <v>-0.45183982683982438</v>
      </c>
      <c r="C75" s="14"/>
      <c r="D75" s="14"/>
      <c r="E75" s="14"/>
      <c r="F75" s="14"/>
      <c r="G75" s="14"/>
      <c r="I75" t="s">
        <v>53</v>
      </c>
    </row>
    <row r="76" spans="1:9" x14ac:dyDescent="0.25">
      <c r="A76" t="s">
        <v>58</v>
      </c>
      <c r="B76" s="17">
        <v>0.19101731601731578</v>
      </c>
      <c r="C76" s="14"/>
      <c r="D76" s="14"/>
      <c r="E76" s="14"/>
      <c r="F76" s="14"/>
      <c r="G76" s="14"/>
      <c r="I76" t="s">
        <v>54</v>
      </c>
    </row>
    <row r="81" spans="1:8" x14ac:dyDescent="0.25">
      <c r="A81" s="18"/>
    </row>
    <row r="85" spans="1:8" x14ac:dyDescent="0.25">
      <c r="B85" t="s">
        <v>62</v>
      </c>
      <c r="C85" s="16">
        <v>1</v>
      </c>
      <c r="D85" s="16">
        <v>2</v>
      </c>
      <c r="E85" s="16">
        <v>3</v>
      </c>
      <c r="F85" s="16">
        <v>5</v>
      </c>
      <c r="G85" s="16">
        <v>7</v>
      </c>
      <c r="H85" s="16">
        <v>8</v>
      </c>
    </row>
    <row r="86" spans="1:8" x14ac:dyDescent="0.25">
      <c r="A86" s="3" t="s">
        <v>69</v>
      </c>
      <c r="B86" s="3" t="s">
        <v>63</v>
      </c>
      <c r="C86" s="1">
        <v>3</v>
      </c>
      <c r="D86" s="16">
        <v>6</v>
      </c>
      <c r="E86" s="16">
        <v>19</v>
      </c>
      <c r="F86" s="16">
        <v>99</v>
      </c>
      <c r="G86" s="16">
        <v>291</v>
      </c>
      <c r="H86" s="16">
        <v>444</v>
      </c>
    </row>
    <row r="87" spans="1:8" x14ac:dyDescent="0.25">
      <c r="A87" s="3" t="s">
        <v>70</v>
      </c>
      <c r="B87" s="3" t="s">
        <v>64</v>
      </c>
      <c r="C87" s="22">
        <f>(D86-C86)/(D85-C85)</f>
        <v>3</v>
      </c>
      <c r="D87" s="20">
        <f>(E86-D86)/(E85-D85)</f>
        <v>13</v>
      </c>
      <c r="E87" s="20">
        <f t="shared" ref="E87:G87" si="22">(F86-E86)/(F85-E85)</f>
        <v>40</v>
      </c>
      <c r="F87" s="20">
        <f t="shared" si="22"/>
        <v>96</v>
      </c>
      <c r="G87" s="20">
        <f t="shared" si="22"/>
        <v>153</v>
      </c>
      <c r="H87" s="20"/>
    </row>
    <row r="88" spans="1:8" x14ac:dyDescent="0.25">
      <c r="A88" s="3" t="s">
        <v>71</v>
      </c>
      <c r="B88" s="3" t="s">
        <v>65</v>
      </c>
      <c r="C88" s="22">
        <f>(D87-C87)/(E85-C85)</f>
        <v>5</v>
      </c>
      <c r="D88" s="20">
        <f t="shared" ref="D88:F88" si="23">(E87-D87)/(F85-D85)</f>
        <v>9</v>
      </c>
      <c r="E88" s="20">
        <f t="shared" si="23"/>
        <v>14</v>
      </c>
      <c r="F88" s="20">
        <f t="shared" si="23"/>
        <v>19</v>
      </c>
      <c r="G88" s="21"/>
      <c r="H88" s="21"/>
    </row>
    <row r="89" spans="1:8" x14ac:dyDescent="0.25">
      <c r="A89" s="3" t="s">
        <v>72</v>
      </c>
      <c r="B89" s="3" t="s">
        <v>66</v>
      </c>
      <c r="C89" s="22">
        <f>(D88-C88)/(F85-C85)</f>
        <v>1</v>
      </c>
      <c r="D89" s="20">
        <f t="shared" ref="D89:E89" si="24">(E88-D88)/(G85-D85)</f>
        <v>1</v>
      </c>
      <c r="E89" s="20">
        <f t="shared" si="24"/>
        <v>1</v>
      </c>
      <c r="F89" s="21"/>
      <c r="G89" s="21"/>
      <c r="H89" s="21"/>
    </row>
    <row r="90" spans="1:8" x14ac:dyDescent="0.25">
      <c r="A90" s="3" t="s">
        <v>73</v>
      </c>
      <c r="B90" s="3" t="s">
        <v>67</v>
      </c>
      <c r="C90" s="22">
        <f>(D89-C89)/(G85-C85)</f>
        <v>0</v>
      </c>
      <c r="D90" s="20">
        <f>(E89-D89)/(H85-D85)</f>
        <v>0</v>
      </c>
      <c r="E90" s="21"/>
      <c r="F90" s="21"/>
      <c r="G90" s="21"/>
      <c r="H90" s="21"/>
    </row>
    <row r="91" spans="1:8" x14ac:dyDescent="0.25">
      <c r="A91" s="3" t="s">
        <v>74</v>
      </c>
      <c r="B91" s="3" t="s">
        <v>68</v>
      </c>
      <c r="C91" s="22">
        <f>(D90-C90)/(H85-C85)</f>
        <v>0</v>
      </c>
      <c r="D91" s="21"/>
      <c r="E91" s="21"/>
      <c r="F91" s="21"/>
      <c r="G91" s="21"/>
      <c r="H91" s="21"/>
    </row>
    <row r="93" spans="1:8" x14ac:dyDescent="0.25">
      <c r="A93" t="s">
        <v>62</v>
      </c>
      <c r="B93" t="s">
        <v>63</v>
      </c>
    </row>
    <row r="94" spans="1:8" x14ac:dyDescent="0.25">
      <c r="A94">
        <v>1</v>
      </c>
      <c r="B94">
        <f>$C$86+$C$87*(A94-$C$85)+$C$88*(A94-$C$85)*(A94-$D$85)+$C$89*(A94-$C$85)*(A94-$D$85)*(A94-$E$85)+$C$90*(A94-$C$85)*(A94-$D$85)*(A94-$E$85)*(A94-$F$85)+$C$91*(A94-$C$85)*(A94-$D$85)*(A94-$E$85)*(A94-$F$85)*(A94-$G$85)</f>
        <v>3</v>
      </c>
    </row>
    <row r="95" spans="1:8" x14ac:dyDescent="0.25">
      <c r="A95">
        <f>A94+0.25</f>
        <v>1.25</v>
      </c>
      <c r="B95">
        <f t="shared" ref="B95:B110" si="25">$C$86+$C$87*(A95-$C$85)+$C$88*(A95-$C$85)*(A95-$D$85)+$C$89*(A95-$C$85)*(A95-$D$85)*(A95-$E$85)+$C$90*(A95-$C$85)*(A95-$D$85)*(A95-$E$85)*(A95-$F$85)+$C$91*(A95-$C$85)*(A95-$D$85)*(A95-$E$85)*(A95-$F$85)*(A95-$G$85)</f>
        <v>3.140625</v>
      </c>
    </row>
    <row r="96" spans="1:8" x14ac:dyDescent="0.25">
      <c r="A96">
        <f t="shared" ref="A96:A109" si="26">A95+0.25</f>
        <v>1.5</v>
      </c>
      <c r="B96">
        <f t="shared" si="25"/>
        <v>3.625</v>
      </c>
    </row>
    <row r="97" spans="1:2" x14ac:dyDescent="0.25">
      <c r="A97">
        <f t="shared" si="26"/>
        <v>1.75</v>
      </c>
      <c r="B97">
        <f t="shared" si="25"/>
        <v>4.546875</v>
      </c>
    </row>
    <row r="98" spans="1:2" x14ac:dyDescent="0.25">
      <c r="A98">
        <f t="shared" si="26"/>
        <v>2</v>
      </c>
      <c r="B98">
        <f t="shared" si="25"/>
        <v>6</v>
      </c>
    </row>
    <row r="99" spans="1:2" x14ac:dyDescent="0.25">
      <c r="A99">
        <f t="shared" si="26"/>
        <v>2.25</v>
      </c>
      <c r="B99">
        <f t="shared" si="25"/>
        <v>8.078125</v>
      </c>
    </row>
    <row r="100" spans="1:2" x14ac:dyDescent="0.25">
      <c r="A100">
        <f t="shared" si="26"/>
        <v>2.5</v>
      </c>
      <c r="B100">
        <f t="shared" si="25"/>
        <v>10.875</v>
      </c>
    </row>
    <row r="101" spans="1:2" x14ac:dyDescent="0.25">
      <c r="A101">
        <f t="shared" si="26"/>
        <v>2.75</v>
      </c>
      <c r="B101">
        <f t="shared" si="25"/>
        <v>14.484375</v>
      </c>
    </row>
    <row r="102" spans="1:2" x14ac:dyDescent="0.25">
      <c r="A102">
        <f>A101+0.25</f>
        <v>3</v>
      </c>
      <c r="B102">
        <f t="shared" si="25"/>
        <v>19</v>
      </c>
    </row>
    <row r="103" spans="1:2" x14ac:dyDescent="0.25">
      <c r="A103">
        <f t="shared" si="26"/>
        <v>3.25</v>
      </c>
      <c r="B103">
        <f t="shared" si="25"/>
        <v>24.515625</v>
      </c>
    </row>
    <row r="104" spans="1:2" x14ac:dyDescent="0.25">
      <c r="A104">
        <f t="shared" si="26"/>
        <v>3.5</v>
      </c>
      <c r="B104">
        <f t="shared" si="25"/>
        <v>31.125</v>
      </c>
    </row>
    <row r="105" spans="1:2" x14ac:dyDescent="0.25">
      <c r="A105">
        <f t="shared" si="26"/>
        <v>3.75</v>
      </c>
      <c r="B105">
        <f t="shared" si="25"/>
        <v>38.921875</v>
      </c>
    </row>
    <row r="106" spans="1:2" x14ac:dyDescent="0.25">
      <c r="A106">
        <f>A105+0.25</f>
        <v>4</v>
      </c>
      <c r="B106">
        <f t="shared" si="25"/>
        <v>48</v>
      </c>
    </row>
    <row r="107" spans="1:2" x14ac:dyDescent="0.25">
      <c r="A107">
        <f>A106+0.25</f>
        <v>4.25</v>
      </c>
      <c r="B107">
        <f t="shared" si="25"/>
        <v>58.453125</v>
      </c>
    </row>
    <row r="108" spans="1:2" x14ac:dyDescent="0.25">
      <c r="A108">
        <f t="shared" si="26"/>
        <v>4.5</v>
      </c>
      <c r="B108">
        <f t="shared" si="25"/>
        <v>70.375</v>
      </c>
    </row>
    <row r="109" spans="1:2" x14ac:dyDescent="0.25">
      <c r="A109">
        <f t="shared" si="26"/>
        <v>4.75</v>
      </c>
      <c r="B109">
        <f t="shared" si="25"/>
        <v>83.859375</v>
      </c>
    </row>
    <row r="110" spans="1:2" x14ac:dyDescent="0.25">
      <c r="A110">
        <f>A109+0.25</f>
        <v>5</v>
      </c>
      <c r="B110">
        <f t="shared" si="25"/>
        <v>99</v>
      </c>
    </row>
    <row r="111" spans="1:2" x14ac:dyDescent="0.25">
      <c r="A111">
        <f t="shared" ref="A111:A116" si="27">A110+0.25</f>
        <v>5.25</v>
      </c>
      <c r="B111">
        <f t="shared" ref="B111:B116" si="28">$C$86+$C$87*(A111-$C$85)+$C$88*(A111-$C$85)*(A111-$D$85)+$C$89*(A111-$C$85)*(A111-$D$85)*(A111-$E$85)+$C$90*(A111-$C$85)*(A111-$D$85)*(A111-$E$85)*(A111-$F$85)+$C$91*(A111-$C$85)*(A111-$D$85)*(A111-$E$85)*(A111-$F$85)*(A111-$G$85)</f>
        <v>115.890625</v>
      </c>
    </row>
    <row r="112" spans="1:2" x14ac:dyDescent="0.25">
      <c r="A112">
        <f t="shared" si="27"/>
        <v>5.5</v>
      </c>
      <c r="B112">
        <f t="shared" si="28"/>
        <v>134.625</v>
      </c>
    </row>
    <row r="113" spans="1:2" x14ac:dyDescent="0.25">
      <c r="A113">
        <f t="shared" si="27"/>
        <v>5.75</v>
      </c>
      <c r="B113">
        <f t="shared" si="28"/>
        <v>155.296875</v>
      </c>
    </row>
    <row r="114" spans="1:2" x14ac:dyDescent="0.25">
      <c r="A114">
        <f t="shared" si="27"/>
        <v>6</v>
      </c>
      <c r="B114">
        <f t="shared" si="28"/>
        <v>178</v>
      </c>
    </row>
    <row r="115" spans="1:2" x14ac:dyDescent="0.25">
      <c r="A115">
        <f t="shared" si="27"/>
        <v>6.25</v>
      </c>
      <c r="B115">
        <f t="shared" si="28"/>
        <v>202.828125</v>
      </c>
    </row>
    <row r="116" spans="1:2" x14ac:dyDescent="0.25">
      <c r="A116">
        <f t="shared" si="27"/>
        <v>6.5</v>
      </c>
      <c r="B116">
        <f t="shared" si="28"/>
        <v>229.875</v>
      </c>
    </row>
    <row r="117" spans="1:2" x14ac:dyDescent="0.25">
      <c r="A117">
        <f t="shared" ref="A117:A122" si="29">A116+0.25</f>
        <v>6.75</v>
      </c>
      <c r="B117">
        <f t="shared" ref="B117:B122" si="30">$C$86+$C$87*(A117-$C$85)+$C$88*(A117-$C$85)*(A117-$D$85)+$C$89*(A117-$C$85)*(A117-$D$85)*(A117-$E$85)+$C$90*(A117-$C$85)*(A117-$D$85)*(A117-$E$85)*(A117-$F$85)+$C$91*(A117-$C$85)*(A117-$D$85)*(A117-$E$85)*(A117-$F$85)*(A117-$G$85)</f>
        <v>259.234375</v>
      </c>
    </row>
    <row r="118" spans="1:2" x14ac:dyDescent="0.25">
      <c r="A118">
        <f t="shared" si="29"/>
        <v>7</v>
      </c>
      <c r="B118">
        <f t="shared" si="30"/>
        <v>291</v>
      </c>
    </row>
    <row r="119" spans="1:2" x14ac:dyDescent="0.25">
      <c r="A119">
        <f t="shared" si="29"/>
        <v>7.25</v>
      </c>
      <c r="B119">
        <f t="shared" si="30"/>
        <v>325.265625</v>
      </c>
    </row>
    <row r="120" spans="1:2" x14ac:dyDescent="0.25">
      <c r="A120">
        <f t="shared" si="29"/>
        <v>7.5</v>
      </c>
      <c r="B120">
        <f t="shared" si="30"/>
        <v>362.125</v>
      </c>
    </row>
    <row r="121" spans="1:2" x14ac:dyDescent="0.25">
      <c r="A121">
        <f t="shared" si="29"/>
        <v>7.75</v>
      </c>
      <c r="B121">
        <f t="shared" si="30"/>
        <v>401.671875</v>
      </c>
    </row>
    <row r="122" spans="1:2" x14ac:dyDescent="0.25">
      <c r="A122">
        <f t="shared" si="29"/>
        <v>8</v>
      </c>
      <c r="B122">
        <f t="shared" si="30"/>
        <v>444</v>
      </c>
    </row>
  </sheetData>
  <conditionalFormatting sqref="G59:G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Villasmil, Rafael (NIH/NEI) [E]</cp:lastModifiedBy>
  <dcterms:created xsi:type="dcterms:W3CDTF">2020-10-06T20:14:24Z</dcterms:created>
  <dcterms:modified xsi:type="dcterms:W3CDTF">2022-01-18T02:02:33Z</dcterms:modified>
</cp:coreProperties>
</file>