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<sst xmlns="http://schemas.openxmlformats.org/spreadsheetml/2006/main" count="87" uniqueCount="49">
  <si>
    <t>Custos com os recursos humanos</t>
  </si>
  <si>
    <t>ID do Recurso</t>
  </si>
  <si>
    <t>Cargo</t>
  </si>
  <si>
    <t>Salário</t>
  </si>
  <si>
    <t>Custo</t>
  </si>
  <si>
    <t>Custo por hora</t>
  </si>
  <si>
    <t>A</t>
  </si>
  <si>
    <t>Gestor de Projetos</t>
  </si>
  <si>
    <t>B</t>
  </si>
  <si>
    <t>Admin. de Banco de Dados</t>
  </si>
  <si>
    <t>C</t>
  </si>
  <si>
    <t>Programador WEB</t>
  </si>
  <si>
    <t>D</t>
  </si>
  <si>
    <t>Programador JavaScript</t>
  </si>
  <si>
    <t>E</t>
  </si>
  <si>
    <t>Testador</t>
  </si>
  <si>
    <t>F</t>
  </si>
  <si>
    <t>Analista de Teste</t>
  </si>
  <si>
    <t>Distribuição em horas</t>
  </si>
  <si>
    <t>Mês</t>
  </si>
  <si>
    <t>ID da Atividade</t>
  </si>
  <si>
    <t>Predecessora</t>
  </si>
  <si>
    <t>Recursos</t>
  </si>
  <si>
    <t>Custo por atividade</t>
  </si>
  <si>
    <t>Custo por Fase</t>
  </si>
  <si>
    <t>1</t>
  </si>
  <si>
    <t>Fase: Planejamento</t>
  </si>
  <si>
    <t>2</t>
  </si>
  <si>
    <t>3</t>
  </si>
  <si>
    <t>1, 2</t>
  </si>
  <si>
    <t xml:space="preserve"> 4</t>
  </si>
  <si>
    <t>1, 2, 3</t>
  </si>
  <si>
    <t>5</t>
  </si>
  <si>
    <t>1, 2, 3, 4</t>
  </si>
  <si>
    <t>Fase: Elaboração</t>
  </si>
  <si>
    <t>4</t>
  </si>
  <si>
    <t>Fase: Construção</t>
  </si>
  <si>
    <t>2.1</t>
  </si>
  <si>
    <t>2.3</t>
  </si>
  <si>
    <t>2.2</t>
  </si>
  <si>
    <t>1, 2.1</t>
  </si>
  <si>
    <t>3.1</t>
  </si>
  <si>
    <t>3.2</t>
  </si>
  <si>
    <t>6</t>
  </si>
  <si>
    <t>1, 2, 3, 4, 5</t>
  </si>
  <si>
    <t>Fase: Encerramento</t>
  </si>
  <si>
    <t>Custos</t>
  </si>
  <si>
    <t>Recursos Materiais</t>
  </si>
  <si>
    <t>Custo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</si>
</sst>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-416]\ #,##0.00;[RED]\-[$R$-416]\ #,##0.00"/>
    <numFmt numFmtId="165" formatCode="0;[RED]\-0"/>
  </numFmts>
  <fonts count="11">
    <font>
      <sz val="10.0"/>
      <color rgb="FF000000"/>
      <name val="Arial"/>
    </font>
    <font>
      <b/>
      <sz val="14.0"/>
      <name val="Arial"/>
    </font>
    <font/>
    <font>
      <b/>
      <sz val="8.0"/>
      <name val="Arial"/>
    </font>
    <font>
      <sz val="12.0"/>
      <name val="Arial"/>
    </font>
    <font>
      <sz val="10.0"/>
      <name val="Arial"/>
    </font>
    <font>
      <sz val="18.0"/>
      <name val="Arial"/>
    </font>
    <font>
      <sz val="14.0"/>
      <name val="Arial"/>
    </font>
    <font>
      <b/>
      <sz val="12.0"/>
      <name val="Arial"/>
    </font>
    <font>
      <b/>
      <sz val="10.0"/>
      <name val="Arial"/>
    </font>
    <font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horizontal="center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5" fillId="0" fontId="5" numFmtId="49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6" fillId="0" fontId="5" numFmtId="49" xfId="0" applyAlignment="1" applyBorder="1" applyFont="1" applyNumberForma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1"/>
    </xf>
    <xf borderId="7" fillId="0" fontId="3" numFmtId="49" xfId="0" applyAlignment="1" applyBorder="1" applyFont="1" applyNumberFormat="1">
      <alignment horizontal="center" shrinkToFit="0" vertical="center" wrapText="1"/>
    </xf>
    <xf borderId="8" fillId="0" fontId="3" numFmtId="49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4" fillId="0" fontId="2" numFmtId="0" xfId="0" applyBorder="1" applyFont="1"/>
    <xf borderId="11" fillId="0" fontId="6" numFmtId="49" xfId="0" applyAlignment="1" applyBorder="1" applyFont="1" applyNumberFormat="1">
      <alignment horizontal="center" shrinkToFit="0" vertical="center" wrapText="1"/>
    </xf>
    <xf borderId="12" fillId="2" fontId="7" numFmtId="49" xfId="0" applyAlignment="1" applyBorder="1" applyFill="1" applyFont="1" applyNumberFormat="1">
      <alignment horizontal="center"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4" fillId="0" fontId="8" numFmtId="49" xfId="0" applyAlignment="1" applyBorder="1" applyFont="1" applyNumberFormat="1">
      <alignment horizontal="center" shrinkToFit="0" vertical="center" wrapText="1"/>
    </xf>
    <xf borderId="16" fillId="0" fontId="9" numFmtId="49" xfId="0" applyAlignment="1" applyBorder="1" applyFont="1" applyNumberFormat="1">
      <alignment horizontal="center" shrinkToFit="0" vertical="center" wrapText="1"/>
    </xf>
    <xf borderId="4" fillId="0" fontId="10" numFmtId="165" xfId="0" applyAlignment="1" applyBorder="1" applyFont="1" applyNumberFormat="1">
      <alignment horizontal="center" shrinkToFit="0" vertical="center" wrapText="1"/>
    </xf>
    <xf borderId="17" fillId="0" fontId="10" numFmtId="164" xfId="0" applyAlignment="1" applyBorder="1" applyFont="1" applyNumberFormat="1">
      <alignment horizontal="center" shrinkToFit="0" vertical="center" wrapText="1"/>
    </xf>
    <xf borderId="11" fillId="0" fontId="10" numFmtId="164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5" fillId="0" fontId="8" numFmtId="49" xfId="0" applyAlignment="1" applyBorder="1" applyFont="1" applyNumberFormat="1">
      <alignment horizontal="center" shrinkToFit="0" vertical="center" wrapText="1"/>
    </xf>
    <xf borderId="19" fillId="0" fontId="9" numFmtId="49" xfId="0" applyAlignment="1" applyBorder="1" applyFont="1" applyNumberFormat="1">
      <alignment horizontal="center" shrinkToFit="0" vertical="center" wrapText="1"/>
    </xf>
    <xf borderId="5" fillId="0" fontId="10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14.43"/>
    <col customWidth="1" min="4" max="12" width="10.86"/>
    <col customWidth="1" min="13" max="26" width="8.71"/>
  </cols>
  <sheetData>
    <row r="1" ht="32.25" customHeight="1"/>
    <row r="2" ht="32.25" customHeight="1">
      <c r="B2" s="1" t="s">
        <v>0</v>
      </c>
      <c r="C2" s="2"/>
      <c r="D2" s="2"/>
      <c r="E2" s="2"/>
      <c r="F2" s="3"/>
    </row>
    <row r="3" ht="32.2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ht="32.25" customHeight="1">
      <c r="B4" s="5" t="s">
        <v>6</v>
      </c>
      <c r="C4" s="6" t="s">
        <v>7</v>
      </c>
      <c r="D4" s="7">
        <v>6225.0</v>
      </c>
      <c r="E4" s="7">
        <f>Planilha1!D4*2</f>
        <v>12450</v>
      </c>
      <c r="F4" s="7">
        <f>Planilha1!E4/176</f>
        <v>70.73863636</v>
      </c>
    </row>
    <row r="5" ht="32.25" customHeight="1">
      <c r="B5" s="5" t="s">
        <v>8</v>
      </c>
      <c r="C5" s="8" t="s">
        <v>9</v>
      </c>
      <c r="D5" s="7">
        <v>2382.0</v>
      </c>
      <c r="E5" s="7">
        <f>Planilha1!D5*2</f>
        <v>4764</v>
      </c>
      <c r="F5" s="7">
        <f>Planilha1!E5/176</f>
        <v>27.06818182</v>
      </c>
    </row>
    <row r="6" ht="32.25" customHeight="1">
      <c r="B6" s="5" t="s">
        <v>10</v>
      </c>
      <c r="C6" s="8" t="s">
        <v>11</v>
      </c>
      <c r="D6" s="7">
        <v>2287.0</v>
      </c>
      <c r="E6" s="7">
        <f>Planilha1!D6*2</f>
        <v>4574</v>
      </c>
      <c r="F6" s="7">
        <f>Planilha1!E6/176</f>
        <v>25.98863636</v>
      </c>
    </row>
    <row r="7" ht="32.25" customHeight="1">
      <c r="B7" s="5" t="s">
        <v>12</v>
      </c>
      <c r="C7" s="8" t="s">
        <v>13</v>
      </c>
      <c r="D7" s="7">
        <v>3479.0</v>
      </c>
      <c r="E7" s="7">
        <f>Planilha1!D7*2</f>
        <v>6958</v>
      </c>
      <c r="F7" s="7">
        <f>Planilha1!E7/176</f>
        <v>39.53409091</v>
      </c>
    </row>
    <row r="8" ht="32.25" customHeight="1">
      <c r="B8" s="5" t="s">
        <v>14</v>
      </c>
      <c r="C8" s="9" t="s">
        <v>15</v>
      </c>
      <c r="D8" s="7">
        <v>800.0</v>
      </c>
      <c r="E8" s="7">
        <f>Planilha1!D8*2</f>
        <v>1600</v>
      </c>
      <c r="F8" s="7">
        <f>Planilha1!E8/176</f>
        <v>9.090909091</v>
      </c>
    </row>
    <row r="9" ht="32.25" customHeight="1">
      <c r="B9" s="5" t="s">
        <v>16</v>
      </c>
      <c r="C9" s="9" t="s">
        <v>17</v>
      </c>
      <c r="D9" s="7">
        <v>1000.0</v>
      </c>
      <c r="E9" s="7">
        <f>Planilha1!D9*2</f>
        <v>2000</v>
      </c>
      <c r="F9" s="7">
        <f>Planilha1!E9/176</f>
        <v>11.36363636</v>
      </c>
    </row>
    <row r="10" ht="32.25" customHeight="1"/>
    <row r="11" ht="32.25" customHeight="1">
      <c r="B11" s="10" t="s">
        <v>18</v>
      </c>
      <c r="C11" s="2"/>
      <c r="D11" s="2"/>
      <c r="E11" s="2"/>
      <c r="F11" s="2"/>
      <c r="G11" s="2"/>
      <c r="H11" s="2"/>
      <c r="I11" s="2"/>
      <c r="J11" s="2"/>
      <c r="K11" s="2"/>
      <c r="L11" s="3"/>
    </row>
    <row r="12" ht="32.25" customHeight="1">
      <c r="B12" s="11" t="s">
        <v>19</v>
      </c>
      <c r="C12" s="11" t="s">
        <v>20</v>
      </c>
      <c r="D12" s="11" t="s">
        <v>21</v>
      </c>
      <c r="E12" s="12" t="s">
        <v>22</v>
      </c>
      <c r="F12" s="13"/>
      <c r="G12" s="13"/>
      <c r="H12" s="13"/>
      <c r="I12" s="13"/>
      <c r="J12" s="14"/>
      <c r="K12" s="11" t="s">
        <v>23</v>
      </c>
      <c r="L12" s="11" t="s">
        <v>24</v>
      </c>
    </row>
    <row r="13" ht="32.25" customHeight="1">
      <c r="B13" s="15"/>
      <c r="C13" s="15"/>
      <c r="D13" s="15"/>
      <c r="E13" s="5" t="s">
        <v>6</v>
      </c>
      <c r="F13" s="5" t="s">
        <v>8</v>
      </c>
      <c r="G13" s="5" t="s">
        <v>10</v>
      </c>
      <c r="H13" s="5" t="s">
        <v>12</v>
      </c>
      <c r="I13" s="5" t="s">
        <v>14</v>
      </c>
      <c r="J13" s="5" t="s">
        <v>16</v>
      </c>
      <c r="K13" s="15"/>
      <c r="L13" s="15"/>
    </row>
    <row r="14" ht="32.25" customHeight="1">
      <c r="B14" s="16" t="s">
        <v>25</v>
      </c>
      <c r="C14" s="17" t="s">
        <v>26</v>
      </c>
      <c r="D14" s="18"/>
      <c r="E14" s="18"/>
      <c r="F14" s="18"/>
      <c r="G14" s="18"/>
      <c r="H14" s="18"/>
      <c r="I14" s="18"/>
      <c r="J14" s="18"/>
      <c r="K14" s="18"/>
      <c r="L14" s="19"/>
    </row>
    <row r="15" ht="32.25" customHeight="1">
      <c r="B15" s="20"/>
      <c r="C15" s="21" t="s">
        <v>25</v>
      </c>
      <c r="D15" s="22"/>
      <c r="E15" s="23">
        <f t="shared" ref="E15:E17" si="1">8</f>
        <v>8</v>
      </c>
      <c r="F15" s="23"/>
      <c r="G15" s="23"/>
      <c r="H15" s="23"/>
      <c r="I15" s="23"/>
      <c r="J15" s="23"/>
      <c r="K15" s="24">
        <f>(E15*F4)+(F15*F5)+(G15*F6)+(H15*F7)+(I15*F8)+(J15*F9)</f>
        <v>565.9090909</v>
      </c>
      <c r="L15" s="25">
        <f>K15+K16+K17+K18+K19</f>
        <v>2022.988636</v>
      </c>
    </row>
    <row r="16" ht="32.25" customHeight="1">
      <c r="B16" s="20"/>
      <c r="C16" s="21" t="s">
        <v>27</v>
      </c>
      <c r="D16" s="22" t="s">
        <v>25</v>
      </c>
      <c r="E16" s="23">
        <f t="shared" si="1"/>
        <v>8</v>
      </c>
      <c r="F16" s="23"/>
      <c r="G16" s="23"/>
      <c r="H16" s="23"/>
      <c r="I16" s="23"/>
      <c r="J16" s="23"/>
      <c r="K16" s="24">
        <f>(Planilha1!E16*Planilha1!F4)+(Planilha1!F16*Planilha1!F5)+(Planilha1!G16*Planilha1!F6)+(Planilha1!H16*Planilha1!F7)+(Planilha1!I16*Planilha1!F8)+(Planilha1!J16*Planilha1!F9)</f>
        <v>565.9090909</v>
      </c>
      <c r="L16" s="20"/>
    </row>
    <row r="17" ht="32.25" customHeight="1">
      <c r="B17" s="20"/>
      <c r="C17" s="21" t="s">
        <v>28</v>
      </c>
      <c r="D17" s="22" t="s">
        <v>29</v>
      </c>
      <c r="E17" s="23">
        <f t="shared" si="1"/>
        <v>8</v>
      </c>
      <c r="F17" s="23"/>
      <c r="G17" s="23"/>
      <c r="H17" s="23"/>
      <c r="I17" s="23"/>
      <c r="J17" s="23"/>
      <c r="K17" s="24">
        <f>(Planilha1!E17*Planilha1!F4)+(Planilha1!F17*Planilha1!F5)+(Planilha1!G17*Planilha1!F6)+(Planilha1!H17*Planilha1!F7)+(Planilha1!I17*Planilha1!F8)+(Planilha1!J17*Planilha1!F9)</f>
        <v>565.9090909</v>
      </c>
      <c r="L17" s="20"/>
    </row>
    <row r="18" ht="32.25" customHeight="1">
      <c r="B18" s="20"/>
      <c r="C18" s="21" t="s">
        <v>30</v>
      </c>
      <c r="D18" s="22" t="s">
        <v>31</v>
      </c>
      <c r="E18" s="23">
        <f t="shared" ref="E18:J18" si="2">1</f>
        <v>1</v>
      </c>
      <c r="F18" s="23">
        <f t="shared" si="2"/>
        <v>1</v>
      </c>
      <c r="G18" s="23">
        <f t="shared" si="2"/>
        <v>1</v>
      </c>
      <c r="H18" s="23">
        <f t="shared" si="2"/>
        <v>1</v>
      </c>
      <c r="I18" s="23">
        <f t="shared" si="2"/>
        <v>1</v>
      </c>
      <c r="J18" s="23">
        <f t="shared" si="2"/>
        <v>1</v>
      </c>
      <c r="K18" s="24">
        <f>(Planilha1!E18*Planilha1!F4)+(Planilha1!F18*Planilha1!F5)+(Planilha1!G18*Planilha1!F6)+(Planilha1!H18*Planilha1!F7)+(Planilha1!I18*Planilha1!F8)+(Planilha1!J18*Planilha1!F9)</f>
        <v>183.7840909</v>
      </c>
      <c r="L18" s="20"/>
    </row>
    <row r="19" ht="32.25" customHeight="1">
      <c r="B19" s="20"/>
      <c r="C19" s="21" t="s">
        <v>32</v>
      </c>
      <c r="D19" s="22" t="s">
        <v>33</v>
      </c>
      <c r="E19" s="23">
        <f>2</f>
        <v>2</v>
      </c>
      <c r="F19" s="23"/>
      <c r="G19" s="23"/>
      <c r="H19" s="23"/>
      <c r="I19" s="23"/>
      <c r="J19" s="23"/>
      <c r="K19" s="24">
        <f>(Planilha1!E19*Planilha1!F4)+(Planilha1!F19*Planilha1!F5)+(Planilha1!G19*Planilha1!F6)+(Planilha1!H19*Planilha1!F7)+(Planilha1!I19*Planilha1!F8)+(Planilha1!J19*Planilha1!F9)</f>
        <v>141.4772727</v>
      </c>
      <c r="L19" s="26"/>
    </row>
    <row r="20" ht="32.25" customHeight="1">
      <c r="B20" s="20"/>
      <c r="C20" s="17" t="s">
        <v>34</v>
      </c>
      <c r="D20" s="18"/>
      <c r="E20" s="18"/>
      <c r="F20" s="18"/>
      <c r="G20" s="18"/>
      <c r="H20" s="18"/>
      <c r="I20" s="18"/>
      <c r="J20" s="18"/>
      <c r="K20" s="18"/>
      <c r="L20" s="19"/>
    </row>
    <row r="21" ht="32.25" customHeight="1">
      <c r="B21" s="20"/>
      <c r="C21" s="21" t="s">
        <v>25</v>
      </c>
      <c r="D21" s="22"/>
      <c r="E21" s="23">
        <f>8</f>
        <v>8</v>
      </c>
      <c r="F21" s="23"/>
      <c r="G21" s="23"/>
      <c r="H21" s="23"/>
      <c r="I21" s="23"/>
      <c r="J21" s="23"/>
      <c r="K21" s="24">
        <f>(Planilha1!E21*Planilha1!F4)+(Planilha1!F21*Planilha1!F5)+(Planilha1!G21*Planilha1!F6)+(Planilha1!H21*Planilha1!F7)+(Planilha1!I21*Planilha1!F8)+(Planilha1!J21*Planilha1!F9)</f>
        <v>565.9090909</v>
      </c>
      <c r="L21" s="25">
        <f>K21+K22+K23+K24</f>
        <v>2971.022727</v>
      </c>
    </row>
    <row r="22" ht="32.25" customHeight="1">
      <c r="B22" s="20"/>
      <c r="C22" s="21" t="s">
        <v>27</v>
      </c>
      <c r="D22" s="22" t="s">
        <v>25</v>
      </c>
      <c r="E22" s="23">
        <f t="shared" ref="E22:E23" si="3">8*2</f>
        <v>16</v>
      </c>
      <c r="F22" s="23"/>
      <c r="G22" s="23"/>
      <c r="H22" s="23"/>
      <c r="I22" s="23"/>
      <c r="J22" s="23"/>
      <c r="K22" s="24">
        <f>(Planilha1!E22*Planilha1!F4)+(Planilha1!F22*Planilha1!F5)+(Planilha1!G22*Planilha1!F6)+(Planilha1!H22*Planilha1!F7)+(Planilha1!I22*Planilha1!F8)+(Planilha1!J22*Planilha1!F9)</f>
        <v>1131.818182</v>
      </c>
      <c r="L22" s="20"/>
    </row>
    <row r="23" ht="32.25" customHeight="1">
      <c r="B23" s="20"/>
      <c r="C23" s="21" t="s">
        <v>28</v>
      </c>
      <c r="D23" s="22" t="s">
        <v>29</v>
      </c>
      <c r="E23" s="23">
        <f t="shared" si="3"/>
        <v>16</v>
      </c>
      <c r="F23" s="23"/>
      <c r="G23" s="23"/>
      <c r="H23" s="23"/>
      <c r="I23" s="23"/>
      <c r="J23" s="23"/>
      <c r="K23" s="24">
        <f>(Planilha1!E23*Planilha1!F4)+(Planilha1!F23*Planilha1!F5)+(Planilha1!G23*Planilha1!F6)+(Planilha1!H23*Planilha1!F7)+(Planilha1!I23*Planilha1!F8)+(Planilha1!J23*Planilha1!F9)</f>
        <v>1131.818182</v>
      </c>
      <c r="L23" s="20"/>
    </row>
    <row r="24" ht="32.25" customHeight="1">
      <c r="B24" s="20"/>
      <c r="C24" s="21" t="s">
        <v>35</v>
      </c>
      <c r="D24" s="22" t="s">
        <v>31</v>
      </c>
      <c r="E24" s="23">
        <f>2</f>
        <v>2</v>
      </c>
      <c r="F24" s="23"/>
      <c r="G24" s="23"/>
      <c r="H24" s="23"/>
      <c r="I24" s="23"/>
      <c r="J24" s="23"/>
      <c r="K24" s="24">
        <f>(Planilha1!E24*Planilha1!F4)+(Planilha1!F24*Planilha1!F5)+(Planilha1!G24*Planilha1!F6)+(Planilha1!H24*Planilha1!F7)+(Planilha1!I24*Planilha1!F8)+(Planilha1!J24*Planilha1!F9)</f>
        <v>141.4772727</v>
      </c>
      <c r="L24" s="26"/>
    </row>
    <row r="25" ht="32.25" customHeight="1">
      <c r="B25" s="20"/>
      <c r="C25" s="17" t="s">
        <v>36</v>
      </c>
      <c r="D25" s="18"/>
      <c r="E25" s="18"/>
      <c r="F25" s="18"/>
      <c r="G25" s="18"/>
      <c r="H25" s="18"/>
      <c r="I25" s="18"/>
      <c r="J25" s="18"/>
      <c r="K25" s="18"/>
      <c r="L25" s="19"/>
    </row>
    <row r="26" ht="32.25" customHeight="1">
      <c r="B26" s="20"/>
      <c r="C26" s="21" t="s">
        <v>25</v>
      </c>
      <c r="D26" s="22"/>
      <c r="E26" s="23"/>
      <c r="F26" s="23">
        <f t="shared" ref="F26:G26" si="4">4</f>
        <v>4</v>
      </c>
      <c r="G26" s="23">
        <f t="shared" si="4"/>
        <v>4</v>
      </c>
      <c r="H26" s="23"/>
      <c r="I26" s="23"/>
      <c r="J26" s="23"/>
      <c r="K26" s="24">
        <f>(E26*F4)+(F26*F5)+(G26*F6)+(H26*F7)+(I26*F8)+(J26*F9)</f>
        <v>212.2272727</v>
      </c>
      <c r="L26" s="25">
        <f>K26+K27+K28+K29+K30+K31+K32+K33+K34+K35</f>
        <v>15008.22727</v>
      </c>
    </row>
    <row r="27" ht="32.25" customHeight="1">
      <c r="B27" s="20"/>
      <c r="C27" s="21" t="s">
        <v>37</v>
      </c>
      <c r="D27" s="22" t="s">
        <v>25</v>
      </c>
      <c r="E27" s="23"/>
      <c r="F27" s="23">
        <f>8*10</f>
        <v>80</v>
      </c>
      <c r="G27" s="23"/>
      <c r="H27" s="23"/>
      <c r="I27" s="23"/>
      <c r="J27" s="23"/>
      <c r="K27" s="24">
        <f>(E27*F4)+(F27*F5)+(G27*F6)+(H27*F7)+(I27*F8)+(J27*F9)</f>
        <v>2165.454545</v>
      </c>
      <c r="L27" s="20"/>
    </row>
    <row r="28" ht="32.25" customHeight="1">
      <c r="B28" s="26"/>
      <c r="C28" s="21" t="s">
        <v>38</v>
      </c>
      <c r="D28" s="22" t="s">
        <v>25</v>
      </c>
      <c r="E28" s="23"/>
      <c r="F28" s="23"/>
      <c r="G28" s="23">
        <f>8*10</f>
        <v>80</v>
      </c>
      <c r="H28" s="23"/>
      <c r="I28" s="23"/>
      <c r="J28" s="23"/>
      <c r="K28" s="24">
        <f>(E28*F4)+(F28*F5)+(G28*F6)+(H28*F7)+(I28*F8)+(J28*F9)</f>
        <v>2079.090909</v>
      </c>
      <c r="L28" s="20"/>
    </row>
    <row r="29" ht="32.25" customHeight="1">
      <c r="B29" s="16" t="s">
        <v>27</v>
      </c>
      <c r="C29" s="27" t="s">
        <v>39</v>
      </c>
      <c r="D29" s="28" t="s">
        <v>40</v>
      </c>
      <c r="E29" s="29"/>
      <c r="F29" s="29"/>
      <c r="G29" s="29"/>
      <c r="H29" s="29">
        <f>8*17</f>
        <v>136</v>
      </c>
      <c r="I29" s="29"/>
      <c r="J29" s="29"/>
      <c r="K29" s="24">
        <f>(E29*F4)+(F29*F5)+(G29*F6)+(H29*F7)+(I29*F8)+(J29*F9)</f>
        <v>5376.636364</v>
      </c>
      <c r="L29" s="20"/>
    </row>
    <row r="30" ht="32.25" customHeight="1">
      <c r="B30" s="20"/>
      <c r="C30" s="21" t="s">
        <v>38</v>
      </c>
      <c r="D30" s="22" t="s">
        <v>25</v>
      </c>
      <c r="E30" s="23"/>
      <c r="F30" s="23"/>
      <c r="G30" s="23">
        <f>8*4</f>
        <v>32</v>
      </c>
      <c r="H30" s="23"/>
      <c r="I30" s="23"/>
      <c r="J30" s="23"/>
      <c r="K30" s="24">
        <f>(E30*F4)+(F30*F5)+(G30*F6)+(H30*F7)+(I30*F8)+(J30*F9)</f>
        <v>831.6363636</v>
      </c>
      <c r="L30" s="20"/>
    </row>
    <row r="31" ht="32.25" customHeight="1">
      <c r="B31" s="20"/>
      <c r="C31" s="21" t="s">
        <v>41</v>
      </c>
      <c r="D31" s="22" t="s">
        <v>29</v>
      </c>
      <c r="E31" s="23"/>
      <c r="F31" s="23"/>
      <c r="G31" s="23"/>
      <c r="H31" s="23"/>
      <c r="I31" s="23">
        <f>8*4</f>
        <v>32</v>
      </c>
      <c r="J31" s="23"/>
      <c r="K31" s="24">
        <f>(E31*F4)+(F31*F5)+(G31*F6)+(H31*F7)+(I31*F8)+(J31*F9)</f>
        <v>290.9090909</v>
      </c>
      <c r="L31" s="20"/>
    </row>
    <row r="32" ht="32.25" customHeight="1">
      <c r="B32" s="26"/>
      <c r="C32" s="21" t="s">
        <v>42</v>
      </c>
      <c r="D32" s="22" t="s">
        <v>41</v>
      </c>
      <c r="E32" s="23"/>
      <c r="F32" s="23"/>
      <c r="G32" s="23"/>
      <c r="H32" s="23"/>
      <c r="I32" s="23"/>
      <c r="J32" s="23">
        <f>8*1</f>
        <v>8</v>
      </c>
      <c r="K32" s="24">
        <f>(E32*F4)+(F32*F5)+(G32*F6)+(H32*F7)+(I32*F8)+(J32*F9)</f>
        <v>90.90909091</v>
      </c>
      <c r="L32" s="20"/>
    </row>
    <row r="33" ht="32.25" customHeight="1">
      <c r="B33" s="16" t="s">
        <v>28</v>
      </c>
      <c r="C33" s="27" t="s">
        <v>35</v>
      </c>
      <c r="D33" s="28" t="s">
        <v>31</v>
      </c>
      <c r="E33" s="29">
        <f>8*1</f>
        <v>8</v>
      </c>
      <c r="F33" s="29"/>
      <c r="G33" s="29"/>
      <c r="H33" s="29"/>
      <c r="I33" s="29"/>
      <c r="J33" s="29"/>
      <c r="K33" s="24">
        <f>(E33*F4)+(F33*F5)+(G33*F6)+(H33*F7)+(I33*F8)+(J33*F9)</f>
        <v>565.9090909</v>
      </c>
      <c r="L33" s="20"/>
    </row>
    <row r="34" ht="32.25" customHeight="1">
      <c r="B34" s="20"/>
      <c r="C34" s="21" t="s">
        <v>32</v>
      </c>
      <c r="D34" s="22" t="s">
        <v>33</v>
      </c>
      <c r="E34" s="23">
        <f>8*5</f>
        <v>40</v>
      </c>
      <c r="F34" s="23"/>
      <c r="G34" s="23"/>
      <c r="H34" s="23"/>
      <c r="I34" s="23"/>
      <c r="J34" s="23"/>
      <c r="K34" s="24">
        <f>(E34*F4)+(F34*F5)+(G34*F6)+(H34*F7)+(I34*F8)+(J34*F9)</f>
        <v>2829.545455</v>
      </c>
      <c r="L34" s="20"/>
    </row>
    <row r="35" ht="32.25" customHeight="1">
      <c r="B35" s="20"/>
      <c r="C35" s="21" t="s">
        <v>43</v>
      </c>
      <c r="D35" s="22" t="s">
        <v>44</v>
      </c>
      <c r="E35" s="23">
        <f>8*1</f>
        <v>8</v>
      </c>
      <c r="F35" s="23"/>
      <c r="G35" s="23"/>
      <c r="H35" s="23"/>
      <c r="I35" s="23"/>
      <c r="J35" s="23"/>
      <c r="K35" s="24">
        <f>(E35*F4)+(F35*F5)+(G35*F6)+(H35*F7)+(I35*F8)+(J35*F9)</f>
        <v>565.9090909</v>
      </c>
      <c r="L35" s="26"/>
    </row>
    <row r="36" ht="32.25" customHeight="1">
      <c r="B36" s="20"/>
      <c r="C36" s="17" t="s">
        <v>45</v>
      </c>
      <c r="D36" s="18"/>
      <c r="E36" s="18"/>
      <c r="F36" s="18"/>
      <c r="G36" s="18"/>
      <c r="H36" s="18"/>
      <c r="I36" s="18"/>
      <c r="J36" s="18"/>
      <c r="K36" s="18"/>
      <c r="L36" s="19"/>
    </row>
    <row r="37" ht="32.25" customHeight="1">
      <c r="B37" s="20"/>
      <c r="C37" s="21"/>
      <c r="D37" s="22"/>
      <c r="E37" s="23"/>
      <c r="F37" s="23"/>
      <c r="G37" s="23"/>
      <c r="H37" s="23"/>
      <c r="I37" s="23"/>
      <c r="J37" s="23"/>
      <c r="K37" s="24">
        <f>(E37*F4)+(F37*F5)+(G37*F6)+(H37*F7)+(I37*F8)+(J37*F9)</f>
        <v>0</v>
      </c>
      <c r="L37" s="25">
        <f>K37+L38+K39</f>
        <v>0</v>
      </c>
    </row>
    <row r="38" ht="32.25" customHeight="1">
      <c r="B38" s="20"/>
      <c r="C38" s="21"/>
      <c r="D38" s="22"/>
      <c r="E38" s="23"/>
      <c r="F38" s="23"/>
      <c r="G38" s="23"/>
      <c r="H38" s="23"/>
      <c r="I38" s="23"/>
      <c r="J38" s="23"/>
      <c r="K38" s="24">
        <f>(E38*F4)+(F38*F5)+(G38*F6)+(H38*F7)+(I38*F8)+(J38*F9)</f>
        <v>0</v>
      </c>
      <c r="L38" s="20"/>
    </row>
    <row r="39" ht="32.25" customHeight="1">
      <c r="B39" s="26"/>
      <c r="C39" s="21"/>
      <c r="D39" s="22"/>
      <c r="E39" s="23"/>
      <c r="F39" s="23"/>
      <c r="G39" s="23"/>
      <c r="H39" s="23"/>
      <c r="I39" s="23"/>
      <c r="J39" s="23"/>
      <c r="K39" s="24">
        <f>(E39*F4)+(F39*F5)+(G39*F6)+(H39*F7)+(I39*F8)+(J39*F9)</f>
        <v>0</v>
      </c>
      <c r="L39" s="26"/>
    </row>
    <row r="40" ht="32.25" customHeight="1"/>
    <row r="41" ht="32.25" customHeight="1">
      <c r="B41" s="1" t="s">
        <v>46</v>
      </c>
      <c r="C41" s="2"/>
      <c r="D41" s="2"/>
      <c r="E41" s="2"/>
      <c r="F41" s="2"/>
      <c r="G41" s="2"/>
      <c r="H41" s="2"/>
      <c r="I41" s="2"/>
      <c r="J41" s="3"/>
    </row>
    <row r="42" ht="32.25" customHeight="1">
      <c r="B42" s="11" t="s">
        <v>19</v>
      </c>
      <c r="C42" s="12" t="s">
        <v>22</v>
      </c>
      <c r="D42" s="13"/>
      <c r="E42" s="13"/>
      <c r="F42" s="13"/>
      <c r="G42" s="13"/>
      <c r="H42" s="14"/>
      <c r="I42" s="11" t="s">
        <v>47</v>
      </c>
      <c r="J42" s="11" t="s">
        <v>48</v>
      </c>
    </row>
    <row r="43" ht="32.25" customHeight="1">
      <c r="B43" s="15"/>
      <c r="C43" s="5" t="s">
        <v>6</v>
      </c>
      <c r="D43" s="5" t="s">
        <v>8</v>
      </c>
      <c r="E43" s="5" t="s">
        <v>10</v>
      </c>
      <c r="F43" s="5" t="s">
        <v>12</v>
      </c>
      <c r="G43" s="5" t="s">
        <v>14</v>
      </c>
      <c r="H43" s="5" t="s">
        <v>16</v>
      </c>
      <c r="I43" s="15"/>
      <c r="J43" s="15"/>
    </row>
    <row r="44" ht="32.25" customHeight="1">
      <c r="B44" s="21" t="s">
        <v>25</v>
      </c>
      <c r="C44" s="24">
        <f>(E15+E16+E17+E18+E19+E21+E22+E23+E24+E26+E27+E28)*F4</f>
        <v>4880.965909</v>
      </c>
      <c r="D44" s="24">
        <f>(F15+F16+F17+F18+F19+F21+F22+F23+F24+F26+F27+F28)*F5</f>
        <v>2300.795455</v>
      </c>
      <c r="E44" s="24">
        <f>(G15+G16+G17+G18+G19+G21+G22+G23+G24+G26+G27+G28)*F6</f>
        <v>2209.034091</v>
      </c>
      <c r="F44" s="24">
        <f>(H15+H16+H17+H18+H19+H21+H22+H23+H24+H26+H27+H28)*F7</f>
        <v>39.53409091</v>
      </c>
      <c r="G44" s="24">
        <f>(I15+I16+I17+I18+I19+I21+I22+I23+I24+I26+I27+I28)*F8</f>
        <v>9.090909091</v>
      </c>
      <c r="H44" s="24">
        <f>(J15+J16+J17+J18+J19+J21+J22+J23+J24+J26+J27+J28)*F9</f>
        <v>11.36363636</v>
      </c>
      <c r="I44" s="24">
        <f t="shared" ref="I44:I46" si="5">350</f>
        <v>350</v>
      </c>
      <c r="J44" s="24">
        <f>C44+D44+E44+F44+G44+H44+I44</f>
        <v>9800.784091</v>
      </c>
    </row>
    <row r="45" ht="32.25" customHeight="1">
      <c r="B45" s="21" t="s">
        <v>27</v>
      </c>
      <c r="C45" s="24">
        <f>(E29+E30+E31+E32)*F4</f>
        <v>0</v>
      </c>
      <c r="D45" s="24">
        <f>(F29+F30+F31+F32)*F5</f>
        <v>0</v>
      </c>
      <c r="E45" s="24">
        <f>(G29+G30+G31+G32)*F6</f>
        <v>831.6363636</v>
      </c>
      <c r="F45" s="24">
        <f>(H29+H30+H31+H32)*F7</f>
        <v>5376.636364</v>
      </c>
      <c r="G45" s="24">
        <f>(I29+I30+I31+I32)*F8</f>
        <v>290.9090909</v>
      </c>
      <c r="H45" s="24">
        <f>(J29+J30+J31+J32)*F9</f>
        <v>90.90909091</v>
      </c>
      <c r="I45" s="24">
        <f t="shared" si="5"/>
        <v>350</v>
      </c>
      <c r="J45" s="24">
        <f>J44+(C45+E45+E45+F45+G45+H45+I45)</f>
        <v>17572.51136</v>
      </c>
    </row>
    <row r="46" ht="32.25" customHeight="1">
      <c r="B46" s="21" t="s">
        <v>28</v>
      </c>
      <c r="C46" s="24">
        <f>(E33+E34+E35+E37+E38+E39)*F4</f>
        <v>3961.363636</v>
      </c>
      <c r="D46" s="24">
        <f>(F33+F34+F35+F37+F38+F39)*F5</f>
        <v>0</v>
      </c>
      <c r="E46" s="24">
        <f>(G33+G34+G35+G37+G38+G39)*F6</f>
        <v>0</v>
      </c>
      <c r="F46" s="24">
        <f>(H33+H34+H35+H37+H38+H39)*F7</f>
        <v>0</v>
      </c>
      <c r="G46" s="24">
        <f>(I33+I34+I35+I37+I38+I39)*F8</f>
        <v>0</v>
      </c>
      <c r="H46" s="24">
        <f>(J33+J34+J35+J37+J38+J39)*F9</f>
        <v>0</v>
      </c>
      <c r="I46" s="24">
        <f t="shared" si="5"/>
        <v>350</v>
      </c>
      <c r="J46" s="24">
        <f>J45+(C46+D46+E46+F46+G46+H46+I46)</f>
        <v>21883.875</v>
      </c>
    </row>
    <row r="47" ht="32.25" customHeight="1"/>
    <row r="48" ht="32.25" customHeight="1"/>
    <row r="49" ht="32.25" customHeight="1"/>
    <row r="50" ht="32.25" customHeight="1"/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  <row r="993" ht="32.25" customHeight="1"/>
    <row r="994" ht="32.25" customHeight="1"/>
    <row r="995" ht="32.25" customHeight="1"/>
    <row r="996" ht="32.25" customHeight="1"/>
    <row r="997" ht="32.25" customHeight="1"/>
    <row r="998" ht="32.25" customHeight="1"/>
    <row r="999" ht="32.25" customHeight="1"/>
    <row r="1000" ht="32.25" customHeight="1"/>
  </sheetData>
  <mergeCells count="24">
    <mergeCell ref="C42:H42"/>
    <mergeCell ref="I42:I43"/>
    <mergeCell ref="J42:J43"/>
    <mergeCell ref="B42:B43"/>
    <mergeCell ref="L12:L13"/>
    <mergeCell ref="B11:L11"/>
    <mergeCell ref="C12:C13"/>
    <mergeCell ref="D12:D13"/>
    <mergeCell ref="E12:J12"/>
    <mergeCell ref="K12:K13"/>
    <mergeCell ref="B12:B13"/>
    <mergeCell ref="B2:F2"/>
    <mergeCell ref="B14:B28"/>
    <mergeCell ref="B29:B32"/>
    <mergeCell ref="L21:L24"/>
    <mergeCell ref="C25:L25"/>
    <mergeCell ref="L26:L35"/>
    <mergeCell ref="L15:L19"/>
    <mergeCell ref="C20:L20"/>
    <mergeCell ref="L37:L39"/>
    <mergeCell ref="C36:L36"/>
    <mergeCell ref="B41:J41"/>
    <mergeCell ref="B33:B39"/>
    <mergeCell ref="C14:L14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