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idas\mis_excel_project\"/>
    </mc:Choice>
  </mc:AlternateContent>
  <xr:revisionPtr revIDLastSave="0" documentId="13_ncr:1_{F9FCAA45-89ED-41C0-96C9-E09C77F2DB0C}" xr6:coauthVersionLast="47" xr6:coauthVersionMax="47" xr10:uidLastSave="{00000000-0000-0000-0000-000000000000}"/>
  <bookViews>
    <workbookView xWindow="-108" yWindow="-108" windowWidth="23256" windowHeight="12456" activeTab="6" xr2:uid="{B088C82C-6067-4B9D-BA02-96ACD2B74321}"/>
  </bookViews>
  <sheets>
    <sheet name="Data Collection" sheetId="1" r:id="rId1"/>
    <sheet name="Process" sheetId="2" r:id="rId2"/>
    <sheet name="Written Information" sheetId="3" r:id="rId3"/>
    <sheet name="Chart 1" sheetId="4" r:id="rId4"/>
    <sheet name="Chart 2" sheetId="5" r:id="rId5"/>
    <sheet name="Chart 3" sheetId="6" r:id="rId6"/>
    <sheet name="Chart 4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2" l="1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M2" i="2"/>
  <c r="L2" i="2"/>
  <c r="C30" i="3"/>
  <c r="E30" i="3"/>
  <c r="J30" i="3"/>
  <c r="H30" i="3" s="1"/>
  <c r="K17" i="2"/>
  <c r="K16" i="2"/>
  <c r="K15" i="2"/>
  <c r="K14" i="2"/>
  <c r="K13" i="2"/>
  <c r="K12" i="2"/>
  <c r="K11" i="2"/>
  <c r="K10" i="2"/>
  <c r="K9" i="2"/>
  <c r="K8" i="2"/>
  <c r="K6" i="2"/>
  <c r="K7" i="2"/>
  <c r="K5" i="2"/>
  <c r="K4" i="2"/>
  <c r="K3" i="2"/>
  <c r="K2" i="2"/>
  <c r="H42" i="3"/>
  <c r="C42" i="3"/>
  <c r="J42" i="3"/>
  <c r="E42" i="3"/>
  <c r="H26" i="3"/>
  <c r="C26" i="3"/>
  <c r="J26" i="3"/>
  <c r="E26" i="3"/>
  <c r="H18" i="3"/>
  <c r="J18" i="3"/>
  <c r="E18" i="3"/>
  <c r="H13" i="3"/>
  <c r="C13" i="3"/>
  <c r="E13" i="3"/>
  <c r="J13" i="3"/>
  <c r="K37" i="1"/>
  <c r="J17" i="2"/>
  <c r="J16" i="2"/>
  <c r="J15" i="2"/>
  <c r="J14" i="2"/>
  <c r="J13" i="2"/>
  <c r="J12" i="2"/>
  <c r="J11" i="2"/>
  <c r="J10" i="2"/>
  <c r="I17" i="2"/>
  <c r="I16" i="2"/>
  <c r="I15" i="2"/>
  <c r="I14" i="2"/>
  <c r="I13" i="2"/>
  <c r="I12" i="2"/>
  <c r="I11" i="2"/>
  <c r="I10" i="2"/>
  <c r="H17" i="2"/>
  <c r="H16" i="2"/>
  <c r="H15" i="2"/>
  <c r="H14" i="2"/>
  <c r="H13" i="2"/>
  <c r="H12" i="2"/>
  <c r="H11" i="2"/>
  <c r="H10" i="2"/>
  <c r="G17" i="2"/>
  <c r="G16" i="2"/>
  <c r="G15" i="2"/>
  <c r="G14" i="2"/>
  <c r="G13" i="2"/>
  <c r="G12" i="2"/>
  <c r="G11" i="2"/>
  <c r="G10" i="2"/>
  <c r="F17" i="2"/>
  <c r="F16" i="2"/>
  <c r="F15" i="2"/>
  <c r="F14" i="2"/>
  <c r="F13" i="2"/>
  <c r="F12" i="2"/>
  <c r="F11" i="2"/>
  <c r="F10" i="2"/>
  <c r="E17" i="2"/>
  <c r="E16" i="2"/>
  <c r="E15" i="2"/>
  <c r="E14" i="2"/>
  <c r="E13" i="2"/>
  <c r="E12" i="2"/>
  <c r="E11" i="2"/>
  <c r="E10" i="2"/>
  <c r="D17" i="2"/>
  <c r="D16" i="2"/>
  <c r="D15" i="2"/>
  <c r="D14" i="2"/>
  <c r="D13" i="2"/>
  <c r="D12" i="2"/>
  <c r="D11" i="2"/>
  <c r="D10" i="2"/>
  <c r="J9" i="2"/>
  <c r="J8" i="2"/>
  <c r="J7" i="2"/>
  <c r="J6" i="2"/>
  <c r="J5" i="2"/>
  <c r="J4" i="2"/>
  <c r="J3" i="2"/>
  <c r="J2" i="2"/>
  <c r="I9" i="2"/>
  <c r="I8" i="2"/>
  <c r="I7" i="2"/>
  <c r="I6" i="2"/>
  <c r="I5" i="2"/>
  <c r="I4" i="2"/>
  <c r="I3" i="2"/>
  <c r="I2" i="2"/>
  <c r="H9" i="2"/>
  <c r="H8" i="2"/>
  <c r="H7" i="2"/>
  <c r="H6" i="2"/>
  <c r="H5" i="2"/>
  <c r="H4" i="2"/>
  <c r="H3" i="2"/>
  <c r="H2" i="2"/>
  <c r="G9" i="2"/>
  <c r="G8" i="2"/>
  <c r="G7" i="2"/>
  <c r="G6" i="2"/>
  <c r="G5" i="2"/>
  <c r="G4" i="2"/>
  <c r="G3" i="2"/>
  <c r="G2" i="2"/>
  <c r="F9" i="2"/>
  <c r="F8" i="2"/>
  <c r="F7" i="2"/>
  <c r="F6" i="2"/>
  <c r="F5" i="2"/>
  <c r="F4" i="2"/>
  <c r="F3" i="2"/>
  <c r="F2" i="2"/>
  <c r="E9" i="2"/>
  <c r="E8" i="2"/>
  <c r="E7" i="2"/>
  <c r="E6" i="2"/>
  <c r="E5" i="2"/>
  <c r="E4" i="2"/>
  <c r="E3" i="2"/>
  <c r="E2" i="2"/>
  <c r="D9" i="2"/>
  <c r="D8" i="2"/>
  <c r="D7" i="2"/>
  <c r="D6" i="2"/>
  <c r="D5" i="2"/>
  <c r="D4" i="2"/>
  <c r="D3" i="2"/>
  <c r="D2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K18" i="1"/>
  <c r="C18" i="3"/>
  <c r="H38" i="3"/>
  <c r="H10" i="3"/>
  <c r="H7" i="3"/>
  <c r="C38" i="3"/>
  <c r="C10" i="3"/>
  <c r="C7" i="3"/>
  <c r="J38" i="3"/>
  <c r="E38" i="3"/>
  <c r="J10" i="3"/>
  <c r="E10" i="3"/>
  <c r="J7" i="3"/>
  <c r="E7" i="3"/>
</calcChain>
</file>

<file path=xl/sharedStrings.xml><?xml version="1.0" encoding="utf-8"?>
<sst xmlns="http://schemas.openxmlformats.org/spreadsheetml/2006/main" count="111" uniqueCount="44">
  <si>
    <t>Disney</t>
  </si>
  <si>
    <t xml:space="preserve">Quarter </t>
  </si>
  <si>
    <t>Total Assests</t>
  </si>
  <si>
    <t>Gross Profit</t>
  </si>
  <si>
    <t>Total Liabilities</t>
  </si>
  <si>
    <t>Total Stockholder Equity</t>
  </si>
  <si>
    <t>Net Income (Income statement)</t>
  </si>
  <si>
    <t>Net Income (Cashflow statement)</t>
  </si>
  <si>
    <t>Cashflow from Operations</t>
  </si>
  <si>
    <t>Change in Cash and Cash Equivalents</t>
  </si>
  <si>
    <t>Annual</t>
  </si>
  <si>
    <t>Statement</t>
  </si>
  <si>
    <t>INCOME</t>
  </si>
  <si>
    <t>Balance Sheet</t>
  </si>
  <si>
    <t>Cash Flow</t>
  </si>
  <si>
    <t>NBCUniversal (Comcast)</t>
  </si>
  <si>
    <t>Total Score</t>
  </si>
  <si>
    <t>NBCUniversal</t>
  </si>
  <si>
    <t>Profitability</t>
  </si>
  <si>
    <t>Profits are the key to financial strength, for without profits all companies will eventually fail.</t>
  </si>
  <si>
    <t>A. Net Income should be
positive</t>
  </si>
  <si>
    <t>B. Operating Cash Flow should
be positive</t>
  </si>
  <si>
    <t>C. ROA is net income/total
assets should be above 1%</t>
  </si>
  <si>
    <t>D. Quality of Earnings cash
flow is greater than net
income</t>
  </si>
  <si>
    <t>Debt and Capital</t>
  </si>
  <si>
    <t>Is the company digging deeper into debt or is it climbing out of debt? Is it raising cash by selling shares? Is it
growing through acquisition instead of growing organically.</t>
  </si>
  <si>
    <t>E. Total Liabilities vs Total
Assets</t>
  </si>
  <si>
    <t>F. Working capital</t>
  </si>
  <si>
    <t>Operating Efficiency</t>
  </si>
  <si>
    <t>This takes the company's operational pulse. Rising gross margins along with improving asset turnover
signals that both the company's competitive position and its productivity are notably improving.</t>
  </si>
  <si>
    <t>Financial Strength</t>
  </si>
  <si>
    <t>This test allow you to differentiate between companies that are on the ropes or financially strong.</t>
  </si>
  <si>
    <t>G. Gross Profit</t>
  </si>
  <si>
    <t>H. Total Liabilities vs
Operating Cash Flow</t>
  </si>
  <si>
    <t>Stock</t>
  </si>
  <si>
    <t>Date</t>
  </si>
  <si>
    <t>Net Income</t>
  </si>
  <si>
    <t>Total Assets</t>
  </si>
  <si>
    <t>Cashflow From Operations</t>
  </si>
  <si>
    <t>Change in Cashflow and Cash Equivalents</t>
  </si>
  <si>
    <t>Working Capital</t>
  </si>
  <si>
    <t>Return on Equity</t>
  </si>
  <si>
    <t>Return on Assets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</si>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</sst>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14" fontId="1" fillId="2" borderId="0" xfId="0" applyNumberFormat="1" applyFont="1" applyFill="1"/>
    <xf numFmtId="0" fontId="1" fillId="2" borderId="0" xfId="0" applyFont="1" applyFill="1" applyAlignment="1">
      <alignment wrapText="1"/>
    </xf>
    <xf numFmtId="3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3" fontId="0" fillId="6" borderId="0" xfId="0" applyNumberFormat="1" applyFill="1"/>
    <xf numFmtId="0" fontId="0" fillId="7" borderId="0" xfId="0" applyFill="1" applyAlignment="1">
      <alignment wrapText="1"/>
    </xf>
    <xf numFmtId="0" fontId="1" fillId="2" borderId="0" xfId="0" applyFont="1" applyFill="1"/>
    <xf numFmtId="0" fontId="0" fillId="7" borderId="0" xfId="0" applyFill="1"/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4" fontId="0" fillId="12" borderId="0" xfId="0" applyNumberFormat="1" applyFill="1"/>
    <xf numFmtId="3" fontId="0" fillId="12" borderId="0" xfId="0" applyNumberFormat="1" applyFill="1"/>
    <xf numFmtId="14" fontId="0" fillId="13" borderId="0" xfId="0" applyNumberFormat="1" applyFill="1"/>
    <xf numFmtId="3" fontId="0" fillId="13" borderId="0" xfId="0" applyNumberForma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7" fillId="7" borderId="0" xfId="0" applyFont="1" applyFill="1" applyAlignment="1">
      <alignment horizontal="center" vertical="top" textRotation="255"/>
    </xf>
    <xf numFmtId="0" fontId="0" fillId="7" borderId="0" xfId="0" applyFill="1" applyAlignment="1">
      <alignment horizontal="center" vertical="top" textRotation="255"/>
    </xf>
    <xf numFmtId="0" fontId="6" fillId="7" borderId="0" xfId="0" applyFont="1" applyFill="1" applyAlignment="1">
      <alignment horizontal="center" textRotation="255" shrinkToFit="1"/>
    </xf>
    <xf numFmtId="0" fontId="5" fillId="7" borderId="0" xfId="0" applyFont="1" applyFill="1" applyAlignment="1">
      <alignment horizontal="center" textRotation="255" shrinkToFit="1"/>
    </xf>
    <xf numFmtId="0" fontId="7" fillId="7" borderId="0" xfId="0" applyFont="1" applyFill="1" applyAlignment="1">
      <alignment horizontal="center" textRotation="255"/>
    </xf>
    <xf numFmtId="0" fontId="0" fillId="7" borderId="0" xfId="0" applyFill="1" applyAlignment="1">
      <alignment horizontal="center" textRotation="255"/>
    </xf>
    <xf numFmtId="0" fontId="6" fillId="7" borderId="0" xfId="0" applyFont="1" applyFill="1" applyAlignment="1">
      <alignment horizontal="center" textRotation="255"/>
    </xf>
    <xf numFmtId="0" fontId="0" fillId="7" borderId="0" xfId="0" applyFill="1" applyAlignment="1">
      <alignment horizontal="center" vertical="top" textRotation="255" wrapText="1"/>
    </xf>
    <xf numFmtId="0" fontId="0" fillId="11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3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 wrapText="1"/>
    </xf>
    <xf numFmtId="16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3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3" fillId="11" borderId="0" xfId="0" applyFont="1" applyFill="1" applyAlignment="1">
      <alignment horizontal="center"/>
    </xf>
    <xf numFmtId="0" fontId="4" fillId="10" borderId="0" xfId="0" applyFont="1" applyFill="1" applyAlignment="1">
      <alignment horizontal="center" vertical="center"/>
    </xf>
    <xf numFmtId="3" fontId="0" fillId="14" borderId="0" xfId="0" applyNumberFormat="1" applyFill="1"/>
    <xf numFmtId="9" fontId="0" fillId="1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 Annual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0757193086714"/>
          <c:y val="3.6018336607727568E-2"/>
          <c:w val="0.85098425196850391"/>
          <c:h val="0.92796332678454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Process!$A$2</c:f>
              <c:strCache>
                <c:ptCount val="1"/>
                <c:pt idx="0">
                  <c:v>Disney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Process!$C$10:$C$13</c:f>
              <c:numCache>
                <c:formatCode>m/d/yyyy</c:formatCode>
                <c:ptCount val="4"/>
                <c:pt idx="0">
                  <c:v>44926</c:v>
                </c:pt>
                <c:pt idx="1">
                  <c:v>44561</c:v>
                </c:pt>
                <c:pt idx="2">
                  <c:v>44196</c:v>
                </c:pt>
                <c:pt idx="3">
                  <c:v>43830</c:v>
                </c:pt>
              </c:numCache>
            </c:numRef>
          </c:cat>
          <c:val>
            <c:numRef>
              <c:f>Process!$D$2:$D$5</c:f>
              <c:numCache>
                <c:formatCode>#,##0</c:formatCode>
                <c:ptCount val="4"/>
                <c:pt idx="0">
                  <c:v>3390000</c:v>
                </c:pt>
                <c:pt idx="1">
                  <c:v>3553000</c:v>
                </c:pt>
                <c:pt idx="2">
                  <c:v>2536000</c:v>
                </c:pt>
                <c:pt idx="3">
                  <c:v>-2442000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9-4206-85BA-AC36AD36ACB8}"/>
            </c:ext>
          </c:extLst>
        </c:ser>
        <c:ser>
          <c:idx val="1"/>
          <c:order val="1"/>
          <c:tx>
            <c:strRef>
              <c:f>Process!$A$10</c:f>
              <c:strCache>
                <c:ptCount val="1"/>
                <c:pt idx="0">
                  <c:v>NBCUniversal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Process!$C$10:$C$13</c:f>
              <c:numCache>
                <c:formatCode>m/d/yyyy</c:formatCode>
                <c:ptCount val="4"/>
                <c:pt idx="0">
                  <c:v>44926</c:v>
                </c:pt>
                <c:pt idx="1">
                  <c:v>44561</c:v>
                </c:pt>
                <c:pt idx="2">
                  <c:v>44196</c:v>
                </c:pt>
                <c:pt idx="3">
                  <c:v>43830</c:v>
                </c:pt>
              </c:numCache>
            </c:numRef>
          </c:cat>
          <c:val>
            <c:numRef>
              <c:f>Process!$D$10:$D$13</c:f>
              <c:numCache>
                <c:formatCode>#,##0</c:formatCode>
                <c:ptCount val="4"/>
                <c:pt idx="0">
                  <c:v>4925000</c:v>
                </c:pt>
                <c:pt idx="1">
                  <c:v>13833000</c:v>
                </c:pt>
                <c:pt idx="2">
                  <c:v>10701000</c:v>
                </c:pt>
                <c:pt idx="3">
                  <c:v>13323000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9-4206-85BA-AC36AD36A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679439"/>
        <c:axId val="639377279"/>
      </c:barChart>
      <c:dateAx>
        <c:axId val="212167943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77279"/>
        <c:crosses val="autoZero"/>
        <c:auto val="1"/>
        <c:lblOffset val="100"/>
        <c:baseTimeUnit val="years"/>
      </c:dateAx>
      <c:valAx>
        <c:axId val="6393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7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Working</a:t>
            </a:r>
            <a:r>
              <a:rPr lang="en-US" baseline="0"/>
              <a:t> Capital Annual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Process!$A$2</c:f>
              <c:strCache>
                <c:ptCount val="1"/>
                <c:pt idx="0">
                  <c:v>Disney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Process!$C$10:$C$13</c:f>
              <c:numCache>
                <c:formatCode>m/d/yyyy</c:formatCode>
                <c:ptCount val="4"/>
                <c:pt idx="0">
                  <c:v>44926</c:v>
                </c:pt>
                <c:pt idx="1">
                  <c:v>44561</c:v>
                </c:pt>
                <c:pt idx="2">
                  <c:v>44196</c:v>
                </c:pt>
                <c:pt idx="3">
                  <c:v>43830</c:v>
                </c:pt>
              </c:numCache>
            </c:numRef>
          </c:cat>
          <c:val>
            <c:numRef>
              <c:f>Process!$K$2:$K$5</c:f>
              <c:numCache>
                <c:formatCode>#,##0</c:formatCode>
                <c:ptCount val="4"/>
                <c:pt idx="0">
                  <c:v>113012000</c:v>
                </c:pt>
                <c:pt idx="1">
                  <c:v>108378000</c:v>
                </c:pt>
                <c:pt idx="2">
                  <c:v>102224000</c:v>
                </c:pt>
                <c:pt idx="3">
                  <c:v>97512000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9-4434-A709-598C51F277E3}"/>
            </c:ext>
          </c:extLst>
        </c:ser>
        <c:ser>
          <c:idx val="1"/>
          <c:order val="1"/>
          <c:tx>
            <c:strRef>
              <c:f>Process!$A$10</c:f>
              <c:strCache>
                <c:ptCount val="1"/>
                <c:pt idx="0">
                  <c:v>NBCUniversal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Process!$C$10:$C$13</c:f>
              <c:numCache>
                <c:formatCode>m/d/yyyy</c:formatCode>
                <c:ptCount val="4"/>
                <c:pt idx="0">
                  <c:v>44926</c:v>
                </c:pt>
                <c:pt idx="1">
                  <c:v>44561</c:v>
                </c:pt>
                <c:pt idx="2">
                  <c:v>44196</c:v>
                </c:pt>
                <c:pt idx="3">
                  <c:v>43830</c:v>
                </c:pt>
              </c:numCache>
            </c:numRef>
          </c:cat>
          <c:val>
            <c:numRef>
              <c:f>Process!$K$10:$K$13</c:f>
              <c:numCache>
                <c:formatCode>#,##0</c:formatCode>
                <c:ptCount val="4"/>
                <c:pt idx="0">
                  <c:v>82038000</c:v>
                </c:pt>
                <c:pt idx="1">
                  <c:v>98009000</c:v>
                </c:pt>
                <c:pt idx="2">
                  <c:v>93018000</c:v>
                </c:pt>
                <c:pt idx="3">
                  <c:v>85246000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9-4434-A709-598C51F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909775"/>
        <c:axId val="31434959"/>
      </c:barChart>
      <c:dateAx>
        <c:axId val="50090977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4959"/>
        <c:crosses val="autoZero"/>
        <c:auto val="1"/>
        <c:lblOffset val="100"/>
        <c:baseTimeUnit val="years"/>
      </c:dateAx>
      <c:valAx>
        <c:axId val="3143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0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Profit Annual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Process!$A$2</c:f>
              <c:strCache>
                <c:ptCount val="1"/>
                <c:pt idx="0">
                  <c:v>Disney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Process!$C$10:$C$13</c:f>
              <c:numCache>
                <c:formatCode>m/d/yyyy</c:formatCode>
                <c:ptCount val="4"/>
                <c:pt idx="0">
                  <c:v>44926</c:v>
                </c:pt>
                <c:pt idx="1">
                  <c:v>44561</c:v>
                </c:pt>
                <c:pt idx="2">
                  <c:v>44196</c:v>
                </c:pt>
                <c:pt idx="3">
                  <c:v>43830</c:v>
                </c:pt>
              </c:numCache>
            </c:numRef>
          </c:cat>
          <c:val>
            <c:numRef>
              <c:f>Process!$E$2:$E$5</c:f>
              <c:numCache>
                <c:formatCode>#,##0</c:formatCode>
                <c:ptCount val="4"/>
                <c:pt idx="0">
                  <c:v>8992000</c:v>
                </c:pt>
                <c:pt idx="1">
                  <c:v>6770000</c:v>
                </c:pt>
                <c:pt idx="2">
                  <c:v>3659000</c:v>
                </c:pt>
                <c:pt idx="3">
                  <c:v>3794000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3-4F45-86E2-A92BF08BCADF}"/>
            </c:ext>
          </c:extLst>
        </c:ser>
        <c:ser>
          <c:idx val="1"/>
          <c:order val="1"/>
          <c:tx>
            <c:strRef>
              <c:f>Process!$A$10</c:f>
              <c:strCache>
                <c:ptCount val="1"/>
                <c:pt idx="0">
                  <c:v>NBCUniversal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Process!$C$10:$C$13</c:f>
              <c:numCache>
                <c:formatCode>m/d/yyyy</c:formatCode>
                <c:ptCount val="4"/>
                <c:pt idx="0">
                  <c:v>44926</c:v>
                </c:pt>
                <c:pt idx="1">
                  <c:v>44561</c:v>
                </c:pt>
                <c:pt idx="2">
                  <c:v>44196</c:v>
                </c:pt>
                <c:pt idx="3">
                  <c:v>43830</c:v>
                </c:pt>
              </c:numCache>
            </c:numRef>
          </c:cat>
          <c:val>
            <c:numRef>
              <c:f>Process!$E$10:$E$13</c:f>
              <c:numCache>
                <c:formatCode>#,##0</c:formatCode>
                <c:ptCount val="4"/>
                <c:pt idx="0">
                  <c:v>83214000</c:v>
                </c:pt>
                <c:pt idx="1">
                  <c:v>77935000</c:v>
                </c:pt>
                <c:pt idx="2">
                  <c:v>70443000</c:v>
                </c:pt>
                <c:pt idx="3">
                  <c:v>74502000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3-4F45-86E2-A92BF08BC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0937615"/>
        <c:axId val="503338767"/>
        <c:axId val="0"/>
      </c:bar3DChart>
      <c:dateAx>
        <c:axId val="50093761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38767"/>
        <c:crosses val="autoZero"/>
        <c:auto val="1"/>
        <c:lblOffset val="100"/>
        <c:baseTimeUnit val="years"/>
      </c:dateAx>
      <c:valAx>
        <c:axId val="50333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3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</a:t>
            </a:r>
            <a:r>
              <a:rPr lang="en-US" baseline="0"/>
              <a:t> From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Process!$A$2</c:f>
              <c:strCache>
                <c:ptCount val="1"/>
                <c:pt idx="0">
                  <c:v>Disney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Process!$C$10:$C$13</c:f>
              <c:numCache>
                <c:formatCode>m/d/yyyy</c:formatCode>
                <c:ptCount val="4"/>
                <c:pt idx="0">
                  <c:v>44926</c:v>
                </c:pt>
                <c:pt idx="1">
                  <c:v>44561</c:v>
                </c:pt>
                <c:pt idx="2">
                  <c:v>44196</c:v>
                </c:pt>
                <c:pt idx="3">
                  <c:v>43830</c:v>
                </c:pt>
              </c:numCache>
            </c:numRef>
          </c:cat>
          <c:val>
            <c:numRef>
              <c:f>Process!$I$2:$I$5</c:f>
              <c:numCache>
                <c:formatCode>#,##0</c:formatCode>
                <c:ptCount val="4"/>
                <c:pt idx="0">
                  <c:v>9866000</c:v>
                </c:pt>
                <c:pt idx="1">
                  <c:v>6002000</c:v>
                </c:pt>
                <c:pt idx="2">
                  <c:v>5566000</c:v>
                </c:pt>
                <c:pt idx="3">
                  <c:v>7616000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3-483F-850B-D57110C077E8}"/>
            </c:ext>
          </c:extLst>
        </c:ser>
        <c:ser>
          <c:idx val="1"/>
          <c:order val="1"/>
          <c:tx>
            <c:strRef>
              <c:f>Process!$A$10</c:f>
              <c:strCache>
                <c:ptCount val="1"/>
                <c:pt idx="0">
                  <c:v>NBCUniversal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Process!$C$10:$C$13</c:f>
              <c:numCache>
                <c:formatCode>m/d/yyyy</c:formatCode>
                <c:ptCount val="4"/>
                <c:pt idx="0">
                  <c:v>44926</c:v>
                </c:pt>
                <c:pt idx="1">
                  <c:v>44561</c:v>
                </c:pt>
                <c:pt idx="2">
                  <c:v>44196</c:v>
                </c:pt>
                <c:pt idx="3">
                  <c:v>43830</c:v>
                </c:pt>
              </c:numCache>
            </c:numRef>
          </c:cat>
          <c:val>
            <c:numRef>
              <c:f>Process!$I$10:$I$13</c:f>
              <c:numCache>
                <c:formatCode>#,##0</c:formatCode>
                <c:ptCount val="4"/>
                <c:pt idx="0">
                  <c:v>26413000</c:v>
                </c:pt>
                <c:pt idx="1">
                  <c:v>29147000</c:v>
                </c:pt>
                <c:pt idx="2">
                  <c:v>24737000</c:v>
                </c:pt>
                <c:pt idx="3">
                  <c:v>25697000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3-483F-850B-D57110C07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950095"/>
        <c:axId val="641784031"/>
      </c:barChart>
      <c:dateAx>
        <c:axId val="500950095"/>
        <c:scaling>
          <c:orientation val="minMax"/>
        </c:scaling>
        <c:delete val="0"/>
        <c:axPos val="l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84031"/>
        <c:crosses val="autoZero"/>
        <c:auto val="1"/>
        <c:lblOffset val="100"/>
        <c:baseTimeUnit val="years"/>
      </c:dateAx>
      <c:valAx>
        <c:axId val="6417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5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0</xdr:rowOff>
    </xdr:from>
    <xdr:to>
      <xdr:col>21</xdr:col>
      <xdr:colOff>541020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E27391-E1B6-F25F-F232-DD3B073B8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</xdr:row>
      <xdr:rowOff>83820</xdr:rowOff>
    </xdr:from>
    <xdr:to>
      <xdr:col>15</xdr:col>
      <xdr:colOff>228600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F893C-673E-81A5-6915-39073C597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53340</xdr:rowOff>
    </xdr:from>
    <xdr:to>
      <xdr:col>13</xdr:col>
      <xdr:colOff>91440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793BC-C787-93B0-8F7C-1DBAAD0C2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160020</xdr:rowOff>
    </xdr:from>
    <xdr:to>
      <xdr:col>17</xdr:col>
      <xdr:colOff>160020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75FC2-553B-4785-E7DB-8418DA008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636F-AD0B-4560-AEE7-9A5AA36561A1}">
  <dimension ref="A1:K38"/>
  <sheetViews>
    <sheetView workbookViewId="0">
      <selection activeCell="K18" sqref="K18"/>
    </sheetView>
  </sheetViews>
  <sheetFormatPr defaultRowHeight="14.4" x14ac:dyDescent="0.3"/>
  <cols>
    <col min="5" max="8" width="11.109375" bestFit="1" customWidth="1"/>
    <col min="9" max="9" width="15.6640625" customWidth="1"/>
  </cols>
  <sheetData>
    <row r="1" spans="1:9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9" ht="30" customHeight="1" x14ac:dyDescent="0.5">
      <c r="A2" s="23" t="s">
        <v>1</v>
      </c>
      <c r="B2" s="22"/>
      <c r="C2" s="22"/>
      <c r="D2" s="22"/>
      <c r="E2" s="1">
        <v>45199</v>
      </c>
      <c r="F2" s="1">
        <v>45107</v>
      </c>
      <c r="G2" s="1">
        <v>45016</v>
      </c>
      <c r="H2" s="1">
        <v>44926</v>
      </c>
      <c r="I2" s="2" t="s">
        <v>11</v>
      </c>
    </row>
    <row r="3" spans="1:9" x14ac:dyDescent="0.3">
      <c r="A3" s="22" t="s">
        <v>3</v>
      </c>
      <c r="B3" s="22"/>
      <c r="C3" s="22"/>
      <c r="D3" s="22"/>
      <c r="E3" s="3">
        <v>2083000</v>
      </c>
      <c r="F3" s="3">
        <v>2641000</v>
      </c>
      <c r="G3" s="3">
        <v>2275000</v>
      </c>
      <c r="H3" s="3">
        <v>1993000</v>
      </c>
      <c r="I3" s="4" t="s">
        <v>12</v>
      </c>
    </row>
    <row r="4" spans="1:9" ht="15" customHeight="1" x14ac:dyDescent="0.3">
      <c r="A4" s="22" t="s">
        <v>2</v>
      </c>
      <c r="B4" s="22"/>
      <c r="C4" s="22"/>
      <c r="D4" s="22"/>
      <c r="E4" s="3">
        <v>205579000</v>
      </c>
      <c r="F4" s="3">
        <v>203783000</v>
      </c>
      <c r="G4" s="3">
        <v>204858000</v>
      </c>
      <c r="H4" s="3">
        <v>202124000</v>
      </c>
      <c r="I4" s="9" t="s">
        <v>13</v>
      </c>
    </row>
    <row r="5" spans="1:9" ht="15" customHeight="1" x14ac:dyDescent="0.3">
      <c r="A5" s="22" t="s">
        <v>4</v>
      </c>
      <c r="B5" s="22"/>
      <c r="C5" s="22"/>
      <c r="D5" s="22"/>
      <c r="E5" s="3">
        <v>92567000</v>
      </c>
      <c r="F5" s="3">
        <v>92841000</v>
      </c>
      <c r="G5" s="3">
        <v>94488000</v>
      </c>
      <c r="H5" s="3">
        <v>93246000</v>
      </c>
      <c r="I5" s="9" t="s">
        <v>13</v>
      </c>
    </row>
    <row r="6" spans="1:9" ht="15" customHeight="1" x14ac:dyDescent="0.3">
      <c r="A6" s="24" t="s">
        <v>5</v>
      </c>
      <c r="B6" s="24"/>
      <c r="C6" s="24"/>
      <c r="D6" s="24"/>
      <c r="E6" s="3">
        <v>99277000</v>
      </c>
      <c r="F6" s="3">
        <v>97610000</v>
      </c>
      <c r="G6" s="3">
        <v>97859000</v>
      </c>
      <c r="H6" s="3">
        <v>96149000</v>
      </c>
      <c r="I6" s="9" t="s">
        <v>13</v>
      </c>
    </row>
    <row r="7" spans="1:9" x14ac:dyDescent="0.3">
      <c r="A7" s="22" t="s">
        <v>6</v>
      </c>
      <c r="B7" s="22"/>
      <c r="C7" s="22"/>
      <c r="D7" s="22"/>
      <c r="E7" s="3">
        <v>264000</v>
      </c>
      <c r="F7" s="3">
        <v>-460000</v>
      </c>
      <c r="G7" s="3">
        <v>1271000</v>
      </c>
      <c r="H7" s="3">
        <v>1279000</v>
      </c>
      <c r="I7" s="5" t="s">
        <v>12</v>
      </c>
    </row>
    <row r="8" spans="1:9" x14ac:dyDescent="0.3">
      <c r="A8" s="22" t="s">
        <v>7</v>
      </c>
      <c r="B8" s="22"/>
      <c r="C8" s="22"/>
      <c r="D8" s="22"/>
      <c r="E8" s="3">
        <v>694000</v>
      </c>
      <c r="F8" s="3">
        <v>-153000</v>
      </c>
      <c r="G8" s="3">
        <v>1488000</v>
      </c>
      <c r="H8" s="3">
        <v>1361000</v>
      </c>
      <c r="I8" s="6" t="s">
        <v>14</v>
      </c>
    </row>
    <row r="9" spans="1:9" x14ac:dyDescent="0.3">
      <c r="A9" s="22" t="s">
        <v>8</v>
      </c>
      <c r="B9" s="22"/>
      <c r="C9" s="22"/>
      <c r="D9" s="22"/>
      <c r="E9" s="3">
        <v>4802000</v>
      </c>
      <c r="F9" s="3">
        <v>2802000</v>
      </c>
      <c r="G9" s="3">
        <v>3236000</v>
      </c>
      <c r="H9" s="3">
        <v>-974000</v>
      </c>
      <c r="I9" s="6" t="s">
        <v>14</v>
      </c>
    </row>
    <row r="10" spans="1:9" x14ac:dyDescent="0.3">
      <c r="A10" s="22" t="s">
        <v>9</v>
      </c>
      <c r="B10" s="22"/>
      <c r="C10" s="22"/>
      <c r="D10" s="22"/>
      <c r="E10" s="3">
        <v>2823000</v>
      </c>
      <c r="F10" s="3">
        <v>1083000</v>
      </c>
      <c r="G10" s="3">
        <v>1904000</v>
      </c>
      <c r="H10" s="3">
        <v>-3309000</v>
      </c>
      <c r="I10" s="6" t="s">
        <v>14</v>
      </c>
    </row>
    <row r="11" spans="1:9" ht="30" customHeight="1" x14ac:dyDescent="0.5">
      <c r="A11" s="23" t="s">
        <v>10</v>
      </c>
      <c r="B11" s="22"/>
      <c r="C11" s="22"/>
      <c r="D11" s="22"/>
      <c r="E11" s="1">
        <v>45199</v>
      </c>
      <c r="F11" s="1">
        <v>44834</v>
      </c>
      <c r="G11" s="1">
        <v>44469</v>
      </c>
      <c r="H11" s="1">
        <v>44104</v>
      </c>
      <c r="I11" s="2" t="s">
        <v>11</v>
      </c>
    </row>
    <row r="12" spans="1:9" x14ac:dyDescent="0.3">
      <c r="A12" s="22" t="s">
        <v>3</v>
      </c>
      <c r="B12" s="22"/>
      <c r="C12" s="22"/>
      <c r="D12" s="22"/>
      <c r="E12" s="8">
        <v>8992000</v>
      </c>
      <c r="F12" s="8">
        <v>6770000</v>
      </c>
      <c r="G12" s="8">
        <v>3659000</v>
      </c>
      <c r="H12" s="8">
        <v>3794000</v>
      </c>
      <c r="I12" s="5" t="s">
        <v>12</v>
      </c>
    </row>
    <row r="13" spans="1:9" x14ac:dyDescent="0.3">
      <c r="A13" s="22" t="s">
        <v>2</v>
      </c>
      <c r="B13" s="22"/>
      <c r="C13" s="22"/>
      <c r="D13" s="22"/>
      <c r="E13" s="8">
        <v>205579000</v>
      </c>
      <c r="F13" s="8">
        <v>203631000</v>
      </c>
      <c r="G13" s="8">
        <v>203609000</v>
      </c>
      <c r="H13" s="8">
        <v>201549000</v>
      </c>
      <c r="I13" s="9" t="s">
        <v>13</v>
      </c>
    </row>
    <row r="14" spans="1:9" x14ac:dyDescent="0.3">
      <c r="A14" s="22" t="s">
        <v>4</v>
      </c>
      <c r="B14" s="22"/>
      <c r="C14" s="22"/>
      <c r="D14" s="22"/>
      <c r="E14" s="8">
        <v>92567000</v>
      </c>
      <c r="F14" s="8">
        <v>95253000</v>
      </c>
      <c r="G14" s="8">
        <v>101385000</v>
      </c>
      <c r="H14" s="8">
        <v>104037000</v>
      </c>
      <c r="I14" s="9" t="s">
        <v>13</v>
      </c>
    </row>
    <row r="15" spans="1:9" x14ac:dyDescent="0.3">
      <c r="A15" s="22" t="s">
        <v>5</v>
      </c>
      <c r="B15" s="22"/>
      <c r="C15" s="22"/>
      <c r="D15" s="22"/>
      <c r="E15" s="8">
        <v>99277000</v>
      </c>
      <c r="F15" s="8">
        <v>95008000</v>
      </c>
      <c r="G15" s="8">
        <v>88553000</v>
      </c>
      <c r="H15" s="8">
        <v>83583000</v>
      </c>
      <c r="I15" s="9" t="s">
        <v>13</v>
      </c>
    </row>
    <row r="16" spans="1:9" x14ac:dyDescent="0.3">
      <c r="A16" s="22" t="s">
        <v>6</v>
      </c>
      <c r="B16" s="22"/>
      <c r="C16" s="22"/>
      <c r="D16" s="22"/>
      <c r="E16" s="8">
        <v>2354000</v>
      </c>
      <c r="F16" s="8">
        <v>3145000</v>
      </c>
      <c r="G16" s="8">
        <v>1955000</v>
      </c>
      <c r="H16" s="8">
        <v>-2864000</v>
      </c>
      <c r="I16" s="5" t="s">
        <v>12</v>
      </c>
    </row>
    <row r="17" spans="1:11" x14ac:dyDescent="0.3">
      <c r="A17" s="22" t="s">
        <v>7</v>
      </c>
      <c r="B17" s="22"/>
      <c r="C17" s="22"/>
      <c r="D17" s="22"/>
      <c r="E17" s="8">
        <v>3390000</v>
      </c>
      <c r="F17" s="8">
        <v>3553000</v>
      </c>
      <c r="G17" s="8">
        <v>2536000</v>
      </c>
      <c r="H17" s="8">
        <v>-2442000</v>
      </c>
      <c r="I17" s="6" t="s">
        <v>14</v>
      </c>
    </row>
    <row r="18" spans="1:11" x14ac:dyDescent="0.3">
      <c r="A18" s="22" t="s">
        <v>8</v>
      </c>
      <c r="B18" s="22"/>
      <c r="C18" s="22"/>
      <c r="D18" s="22"/>
      <c r="E18" s="8">
        <v>9866000</v>
      </c>
      <c r="F18" s="8">
        <v>6002000</v>
      </c>
      <c r="G18" s="8">
        <v>5566000</v>
      </c>
      <c r="H18" s="8">
        <v>7616000</v>
      </c>
      <c r="I18" s="6" t="s">
        <v>14</v>
      </c>
      <c r="K18">
        <f>E17/E13</f>
        <v>1.6490011139270063E-2</v>
      </c>
    </row>
    <row r="19" spans="1:11" x14ac:dyDescent="0.3">
      <c r="A19" s="22" t="s">
        <v>9</v>
      </c>
      <c r="B19" s="22"/>
      <c r="C19" s="22"/>
      <c r="D19" s="22"/>
      <c r="E19" s="8">
        <v>2501000</v>
      </c>
      <c r="F19" s="8">
        <v>-3739000</v>
      </c>
      <c r="G19" s="8">
        <v>-1981000</v>
      </c>
      <c r="H19" s="8">
        <v>12461000</v>
      </c>
      <c r="I19" s="7" t="s">
        <v>14</v>
      </c>
    </row>
    <row r="20" spans="1:11" x14ac:dyDescent="0.3">
      <c r="A20" s="22" t="s">
        <v>15</v>
      </c>
      <c r="B20" s="22"/>
      <c r="C20" s="22"/>
      <c r="D20" s="22"/>
      <c r="E20" s="22"/>
      <c r="F20" s="22"/>
      <c r="G20" s="22"/>
      <c r="H20" s="22"/>
      <c r="I20" s="22"/>
    </row>
    <row r="21" spans="1:11" ht="30" customHeight="1" x14ac:dyDescent="0.5">
      <c r="A21" s="23" t="s">
        <v>1</v>
      </c>
      <c r="B21" s="23"/>
      <c r="C21" s="23"/>
      <c r="D21" s="23"/>
      <c r="E21" s="1">
        <v>45199</v>
      </c>
      <c r="F21" s="1">
        <v>45107</v>
      </c>
      <c r="G21" s="1">
        <v>45016</v>
      </c>
      <c r="H21" s="1">
        <v>44926</v>
      </c>
      <c r="I21" s="10" t="s">
        <v>11</v>
      </c>
    </row>
    <row r="22" spans="1:11" x14ac:dyDescent="0.3">
      <c r="A22" s="22" t="s">
        <v>3</v>
      </c>
      <c r="B22" s="22"/>
      <c r="C22" s="22"/>
      <c r="D22" s="22"/>
      <c r="E22" s="3">
        <v>21462000</v>
      </c>
      <c r="F22" s="3">
        <v>21664000</v>
      </c>
      <c r="G22" s="3">
        <v>20687000</v>
      </c>
      <c r="H22" s="3">
        <v>20745000</v>
      </c>
      <c r="I22" s="4" t="s">
        <v>12</v>
      </c>
    </row>
    <row r="23" spans="1:11" x14ac:dyDescent="0.3">
      <c r="A23" s="22" t="s">
        <v>2</v>
      </c>
      <c r="B23" s="22"/>
      <c r="C23" s="22"/>
      <c r="D23" s="22"/>
      <c r="E23" s="3">
        <v>261072000</v>
      </c>
      <c r="F23" s="3">
        <v>262147000</v>
      </c>
      <c r="G23" s="3">
        <v>259429000</v>
      </c>
      <c r="H23" s="3">
        <v>257275000</v>
      </c>
      <c r="I23" s="11" t="s">
        <v>13</v>
      </c>
    </row>
    <row r="24" spans="1:11" x14ac:dyDescent="0.3">
      <c r="A24" s="22" t="s">
        <v>4</v>
      </c>
      <c r="B24" s="22"/>
      <c r="C24" s="22"/>
      <c r="D24" s="22"/>
      <c r="E24" s="3">
        <v>177679000</v>
      </c>
      <c r="F24" s="3">
        <v>177230000</v>
      </c>
      <c r="G24" s="3">
        <v>175974000</v>
      </c>
      <c r="H24" s="3">
        <v>175237000</v>
      </c>
      <c r="I24" s="11" t="s">
        <v>13</v>
      </c>
    </row>
    <row r="25" spans="1:11" x14ac:dyDescent="0.3">
      <c r="A25" s="22" t="s">
        <v>5</v>
      </c>
      <c r="B25" s="22"/>
      <c r="C25" s="22"/>
      <c r="D25" s="22"/>
      <c r="E25" s="3">
        <v>82625000</v>
      </c>
      <c r="F25" s="3">
        <v>84119000</v>
      </c>
      <c r="G25" s="3">
        <v>82421000</v>
      </c>
      <c r="H25" s="3">
        <v>80943000</v>
      </c>
      <c r="I25" s="11" t="s">
        <v>13</v>
      </c>
    </row>
    <row r="26" spans="1:11" x14ac:dyDescent="0.3">
      <c r="A26" s="22" t="s">
        <v>6</v>
      </c>
      <c r="B26" s="22"/>
      <c r="C26" s="22"/>
      <c r="D26" s="22"/>
      <c r="E26" s="3">
        <v>4046000</v>
      </c>
      <c r="F26" s="3">
        <v>4248000</v>
      </c>
      <c r="G26" s="3">
        <v>3834000</v>
      </c>
      <c r="H26" s="3">
        <v>3024000</v>
      </c>
      <c r="I26" s="4" t="s">
        <v>12</v>
      </c>
    </row>
    <row r="27" spans="1:11" x14ac:dyDescent="0.3">
      <c r="A27" s="22" t="s">
        <v>7</v>
      </c>
      <c r="B27" s="22"/>
      <c r="C27" s="22"/>
      <c r="D27" s="22"/>
      <c r="E27" s="3">
        <v>3997000</v>
      </c>
      <c r="F27" s="3">
        <v>4190000</v>
      </c>
      <c r="G27" s="3">
        <v>3767000</v>
      </c>
      <c r="H27" s="3">
        <v>2873000</v>
      </c>
      <c r="I27" s="7" t="s">
        <v>14</v>
      </c>
    </row>
    <row r="28" spans="1:11" x14ac:dyDescent="0.3">
      <c r="A28" s="22" t="s">
        <v>8</v>
      </c>
      <c r="B28" s="22"/>
      <c r="C28" s="22"/>
      <c r="D28" s="22"/>
      <c r="E28" s="3">
        <v>8152000</v>
      </c>
      <c r="F28" s="3">
        <v>7199000</v>
      </c>
      <c r="G28" s="3">
        <v>7228000</v>
      </c>
      <c r="H28" s="3">
        <v>5882000</v>
      </c>
      <c r="I28" s="7" t="s">
        <v>14</v>
      </c>
    </row>
    <row r="29" spans="1:11" ht="15" customHeight="1" x14ac:dyDescent="0.3">
      <c r="A29" s="22" t="s">
        <v>9</v>
      </c>
      <c r="B29" s="22"/>
      <c r="C29" s="22"/>
      <c r="D29" s="22"/>
      <c r="E29" s="3">
        <v>-681000</v>
      </c>
      <c r="F29" s="3">
        <v>1631000</v>
      </c>
      <c r="G29" s="3">
        <v>775000</v>
      </c>
      <c r="H29" s="3">
        <v>983000</v>
      </c>
      <c r="I29" s="7" t="s">
        <v>14</v>
      </c>
    </row>
    <row r="30" spans="1:11" ht="25.8" x14ac:dyDescent="0.5">
      <c r="A30" s="23" t="s">
        <v>10</v>
      </c>
      <c r="B30" s="23"/>
      <c r="C30" s="23"/>
      <c r="D30" s="23"/>
      <c r="E30" s="1">
        <v>44926</v>
      </c>
      <c r="F30" s="1">
        <v>44561</v>
      </c>
      <c r="G30" s="1">
        <v>44196</v>
      </c>
      <c r="H30" s="1">
        <v>43830</v>
      </c>
      <c r="I30" s="10" t="s">
        <v>11</v>
      </c>
    </row>
    <row r="31" spans="1:11" x14ac:dyDescent="0.3">
      <c r="A31" s="22" t="s">
        <v>3</v>
      </c>
      <c r="B31" s="22"/>
      <c r="C31" s="22"/>
      <c r="D31" s="22"/>
      <c r="E31" s="8">
        <v>83214000</v>
      </c>
      <c r="F31" s="8">
        <v>77935000</v>
      </c>
      <c r="G31" s="8">
        <v>70443000</v>
      </c>
      <c r="H31" s="8">
        <v>74502000</v>
      </c>
      <c r="I31" s="4" t="s">
        <v>12</v>
      </c>
    </row>
    <row r="32" spans="1:11" x14ac:dyDescent="0.3">
      <c r="A32" s="22" t="s">
        <v>2</v>
      </c>
      <c r="B32" s="22"/>
      <c r="C32" s="22"/>
      <c r="D32" s="22"/>
      <c r="E32" s="8">
        <v>257275000</v>
      </c>
      <c r="F32" s="8">
        <v>275905000</v>
      </c>
      <c r="G32" s="8">
        <v>273869000</v>
      </c>
      <c r="H32" s="8">
        <v>263414000</v>
      </c>
      <c r="I32" s="11" t="s">
        <v>13</v>
      </c>
    </row>
    <row r="33" spans="1:11" x14ac:dyDescent="0.3">
      <c r="A33" s="22" t="s">
        <v>4</v>
      </c>
      <c r="B33" s="22"/>
      <c r="C33" s="22"/>
      <c r="D33" s="22"/>
      <c r="E33" s="8">
        <v>175237000</v>
      </c>
      <c r="F33" s="8">
        <v>177896000</v>
      </c>
      <c r="G33" s="8">
        <v>180851000</v>
      </c>
      <c r="H33" s="8">
        <v>178168000</v>
      </c>
      <c r="I33" s="11" t="s">
        <v>13</v>
      </c>
    </row>
    <row r="34" spans="1:11" x14ac:dyDescent="0.3">
      <c r="A34" s="22" t="s">
        <v>5</v>
      </c>
      <c r="B34" s="22"/>
      <c r="C34" s="22"/>
      <c r="D34" s="22"/>
      <c r="E34" s="8">
        <v>80943000</v>
      </c>
      <c r="F34" s="8">
        <v>96092000</v>
      </c>
      <c r="G34" s="8">
        <v>90323000</v>
      </c>
      <c r="H34" s="8">
        <v>82726000</v>
      </c>
      <c r="I34" s="11" t="s">
        <v>13</v>
      </c>
    </row>
    <row r="35" spans="1:11" x14ac:dyDescent="0.3">
      <c r="A35" s="22" t="s">
        <v>6</v>
      </c>
      <c r="B35" s="22"/>
      <c r="C35" s="22"/>
      <c r="D35" s="22"/>
      <c r="E35" s="8">
        <v>5370000</v>
      </c>
      <c r="F35" s="8">
        <v>14159000</v>
      </c>
      <c r="G35" s="8">
        <v>10534000</v>
      </c>
      <c r="H35" s="8">
        <v>13057000</v>
      </c>
      <c r="I35" s="4" t="s">
        <v>12</v>
      </c>
    </row>
    <row r="36" spans="1:11" x14ac:dyDescent="0.3">
      <c r="A36" s="22" t="s">
        <v>7</v>
      </c>
      <c r="B36" s="22"/>
      <c r="C36" s="22"/>
      <c r="D36" s="22"/>
      <c r="E36" s="8">
        <v>4925000</v>
      </c>
      <c r="F36" s="8">
        <v>13833000</v>
      </c>
      <c r="G36" s="8">
        <v>10701000</v>
      </c>
      <c r="H36" s="8">
        <v>13323000</v>
      </c>
      <c r="I36" s="7" t="s">
        <v>14</v>
      </c>
    </row>
    <row r="37" spans="1:11" x14ac:dyDescent="0.3">
      <c r="A37" s="22" t="s">
        <v>8</v>
      </c>
      <c r="B37" s="22"/>
      <c r="C37" s="22"/>
      <c r="D37" s="22"/>
      <c r="E37" s="8">
        <v>26413000</v>
      </c>
      <c r="F37" s="8">
        <v>29147000</v>
      </c>
      <c r="G37" s="8">
        <v>24737000</v>
      </c>
      <c r="H37" s="8">
        <v>25697000</v>
      </c>
      <c r="I37" s="7" t="s">
        <v>14</v>
      </c>
      <c r="K37">
        <f>E36/E32</f>
        <v>1.9142940433388399E-2</v>
      </c>
    </row>
    <row r="38" spans="1:11" x14ac:dyDescent="0.3">
      <c r="A38" s="22" t="s">
        <v>9</v>
      </c>
      <c r="B38" s="22"/>
      <c r="C38" s="22"/>
      <c r="D38" s="22"/>
      <c r="E38" s="8">
        <v>-3910000</v>
      </c>
      <c r="F38" s="8">
        <v>-2919000</v>
      </c>
      <c r="G38" s="8">
        <v>6177000</v>
      </c>
      <c r="H38" s="8">
        <v>1675000</v>
      </c>
      <c r="I38" s="7" t="s">
        <v>14</v>
      </c>
    </row>
  </sheetData>
  <mergeCells count="38">
    <mergeCell ref="A38:D38"/>
    <mergeCell ref="A37:D37"/>
    <mergeCell ref="A32:D32"/>
    <mergeCell ref="A33:D33"/>
    <mergeCell ref="A34:D34"/>
    <mergeCell ref="A35:D35"/>
    <mergeCell ref="A36:D36"/>
    <mergeCell ref="A26:D26"/>
    <mergeCell ref="A27:D27"/>
    <mergeCell ref="A28:D28"/>
    <mergeCell ref="A29:D29"/>
    <mergeCell ref="A30:D30"/>
    <mergeCell ref="A31:D31"/>
    <mergeCell ref="A1:I1"/>
    <mergeCell ref="A20:I20"/>
    <mergeCell ref="A21:D21"/>
    <mergeCell ref="A22:D22"/>
    <mergeCell ref="A23:D23"/>
    <mergeCell ref="A24:D24"/>
    <mergeCell ref="A25:D25"/>
    <mergeCell ref="A14:D14"/>
    <mergeCell ref="A15:D15"/>
    <mergeCell ref="A16:D16"/>
    <mergeCell ref="A17:D17"/>
    <mergeCell ref="A18:D18"/>
    <mergeCell ref="A19:D19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6FFB-0193-444D-AF26-59598E363397}">
  <dimension ref="A1:M17"/>
  <sheetViews>
    <sheetView workbookViewId="0">
      <selection activeCell="M2" sqref="M2:M17"/>
    </sheetView>
  </sheetViews>
  <sheetFormatPr defaultRowHeight="14.4" x14ac:dyDescent="0.3"/>
  <cols>
    <col min="3" max="3" width="10.5546875" bestFit="1" customWidth="1"/>
    <col min="4" max="9" width="10.77734375" customWidth="1"/>
    <col min="10" max="10" width="15.77734375" customWidth="1"/>
    <col min="11" max="15" width="10.77734375" customWidth="1"/>
  </cols>
  <sheetData>
    <row r="1" spans="1:13" ht="45" customHeight="1" x14ac:dyDescent="0.3">
      <c r="A1" s="14" t="s">
        <v>34</v>
      </c>
      <c r="B1" s="10"/>
      <c r="C1" s="15" t="s">
        <v>35</v>
      </c>
      <c r="D1" s="15" t="s">
        <v>36</v>
      </c>
      <c r="E1" s="15" t="s">
        <v>3</v>
      </c>
      <c r="F1" s="15" t="s">
        <v>37</v>
      </c>
      <c r="G1" s="16" t="s">
        <v>4</v>
      </c>
      <c r="H1" s="12" t="s">
        <v>5</v>
      </c>
      <c r="I1" s="2" t="s">
        <v>38</v>
      </c>
      <c r="J1" s="12" t="s">
        <v>39</v>
      </c>
      <c r="K1" s="16" t="s">
        <v>40</v>
      </c>
      <c r="L1" s="17" t="s">
        <v>41</v>
      </c>
      <c r="M1" s="16" t="s">
        <v>42</v>
      </c>
    </row>
    <row r="2" spans="1:13" x14ac:dyDescent="0.3">
      <c r="A2" s="26" t="s">
        <v>0</v>
      </c>
      <c r="B2" s="25" t="s">
        <v>10</v>
      </c>
      <c r="C2" s="18">
        <f>'Data Collection'!E11</f>
        <v>45199</v>
      </c>
      <c r="D2" s="19">
        <f>'Data Collection'!E17</f>
        <v>3390000</v>
      </c>
      <c r="E2" s="19">
        <f>'Data Collection'!E12</f>
        <v>8992000</v>
      </c>
      <c r="F2" s="19">
        <f>'Data Collection'!E13</f>
        <v>205579000</v>
      </c>
      <c r="G2" s="19">
        <f>'Data Collection'!E14</f>
        <v>92567000</v>
      </c>
      <c r="H2" s="19">
        <f>'Data Collection'!E15</f>
        <v>99277000</v>
      </c>
      <c r="I2" s="19">
        <f>'Data Collection'!E18</f>
        <v>9866000</v>
      </c>
      <c r="J2" s="19">
        <f>'Data Collection'!E19</f>
        <v>2501000</v>
      </c>
      <c r="K2" s="50">
        <f>F2-G2</f>
        <v>113012000</v>
      </c>
      <c r="L2" s="51">
        <f>D2/H2</f>
        <v>3.4146881956545826E-2</v>
      </c>
      <c r="M2" s="51">
        <f>D2/F2</f>
        <v>1.6490011139270063E-2</v>
      </c>
    </row>
    <row r="3" spans="1:13" x14ac:dyDescent="0.3">
      <c r="A3" s="26"/>
      <c r="B3" s="26"/>
      <c r="C3" s="18">
        <f>'Data Collection'!F11</f>
        <v>44834</v>
      </c>
      <c r="D3" s="19">
        <f>'Data Collection'!F17</f>
        <v>3553000</v>
      </c>
      <c r="E3" s="19">
        <f>'Data Collection'!F12</f>
        <v>6770000</v>
      </c>
      <c r="F3" s="19">
        <f>'Data Collection'!F13</f>
        <v>203631000</v>
      </c>
      <c r="G3" s="19">
        <f>'Data Collection'!F14</f>
        <v>95253000</v>
      </c>
      <c r="H3" s="19">
        <f>'Data Collection'!F15</f>
        <v>95008000</v>
      </c>
      <c r="I3" s="19">
        <f>'Data Collection'!F18</f>
        <v>6002000</v>
      </c>
      <c r="J3" s="19">
        <f>'Data Collection'!F19</f>
        <v>-3739000</v>
      </c>
      <c r="K3" s="50">
        <f>F3-G3</f>
        <v>108378000</v>
      </c>
      <c r="L3" s="51">
        <f>D3/H3</f>
        <v>3.7396850791512296E-2</v>
      </c>
      <c r="M3" s="51">
        <f>D3/F3</f>
        <v>1.7448227430990369E-2</v>
      </c>
    </row>
    <row r="4" spans="1:13" x14ac:dyDescent="0.3">
      <c r="A4" s="26"/>
      <c r="B4" s="26"/>
      <c r="C4" s="18">
        <f>'Data Collection'!G11</f>
        <v>44469</v>
      </c>
      <c r="D4" s="19">
        <f>'Data Collection'!G17</f>
        <v>2536000</v>
      </c>
      <c r="E4" s="19">
        <f>'Data Collection'!G12</f>
        <v>3659000</v>
      </c>
      <c r="F4" s="19">
        <f>'Data Collection'!G13</f>
        <v>203609000</v>
      </c>
      <c r="G4" s="19">
        <f>'Data Collection'!G14</f>
        <v>101385000</v>
      </c>
      <c r="H4" s="19">
        <f>'Data Collection'!G15</f>
        <v>88553000</v>
      </c>
      <c r="I4" s="19">
        <f>'Data Collection'!G18</f>
        <v>5566000</v>
      </c>
      <c r="J4" s="19">
        <f>'Data Collection'!G19</f>
        <v>-1981000</v>
      </c>
      <c r="K4" s="50">
        <f>F4-G4</f>
        <v>102224000</v>
      </c>
      <c r="L4" s="51">
        <f>D4/H4</f>
        <v>2.863821666120854E-2</v>
      </c>
      <c r="M4" s="51">
        <f>D4/F4</f>
        <v>1.2455245102132027E-2</v>
      </c>
    </row>
    <row r="5" spans="1:13" x14ac:dyDescent="0.3">
      <c r="A5" s="26"/>
      <c r="B5" s="26"/>
      <c r="C5" s="18">
        <f>'Data Collection'!H11</f>
        <v>44104</v>
      </c>
      <c r="D5" s="19">
        <f>'Data Collection'!H17</f>
        <v>-2442000</v>
      </c>
      <c r="E5" s="19">
        <f>'Data Collection'!H12</f>
        <v>3794000</v>
      </c>
      <c r="F5" s="19">
        <f>'Data Collection'!H13</f>
        <v>201549000</v>
      </c>
      <c r="G5" s="19">
        <f>'Data Collection'!H14</f>
        <v>104037000</v>
      </c>
      <c r="H5" s="19">
        <f>'Data Collection'!H15</f>
        <v>83583000</v>
      </c>
      <c r="I5" s="19">
        <f>'Data Collection'!H18</f>
        <v>7616000</v>
      </c>
      <c r="J5" s="19">
        <f>'Data Collection'!H19</f>
        <v>12461000</v>
      </c>
      <c r="K5" s="50">
        <f>F5-G5</f>
        <v>97512000</v>
      </c>
      <c r="L5" s="51">
        <f>D5/H5</f>
        <v>-2.9216467463479414E-2</v>
      </c>
      <c r="M5" s="51">
        <f>D5/F5</f>
        <v>-1.211616033818079E-2</v>
      </c>
    </row>
    <row r="6" spans="1:13" x14ac:dyDescent="0.3">
      <c r="A6" s="26"/>
      <c r="B6" s="27" t="s">
        <v>43</v>
      </c>
      <c r="C6" s="20">
        <f>'Data Collection'!E2</f>
        <v>45199</v>
      </c>
      <c r="D6" s="21">
        <f>'Data Collection'!E8</f>
        <v>694000</v>
      </c>
      <c r="E6" s="21">
        <f>'Data Collection'!E3</f>
        <v>2083000</v>
      </c>
      <c r="F6" s="21">
        <f>'Data Collection'!E4</f>
        <v>205579000</v>
      </c>
      <c r="G6" s="21">
        <f>'Data Collection'!E5</f>
        <v>92567000</v>
      </c>
      <c r="H6" s="21">
        <f>'Data Collection'!E6</f>
        <v>99277000</v>
      </c>
      <c r="I6" s="21">
        <f>'Data Collection'!E9</f>
        <v>4802000</v>
      </c>
      <c r="J6" s="21">
        <f>'Data Collection'!E10</f>
        <v>2823000</v>
      </c>
      <c r="K6" s="50">
        <f>F6-G6</f>
        <v>113012000</v>
      </c>
      <c r="L6" s="51">
        <f>D6/H6</f>
        <v>6.9905416158828329E-3</v>
      </c>
      <c r="M6" s="51">
        <f>D6/F6</f>
        <v>3.3758311889833105E-3</v>
      </c>
    </row>
    <row r="7" spans="1:13" x14ac:dyDescent="0.3">
      <c r="A7" s="26"/>
      <c r="B7" s="28"/>
      <c r="C7" s="20">
        <f>'Data Collection'!F2</f>
        <v>45107</v>
      </c>
      <c r="D7" s="21">
        <f>'Data Collection'!F8</f>
        <v>-153000</v>
      </c>
      <c r="E7" s="21">
        <f>'Data Collection'!F3</f>
        <v>2641000</v>
      </c>
      <c r="F7" s="21">
        <f>'Data Collection'!F4</f>
        <v>203783000</v>
      </c>
      <c r="G7" s="21">
        <f>'Data Collection'!F5</f>
        <v>92841000</v>
      </c>
      <c r="H7" s="21">
        <f>'Data Collection'!F6</f>
        <v>97610000</v>
      </c>
      <c r="I7" s="21">
        <f>'Data Collection'!F9</f>
        <v>2802000</v>
      </c>
      <c r="J7" s="21">
        <f>'Data Collection'!F10</f>
        <v>1083000</v>
      </c>
      <c r="K7" s="50">
        <f>F7-G7</f>
        <v>110942000</v>
      </c>
      <c r="L7" s="51">
        <f>D7/H7</f>
        <v>-1.56746235016904E-3</v>
      </c>
      <c r="M7" s="51">
        <f>D7/F7</f>
        <v>-7.5079864365526071E-4</v>
      </c>
    </row>
    <row r="8" spans="1:13" x14ac:dyDescent="0.3">
      <c r="A8" s="26"/>
      <c r="B8" s="28"/>
      <c r="C8" s="20">
        <f>'Data Collection'!G2</f>
        <v>45016</v>
      </c>
      <c r="D8" s="21">
        <f>'Data Collection'!G8</f>
        <v>1488000</v>
      </c>
      <c r="E8" s="21">
        <f>'Data Collection'!G3</f>
        <v>2275000</v>
      </c>
      <c r="F8" s="21">
        <f>'Data Collection'!G4</f>
        <v>204858000</v>
      </c>
      <c r="G8" s="21">
        <f>'Data Collection'!G5</f>
        <v>94488000</v>
      </c>
      <c r="H8" s="21">
        <f>'Data Collection'!G6</f>
        <v>97859000</v>
      </c>
      <c r="I8" s="21">
        <f>'Data Collection'!G9</f>
        <v>3236000</v>
      </c>
      <c r="J8" s="21">
        <f>'Data Collection'!G10</f>
        <v>1904000</v>
      </c>
      <c r="K8" s="50">
        <f>F8-G8</f>
        <v>110370000</v>
      </c>
      <c r="L8" s="51">
        <f>D8/H8</f>
        <v>1.5205550843560633E-2</v>
      </c>
      <c r="M8" s="51">
        <f>D8/F8</f>
        <v>7.2635679348621975E-3</v>
      </c>
    </row>
    <row r="9" spans="1:13" x14ac:dyDescent="0.3">
      <c r="A9" s="26"/>
      <c r="B9" s="28"/>
      <c r="C9" s="20">
        <f>'Data Collection'!H2</f>
        <v>44926</v>
      </c>
      <c r="D9" s="21">
        <f>'Data Collection'!H8</f>
        <v>1361000</v>
      </c>
      <c r="E9" s="21">
        <f>'Data Collection'!H3</f>
        <v>1993000</v>
      </c>
      <c r="F9" s="21">
        <f>'Data Collection'!H4</f>
        <v>202124000</v>
      </c>
      <c r="G9" s="21">
        <f>'Data Collection'!H5</f>
        <v>93246000</v>
      </c>
      <c r="H9" s="21">
        <f>'Data Collection'!H6</f>
        <v>96149000</v>
      </c>
      <c r="I9" s="21">
        <f>'Data Collection'!H9</f>
        <v>-974000</v>
      </c>
      <c r="J9" s="21">
        <f>'Data Collection'!H10</f>
        <v>-3309000</v>
      </c>
      <c r="K9" s="50">
        <f>F9-G9</f>
        <v>108878000</v>
      </c>
      <c r="L9" s="51">
        <f>D9/H9</f>
        <v>1.4155113417716253E-2</v>
      </c>
      <c r="M9" s="51">
        <f>D9/F9</f>
        <v>6.7334903326670753E-3</v>
      </c>
    </row>
    <row r="10" spans="1:13" x14ac:dyDescent="0.3">
      <c r="A10" s="32" t="s">
        <v>17</v>
      </c>
      <c r="B10" s="29" t="s">
        <v>10</v>
      </c>
      <c r="C10" s="18">
        <f>'Data Collection'!E30</f>
        <v>44926</v>
      </c>
      <c r="D10" s="19">
        <f>'Data Collection'!E36</f>
        <v>4925000</v>
      </c>
      <c r="E10" s="19">
        <f>'Data Collection'!E31</f>
        <v>83214000</v>
      </c>
      <c r="F10" s="19">
        <f>'Data Collection'!E32</f>
        <v>257275000</v>
      </c>
      <c r="G10" s="19">
        <f>'Data Collection'!E33</f>
        <v>175237000</v>
      </c>
      <c r="H10" s="19">
        <f>'Data Collection'!E34</f>
        <v>80943000</v>
      </c>
      <c r="I10" s="19">
        <f>'Data Collection'!E37</f>
        <v>26413000</v>
      </c>
      <c r="J10" s="19">
        <f>'Data Collection'!E38</f>
        <v>-3910000</v>
      </c>
      <c r="K10" s="50">
        <f>F10-G10</f>
        <v>82038000</v>
      </c>
      <c r="L10" s="51">
        <f>D10/H10</f>
        <v>6.084528618904661E-2</v>
      </c>
      <c r="M10" s="51">
        <f>D10/F10</f>
        <v>1.9142940433388399E-2</v>
      </c>
    </row>
    <row r="11" spans="1:13" x14ac:dyDescent="0.3">
      <c r="A11" s="32"/>
      <c r="B11" s="30"/>
      <c r="C11" s="18">
        <f>'Data Collection'!F30</f>
        <v>44561</v>
      </c>
      <c r="D11" s="19">
        <f>'Data Collection'!F36</f>
        <v>13833000</v>
      </c>
      <c r="E11" s="19">
        <f>'Data Collection'!F31</f>
        <v>77935000</v>
      </c>
      <c r="F11" s="19">
        <f>'Data Collection'!F32</f>
        <v>275905000</v>
      </c>
      <c r="G11" s="19">
        <f>'Data Collection'!F33</f>
        <v>177896000</v>
      </c>
      <c r="H11" s="19">
        <f>'Data Collection'!F34</f>
        <v>96092000</v>
      </c>
      <c r="I11" s="19">
        <f>'Data Collection'!F37</f>
        <v>29147000</v>
      </c>
      <c r="J11" s="19">
        <f>'Data Collection'!F38</f>
        <v>-2919000</v>
      </c>
      <c r="K11" s="50">
        <f>F11-G11</f>
        <v>98009000</v>
      </c>
      <c r="L11" s="51">
        <f>D11/H11</f>
        <v>0.14395579236564959</v>
      </c>
      <c r="M11" s="51">
        <f>D11/F11</f>
        <v>5.0136822457005126E-2</v>
      </c>
    </row>
    <row r="12" spans="1:13" x14ac:dyDescent="0.3">
      <c r="A12" s="32"/>
      <c r="B12" s="30"/>
      <c r="C12" s="18">
        <f>'Data Collection'!G30</f>
        <v>44196</v>
      </c>
      <c r="D12" s="19">
        <f>'Data Collection'!G36</f>
        <v>10701000</v>
      </c>
      <c r="E12" s="19">
        <f>'Data Collection'!G31</f>
        <v>70443000</v>
      </c>
      <c r="F12" s="19">
        <f>'Data Collection'!G32</f>
        <v>273869000</v>
      </c>
      <c r="G12" s="19">
        <f>'Data Collection'!G33</f>
        <v>180851000</v>
      </c>
      <c r="H12" s="19">
        <f>'Data Collection'!G34</f>
        <v>90323000</v>
      </c>
      <c r="I12" s="19">
        <f>'Data Collection'!G37</f>
        <v>24737000</v>
      </c>
      <c r="J12" s="19">
        <f>'Data Collection'!G38</f>
        <v>6177000</v>
      </c>
      <c r="K12" s="50">
        <f>F12-G12</f>
        <v>93018000</v>
      </c>
      <c r="L12" s="51">
        <f>D12/H12</f>
        <v>0.11847480708125284</v>
      </c>
      <c r="M12" s="51">
        <f>D12/F12</f>
        <v>3.9073425615896648E-2</v>
      </c>
    </row>
    <row r="13" spans="1:13" x14ac:dyDescent="0.3">
      <c r="A13" s="32"/>
      <c r="B13" s="30"/>
      <c r="C13" s="18">
        <f>'Data Collection'!H30</f>
        <v>43830</v>
      </c>
      <c r="D13" s="19">
        <f>'Data Collection'!H36</f>
        <v>13323000</v>
      </c>
      <c r="E13" s="19">
        <f>'Data Collection'!H31</f>
        <v>74502000</v>
      </c>
      <c r="F13" s="19">
        <f>'Data Collection'!H32</f>
        <v>263414000</v>
      </c>
      <c r="G13" s="19">
        <f>'Data Collection'!H33</f>
        <v>178168000</v>
      </c>
      <c r="H13" s="19">
        <f>'Data Collection'!H34</f>
        <v>82726000</v>
      </c>
      <c r="I13" s="19">
        <f>'Data Collection'!H37</f>
        <v>25697000</v>
      </c>
      <c r="J13" s="19">
        <f>'Data Collection'!H38</f>
        <v>1675000</v>
      </c>
      <c r="K13" s="50">
        <f>F13-G13</f>
        <v>85246000</v>
      </c>
      <c r="L13" s="51">
        <f>D13/H13</f>
        <v>0.16104973043541329</v>
      </c>
      <c r="M13" s="51">
        <f>D13/F13</f>
        <v>5.0578177317834282E-2</v>
      </c>
    </row>
    <row r="14" spans="1:13" x14ac:dyDescent="0.3">
      <c r="A14" s="32"/>
      <c r="B14" s="31" t="s">
        <v>43</v>
      </c>
      <c r="C14" s="20">
        <f>'Data Collection'!E21</f>
        <v>45199</v>
      </c>
      <c r="D14" s="21">
        <f>'Data Collection'!E27</f>
        <v>3997000</v>
      </c>
      <c r="E14" s="21">
        <f>'Data Collection'!E22</f>
        <v>21462000</v>
      </c>
      <c r="F14" s="21">
        <f>'Data Collection'!E23</f>
        <v>261072000</v>
      </c>
      <c r="G14" s="21">
        <f>'Data Collection'!E24</f>
        <v>177679000</v>
      </c>
      <c r="H14" s="21">
        <f>'Data Collection'!E25</f>
        <v>82625000</v>
      </c>
      <c r="I14" s="21">
        <f>'Data Collection'!E28</f>
        <v>8152000</v>
      </c>
      <c r="J14" s="21">
        <f>'Data Collection'!E29</f>
        <v>-681000</v>
      </c>
      <c r="K14" s="50">
        <f>F14-G14</f>
        <v>83393000</v>
      </c>
      <c r="L14" s="51">
        <f>D14/H14</f>
        <v>4.8375189107413008E-2</v>
      </c>
      <c r="M14" s="51">
        <f>D14/F14</f>
        <v>1.530995280995281E-2</v>
      </c>
    </row>
    <row r="15" spans="1:13" x14ac:dyDescent="0.3">
      <c r="A15" s="32"/>
      <c r="B15" s="30"/>
      <c r="C15" s="20">
        <f>'Data Collection'!F21</f>
        <v>45107</v>
      </c>
      <c r="D15" s="21">
        <f>'Data Collection'!F27</f>
        <v>4190000</v>
      </c>
      <c r="E15" s="21">
        <f>'Data Collection'!F22</f>
        <v>21664000</v>
      </c>
      <c r="F15" s="21">
        <f>'Data Collection'!F23</f>
        <v>262147000</v>
      </c>
      <c r="G15" s="21">
        <f>'Data Collection'!F24</f>
        <v>177230000</v>
      </c>
      <c r="H15" s="21">
        <f>'Data Collection'!F25</f>
        <v>84119000</v>
      </c>
      <c r="I15" s="21">
        <f>'Data Collection'!F28</f>
        <v>7199000</v>
      </c>
      <c r="J15" s="21">
        <f>'Data Collection'!F29</f>
        <v>1631000</v>
      </c>
      <c r="K15" s="50">
        <f>F15-G15</f>
        <v>84917000</v>
      </c>
      <c r="L15" s="51">
        <f>D15/H15</f>
        <v>4.9810387665093499E-2</v>
      </c>
      <c r="M15" s="51">
        <f>D15/F15</f>
        <v>1.5983398627487631E-2</v>
      </c>
    </row>
    <row r="16" spans="1:13" x14ac:dyDescent="0.3">
      <c r="A16" s="32"/>
      <c r="B16" s="30"/>
      <c r="C16" s="20">
        <f>'Data Collection'!G21</f>
        <v>45016</v>
      </c>
      <c r="D16" s="21">
        <f>'Data Collection'!G27</f>
        <v>3767000</v>
      </c>
      <c r="E16" s="21">
        <f>'Data Collection'!G22</f>
        <v>20687000</v>
      </c>
      <c r="F16" s="21">
        <f>'Data Collection'!G23</f>
        <v>259429000</v>
      </c>
      <c r="G16" s="21">
        <f>'Data Collection'!G24</f>
        <v>175974000</v>
      </c>
      <c r="H16" s="21">
        <f>'Data Collection'!G25</f>
        <v>82421000</v>
      </c>
      <c r="I16" s="21">
        <f>'Data Collection'!G28</f>
        <v>7228000</v>
      </c>
      <c r="J16" s="21">
        <f>'Data Collection'!G29</f>
        <v>775000</v>
      </c>
      <c r="K16" s="50">
        <f>F16-G16</f>
        <v>83455000</v>
      </c>
      <c r="L16" s="51">
        <f>D16/H16</f>
        <v>4.5704371458730179E-2</v>
      </c>
      <c r="M16" s="51">
        <f>D16/F16</f>
        <v>1.452035046197611E-2</v>
      </c>
    </row>
    <row r="17" spans="1:13" x14ac:dyDescent="0.3">
      <c r="A17" s="32"/>
      <c r="B17" s="30"/>
      <c r="C17" s="20">
        <f>'Data Collection'!H21</f>
        <v>44926</v>
      </c>
      <c r="D17" s="21">
        <f>'Data Collection'!H27</f>
        <v>2873000</v>
      </c>
      <c r="E17" s="21">
        <f>'Data Collection'!H22</f>
        <v>20745000</v>
      </c>
      <c r="F17" s="21">
        <f>'Data Collection'!H23</f>
        <v>257275000</v>
      </c>
      <c r="G17" s="21">
        <f>'Data Collection'!H24</f>
        <v>175237000</v>
      </c>
      <c r="H17" s="21">
        <f>'Data Collection'!H25</f>
        <v>80943000</v>
      </c>
      <c r="I17" s="21">
        <f>'Data Collection'!H28</f>
        <v>5882000</v>
      </c>
      <c r="J17" s="21">
        <f>'Data Collection'!H29</f>
        <v>983000</v>
      </c>
      <c r="K17" s="50">
        <f>F17-G17</f>
        <v>82038000</v>
      </c>
      <c r="L17" s="51">
        <f>D17/H17</f>
        <v>3.549411314134638E-2</v>
      </c>
      <c r="M17" s="51">
        <f>D17/F17</f>
        <v>1.1167039160431444E-2</v>
      </c>
    </row>
  </sheetData>
  <mergeCells count="6">
    <mergeCell ref="B2:B5"/>
    <mergeCell ref="B6:B9"/>
    <mergeCell ref="A2:A9"/>
    <mergeCell ref="B10:B13"/>
    <mergeCell ref="B14:B17"/>
    <mergeCell ref="A10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9BC7C-2258-4273-871A-B830860D42BC}">
  <dimension ref="A1:L44"/>
  <sheetViews>
    <sheetView workbookViewId="0">
      <selection activeCell="C34" sqref="C34:L35"/>
    </sheetView>
  </sheetViews>
  <sheetFormatPr defaultRowHeight="14.4" x14ac:dyDescent="0.3"/>
  <sheetData>
    <row r="1" spans="1:12" x14ac:dyDescent="0.3">
      <c r="A1" s="13"/>
      <c r="B1" s="13"/>
      <c r="C1" s="37" t="s">
        <v>16</v>
      </c>
      <c r="D1" s="37"/>
      <c r="E1" s="37"/>
      <c r="F1" s="37"/>
      <c r="G1" s="37"/>
      <c r="H1" s="37"/>
      <c r="I1" s="37"/>
      <c r="J1" s="37"/>
      <c r="K1" s="37"/>
      <c r="L1" s="37"/>
    </row>
    <row r="2" spans="1:12" ht="14.4" customHeight="1" x14ac:dyDescent="0.3">
      <c r="A2" s="13"/>
      <c r="B2" s="13"/>
      <c r="C2" s="49" t="s">
        <v>0</v>
      </c>
      <c r="D2" s="49"/>
      <c r="E2" s="49"/>
      <c r="F2" s="49"/>
      <c r="G2" s="49"/>
      <c r="H2" s="49" t="s">
        <v>17</v>
      </c>
      <c r="I2" s="49"/>
      <c r="J2" s="49"/>
      <c r="K2" s="49"/>
      <c r="L2" s="49"/>
    </row>
    <row r="3" spans="1:12" x14ac:dyDescent="0.3">
      <c r="A3" s="13"/>
      <c r="B3" s="13"/>
      <c r="C3" s="49"/>
      <c r="D3" s="49"/>
      <c r="E3" s="49"/>
      <c r="F3" s="49"/>
      <c r="G3" s="49"/>
      <c r="H3" s="49"/>
      <c r="I3" s="49"/>
      <c r="J3" s="49"/>
      <c r="K3" s="49"/>
      <c r="L3" s="49"/>
    </row>
    <row r="4" spans="1:12" x14ac:dyDescent="0.3">
      <c r="A4" s="13"/>
      <c r="B4" s="13"/>
      <c r="C4" s="49"/>
      <c r="D4" s="49"/>
      <c r="E4" s="49"/>
      <c r="F4" s="49"/>
      <c r="G4" s="49"/>
      <c r="H4" s="49"/>
      <c r="I4" s="49"/>
      <c r="J4" s="49"/>
      <c r="K4" s="49"/>
      <c r="L4" s="49"/>
    </row>
    <row r="5" spans="1:12" ht="18" x14ac:dyDescent="0.35">
      <c r="A5" s="13"/>
      <c r="B5" s="13"/>
      <c r="C5" s="48" t="s">
        <v>18</v>
      </c>
      <c r="D5" s="34"/>
      <c r="E5" s="34"/>
      <c r="F5" s="34"/>
      <c r="G5" s="34"/>
      <c r="H5" s="34"/>
      <c r="I5" s="34"/>
      <c r="J5" s="34"/>
      <c r="K5" s="34"/>
      <c r="L5" s="34"/>
    </row>
    <row r="6" spans="1:12" x14ac:dyDescent="0.3">
      <c r="A6" s="13"/>
      <c r="B6" s="13"/>
      <c r="C6" s="34" t="s">
        <v>19</v>
      </c>
      <c r="D6" s="34"/>
      <c r="E6" s="34"/>
      <c r="F6" s="34"/>
      <c r="G6" s="34"/>
      <c r="H6" s="34"/>
      <c r="I6" s="34"/>
      <c r="J6" s="34"/>
      <c r="K6" s="34"/>
      <c r="L6" s="34"/>
    </row>
    <row r="7" spans="1:12" x14ac:dyDescent="0.3">
      <c r="A7" s="33" t="s">
        <v>20</v>
      </c>
      <c r="B7" s="34"/>
      <c r="C7" s="35" t="str">
        <f>IF(E7 &gt; 0,"Pass","Fail")</f>
        <v>Pass</v>
      </c>
      <c r="D7" s="35"/>
      <c r="E7" s="36">
        <f>'Data Collection'!E17</f>
        <v>3390000</v>
      </c>
      <c r="F7" s="37"/>
      <c r="G7" s="37"/>
      <c r="H7" s="35" t="str">
        <f>IF(J7 &gt; 0,"Pass","Fail")</f>
        <v>Pass</v>
      </c>
      <c r="I7" s="35"/>
      <c r="J7" s="36">
        <f>'Data Collection'!E36</f>
        <v>4925000</v>
      </c>
      <c r="K7" s="37"/>
      <c r="L7" s="37"/>
    </row>
    <row r="8" spans="1:12" x14ac:dyDescent="0.3">
      <c r="A8" s="34"/>
      <c r="B8" s="34"/>
      <c r="C8" s="35"/>
      <c r="D8" s="35"/>
      <c r="E8" s="37"/>
      <c r="F8" s="37"/>
      <c r="G8" s="37"/>
      <c r="H8" s="35"/>
      <c r="I8" s="35"/>
      <c r="J8" s="37"/>
      <c r="K8" s="37"/>
      <c r="L8" s="37"/>
    </row>
    <row r="9" spans="1:12" x14ac:dyDescent="0.3">
      <c r="A9" s="34"/>
      <c r="B9" s="34"/>
      <c r="C9" s="35"/>
      <c r="D9" s="35"/>
      <c r="E9" s="37"/>
      <c r="F9" s="37"/>
      <c r="G9" s="37"/>
      <c r="H9" s="35"/>
      <c r="I9" s="35"/>
      <c r="J9" s="37"/>
      <c r="K9" s="37"/>
      <c r="L9" s="37"/>
    </row>
    <row r="10" spans="1:12" x14ac:dyDescent="0.3">
      <c r="A10" s="33" t="s">
        <v>21</v>
      </c>
      <c r="B10" s="34"/>
      <c r="C10" s="35" t="str">
        <f>IF(E10 &gt; 0,"Pass","Fail")</f>
        <v>Pass</v>
      </c>
      <c r="D10" s="35"/>
      <c r="E10" s="36">
        <f>'Data Collection'!E18</f>
        <v>9866000</v>
      </c>
      <c r="F10" s="37"/>
      <c r="G10" s="37"/>
      <c r="H10" s="35" t="str">
        <f>IF(J10 &gt; 0, "Pass", "Fail")</f>
        <v>Pass</v>
      </c>
      <c r="I10" s="35"/>
      <c r="J10" s="36">
        <f>'Data Collection'!E37</f>
        <v>26413000</v>
      </c>
      <c r="K10" s="37"/>
      <c r="L10" s="37"/>
    </row>
    <row r="11" spans="1:12" x14ac:dyDescent="0.3">
      <c r="A11" s="34"/>
      <c r="B11" s="34"/>
      <c r="C11" s="35"/>
      <c r="D11" s="35"/>
      <c r="E11" s="37"/>
      <c r="F11" s="37"/>
      <c r="G11" s="37"/>
      <c r="H11" s="35"/>
      <c r="I11" s="35"/>
      <c r="J11" s="37"/>
      <c r="K11" s="37"/>
      <c r="L11" s="37"/>
    </row>
    <row r="12" spans="1:12" x14ac:dyDescent="0.3">
      <c r="A12" s="34"/>
      <c r="B12" s="34"/>
      <c r="C12" s="35"/>
      <c r="D12" s="35"/>
      <c r="E12" s="37"/>
      <c r="F12" s="37"/>
      <c r="G12" s="37"/>
      <c r="H12" s="35"/>
      <c r="I12" s="35"/>
      <c r="J12" s="37"/>
      <c r="K12" s="37"/>
      <c r="L12" s="37"/>
    </row>
    <row r="13" spans="1:12" ht="14.4" customHeight="1" x14ac:dyDescent="0.3">
      <c r="A13" s="33" t="s">
        <v>22</v>
      </c>
      <c r="B13" s="33"/>
      <c r="C13" s="35" t="str">
        <f>IF(E13 &gt; 1%,"Pass","Fail")</f>
        <v>Pass</v>
      </c>
      <c r="D13" s="35"/>
      <c r="E13" s="38">
        <f>'Data Collection'!K18</f>
        <v>1.6490011139270063E-2</v>
      </c>
      <c r="F13" s="39"/>
      <c r="G13" s="39"/>
      <c r="H13" s="35" t="str">
        <f>IF(J13 &gt; 1%,"Pass","Fail")</f>
        <v>Pass</v>
      </c>
      <c r="I13" s="35"/>
      <c r="J13" s="38">
        <f>'Data Collection'!K37</f>
        <v>1.9142940433388399E-2</v>
      </c>
      <c r="K13" s="39"/>
      <c r="L13" s="39"/>
    </row>
    <row r="14" spans="1:12" x14ac:dyDescent="0.3">
      <c r="A14" s="33"/>
      <c r="B14" s="33"/>
      <c r="C14" s="35"/>
      <c r="D14" s="35"/>
      <c r="E14" s="39"/>
      <c r="F14" s="39"/>
      <c r="G14" s="39"/>
      <c r="H14" s="35"/>
      <c r="I14" s="35"/>
      <c r="J14" s="39"/>
      <c r="K14" s="39"/>
      <c r="L14" s="39"/>
    </row>
    <row r="15" spans="1:12" x14ac:dyDescent="0.3">
      <c r="A15" s="33"/>
      <c r="B15" s="33"/>
      <c r="C15" s="35"/>
      <c r="D15" s="35"/>
      <c r="E15" s="39"/>
      <c r="F15" s="39"/>
      <c r="G15" s="39"/>
      <c r="H15" s="35"/>
      <c r="I15" s="35"/>
      <c r="J15" s="39"/>
      <c r="K15" s="39"/>
      <c r="L15" s="39"/>
    </row>
    <row r="16" spans="1:12" x14ac:dyDescent="0.3">
      <c r="A16" s="33"/>
      <c r="B16" s="33"/>
      <c r="C16" s="35"/>
      <c r="D16" s="35"/>
      <c r="E16" s="39"/>
      <c r="F16" s="39"/>
      <c r="G16" s="39"/>
      <c r="H16" s="35"/>
      <c r="I16" s="35"/>
      <c r="J16" s="39"/>
      <c r="K16" s="39"/>
      <c r="L16" s="39"/>
    </row>
    <row r="17" spans="1:12" x14ac:dyDescent="0.3">
      <c r="A17" s="33"/>
      <c r="B17" s="33"/>
      <c r="C17" s="35"/>
      <c r="D17" s="35"/>
      <c r="E17" s="39"/>
      <c r="F17" s="39"/>
      <c r="G17" s="39"/>
      <c r="H17" s="35"/>
      <c r="I17" s="35"/>
      <c r="J17" s="39"/>
      <c r="K17" s="39"/>
      <c r="L17" s="39"/>
    </row>
    <row r="18" spans="1:12" ht="14.4" customHeight="1" x14ac:dyDescent="0.3">
      <c r="A18" s="33" t="s">
        <v>23</v>
      </c>
      <c r="B18" s="33"/>
      <c r="C18" s="35" t="str">
        <f>IF('Data Collection'!E18 &gt; 'Data Collection'!E17,"Pass","Fail")</f>
        <v>Pass</v>
      </c>
      <c r="D18" s="35"/>
      <c r="E18" s="40" t="str">
        <f>"Cash Flow = "    &amp;DOLLAR('Data Collection'!E18,0) &amp;CHAR(10)&amp;"Net Income = "&amp;DOLLAR('Data Collection'!E17,0)</f>
        <v>Cash Flow = $9,866,000
Net Income = $3,390,000</v>
      </c>
      <c r="F18" s="37"/>
      <c r="G18" s="37"/>
      <c r="H18" s="35" t="str">
        <f>IF('Data Collection'!E37 &gt;'Data Collection'!E36,"Pass","Fail")</f>
        <v>Pass</v>
      </c>
      <c r="I18" s="35"/>
      <c r="J18" s="40" t="str">
        <f>"Cash Flow = "&amp;DOLLAR('Data Collection'!E37,0)&amp;CHAR(10)&amp;" Net Income = "&amp;DOLLAR('Data Collection'!E36,0)</f>
        <v>Cash Flow = $26,413,000
 Net Income = $4,925,000</v>
      </c>
      <c r="K18" s="37"/>
      <c r="L18" s="37"/>
    </row>
    <row r="19" spans="1:12" x14ac:dyDescent="0.3">
      <c r="A19" s="33"/>
      <c r="B19" s="33"/>
      <c r="C19" s="35"/>
      <c r="D19" s="35"/>
      <c r="E19" s="37"/>
      <c r="F19" s="37"/>
      <c r="G19" s="37"/>
      <c r="H19" s="35"/>
      <c r="I19" s="35"/>
      <c r="J19" s="37"/>
      <c r="K19" s="37"/>
      <c r="L19" s="37"/>
    </row>
    <row r="20" spans="1:12" x14ac:dyDescent="0.3">
      <c r="A20" s="33"/>
      <c r="B20" s="33"/>
      <c r="C20" s="35"/>
      <c r="D20" s="35"/>
      <c r="E20" s="37"/>
      <c r="F20" s="37"/>
      <c r="G20" s="37"/>
      <c r="H20" s="35"/>
      <c r="I20" s="35"/>
      <c r="J20" s="37"/>
      <c r="K20" s="37"/>
      <c r="L20" s="37"/>
    </row>
    <row r="21" spans="1:12" x14ac:dyDescent="0.3">
      <c r="A21" s="33"/>
      <c r="B21" s="33"/>
      <c r="C21" s="35"/>
      <c r="D21" s="35"/>
      <c r="E21" s="37"/>
      <c r="F21" s="37"/>
      <c r="G21" s="37"/>
      <c r="H21" s="35"/>
      <c r="I21" s="35"/>
      <c r="J21" s="37"/>
      <c r="K21" s="37"/>
      <c r="L21" s="37"/>
    </row>
    <row r="22" spans="1:12" x14ac:dyDescent="0.3">
      <c r="A22" s="33"/>
      <c r="B22" s="33"/>
      <c r="C22" s="35"/>
      <c r="D22" s="35"/>
      <c r="E22" s="37"/>
      <c r="F22" s="37"/>
      <c r="G22" s="37"/>
      <c r="H22" s="35"/>
      <c r="I22" s="35"/>
      <c r="J22" s="37"/>
      <c r="K22" s="37"/>
      <c r="L22" s="37"/>
    </row>
    <row r="23" spans="1:12" ht="18" x14ac:dyDescent="0.35">
      <c r="A23" s="13"/>
      <c r="B23" s="13"/>
      <c r="C23" s="48" t="s">
        <v>24</v>
      </c>
      <c r="D23" s="34"/>
      <c r="E23" s="34"/>
      <c r="F23" s="34"/>
      <c r="G23" s="34"/>
      <c r="H23" s="34"/>
      <c r="I23" s="34"/>
      <c r="J23" s="34"/>
      <c r="K23" s="34"/>
      <c r="L23" s="34"/>
    </row>
    <row r="24" spans="1:12" ht="14.4" customHeight="1" x14ac:dyDescent="0.3">
      <c r="A24" s="13"/>
      <c r="B24" s="13"/>
      <c r="C24" s="33" t="s">
        <v>25</v>
      </c>
      <c r="D24" s="33"/>
      <c r="E24" s="33"/>
      <c r="F24" s="33"/>
      <c r="G24" s="33"/>
      <c r="H24" s="33"/>
      <c r="I24" s="33"/>
      <c r="J24" s="33"/>
      <c r="K24" s="33"/>
      <c r="L24" s="33"/>
    </row>
    <row r="25" spans="1:12" x14ac:dyDescent="0.3">
      <c r="A25" s="13"/>
      <c r="B25" s="13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spans="1:12" x14ac:dyDescent="0.3">
      <c r="A26" s="33" t="s">
        <v>26</v>
      </c>
      <c r="B26" s="34"/>
      <c r="C26" s="35" t="str">
        <f>IF('Data Collection'!E4 &gt; 'Data Collection'!E14,"Pass","Fail")</f>
        <v>Pass</v>
      </c>
      <c r="D26" s="35"/>
      <c r="E26" s="40" t="str">
        <f>"Assets = "&amp;DOLLAR('Data Collection'!E13,0)&amp;CHAR(10)&amp;" Liabilities = "&amp;DOLLAR('Data Collection'!E14,0)</f>
        <v>Assets = $205,579,000
 Liabilities = $92,567,000</v>
      </c>
      <c r="F26" s="37"/>
      <c r="G26" s="37"/>
      <c r="H26" s="35" t="str">
        <f>IF('Data Collection'!E32&gt;'Data Collection'!E33,"Pass","Fail")</f>
        <v>Pass</v>
      </c>
      <c r="I26" s="35"/>
      <c r="J26" s="40" t="str">
        <f>"Assets = " &amp; DOLLAR('Data Collection'!E32,0) &amp;CHAR(10)&amp; "Liabilities = " &amp;DOLLAR('Data Collection'!E33,0)</f>
        <v>Assets = $257,275,000
Liabilities = $175,237,000</v>
      </c>
      <c r="K26" s="37"/>
      <c r="L26" s="37"/>
    </row>
    <row r="27" spans="1:12" x14ac:dyDescent="0.3">
      <c r="A27" s="34"/>
      <c r="B27" s="34"/>
      <c r="C27" s="35"/>
      <c r="D27" s="35"/>
      <c r="E27" s="37"/>
      <c r="F27" s="37"/>
      <c r="G27" s="37"/>
      <c r="H27" s="35"/>
      <c r="I27" s="35"/>
      <c r="J27" s="37"/>
      <c r="K27" s="37"/>
      <c r="L27" s="37"/>
    </row>
    <row r="28" spans="1:12" x14ac:dyDescent="0.3">
      <c r="A28" s="34"/>
      <c r="B28" s="34"/>
      <c r="C28" s="35"/>
      <c r="D28" s="35"/>
      <c r="E28" s="37"/>
      <c r="F28" s="37"/>
      <c r="G28" s="37"/>
      <c r="H28" s="35"/>
      <c r="I28" s="35"/>
      <c r="J28" s="37"/>
      <c r="K28" s="37"/>
      <c r="L28" s="37"/>
    </row>
    <row r="29" spans="1:12" x14ac:dyDescent="0.3">
      <c r="A29" s="34"/>
      <c r="B29" s="34"/>
      <c r="C29" s="35"/>
      <c r="D29" s="35"/>
      <c r="E29" s="37"/>
      <c r="F29" s="37"/>
      <c r="G29" s="37"/>
      <c r="H29" s="35"/>
      <c r="I29" s="35"/>
      <c r="J29" s="37"/>
      <c r="K29" s="37"/>
      <c r="L29" s="37"/>
    </row>
    <row r="30" spans="1:12" x14ac:dyDescent="0.3">
      <c r="A30" s="42" t="s">
        <v>27</v>
      </c>
      <c r="B30" s="42"/>
      <c r="C30" s="35" t="str">
        <f>IF(E30&gt;0,"Pass","Fail")</f>
        <v>Pass</v>
      </c>
      <c r="D30" s="35"/>
      <c r="E30" s="36">
        <f>Process!K2</f>
        <v>113012000</v>
      </c>
      <c r="F30" s="36"/>
      <c r="G30" s="36"/>
      <c r="H30" s="35" t="str">
        <f>IF(J30&gt;0,"Pass","Fail")</f>
        <v>Pass</v>
      </c>
      <c r="I30" s="35"/>
      <c r="J30" s="36">
        <f>Process!K10</f>
        <v>82038000</v>
      </c>
      <c r="K30" s="37"/>
      <c r="L30" s="37"/>
    </row>
    <row r="31" spans="1:12" x14ac:dyDescent="0.3">
      <c r="A31" s="42"/>
      <c r="B31" s="42"/>
      <c r="C31" s="35"/>
      <c r="D31" s="35"/>
      <c r="E31" s="36"/>
      <c r="F31" s="36"/>
      <c r="G31" s="36"/>
      <c r="H31" s="35"/>
      <c r="I31" s="35"/>
      <c r="J31" s="37"/>
      <c r="K31" s="37"/>
      <c r="L31" s="37"/>
    </row>
    <row r="32" spans="1:12" x14ac:dyDescent="0.3">
      <c r="A32" s="42"/>
      <c r="B32" s="42"/>
      <c r="C32" s="35"/>
      <c r="D32" s="35"/>
      <c r="E32" s="36"/>
      <c r="F32" s="36"/>
      <c r="G32" s="36"/>
      <c r="H32" s="35"/>
      <c r="I32" s="35"/>
      <c r="J32" s="37"/>
      <c r="K32" s="37"/>
      <c r="L32" s="37"/>
    </row>
    <row r="33" spans="1:12" x14ac:dyDescent="0.3">
      <c r="A33" s="42"/>
      <c r="B33" s="42"/>
      <c r="C33" s="35"/>
      <c r="D33" s="35"/>
      <c r="E33" s="36"/>
      <c r="F33" s="36"/>
      <c r="G33" s="36"/>
      <c r="H33" s="35"/>
      <c r="I33" s="35"/>
      <c r="J33" s="37"/>
      <c r="K33" s="37"/>
      <c r="L33" s="37"/>
    </row>
    <row r="34" spans="1:12" x14ac:dyDescent="0.3">
      <c r="A34" s="13"/>
      <c r="B34" s="13"/>
      <c r="C34" s="41" t="s">
        <v>28</v>
      </c>
      <c r="D34" s="42"/>
      <c r="E34" s="42"/>
      <c r="F34" s="42"/>
      <c r="G34" s="42"/>
      <c r="H34" s="42"/>
      <c r="I34" s="42"/>
      <c r="J34" s="42"/>
      <c r="K34" s="42"/>
      <c r="L34" s="42"/>
    </row>
    <row r="35" spans="1:12" x14ac:dyDescent="0.3">
      <c r="A35" s="13"/>
      <c r="B35" s="13"/>
      <c r="C35" s="42"/>
      <c r="D35" s="42"/>
      <c r="E35" s="42"/>
      <c r="F35" s="42"/>
      <c r="G35" s="42"/>
      <c r="H35" s="42"/>
      <c r="I35" s="42"/>
      <c r="J35" s="42"/>
      <c r="K35" s="42"/>
      <c r="L35" s="42"/>
    </row>
    <row r="36" spans="1:12" x14ac:dyDescent="0.3">
      <c r="A36" s="13"/>
      <c r="B36" s="13"/>
      <c r="C36" s="33" t="s">
        <v>29</v>
      </c>
      <c r="D36" s="34"/>
      <c r="E36" s="34"/>
      <c r="F36" s="34"/>
      <c r="G36" s="34"/>
      <c r="H36" s="34"/>
      <c r="I36" s="34"/>
      <c r="J36" s="34"/>
      <c r="K36" s="34"/>
      <c r="L36" s="34"/>
    </row>
    <row r="37" spans="1:12" x14ac:dyDescent="0.3">
      <c r="A37" s="13"/>
      <c r="B37" s="13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spans="1:12" x14ac:dyDescent="0.3">
      <c r="A38" s="34" t="s">
        <v>32</v>
      </c>
      <c r="B38" s="34"/>
      <c r="C38" s="45" t="str">
        <f>IF(E38 &gt; 0, "Pass","Fail")</f>
        <v>Pass</v>
      </c>
      <c r="D38" s="45"/>
      <c r="E38" s="46">
        <f>'Data Collection'!E12</f>
        <v>8992000</v>
      </c>
      <c r="F38" s="47"/>
      <c r="G38" s="47"/>
      <c r="H38" s="45" t="str">
        <f>IF(J38 &gt; 0,"Pass","Fail")</f>
        <v>Pass</v>
      </c>
      <c r="I38" s="45"/>
      <c r="J38" s="46">
        <f>'Data Collection'!E31</f>
        <v>83214000</v>
      </c>
      <c r="K38" s="47"/>
      <c r="L38" s="47"/>
    </row>
    <row r="39" spans="1:12" x14ac:dyDescent="0.3">
      <c r="A39" s="13"/>
      <c r="B39" s="13"/>
      <c r="C39" s="41" t="s">
        <v>30</v>
      </c>
      <c r="D39" s="42"/>
      <c r="E39" s="42"/>
      <c r="F39" s="42"/>
      <c r="G39" s="42"/>
      <c r="H39" s="42"/>
      <c r="I39" s="42"/>
      <c r="J39" s="42"/>
      <c r="K39" s="42"/>
      <c r="L39" s="42"/>
    </row>
    <row r="40" spans="1:12" x14ac:dyDescent="0.3">
      <c r="A40" s="13"/>
      <c r="B40" s="13"/>
      <c r="C40" s="42"/>
      <c r="D40" s="42"/>
      <c r="E40" s="42"/>
      <c r="F40" s="42"/>
      <c r="G40" s="42"/>
      <c r="H40" s="42"/>
      <c r="I40" s="42"/>
      <c r="J40" s="42"/>
      <c r="K40" s="42"/>
      <c r="L40" s="42"/>
    </row>
    <row r="41" spans="1:12" x14ac:dyDescent="0.3">
      <c r="A41" s="13"/>
      <c r="B41" s="13"/>
      <c r="C41" s="34" t="s">
        <v>31</v>
      </c>
      <c r="D41" s="34"/>
      <c r="E41" s="34"/>
      <c r="F41" s="34"/>
      <c r="G41" s="34"/>
      <c r="H41" s="34"/>
      <c r="I41" s="34"/>
      <c r="J41" s="34"/>
      <c r="K41" s="34"/>
      <c r="L41" s="34"/>
    </row>
    <row r="42" spans="1:12" x14ac:dyDescent="0.3">
      <c r="A42" s="43" t="s">
        <v>33</v>
      </c>
      <c r="B42" s="42"/>
      <c r="C42" s="44" t="str">
        <f>IF('Data Collection'!E18 &gt; 'Data Collection'!E14,"Pass","Fail")</f>
        <v>Fail</v>
      </c>
      <c r="D42" s="44"/>
      <c r="E42" s="40" t="str">
        <f>"Cash Flow = "&amp;DOLLAR('Data Collection'!E18,0)&amp;CHAR(10)&amp;" Liabilities = "&amp;DOLLAR('Data Collection'!E14,0)</f>
        <v>Cash Flow = $9,866,000
 Liabilities = $92,567,000</v>
      </c>
      <c r="F42" s="37"/>
      <c r="G42" s="37"/>
      <c r="H42" s="44" t="str">
        <f>IF('Data Collection'!E37 &gt; 'Data Collection'!E33,"Pass","Fail")</f>
        <v>Fail</v>
      </c>
      <c r="I42" s="44"/>
      <c r="J42" s="40" t="str">
        <f>"Cash Flow = " &amp; DOLLAR('Data Collection'!E37,0) &amp;CHAR(10)&amp; "Liabilities = " &amp;DOLLAR('Data Collection'!E33,0)</f>
        <v>Cash Flow = $26,413,000
Liabilities = $175,237,000</v>
      </c>
      <c r="K42" s="37"/>
      <c r="L42" s="37"/>
    </row>
    <row r="43" spans="1:12" x14ac:dyDescent="0.3">
      <c r="A43" s="42"/>
      <c r="B43" s="42"/>
      <c r="C43" s="44"/>
      <c r="D43" s="44"/>
      <c r="E43" s="37"/>
      <c r="F43" s="37"/>
      <c r="G43" s="37"/>
      <c r="H43" s="44"/>
      <c r="I43" s="44"/>
      <c r="J43" s="37"/>
      <c r="K43" s="37"/>
      <c r="L43" s="37"/>
    </row>
    <row r="44" spans="1:12" x14ac:dyDescent="0.3">
      <c r="A44" s="42"/>
      <c r="B44" s="42"/>
      <c r="C44" s="44"/>
      <c r="D44" s="44"/>
      <c r="E44" s="37"/>
      <c r="F44" s="37"/>
      <c r="G44" s="37"/>
      <c r="H44" s="44"/>
      <c r="I44" s="44"/>
      <c r="J44" s="37"/>
      <c r="K44" s="37"/>
      <c r="L44" s="37"/>
    </row>
  </sheetData>
  <mergeCells count="51">
    <mergeCell ref="C1:L1"/>
    <mergeCell ref="C6:L6"/>
    <mergeCell ref="C2:G4"/>
    <mergeCell ref="H2:L4"/>
    <mergeCell ref="C5:L5"/>
    <mergeCell ref="A7:B9"/>
    <mergeCell ref="A10:B12"/>
    <mergeCell ref="A13:B17"/>
    <mergeCell ref="A18:B22"/>
    <mergeCell ref="C7:D9"/>
    <mergeCell ref="C10:D12"/>
    <mergeCell ref="C24:L25"/>
    <mergeCell ref="A26:B29"/>
    <mergeCell ref="A30:B33"/>
    <mergeCell ref="C34:L35"/>
    <mergeCell ref="J26:L29"/>
    <mergeCell ref="J30:L33"/>
    <mergeCell ref="C26:D29"/>
    <mergeCell ref="C30:D33"/>
    <mergeCell ref="E30:G33"/>
    <mergeCell ref="E26:G29"/>
    <mergeCell ref="H26:I29"/>
    <mergeCell ref="H30:I33"/>
    <mergeCell ref="A38:B38"/>
    <mergeCell ref="C39:L40"/>
    <mergeCell ref="C41:L41"/>
    <mergeCell ref="A42:B44"/>
    <mergeCell ref="C42:D44"/>
    <mergeCell ref="E42:G44"/>
    <mergeCell ref="H42:I44"/>
    <mergeCell ref="J42:L44"/>
    <mergeCell ref="C38:D38"/>
    <mergeCell ref="E38:G38"/>
    <mergeCell ref="H38:I38"/>
    <mergeCell ref="J38:L38"/>
    <mergeCell ref="C36:L37"/>
    <mergeCell ref="C13:D17"/>
    <mergeCell ref="C18:D22"/>
    <mergeCell ref="E7:G9"/>
    <mergeCell ref="E10:G12"/>
    <mergeCell ref="E13:G17"/>
    <mergeCell ref="E18:G22"/>
    <mergeCell ref="H7:I9"/>
    <mergeCell ref="H10:I12"/>
    <mergeCell ref="H13:I17"/>
    <mergeCell ref="H18:I22"/>
    <mergeCell ref="J7:L9"/>
    <mergeCell ref="J10:L12"/>
    <mergeCell ref="J13:L17"/>
    <mergeCell ref="J18:L22"/>
    <mergeCell ref="C23:L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26DA-2CCE-47C0-81A9-5283D0DD1AC0}">
  <dimension ref="A1"/>
  <sheetViews>
    <sheetView workbookViewId="0">
      <selection activeCell="Q13" sqref="Q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52B3-3623-46DD-BA10-F9EAFE6186A7}">
  <dimension ref="A1"/>
  <sheetViews>
    <sheetView workbookViewId="0">
      <selection activeCell="P8" sqref="P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04EE-7231-4852-A180-4D27CC5D0A74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513F7-1B35-469B-910D-3E4B87D2E36B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Collection</vt:lpstr>
      <vt:lpstr>Process</vt:lpstr>
      <vt:lpstr>Written Information</vt:lpstr>
      <vt:lpstr>Chart 1</vt:lpstr>
      <vt:lpstr>Chart 2</vt:lpstr>
      <vt:lpstr>Chart 3</vt:lpstr>
      <vt:lpstr>Chart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diaz</dc:creator>
  <cp:lastModifiedBy>rafael diaz</cp:lastModifiedBy>
  <dcterms:created xsi:type="dcterms:W3CDTF">2023-11-16T16:04:39Z</dcterms:created>
  <dcterms:modified xsi:type="dcterms:W3CDTF">2023-12-06T02:01:42Z</dcterms:modified>
</cp:coreProperties>
</file>