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updateLinks="always"/>
  <xr:revisionPtr revIDLastSave="0" documentId="8_{80BE6D79-83D4-4C20-A2C4-D344C47499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IO Invest" sheetId="1" r:id="rId1"/>
    <sheet name="Base" sheetId="2" r:id="rId2"/>
  </sheets>
  <externalReferences>
    <externalReference r:id="rId3"/>
  </externalReferences>
  <definedNames>
    <definedName name="_xlchart.v1.0" hidden="1">'DIO Invest'!$B$34:$B$39</definedName>
    <definedName name="_xlchart.v1.1" hidden="1">'DIO Invest'!$C$33</definedName>
    <definedName name="_xlchart.v1.2" hidden="1">'DIO Invest'!$C$34:$C$39</definedName>
    <definedName name="_xlchart.v1.3" hidden="1">'DIO Invest'!$B$34:$B$39</definedName>
    <definedName name="_xlchart.v1.4" hidden="1">'DIO Invest'!$C$33</definedName>
    <definedName name="_xlchart.v1.5" hidden="1">'DIO Invest'!$C$34:$C$39</definedName>
    <definedName name="_xlchart.v1.6" hidden="1">'DIO Invest'!$B$34:$B$39</definedName>
    <definedName name="_xlchart.v1.7" hidden="1">'DIO Invest'!$C$33</definedName>
    <definedName name="_xlchart.v1.8" hidden="1">'DIO Invest'!$C$34:$C$39</definedName>
    <definedName name="aporte">'DIO Invest'!$D$16:$D$16</definedName>
    <definedName name="patrimônio">'DIO Invest'!$D$19</definedName>
    <definedName name="qtd_anos">'DIO Invest'!$D$17:$D$17</definedName>
    <definedName name="Rendimento_carteira">'DIO Invest'!$D$12:$D$12</definedName>
    <definedName name="salário">'DIO Invest'!$D$11:$D$11</definedName>
    <definedName name="sugestao_investimento">'DIO Invest'!$D$13</definedName>
    <definedName name="taxa_mensal">'DIO Invest'!$D$18:$D$18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34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C31" i="1" a="1"/>
  <c r="C31" i="1"/>
  <c r="D34" i="1" s="1"/>
  <c r="D19" i="1" a="1"/>
  <c r="D19" i="1"/>
  <c r="D20" i="1" s="1" a="1"/>
  <c r="D20" i="1" s="1"/>
  <c r="D13" i="1" a="1"/>
  <c r="D13" i="1"/>
  <c r="C24" i="1"/>
  <c r="D24" i="1" s="1" a="1"/>
  <c r="D24" i="1" s="1"/>
  <c r="C25" i="1"/>
  <c r="D25" i="1" s="1" a="1"/>
  <c r="D25" i="1" s="1"/>
  <c r="C26" i="1"/>
  <c r="D26" i="1" s="1" a="1"/>
  <c r="D26" i="1" s="1"/>
  <c r="C27" i="1"/>
  <c r="D27" i="1" s="1" a="1"/>
  <c r="D27" i="1" s="1"/>
  <c r="C23" i="1"/>
  <c r="D23" i="1" s="1" a="1"/>
  <c r="D23" i="1" s="1"/>
  <c r="D35" i="1" l="1"/>
  <c r="D36" i="1"/>
  <c r="D37" i="1"/>
  <c r="D38" i="1"/>
  <c r="D39" i="1"/>
  <c r="D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<sst xmlns="http://schemas.openxmlformats.org/spreadsheetml/2006/main" count="69" uniqueCount="35">
  <si>
    <t>CONFIGURAÇÕES</t>
  </si>
  <si>
    <t>Salário</t>
  </si>
  <si>
    <t>Rendimento Carteira</t>
  </si>
  <si>
    <t>Sugestão de Investimento (30%)</t>
  </si>
  <si>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</si>
  <si>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</si>
  <si>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</si>
  <si>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</si>
  <si>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</si>
  <si>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</si>
  <si>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 xml:space="preserve"> Cenários</t>
  </si>
  <si>
    <t>Dividendo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</si>
  <si>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</si>
  <si>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</si>
  <si>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</si>
  <si>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</si>
  <si>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</si>
  <si>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</si>
  <si>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</si>
  <si>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</si>
  <si>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</si>
  <si>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</si>
  <si>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</si>
  <si>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</si>
  <si>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</si>
  <si>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</si>
  <si>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</si>
  <si>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</si>
  <si>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</si>
  <si>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</si>
  <si>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PERFIL</t>
  </si>
  <si>
    <t>%</t>
  </si>
  <si>
    <t>CONSERVADOR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</si>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</sst>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0.0%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11"/>
      <color theme="1"/>
      <name val="Segoe UI"/>
      <family val="2"/>
    </font>
    <font>
      <sz val="18"/>
      <color theme="0"/>
      <name val="Aptos Narrow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1"/>
      <color rgb="FF9C5700"/>
      <name val="Calibri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rgb="FF000000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0" tint="-4.9989318521683403E-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34998626667073579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rgb="FF000000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  <border>
      <left style="medium">
        <color theme="1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1"/>
      </right>
      <top/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4.9989318521683403E-2"/>
      </top>
      <bottom style="medium">
        <color theme="0" tint="-4.9989318521683403E-2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 tint="-4.9989318521683403E-2"/>
      </top>
      <bottom style="medium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/>
      <bottom style="medium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medium">
        <color theme="1"/>
      </bottom>
      <diagonal/>
    </border>
    <border>
      <left style="thin">
        <color theme="0" tint="-4.9989318521683403E-2"/>
      </left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6" borderId="0" applyNumberFormat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/>
    <xf numFmtId="0" fontId="8" fillId="5" borderId="7" xfId="0" applyFont="1" applyFill="1" applyBorder="1" applyAlignment="1">
      <alignment horizontal="right" vertical="center"/>
    </xf>
    <xf numFmtId="164" fontId="5" fillId="0" borderId="10" xfId="1" applyNumberFormat="1" applyFont="1" applyBorder="1" applyAlignment="1">
      <alignment horizontal="center" vertical="center"/>
    </xf>
    <xf numFmtId="164" fontId="5" fillId="3" borderId="14" xfId="0" applyNumberFormat="1" applyFont="1" applyFill="1" applyBorder="1" applyAlignment="1">
      <alignment horizontal="center" vertical="center"/>
    </xf>
    <xf numFmtId="164" fontId="5" fillId="4" borderId="15" xfId="0" applyNumberFormat="1" applyFont="1" applyFill="1" applyBorder="1" applyAlignment="1">
      <alignment horizontal="center" vertical="center"/>
    </xf>
    <xf numFmtId="164" fontId="5" fillId="4" borderId="16" xfId="0" applyNumberFormat="1" applyFont="1" applyFill="1" applyBorder="1" applyAlignment="1">
      <alignment horizontal="center" vertical="center"/>
    </xf>
    <xf numFmtId="164" fontId="5" fillId="4" borderId="17" xfId="0" applyNumberFormat="1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indent="3"/>
    </xf>
    <xf numFmtId="10" fontId="4" fillId="3" borderId="24" xfId="0" applyNumberFormat="1" applyFont="1" applyFill="1" applyBorder="1" applyAlignment="1">
      <alignment horizontal="center" vertical="center" indent="3"/>
    </xf>
    <xf numFmtId="8" fontId="4" fillId="4" borderId="27" xfId="0" applyNumberFormat="1" applyFont="1" applyFill="1" applyBorder="1" applyAlignment="1">
      <alignment horizontal="center" vertical="center" indent="3"/>
    </xf>
    <xf numFmtId="8" fontId="4" fillId="4" borderId="24" xfId="0" applyNumberFormat="1" applyFont="1" applyFill="1" applyBorder="1" applyAlignment="1">
      <alignment horizontal="center" vertical="center" indent="3"/>
    </xf>
    <xf numFmtId="0" fontId="6" fillId="2" borderId="20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left" indent="3"/>
    </xf>
    <xf numFmtId="164" fontId="5" fillId="4" borderId="29" xfId="0" applyNumberFormat="1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left" indent="3"/>
    </xf>
    <xf numFmtId="164" fontId="5" fillId="4" borderId="31" xfId="0" applyNumberFormat="1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left" indent="3"/>
    </xf>
    <xf numFmtId="164" fontId="5" fillId="4" borderId="33" xfId="0" applyNumberFormat="1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left" indent="3"/>
    </xf>
    <xf numFmtId="164" fontId="5" fillId="4" borderId="35" xfId="0" applyNumberFormat="1" applyFont="1" applyFill="1" applyBorder="1" applyAlignment="1">
      <alignment horizontal="center" vertical="center"/>
    </xf>
    <xf numFmtId="164" fontId="5" fillId="4" borderId="36" xfId="0" applyNumberFormat="1" applyFont="1" applyFill="1" applyBorder="1" applyAlignment="1">
      <alignment horizontal="center" vertical="center"/>
    </xf>
    <xf numFmtId="0" fontId="9" fillId="6" borderId="0" xfId="2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164" fontId="10" fillId="7" borderId="0" xfId="0" applyNumberFormat="1" applyFont="1" applyFill="1" applyAlignment="1">
      <alignment horizontal="center" vertical="center"/>
    </xf>
    <xf numFmtId="0" fontId="10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8" borderId="0" xfId="0" applyFont="1" applyFill="1"/>
    <xf numFmtId="164" fontId="10" fillId="8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7" fillId="9" borderId="0" xfId="0" applyFont="1" applyFill="1"/>
    <xf numFmtId="0" fontId="0" fillId="0" borderId="37" xfId="0" applyBorder="1"/>
    <xf numFmtId="0" fontId="0" fillId="0" borderId="37" xfId="0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38" xfId="0" applyNumberFormat="1" applyBorder="1" applyAlignment="1">
      <alignment horizontal="center"/>
    </xf>
    <xf numFmtId="9" fontId="0" fillId="10" borderId="0" xfId="0" applyNumberFormat="1" applyFill="1" applyAlignment="1">
      <alignment horizontal="center"/>
    </xf>
    <xf numFmtId="0" fontId="0" fillId="0" borderId="0" xfId="0" applyFill="1"/>
    <xf numFmtId="165" fontId="5" fillId="0" borderId="13" xfId="0" applyNumberFormat="1" applyFont="1" applyBorder="1" applyAlignment="1">
      <alignment horizontal="center" vertical="center"/>
    </xf>
    <xf numFmtId="164" fontId="4" fillId="3" borderId="22" xfId="0" applyNumberFormat="1" applyFont="1" applyFill="1" applyBorder="1" applyAlignment="1">
      <alignment horizontal="center" vertical="center" indent="3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indent="3"/>
    </xf>
    <xf numFmtId="0" fontId="3" fillId="3" borderId="9" xfId="0" applyFont="1" applyFill="1" applyBorder="1" applyAlignment="1">
      <alignment horizontal="left" indent="3"/>
    </xf>
    <xf numFmtId="0" fontId="3" fillId="3" borderId="11" xfId="0" applyFont="1" applyFill="1" applyBorder="1" applyAlignment="1">
      <alignment horizontal="left" indent="3"/>
    </xf>
    <xf numFmtId="0" fontId="3" fillId="3" borderId="12" xfId="0" applyFont="1" applyFill="1" applyBorder="1" applyAlignment="1">
      <alignment horizontal="left" indent="3"/>
    </xf>
    <xf numFmtId="0" fontId="3" fillId="3" borderId="2" xfId="0" applyFont="1" applyFill="1" applyBorder="1" applyAlignment="1">
      <alignment horizontal="left" indent="3"/>
    </xf>
    <xf numFmtId="0" fontId="3" fillId="3" borderId="3" xfId="0" applyFont="1" applyFill="1" applyBorder="1" applyAlignment="1">
      <alignment horizontal="left" indent="3"/>
    </xf>
    <xf numFmtId="0" fontId="4" fillId="4" borderId="25" xfId="0" applyFont="1" applyFill="1" applyBorder="1" applyAlignment="1">
      <alignment horizontal="left" vertical="center" indent="3"/>
    </xf>
    <xf numFmtId="0" fontId="4" fillId="4" borderId="26" xfId="0" applyFont="1" applyFill="1" applyBorder="1" applyAlignment="1">
      <alignment horizontal="left" vertical="center" indent="3"/>
    </xf>
    <xf numFmtId="0" fontId="4" fillId="4" borderId="23" xfId="0" applyFont="1" applyFill="1" applyBorder="1" applyAlignment="1">
      <alignment horizontal="left" vertical="center" indent="3"/>
    </xf>
    <xf numFmtId="0" fontId="4" fillId="4" borderId="1" xfId="0" applyFont="1" applyFill="1" applyBorder="1" applyAlignment="1">
      <alignment horizontal="left" vertical="center" indent="3"/>
    </xf>
    <xf numFmtId="0" fontId="3" fillId="3" borderId="23" xfId="0" applyFont="1" applyFill="1" applyBorder="1" applyAlignment="1">
      <alignment horizontal="left" vertical="center" indent="3"/>
    </xf>
    <xf numFmtId="0" fontId="3" fillId="3" borderId="1" xfId="0" applyFont="1" applyFill="1" applyBorder="1" applyAlignment="1">
      <alignment horizontal="left" vertical="center" indent="3"/>
    </xf>
    <xf numFmtId="0" fontId="3" fillId="3" borderId="21" xfId="0" applyFont="1" applyFill="1" applyBorder="1" applyAlignment="1">
      <alignment horizontal="left" vertical="center" indent="3"/>
    </xf>
    <xf numFmtId="0" fontId="3" fillId="3" borderId="4" xfId="0" applyFont="1" applyFill="1" applyBorder="1" applyAlignment="1">
      <alignment horizontal="left" vertical="center" indent="3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</cellXfs>
  <cellStyles count="3">
    <cellStyle name="Moeda" xfId="1" builtinId="4"/>
    <cellStyle name="Neutro" xfId="2" builtinId="28"/>
    <cellStyle name="Normal" xfId="0" builtinId="0"/>
  </cellStyles>
  <dxfs count="3">
    <dxf>
      <numFmt numFmtId="13" formatCode="0%"/>
      <alignment horizontal="center" vertical="bottom" textRotation="0" wrapText="0" indent="0" justifyLastLine="0" shrinkToFit="0" readingOrder="0"/>
    </dxf>
    <dxf>
      <numFmt numFmtId="0" formatCode="General"/>
    </dxf>
    <dxf>
      <font>
        <color theme="0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'DIO Invest'!$C$33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450-4EF7-8823-E686F5F9A2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450-4EF7-8823-E686F5F9A2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450-4EF7-8823-E686F5F9A2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450-4EF7-8823-E686F5F9A2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450-4EF7-8823-E686F5F9A2B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450-4EF7-8823-E686F5F9A2BE}"/>
              </c:ext>
            </c:extLst>
          </c:dPt>
          <c:cat>
            <c:strRef>
              <c:f>'DIO Invest'!$B$34:$B$39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'DIO Invest'!$C$34:$C$39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A6-425E-992B-5F6E12F87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'DIO Invest'!$C$33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A3-4F25-ADE5-E0BDB3201C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A3-4F25-ADE5-E0BDB3201C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A3-4F25-ADE5-E0BDB3201C0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0A3-4F25-ADE5-E0BDB3201C0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0A3-4F25-ADE5-E0BDB3201C0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0A3-4F25-ADE5-E0BDB3201C06}"/>
              </c:ext>
            </c:extLst>
          </c:dPt>
          <c:cat>
            <c:strRef>
              <c:f>'DIO Invest'!$B$34:$B$39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'DIO Invest'!$C$34:$C$39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F-42C7-BD55-9864294C5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'DIO Invest'!$C$33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9D-4262-B0DC-4A016A23AD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9D-4262-B0DC-4A016A23AD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79D-4262-B0DC-4A016A23AD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79D-4262-B0DC-4A016A23AD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79D-4262-B0DC-4A016A23AD0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79D-4262-B0DC-4A016A23AD0B}"/>
              </c:ext>
            </c:extLst>
          </c:dPt>
          <c:cat>
            <c:strRef>
              <c:f>'DIO Invest'!$B$34:$B$39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'DIO Invest'!$C$34:$C$39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49-4769-B9C4-5AE7A7D64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A-45F4-BD0A-6A68D6A2747C}"/>
              </c:ext>
            </c:extLst>
          </c:dPt>
          <c:val>
            <c:numRef>
              <c:f>'DIO Invest'!$B$43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51F1-4E32-930F-622746B99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'DIO Invest'!$C$33</c:f>
              <c:strCache>
                <c:ptCount val="1"/>
                <c:pt idx="0">
                  <c:v>Percentual Sugerido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'DIO Invest'!$B$34:$B$39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xVal>
          <c:yVal>
            <c:numRef>
              <c:f>'DIO Invest'!$C$34:$C$39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D6-49AE-80D0-EBAE83D50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42440"/>
        <c:axId val="207444488"/>
      </c:scatterChart>
      <c:valAx>
        <c:axId val="207442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44488"/>
        <c:crosses val="autoZero"/>
        <c:crossBetween val="midCat"/>
      </c:valAx>
      <c:valAx>
        <c:axId val="20744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42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'DIO Invest'!$C$61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D663-4AE7-9D52-BB79BCBBD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483400"/>
        <c:axId val="207485448"/>
      </c:barChart>
      <c:catAx>
        <c:axId val="207483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85448"/>
        <c:crosses val="autoZero"/>
        <c:auto val="1"/>
        <c:lblAlgn val="ctr"/>
        <c:lblOffset val="100"/>
        <c:noMultiLvlLbl val="0"/>
      </c:catAx>
      <c:valAx>
        <c:axId val="20748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83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'DIO Invest'!$C$33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90-4BF9-83E5-EB13F2C6FD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90-4BF9-83E5-EB13F2C6FD5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90-4BF9-83E5-EB13F2C6FD5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890-4BF9-83E5-EB13F2C6FD5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890-4BF9-83E5-EB13F2C6FD5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90-4BF9-83E5-EB13F2C6FD5B}"/>
              </c:ext>
            </c:extLst>
          </c:dPt>
          <c:cat>
            <c:strRef>
              <c:f>'DIO Invest'!$B$34:$B$39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'DIO Invest'!$C$34:$C$39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F-4EC8-8F0C-C0AFC73BE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'DIO Invest'!$C$33</c:f>
              <c:strCache>
                <c:ptCount val="1"/>
                <c:pt idx="0">
                  <c:v>Percentual Sugerido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'DIO Invest'!$B$34:$B$39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'DIO Invest'!$C$34:$C$39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6D-46F1-A10A-62B5B51A1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728455"/>
        <c:axId val="1298730503"/>
      </c:areaChart>
      <c:catAx>
        <c:axId val="12987284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730503"/>
        <c:crosses val="autoZero"/>
        <c:auto val="1"/>
        <c:lblAlgn val="ctr"/>
        <c:lblOffset val="100"/>
        <c:noMultiLvlLbl val="0"/>
      </c:catAx>
      <c:valAx>
        <c:axId val="1298730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728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'DIO Invest'!$C$33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'DIO Invest'!$B$34:$B$39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'DIO Invest'!$C$34:$C$39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80-4FF8-B4B5-AE38795D5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'DIO Invest'!$C$33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'DIO Invest'!$B$34:$B$39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'DIO Invest'!$C$34:$C$39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332-4365-812E-98C62FA8D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A1E30909-7C0A-403D-85D4-6FD18104D142}">
          <cx:tx>
            <cx:txData>
              <cx:f>_xlchart.v1.1</cx:f>
              <cx:v>Percentual Sugerido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EC5CFF0B-6C73-4F7B-ABD3-022E7A39ADEB}">
          <cx:tx>
            <cx:txData>
              <cx:f>_xlchart.v1.4</cx:f>
              <cx:v>Percentual Sugerido</cx:v>
            </cx:txData>
          </cx:tx>
          <cx:dataId val="0"/>
          <cx:layoutPr>
            <cx:aggregation/>
          </cx:layoutPr>
          <cx:axisId val="1"/>
        </cx:series>
        <cx:series layoutId="paretoLine" ownerIdx="0" uniqueId="{B9AF8DFE-7A4C-44F3-B2D0-76B9A00BAB6D}">
          <cx:axisId val="2"/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2">
        <cx:valScaling max="1" min="0"/>
        <cx:units unit="percentage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sunburst" uniqueId="{FB29A964-D2A5-4695-8184-3997A3BF0CF0}">
          <cx:tx>
            <cx:txData>
              <cx:f>_xlchart.v1.7</cx:f>
              <cx:v>Percentual Sugerido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9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12" Type="http://schemas.openxmlformats.org/officeDocument/2006/relationships/chart" Target="../charts/chart8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microsoft.com/office/2014/relationships/chartEx" Target="../charts/chartEx3.xml"/><Relationship Id="rId5" Type="http://schemas.openxmlformats.org/officeDocument/2006/relationships/chart" Target="../charts/chart4.xml"/><Relationship Id="rId10" Type="http://schemas.microsoft.com/office/2014/relationships/chartEx" Target="../charts/chartEx2.xml"/><Relationship Id="rId4" Type="http://schemas.openxmlformats.org/officeDocument/2006/relationships/chart" Target="../charts/chart3.xml"/><Relationship Id="rId9" Type="http://schemas.microsoft.com/office/2014/relationships/chartEx" Target="../charts/chartEx1.xml"/><Relationship Id="rId1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161925</xdr:rowOff>
    </xdr:from>
    <xdr:to>
      <xdr:col>4</xdr:col>
      <xdr:colOff>9525</xdr:colOff>
      <xdr:row>8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A9C097-6A89-4797-9756-194D439B88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200025" y="161925"/>
          <a:ext cx="5514975" cy="1466850"/>
        </a:xfrm>
        <a:prstGeom prst="rect">
          <a:avLst/>
        </a:prstGeom>
      </xdr:spPr>
    </xdr:pic>
    <xdr:clientData/>
  </xdr:twoCellAnchor>
  <xdr:twoCellAnchor>
    <xdr:from>
      <xdr:col>16384</xdr:col>
      <xdr:colOff>3629025</xdr:colOff>
      <xdr:row>29</xdr:row>
      <xdr:rowOff>38100</xdr:rowOff>
    </xdr:from>
    <xdr:to>
      <xdr:col>16384</xdr:col>
      <xdr:colOff>8201025</xdr:colOff>
      <xdr:row>43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091FFE-E9C9-4363-BF20-100D1E0E2CC9}"/>
            </a:ext>
            <a:ext uri="{147F2762-F138-4A5C-976F-8EAC2B608ADB}">
              <a16:predDERef xmlns:a16="http://schemas.microsoft.com/office/drawing/2014/main" pred="{44A9C097-6A89-4797-9756-194D439B8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16384</xdr:col>
      <xdr:colOff>3629025</xdr:colOff>
      <xdr:row>31</xdr:row>
      <xdr:rowOff>76200</xdr:rowOff>
    </xdr:from>
    <xdr:to>
      <xdr:col>16384</xdr:col>
      <xdr:colOff>8201025</xdr:colOff>
      <xdr:row>45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378002-35D7-A202-AE71-193353241A0A}"/>
            </a:ext>
            <a:ext uri="{147F2762-F138-4A5C-976F-8EAC2B608ADB}">
              <a16:predDERef xmlns:a16="http://schemas.microsoft.com/office/drawing/2014/main" pred="{11091FFE-E9C9-4363-BF20-100D1E0E2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16384</xdr:col>
      <xdr:colOff>3629025</xdr:colOff>
      <xdr:row>31</xdr:row>
      <xdr:rowOff>76200</xdr:rowOff>
    </xdr:from>
    <xdr:to>
      <xdr:col>16384</xdr:col>
      <xdr:colOff>8201025</xdr:colOff>
      <xdr:row>45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F49E13-266E-D0F0-DB86-3170CE2F3CFB}"/>
            </a:ext>
            <a:ext uri="{147F2762-F138-4A5C-976F-8EAC2B608ADB}">
              <a16:predDERef xmlns:a16="http://schemas.microsoft.com/office/drawing/2014/main" pred="{00378002-35D7-A202-AE71-193353241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16384</xdr:col>
      <xdr:colOff>3629025</xdr:colOff>
      <xdr:row>31</xdr:row>
      <xdr:rowOff>76200</xdr:rowOff>
    </xdr:from>
    <xdr:to>
      <xdr:col>16384</xdr:col>
      <xdr:colOff>8201025</xdr:colOff>
      <xdr:row>45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989557-548A-F39A-EDA6-2923D24922BB}"/>
            </a:ext>
            <a:ext uri="{147F2762-F138-4A5C-976F-8EAC2B608ADB}">
              <a16:predDERef xmlns:a16="http://schemas.microsoft.com/office/drawing/2014/main" pred="{E2F49E13-266E-D0F0-DB86-3170CE2F3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16384</xdr:col>
      <xdr:colOff>3629025</xdr:colOff>
      <xdr:row>31</xdr:row>
      <xdr:rowOff>76200</xdr:rowOff>
    </xdr:from>
    <xdr:to>
      <xdr:col>16384</xdr:col>
      <xdr:colOff>8201025</xdr:colOff>
      <xdr:row>45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AF3F20-8CD7-FA35-97D7-3C3F43AAB2E9}"/>
            </a:ext>
            <a:ext uri="{147F2762-F138-4A5C-976F-8EAC2B608ADB}">
              <a16:predDERef xmlns:a16="http://schemas.microsoft.com/office/drawing/2014/main" pred="{7E989557-548A-F39A-EDA6-2923D2492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16384</xdr:col>
      <xdr:colOff>5915025</xdr:colOff>
      <xdr:row>38</xdr:row>
      <xdr:rowOff>114300</xdr:rowOff>
    </xdr:from>
    <xdr:to>
      <xdr:col>16384</xdr:col>
      <xdr:colOff>6867525</xdr:colOff>
      <xdr:row>43</xdr:row>
      <xdr:rowOff>114300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20AAD08-EA34-7E55-2415-A845EF9493B1}"/>
            </a:ext>
            <a:ext uri="{147F2762-F138-4A5C-976F-8EAC2B608ADB}">
              <a16:predDERef xmlns:a16="http://schemas.microsoft.com/office/drawing/2014/main" pred="{48AF3F20-8CD7-FA35-97D7-3C3F43AAB2E9}"/>
            </a:ext>
          </a:extLst>
        </xdr:cNvPr>
        <xdr:cNvSpPr/>
      </xdr:nvSpPr>
      <xdr:spPr>
        <a:xfrm>
          <a:off x="11934825" y="8124825"/>
          <a:ext cx="952500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16384</xdr:col>
      <xdr:colOff>3629025</xdr:colOff>
      <xdr:row>28</xdr:row>
      <xdr:rowOff>76200</xdr:rowOff>
    </xdr:from>
    <xdr:to>
      <xdr:col>16384</xdr:col>
      <xdr:colOff>8201025</xdr:colOff>
      <xdr:row>42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D97E6E9-0FF2-6138-40B9-50240977951D}"/>
            </a:ext>
            <a:ext uri="{147F2762-F138-4A5C-976F-8EAC2B608ADB}">
              <a16:predDERef xmlns:a16="http://schemas.microsoft.com/office/drawing/2014/main" pred="{320AAD08-EA34-7E55-2415-A845EF949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16384</xdr:col>
      <xdr:colOff>3629025</xdr:colOff>
      <xdr:row>28</xdr:row>
      <xdr:rowOff>76200</xdr:rowOff>
    </xdr:from>
    <xdr:to>
      <xdr:col>16384</xdr:col>
      <xdr:colOff>8201025</xdr:colOff>
      <xdr:row>42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373273F-C74A-87C7-BCE4-61C709829952}"/>
            </a:ext>
            <a:ext uri="{147F2762-F138-4A5C-976F-8EAC2B608ADB}">
              <a16:predDERef xmlns:a16="http://schemas.microsoft.com/office/drawing/2014/main" pred="{2D97E6E9-0FF2-6138-40B9-502409779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16384</xdr:col>
      <xdr:colOff>3629025</xdr:colOff>
      <xdr:row>28</xdr:row>
      <xdr:rowOff>76200</xdr:rowOff>
    </xdr:from>
    <xdr:to>
      <xdr:col>16384</xdr:col>
      <xdr:colOff>8201025</xdr:colOff>
      <xdr:row>42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3ADB5C42-BE54-81C5-2C9B-F31EC063E112}"/>
                </a:ext>
                <a:ext uri="{147F2762-F138-4A5C-976F-8EAC2B608ADB}">
                  <a16:predDERef xmlns:a16="http://schemas.microsoft.com/office/drawing/2014/main" pred="{1373273F-C74A-87C7-BCE4-61C7098299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  <xdr:twoCellAnchor>
    <xdr:from>
      <xdr:col>16384</xdr:col>
      <xdr:colOff>3629025</xdr:colOff>
      <xdr:row>28</xdr:row>
      <xdr:rowOff>76200</xdr:rowOff>
    </xdr:from>
    <xdr:to>
      <xdr:col>16384</xdr:col>
      <xdr:colOff>8201025</xdr:colOff>
      <xdr:row>42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AC9D41CC-FAEC-746F-41F4-F86F0DBB5D2E}"/>
                </a:ext>
                <a:ext uri="{147F2762-F138-4A5C-976F-8EAC2B608ADB}">
                  <a16:predDERef xmlns:a16="http://schemas.microsoft.com/office/drawing/2014/main" pred="{3ADB5C42-BE54-81C5-2C9B-F31EC063E1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  <xdr:twoCellAnchor>
    <xdr:from>
      <xdr:col>16384</xdr:col>
      <xdr:colOff>3629025</xdr:colOff>
      <xdr:row>28</xdr:row>
      <xdr:rowOff>76200</xdr:rowOff>
    </xdr:from>
    <xdr:to>
      <xdr:col>16384</xdr:col>
      <xdr:colOff>8201025</xdr:colOff>
      <xdr:row>42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E30C8A09-A42D-1958-53CE-A42B78776E64}"/>
                </a:ext>
                <a:ext uri="{147F2762-F138-4A5C-976F-8EAC2B608ADB}">
                  <a16:predDERef xmlns:a16="http://schemas.microsoft.com/office/drawing/2014/main" pred="{AC9D41CC-FAEC-746F-41F4-F86F0DBB5D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  <xdr:twoCellAnchor>
    <xdr:from>
      <xdr:col>16384</xdr:col>
      <xdr:colOff>3629025</xdr:colOff>
      <xdr:row>28</xdr:row>
      <xdr:rowOff>76200</xdr:rowOff>
    </xdr:from>
    <xdr:to>
      <xdr:col>16384</xdr:col>
      <xdr:colOff>8201025</xdr:colOff>
      <xdr:row>42</xdr:row>
      <xdr:rowOff>152400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A9CFF36-69AE-E41F-F455-E790AC286C70}"/>
            </a:ext>
            <a:ext uri="{147F2762-F138-4A5C-976F-8EAC2B608ADB}">
              <a16:predDERef xmlns:a16="http://schemas.microsoft.com/office/drawing/2014/main" pred="{E30C8A09-A42D-1958-53CE-A42B78776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16384</xdr:col>
      <xdr:colOff>3629025</xdr:colOff>
      <xdr:row>32</xdr:row>
      <xdr:rowOff>171450</xdr:rowOff>
    </xdr:from>
    <xdr:to>
      <xdr:col>16384</xdr:col>
      <xdr:colOff>8201025</xdr:colOff>
      <xdr:row>47</xdr:row>
      <xdr:rowOff>57150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452BD576-A719-1266-169E-3A8896CB90EE}"/>
            </a:ext>
            <a:ext uri="{147F2762-F138-4A5C-976F-8EAC2B608ADB}">
              <a16:predDERef xmlns:a16="http://schemas.microsoft.com/office/drawing/2014/main" pred="{BA9CFF36-69AE-E41F-F455-E790AC286C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3</xdr:col>
      <xdr:colOff>1152525</xdr:colOff>
      <xdr:row>53</xdr:row>
      <xdr:rowOff>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C4FAF2C7-FD62-4D91-BB89-8AB350D45016}"/>
            </a:ext>
            <a:ext uri="{147F2762-F138-4A5C-976F-8EAC2B608ADB}">
              <a16:predDERef xmlns:a16="http://schemas.microsoft.com/office/drawing/2014/main" pred="{452BD576-A719-1266-169E-3A8896CB9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9C0AE48924BF50A/a04b81b1-8e35-4e72-aeb9-98aed8ed4403%203.xlsx" TargetMode="External"/><Relationship Id="rId1" Type="http://schemas.openxmlformats.org/officeDocument/2006/relationships/externalLinkPath" Target="a04b81b1-8e35-4e72-aeb9-98aed8ed4403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C9C0AE48924BF50A" itemId="C9C0AE48924BF50A!s298f32576af94c20aefac88983e2ff46">
      <xxl21:absoluteUrl r:id="rId2"/>
    </xxl21:alternateUrls>
    <sheetNames>
      <sheetName val="APP"/>
      <sheetName val="Planilha2"/>
    </sheetNames>
    <sheetDataSet>
      <sheetData sheetId="0">
        <row r="35">
          <cell r="C35" t="str">
            <v>Percentual Sugerido</v>
          </cell>
        </row>
        <row r="36">
          <cell r="B36" t="str">
            <v>PAPEL</v>
          </cell>
          <cell r="C36">
            <v>0.32</v>
          </cell>
        </row>
        <row r="37">
          <cell r="B37" t="str">
            <v>TIJOLO</v>
          </cell>
          <cell r="C37">
            <v>0.35</v>
          </cell>
        </row>
        <row r="38">
          <cell r="B38" t="str">
            <v>HÍBRIDOS</v>
          </cell>
          <cell r="C38">
            <v>0.08</v>
          </cell>
        </row>
        <row r="39">
          <cell r="B39" t="str">
            <v>FOFs</v>
          </cell>
          <cell r="C39">
            <v>0.05</v>
          </cell>
        </row>
        <row r="40">
          <cell r="B40" t="str">
            <v>DESENVOLVIMENTO</v>
          </cell>
          <cell r="C40">
            <v>0.1</v>
          </cell>
        </row>
        <row r="41">
          <cell r="B41" t="str">
            <v>HOTELARIAS</v>
          </cell>
          <cell r="C41">
            <v>0.1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FB5A4-A1F3-4E23-BE9E-2C6524CCDE53}" name="Table1" displayName="Table1" ref="B2:E20" totalsRowShown="0" headerRowDxfId="2">
  <autoFilter ref="B2:E20" xr:uid="{E39FB5A4-A1F3-4E23-BE9E-2C6524CCDE53}"/>
  <tableColumns count="4">
    <tableColumn id="1" xr3:uid="{36E5155C-8545-4E2E-875E-336888586014}" name="CHAVE" dataDxfId="1">
      <calculatedColumnFormula>Table1[[#This Row],[PERFIL]]&amp;"-"&amp;Table1[[#This Row],[TIPO DE FII]]</calculatedColumnFormula>
    </tableColumn>
    <tableColumn id="2" xr3:uid="{EE44300E-21D3-4C20-9B92-1C32973E6AFD}" name="PERFIL"/>
    <tableColumn id="3" xr3:uid="{E0BD1B4A-7E02-436A-89B6-BDD0DC02F801}" name="TIPO DE FII"/>
    <tableColumn id="4" xr3:uid="{0F9E3AFA-97E9-4270-BDD8-CD290DA15DF6}" name="%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F40"/>
  <sheetViews>
    <sheetView showGridLines="0" tabSelected="1" topLeftCell="A17" workbookViewId="0">
      <selection activeCell="D36" sqref="D36"/>
    </sheetView>
  </sheetViews>
  <sheetFormatPr defaultColWidth="0" defaultRowHeight="15"/>
  <cols>
    <col min="1" max="1" width="3.7109375" customWidth="1"/>
    <col min="2" max="2" width="31.5703125" style="1" customWidth="1"/>
    <col min="3" max="3" width="30.85546875" style="1" customWidth="1"/>
    <col min="4" max="4" width="19.42578125" style="1" customWidth="1"/>
    <col min="5" max="5" width="4.7109375" customWidth="1"/>
    <col min="6" max="6" width="9.140625" hidden="1" customWidth="1"/>
  </cols>
  <sheetData>
    <row r="10" spans="2:4" ht="26.25">
      <c r="B10" s="42" t="s">
        <v>0</v>
      </c>
      <c r="C10" s="43"/>
      <c r="D10" s="3"/>
    </row>
    <row r="11" spans="2:4" ht="17.25">
      <c r="B11" s="46" t="s">
        <v>1</v>
      </c>
      <c r="C11" s="47"/>
      <c r="D11" s="4">
        <v>4200</v>
      </c>
    </row>
    <row r="12" spans="2:4" ht="17.25">
      <c r="B12" s="48" t="s">
        <v>2</v>
      </c>
      <c r="C12" s="49"/>
      <c r="D12" s="40">
        <v>6.0000000000000001E-3</v>
      </c>
    </row>
    <row r="13" spans="2:4" ht="17.25">
      <c r="B13" s="50" t="s">
        <v>3</v>
      </c>
      <c r="C13" s="51"/>
      <c r="D13" s="5" cm="1">
        <f t="array" ref="D13">salário*30%</f>
        <v>1260</v>
      </c>
    </row>
    <row r="15" spans="2:4" ht="26.25">
      <c r="B15" s="60" t="s">
        <v>4</v>
      </c>
      <c r="C15" s="61"/>
      <c r="D15" s="62"/>
    </row>
    <row r="16" spans="2:4" ht="17.25">
      <c r="B16" s="58" t="s">
        <v>5</v>
      </c>
      <c r="C16" s="59"/>
      <c r="D16" s="41">
        <v>1260</v>
      </c>
    </row>
    <row r="17" spans="1:4" ht="17.25">
      <c r="B17" s="56" t="s">
        <v>6</v>
      </c>
      <c r="C17" s="57"/>
      <c r="D17" s="9">
        <v>10</v>
      </c>
    </row>
    <row r="18" spans="1:4" ht="17.25">
      <c r="B18" s="56" t="s">
        <v>7</v>
      </c>
      <c r="C18" s="57"/>
      <c r="D18" s="10">
        <v>1.0789999999999999E-2</v>
      </c>
    </row>
    <row r="19" spans="1:4" ht="17.25">
      <c r="B19" s="54" t="s">
        <v>8</v>
      </c>
      <c r="C19" s="55"/>
      <c r="D19" s="12" cm="1">
        <f t="array" ref="D19">FV(taxa_mensal,qtd_anos*12,aporte*-1)</f>
        <v>306538.10778801696</v>
      </c>
    </row>
    <row r="20" spans="1:4" ht="17.25">
      <c r="B20" s="52" t="s">
        <v>9</v>
      </c>
      <c r="C20" s="53"/>
      <c r="D20" s="11" cm="1">
        <f t="array" ref="D20">patrimônio*Rendimento_carteira</f>
        <v>1839.2286467281017</v>
      </c>
    </row>
    <row r="22" spans="1:4" ht="24">
      <c r="B22" s="44" t="s">
        <v>10</v>
      </c>
      <c r="C22" s="45"/>
      <c r="D22" s="13" t="s">
        <v>11</v>
      </c>
    </row>
    <row r="23" spans="1:4" ht="17.25">
      <c r="A23" s="2">
        <v>2</v>
      </c>
      <c r="B23" s="14" t="s">
        <v>12</v>
      </c>
      <c r="C23" s="6">
        <f>FV($D$18,$A23*12,$D$16*-1)</f>
        <v>34306.810395032975</v>
      </c>
      <c r="D23" s="15" cm="1">
        <f t="array" ref="D23">C23*Rendimento_carteira</f>
        <v>205.84086237019787</v>
      </c>
    </row>
    <row r="24" spans="1:4" ht="17.25">
      <c r="A24" s="2">
        <v>5</v>
      </c>
      <c r="B24" s="16" t="s">
        <v>13</v>
      </c>
      <c r="C24" s="7">
        <f t="shared" ref="C24:C27" si="0">FV($D$18,$A24*12,$D$16*-1)</f>
        <v>105558.91163809443</v>
      </c>
      <c r="D24" s="17" cm="1">
        <f t="array" ref="D24">C24*Rendimento_carteira</f>
        <v>633.35346982856663</v>
      </c>
    </row>
    <row r="25" spans="1:4" ht="17.25">
      <c r="A25" s="2">
        <v>10</v>
      </c>
      <c r="B25" s="16" t="s">
        <v>14</v>
      </c>
      <c r="C25" s="7">
        <f t="shared" si="0"/>
        <v>306538.10778801696</v>
      </c>
      <c r="D25" s="17" cm="1">
        <f t="array" ref="D25">C25*Rendimento_carteira</f>
        <v>1839.2286467281017</v>
      </c>
    </row>
    <row r="26" spans="1:4" ht="17.25">
      <c r="A26" s="2">
        <v>20</v>
      </c>
      <c r="B26" s="18" t="s">
        <v>15</v>
      </c>
      <c r="C26" s="8">
        <f t="shared" si="0"/>
        <v>1417749.9841223215</v>
      </c>
      <c r="D26" s="19" cm="1">
        <f t="array" ref="D26">C26*Rendimento_carteira</f>
        <v>8506.4999047339297</v>
      </c>
    </row>
    <row r="27" spans="1:4" ht="17.25">
      <c r="A27" s="2">
        <v>30</v>
      </c>
      <c r="B27" s="20" t="s">
        <v>16</v>
      </c>
      <c r="C27" s="21">
        <f t="shared" si="0"/>
        <v>5445933.7653059401</v>
      </c>
      <c r="D27" s="22" cm="1">
        <f t="array" ref="D27">C27*Rendimento_carteira</f>
        <v>32675.602591835643</v>
      </c>
    </row>
    <row r="30" spans="1:4">
      <c r="B30" s="23" t="s">
        <v>17</v>
      </c>
      <c r="C30" s="23" t="s">
        <v>18</v>
      </c>
      <c r="D30" s="23"/>
    </row>
    <row r="31" spans="1:4">
      <c r="B31" s="25" t="s">
        <v>19</v>
      </c>
      <c r="C31" s="26" cm="1">
        <f t="array" ref="C31">aporte</f>
        <v>1260</v>
      </c>
      <c r="D31" s="24"/>
    </row>
    <row r="33" spans="2:4">
      <c r="B33" s="27" t="s">
        <v>20</v>
      </c>
      <c r="C33" s="27" t="s">
        <v>21</v>
      </c>
      <c r="D33" s="27" t="s">
        <v>22</v>
      </c>
    </row>
    <row r="34" spans="2:4">
      <c r="B34" s="28" t="s">
        <v>23</v>
      </c>
      <c r="C34" s="31">
        <f>VLOOKUP($C$30&amp;"-"&amp;B34,Base!B:E,4,FALSE)</f>
        <v>0.32</v>
      </c>
      <c r="D34" s="32">
        <f>C34*$C$31</f>
        <v>403.2</v>
      </c>
    </row>
    <row r="35" spans="2:4">
      <c r="B35" s="28" t="s">
        <v>24</v>
      </c>
      <c r="C35" s="31">
        <f>VLOOKUP($C$30&amp;"-"&amp;B35,Base!B:E,4,FALSE)</f>
        <v>0.35</v>
      </c>
      <c r="D35" s="32">
        <f>C35*$C$31</f>
        <v>441</v>
      </c>
    </row>
    <row r="36" spans="2:4">
      <c r="B36" s="28" t="s">
        <v>25</v>
      </c>
      <c r="C36" s="31">
        <f>VLOOKUP($C$30&amp;"-"&amp;B36,Base!B:E,4,FALSE)</f>
        <v>0.08</v>
      </c>
      <c r="D36" s="32">
        <f t="shared" ref="D36:D39" si="1">C36*$C$31</f>
        <v>100.8</v>
      </c>
    </row>
    <row r="37" spans="2:4">
      <c r="B37" s="28" t="s">
        <v>26</v>
      </c>
      <c r="C37" s="31">
        <f>VLOOKUP($C$30&amp;"-"&amp;B37,Base!B:E,4,FALSE)</f>
        <v>0.05</v>
      </c>
      <c r="D37" s="32">
        <f t="shared" si="1"/>
        <v>63</v>
      </c>
    </row>
    <row r="38" spans="2:4">
      <c r="B38" s="28" t="s">
        <v>27</v>
      </c>
      <c r="C38" s="31">
        <f>VLOOKUP($C$30&amp;"-"&amp;B38,Base!B:E,4,FALSE)</f>
        <v>0.1</v>
      </c>
      <c r="D38" s="32">
        <f t="shared" si="1"/>
        <v>126</v>
      </c>
    </row>
    <row r="39" spans="2:4">
      <c r="B39" s="28" t="s">
        <v>28</v>
      </c>
      <c r="C39" s="31">
        <f>VLOOKUP($C$30&amp;"-"&amp;B39,Base!B:E,4,FALSE)</f>
        <v>0.1</v>
      </c>
      <c r="D39" s="32">
        <f t="shared" si="1"/>
        <v>126</v>
      </c>
    </row>
    <row r="40" spans="2:4">
      <c r="B40" s="29"/>
      <c r="C40" s="29"/>
      <c r="D40" s="30">
        <f>SUM(D34:D39)</f>
        <v>1260</v>
      </c>
    </row>
  </sheetData>
  <mergeCells count="11">
    <mergeCell ref="B10:C10"/>
    <mergeCell ref="B22:C22"/>
    <mergeCell ref="B11:C11"/>
    <mergeCell ref="B12:C12"/>
    <mergeCell ref="B13:C13"/>
    <mergeCell ref="B20:C20"/>
    <mergeCell ref="B19:C19"/>
    <mergeCell ref="B18:C18"/>
    <mergeCell ref="B17:C17"/>
    <mergeCell ref="B16:C16"/>
    <mergeCell ref="B15:D15"/>
  </mergeCells>
  <dataValidations count="1">
    <dataValidation type="list" allowBlank="1" showInputMessage="1" showErrorMessage="1" sqref="C30" xr:uid="{8AC56A35-7E01-4B25-AFA6-8F11817BBA88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1EB7-D70C-4DD4-B082-860D6807CB04}">
  <dimension ref="B2:H20"/>
  <sheetViews>
    <sheetView showGridLines="0" workbookViewId="0">
      <selection activeCell="F1" sqref="F1:XFD1048576"/>
    </sheetView>
  </sheetViews>
  <sheetFormatPr defaultColWidth="0" defaultRowHeight="15"/>
  <cols>
    <col min="1" max="1" width="2.85546875" customWidth="1"/>
    <col min="2" max="2" width="30.140625" bestFit="1" customWidth="1"/>
    <col min="3" max="3" width="14.7109375" bestFit="1" customWidth="1"/>
    <col min="4" max="4" width="18.42578125" bestFit="1" customWidth="1"/>
    <col min="5" max="5" width="4.85546875" bestFit="1" customWidth="1"/>
    <col min="7" max="7" width="18.28515625" hidden="1"/>
    <col min="8" max="8" width="12.5703125" hidden="1"/>
  </cols>
  <sheetData>
    <row r="2" spans="2:8">
      <c r="B2" s="33" t="s">
        <v>29</v>
      </c>
      <c r="C2" s="33" t="s">
        <v>30</v>
      </c>
      <c r="D2" s="33" t="s">
        <v>20</v>
      </c>
      <c r="E2" s="33" t="s">
        <v>31</v>
      </c>
    </row>
    <row r="3" spans="2:8">
      <c r="B3" t="str">
        <f>Table1[[#This Row],[PERFIL]]&amp;"-"&amp;Table1[[#This Row],[TIPO DE FII]]</f>
        <v>CONSERVADOR-PAPEL</v>
      </c>
      <c r="C3" t="s">
        <v>32</v>
      </c>
      <c r="D3" s="28" t="s">
        <v>23</v>
      </c>
      <c r="E3" s="36">
        <v>0.3</v>
      </c>
    </row>
    <row r="4" spans="2:8">
      <c r="B4" t="str">
        <f>Table1[[#This Row],[PERFIL]]&amp;"-"&amp;Table1[[#This Row],[TIPO DE FII]]</f>
        <v>CONSERVADOR-TIJOLO</v>
      </c>
      <c r="C4" t="s">
        <v>32</v>
      </c>
      <c r="D4" s="28" t="s">
        <v>24</v>
      </c>
      <c r="E4" s="36">
        <v>0.5</v>
      </c>
    </row>
    <row r="5" spans="2:8">
      <c r="B5" t="str">
        <f>Table1[[#This Row],[PERFIL]]&amp;"-"&amp;Table1[[#This Row],[TIPO DE FII]]</f>
        <v>CONSERVADOR-HÍBRIDOS</v>
      </c>
      <c r="C5" t="s">
        <v>32</v>
      </c>
      <c r="D5" s="28" t="s">
        <v>25</v>
      </c>
      <c r="E5" s="36">
        <v>0.1</v>
      </c>
      <c r="G5" s="39"/>
      <c r="H5" s="39"/>
    </row>
    <row r="6" spans="2:8">
      <c r="B6" t="str">
        <f>Table1[[#This Row],[PERFIL]]&amp;"-"&amp;Table1[[#This Row],[TIPO DE FII]]</f>
        <v>CONSERVADOR-FOFs</v>
      </c>
      <c r="C6" t="s">
        <v>32</v>
      </c>
      <c r="D6" s="28" t="s">
        <v>26</v>
      </c>
      <c r="E6" s="36">
        <v>0.1</v>
      </c>
    </row>
    <row r="7" spans="2:8">
      <c r="B7" t="str">
        <f>Table1[[#This Row],[PERFIL]]&amp;"-"&amp;Table1[[#This Row],[TIPO DE FII]]</f>
        <v>CONSERVADOR-DESENVOLVIMENTO</v>
      </c>
      <c r="C7" t="s">
        <v>32</v>
      </c>
      <c r="D7" s="28" t="s">
        <v>27</v>
      </c>
      <c r="E7" s="36">
        <v>0</v>
      </c>
    </row>
    <row r="8" spans="2:8">
      <c r="B8" s="34" t="str">
        <f>Table1[[#This Row],[PERFIL]]&amp;"-"&amp;Table1[[#This Row],[TIPO DE FII]]</f>
        <v>CONSERVADOR-HOTELARIAS</v>
      </c>
      <c r="C8" s="34" t="s">
        <v>32</v>
      </c>
      <c r="D8" s="35" t="s">
        <v>28</v>
      </c>
      <c r="E8" s="37">
        <v>0</v>
      </c>
    </row>
    <row r="9" spans="2:8">
      <c r="B9" t="str">
        <f>Table1[[#This Row],[PERFIL]]&amp;"-"&amp;Table1[[#This Row],[TIPO DE FII]]</f>
        <v>MODERADO-PAPEL</v>
      </c>
      <c r="C9" t="s">
        <v>33</v>
      </c>
      <c r="D9" s="28" t="s">
        <v>23</v>
      </c>
      <c r="E9" s="36">
        <v>0.32</v>
      </c>
    </row>
    <row r="10" spans="2:8">
      <c r="B10" t="str">
        <f>Table1[[#This Row],[PERFIL]]&amp;"-"&amp;Table1[[#This Row],[TIPO DE FII]]</f>
        <v>MODERADO-TIJOLO</v>
      </c>
      <c r="C10" t="s">
        <v>33</v>
      </c>
      <c r="D10" s="28" t="s">
        <v>24</v>
      </c>
      <c r="E10" s="38">
        <v>0.35</v>
      </c>
    </row>
    <row r="11" spans="2:8">
      <c r="B11" t="str">
        <f>Table1[[#This Row],[PERFIL]]&amp;"-"&amp;Table1[[#This Row],[TIPO DE FII]]</f>
        <v>MODERADO-HÍBRIDOS</v>
      </c>
      <c r="C11" t="s">
        <v>33</v>
      </c>
      <c r="D11" s="28" t="s">
        <v>25</v>
      </c>
      <c r="E11" s="36">
        <v>0.08</v>
      </c>
    </row>
    <row r="12" spans="2:8">
      <c r="B12" t="str">
        <f>Table1[[#This Row],[PERFIL]]&amp;"-"&amp;Table1[[#This Row],[TIPO DE FII]]</f>
        <v>MODERADO-FOFs</v>
      </c>
      <c r="C12" t="s">
        <v>33</v>
      </c>
      <c r="D12" s="28" t="s">
        <v>26</v>
      </c>
      <c r="E12" s="36">
        <v>0.05</v>
      </c>
    </row>
    <row r="13" spans="2:8">
      <c r="B13" t="str">
        <f>Table1[[#This Row],[PERFIL]]&amp;"-"&amp;Table1[[#This Row],[TIPO DE FII]]</f>
        <v>MODERADO-DESENVOLVIMENTO</v>
      </c>
      <c r="C13" t="s">
        <v>33</v>
      </c>
      <c r="D13" s="28" t="s">
        <v>27</v>
      </c>
      <c r="E13" s="36">
        <v>0.1</v>
      </c>
    </row>
    <row r="14" spans="2:8">
      <c r="B14" s="34" t="str">
        <f>Table1[[#This Row],[PERFIL]]&amp;"-"&amp;Table1[[#This Row],[TIPO DE FII]]</f>
        <v>MODERADO-HOTELARIAS</v>
      </c>
      <c r="C14" s="34" t="s">
        <v>33</v>
      </c>
      <c r="D14" s="35" t="s">
        <v>28</v>
      </c>
      <c r="E14" s="37">
        <v>0.1</v>
      </c>
    </row>
    <row r="15" spans="2:8">
      <c r="B15" t="str">
        <f>Table1[[#This Row],[PERFIL]]&amp;"-"&amp;Table1[[#This Row],[TIPO DE FII]]</f>
        <v>AGRESSIVO-PAPEL</v>
      </c>
      <c r="C15" t="s">
        <v>34</v>
      </c>
      <c r="D15" s="28" t="s">
        <v>23</v>
      </c>
      <c r="E15" s="36">
        <v>0.5</v>
      </c>
    </row>
    <row r="16" spans="2:8">
      <c r="B16" t="str">
        <f>Table1[[#This Row],[PERFIL]]&amp;"-"&amp;Table1[[#This Row],[TIPO DE FII]]</f>
        <v>AGRESSIVO-TIJOLO</v>
      </c>
      <c r="C16" t="s">
        <v>34</v>
      </c>
      <c r="D16" s="28" t="s">
        <v>24</v>
      </c>
      <c r="E16" s="36">
        <v>0.1</v>
      </c>
    </row>
    <row r="17" spans="2:5">
      <c r="B17" t="str">
        <f>Table1[[#This Row],[PERFIL]]&amp;"-"&amp;Table1[[#This Row],[TIPO DE FII]]</f>
        <v>AGRESSIVO-HÍBRIDOS</v>
      </c>
      <c r="C17" t="s">
        <v>34</v>
      </c>
      <c r="D17" s="28" t="s">
        <v>25</v>
      </c>
      <c r="E17" s="36">
        <v>0.05</v>
      </c>
    </row>
    <row r="18" spans="2:5">
      <c r="B18" t="str">
        <f>Table1[[#This Row],[PERFIL]]&amp;"-"&amp;Table1[[#This Row],[TIPO DE FII]]</f>
        <v>AGRESSIVO-FOFs</v>
      </c>
      <c r="C18" t="s">
        <v>34</v>
      </c>
      <c r="D18" s="28" t="s">
        <v>26</v>
      </c>
      <c r="E18" s="36">
        <v>0.05</v>
      </c>
    </row>
    <row r="19" spans="2:5">
      <c r="B19" t="str">
        <f>Table1[[#This Row],[PERFIL]]&amp;"-"&amp;Table1[[#This Row],[TIPO DE FII]]</f>
        <v>AGRESSIVO-DESENVOLVIMENTO</v>
      </c>
      <c r="C19" t="s">
        <v>34</v>
      </c>
      <c r="D19" s="28" t="s">
        <v>27</v>
      </c>
      <c r="E19" s="36">
        <v>0.2</v>
      </c>
    </row>
    <row r="20" spans="2:5">
      <c r="B20" t="str">
        <f>Table1[[#This Row],[PERFIL]]&amp;"-"&amp;Table1[[#This Row],[TIPO DE FII]]</f>
        <v>AGRESSIVO-HOTELARIAS</v>
      </c>
      <c r="C20" t="s">
        <v>34</v>
      </c>
      <c r="D20" s="28" t="s">
        <v>28</v>
      </c>
      <c r="E20" s="36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2025-07-03T16:04:26Z</dcterms:created>
  <dcterms:modified xsi:type="dcterms:W3CDTF">2025-07-03T20:36:08Z</dcterms:modified>
  <cp:category/>
  <cp:contentStatus/>
</cp:coreProperties>
</file>