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Capex &amp; Depreciation Schedulet" sheetId="2" r:id="rId5"/>
    <sheet state="visible" name="Balance Sheet" sheetId="3" r:id="rId6"/>
    <sheet state="visible" name="Cash Flow Statement" sheetId="4" r:id="rId7"/>
  </sheets>
  <definedNames/>
  <calcPr/>
</workbook>
</file>

<file path=xl/sharedStrings.xml><?xml version="1.0" encoding="utf-8"?>
<sst xmlns="http://schemas.openxmlformats.org/spreadsheetml/2006/main" count="122" uniqueCount="92">
  <si>
    <t xml:space="preserve">Income Statement  </t>
  </si>
  <si>
    <t>Year 1</t>
  </si>
  <si>
    <t>Year 2</t>
  </si>
  <si>
    <t>Year 3</t>
  </si>
  <si>
    <t>Year 4</t>
  </si>
  <si>
    <t>Revenue</t>
  </si>
  <si>
    <t>Gross Revenue</t>
  </si>
  <si>
    <t>Refunds</t>
  </si>
  <si>
    <t>Discounts</t>
  </si>
  <si>
    <t>Net Revenue</t>
  </si>
  <si>
    <t>Cost of Goods Sold</t>
  </si>
  <si>
    <t>Product</t>
  </si>
  <si>
    <t>Fulfillment</t>
  </si>
  <si>
    <t>Merchant Services</t>
  </si>
  <si>
    <t>Total COGS</t>
  </si>
  <si>
    <t>Gross Margin</t>
  </si>
  <si>
    <t>GM %</t>
  </si>
  <si>
    <t>Operating Expenses</t>
  </si>
  <si>
    <t>Personnel</t>
  </si>
  <si>
    <t>Marketing</t>
  </si>
  <si>
    <t>Other</t>
  </si>
  <si>
    <t>Depreciation</t>
  </si>
  <si>
    <t>Total OPEX</t>
  </si>
  <si>
    <t>Operating Income</t>
  </si>
  <si>
    <t xml:space="preserve">Interest </t>
  </si>
  <si>
    <t>NI Before Taxes</t>
  </si>
  <si>
    <t>Net Income Before Taxes</t>
  </si>
  <si>
    <t>Taxes</t>
  </si>
  <si>
    <t xml:space="preserve">Net Income </t>
  </si>
  <si>
    <t>Net Income After Taxes</t>
  </si>
  <si>
    <t>NI %</t>
  </si>
  <si>
    <t>EBITDA</t>
  </si>
  <si>
    <t>ASSUMPTIONS</t>
  </si>
  <si>
    <t>New Customers</t>
  </si>
  <si>
    <t>AOV (Average Order Value)</t>
  </si>
  <si>
    <t>Refunds (as % of rev)</t>
  </si>
  <si>
    <t>COGS</t>
  </si>
  <si>
    <t>Personel (as % of rev)</t>
  </si>
  <si>
    <t>Marketing (as % of rev)</t>
  </si>
  <si>
    <t>Interest</t>
  </si>
  <si>
    <t>Tax Rate</t>
  </si>
  <si>
    <t xml:space="preserve"> Greek Standards</t>
  </si>
  <si>
    <t>Capex &amp; Depreciation</t>
  </si>
  <si>
    <t>Useful Life (Years)</t>
  </si>
  <si>
    <t>Capex</t>
  </si>
  <si>
    <t>Servers</t>
  </si>
  <si>
    <t>Custom Software</t>
  </si>
  <si>
    <t>Forklift</t>
  </si>
  <si>
    <t>Total Capex</t>
  </si>
  <si>
    <t>Total D&amp;A</t>
  </si>
  <si>
    <t>Balance Sheet</t>
  </si>
  <si>
    <t>Dec 31, Year 0</t>
  </si>
  <si>
    <t>Historicals</t>
  </si>
  <si>
    <t>ASSETS</t>
  </si>
  <si>
    <t xml:space="preserve">Cash </t>
  </si>
  <si>
    <t>Accounts Receivable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</si>
  <si>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</si>
  <si>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</si>
  <si>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</si>
  <si>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</si>
  <si>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</si>
  <si>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</si>
  <si>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Accounts Payable</t>
  </si>
  <si>
    <t>Deferred Revenue</t>
  </si>
  <si>
    <t>Long Term Debt</t>
  </si>
  <si>
    <t>Total Liabilities</t>
  </si>
  <si>
    <t>EQUITY</t>
  </si>
  <si>
    <t>Common Stock</t>
  </si>
  <si>
    <t>Retained Earnings</t>
  </si>
  <si>
    <t>Total Shareholders Equity</t>
  </si>
  <si>
    <t>Liabilities &amp; Shareholders Equity</t>
  </si>
  <si>
    <t>Balance Check</t>
  </si>
  <si>
    <t>AR (Accounts Receivable)(% of revenue)</t>
  </si>
  <si>
    <t>AP (Accounts Payable) (% of revenue)</t>
  </si>
  <si>
    <t>Net Borrowing</t>
  </si>
  <si>
    <t>Debt Payments</t>
  </si>
  <si>
    <t>Interest Rate</t>
  </si>
  <si>
    <t>Interest Payments</t>
  </si>
  <si>
    <t>Cash Flow Statement</t>
  </si>
  <si>
    <t>Net Income</t>
  </si>
  <si>
    <t>Operating Activities</t>
  </si>
  <si>
    <t>Chg in AR (Change is Accounts Receivable)</t>
  </si>
  <si>
    <t>Chg in AP (Change in Accounts Payable)</t>
  </si>
  <si>
    <t>Chg in Def Rev (Change in Deferred Revenue)</t>
  </si>
  <si>
    <t>Operating Cash Flow</t>
  </si>
  <si>
    <t>Investing Activities</t>
  </si>
  <si>
    <t>Free Cash Flow</t>
  </si>
  <si>
    <t>Financing Activities</t>
  </si>
  <si>
    <t>Debt Repayment</t>
  </si>
  <si>
    <t>Net Borrowings</t>
  </si>
  <si>
    <t>NCF ( Negative Cash Flow) from Financing</t>
  </si>
  <si>
    <t>Net Cash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</si>
</sst>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_(* #,##0_);_(* \(#,##0\);_(* &quot;-&quot;??_);_(@_)"/>
    <numFmt numFmtId="167" formatCode="_(&quot;$&quot;* #,##0_);_(&quot;$&quot;* \(#,##0\);_(&quot;$&quot;* &quot;-&quot;??_);_(@_)"/>
  </numFmts>
  <fonts count="22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u/>
      <sz val="12.0"/>
      <color theme="1"/>
      <name val="Calibri"/>
    </font>
    <font>
      <i/>
      <sz val="12.0"/>
      <color theme="1"/>
      <name val="Calibri"/>
    </font>
    <font>
      <color rgb="FF0000FF"/>
      <name val="Arial"/>
      <scheme val="minor"/>
    </font>
    <font>
      <b/>
      <i/>
      <color theme="1"/>
      <name val="Arial"/>
      <scheme val="minor"/>
    </font>
    <font>
      <b/>
      <sz val="12.0"/>
      <color rgb="FF000000"/>
      <name val="Docs-Calibri"/>
    </font>
    <font>
      <b/>
      <i/>
      <sz val="12.0"/>
      <color theme="1"/>
      <name val="Calibri"/>
    </font>
    <font>
      <b/>
      <u/>
      <sz val="12.0"/>
      <color theme="1"/>
      <name val="Calibri"/>
    </font>
    <font>
      <u/>
      <sz val="12.0"/>
      <color theme="1"/>
      <name val="Calibri"/>
    </font>
    <font>
      <sz val="12.0"/>
      <color rgb="FF0000FF"/>
      <name val="Calibri"/>
    </font>
    <font>
      <u/>
      <sz val="12.0"/>
      <color rgb="FF000000"/>
      <name val="Docs-Calibri"/>
    </font>
    <font>
      <sz val="12.0"/>
      <color rgb="FF000000"/>
      <name val="Docs-Calibri"/>
    </font>
    <font>
      <b/>
      <u/>
      <sz val="12.0"/>
      <color theme="1"/>
      <name val="Calibri"/>
    </font>
    <font>
      <sz val="12.0"/>
      <color rgb="FFFF0000"/>
      <name val="Calibri"/>
    </font>
    <font>
      <sz val="12.0"/>
      <color rgb="FF0432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4" numFmtId="0" xfId="0" applyBorder="1" applyFont="1"/>
    <xf borderId="1" fillId="0" fontId="5" numFmtId="0" xfId="0" applyBorder="1" applyFont="1"/>
    <xf borderId="1" fillId="0" fontId="3" numFmtId="164" xfId="0" applyBorder="1" applyFont="1" applyNumberFormat="1"/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3" numFmtId="164" xfId="0" applyBorder="1" applyFont="1" applyNumberFormat="1"/>
    <xf borderId="3" fillId="0" fontId="7" numFmtId="0" xfId="0" applyAlignment="1" applyBorder="1" applyFont="1">
      <alignment vertical="bottom"/>
    </xf>
    <xf borderId="3" fillId="0" fontId="5" numFmtId="164" xfId="0" applyBorder="1" applyFont="1" applyNumberFormat="1"/>
    <xf borderId="4" fillId="0" fontId="6" numFmtId="0" xfId="0" applyAlignment="1" applyBorder="1" applyFont="1">
      <alignment vertical="bottom"/>
    </xf>
    <xf borderId="4" fillId="0" fontId="3" numFmtId="0" xfId="0" applyBorder="1" applyFont="1"/>
    <xf borderId="1" fillId="0" fontId="8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5" fillId="0" fontId="5" numFmtId="164" xfId="0" applyBorder="1" applyFont="1" applyNumberFormat="1"/>
    <xf borderId="1" fillId="0" fontId="7" numFmtId="0" xfId="0" applyAlignment="1" applyBorder="1" applyFont="1">
      <alignment vertical="bottom"/>
    </xf>
    <xf borderId="1" fillId="0" fontId="5" numFmtId="164" xfId="0" applyBorder="1" applyFont="1" applyNumberFormat="1"/>
    <xf borderId="1" fillId="0" fontId="9" numFmtId="0" xfId="0" applyAlignment="1" applyBorder="1" applyFont="1">
      <alignment vertical="bottom"/>
    </xf>
    <xf borderId="1" fillId="0" fontId="5" numFmtId="10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1" fillId="0" fontId="3" numFmtId="10" xfId="0" applyBorder="1" applyFont="1" applyNumberFormat="1"/>
    <xf borderId="1" fillId="2" fontId="6" numFmtId="0" xfId="0" applyAlignment="1" applyBorder="1" applyFill="1" applyFont="1">
      <alignment vertical="bottom"/>
    </xf>
    <xf borderId="1" fillId="0" fontId="10" numFmtId="165" xfId="0" applyAlignment="1" applyBorder="1" applyFont="1" applyNumberFormat="1">
      <alignment readingOrder="0"/>
    </xf>
    <xf borderId="1" fillId="0" fontId="6" numFmtId="0" xfId="0" applyAlignment="1" applyBorder="1" applyFont="1">
      <alignment readingOrder="0" vertical="bottom"/>
    </xf>
    <xf borderId="1" fillId="0" fontId="10" numFmtId="10" xfId="0" applyAlignment="1" applyBorder="1" applyFont="1" applyNumberFormat="1">
      <alignment readingOrder="0"/>
    </xf>
    <xf borderId="1" fillId="0" fontId="10" numFmtId="9" xfId="0" applyAlignment="1" applyBorder="1" applyFont="1" applyNumberFormat="1">
      <alignment readingOrder="0"/>
    </xf>
    <xf borderId="0" fillId="0" fontId="11" numFmtId="0" xfId="0" applyAlignment="1" applyFont="1">
      <alignment readingOrder="0"/>
    </xf>
    <xf borderId="0" fillId="3" fontId="12" numFmtId="0" xfId="0" applyAlignment="1" applyFill="1" applyFont="1">
      <alignment horizontal="center" readingOrder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166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6" fillId="0" fontId="3" numFmtId="164" xfId="0" applyBorder="1" applyFont="1" applyNumberFormat="1"/>
    <xf borderId="6" fillId="0" fontId="3" numFmtId="164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5" numFmtId="164" xfId="0" applyFont="1" applyNumberFormat="1"/>
    <xf borderId="0" fillId="3" fontId="17" numFmtId="0" xfId="0" applyAlignment="1" applyFont="1">
      <alignment horizontal="left" readingOrder="0"/>
    </xf>
    <xf borderId="0" fillId="3" fontId="18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7" fillId="0" fontId="5" numFmtId="164" xfId="0" applyBorder="1" applyFont="1" applyNumberFormat="1"/>
    <xf borderId="0" fillId="0" fontId="19" numFmtId="0" xfId="0" applyAlignment="1" applyFont="1">
      <alignment vertical="bottom"/>
    </xf>
    <xf borderId="0" fillId="0" fontId="20" numFmtId="0" xfId="0" applyAlignment="1" applyFont="1">
      <alignment horizontal="center"/>
    </xf>
    <xf borderId="7" fillId="0" fontId="3" numFmtId="164" xfId="0" applyBorder="1" applyFont="1" applyNumberFormat="1"/>
    <xf borderId="0" fillId="0" fontId="21" numFmtId="167" xfId="0" applyAlignment="1" applyFont="1" applyNumberFormat="1">
      <alignment horizontal="right" readingOrder="0" vertical="bottom"/>
    </xf>
    <xf borderId="0" fillId="0" fontId="3" numFmtId="167" xfId="0" applyFont="1" applyNumberFormat="1"/>
    <xf borderId="6" fillId="0" fontId="21" numFmtId="167" xfId="0" applyAlignment="1" applyBorder="1" applyFont="1" applyNumberFormat="1">
      <alignment horizontal="right" readingOrder="0" vertical="bottom"/>
    </xf>
    <xf borderId="6" fillId="0" fontId="3" numFmtId="167" xfId="0" applyBorder="1" applyFont="1" applyNumberFormat="1"/>
    <xf borderId="0" fillId="0" fontId="5" numFmtId="167" xfId="0" applyFont="1" applyNumberFormat="1"/>
    <xf borderId="6" fillId="4" fontId="3" numFmtId="164" xfId="0" applyBorder="1" applyFill="1" applyFont="1" applyNumberFormat="1"/>
    <xf borderId="7" fillId="0" fontId="5" numFmtId="167" xfId="0" applyBorder="1" applyFont="1" applyNumberFormat="1"/>
    <xf borderId="0" fillId="2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0" numFmtId="10" xfId="0" applyAlignment="1" applyFont="1" applyNumberFormat="1">
      <alignment readingOrder="0"/>
    </xf>
    <xf borderId="0" fillId="0" fontId="10" numFmtId="164" xfId="0" applyFont="1" applyNumberFormat="1"/>
    <xf borderId="0" fillId="0" fontId="10" numFmtId="16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</row>
    <row r="3">
      <c r="A3" s="4" t="s">
        <v>5</v>
      </c>
      <c r="B3" s="5"/>
      <c r="C3" s="5"/>
      <c r="D3" s="5"/>
      <c r="E3" s="5"/>
    </row>
    <row r="4">
      <c r="A4" s="3"/>
      <c r="B4" s="3"/>
      <c r="C4" s="3"/>
      <c r="D4" s="3"/>
      <c r="E4" s="3"/>
    </row>
    <row r="5">
      <c r="A5" s="3" t="s">
        <v>6</v>
      </c>
      <c r="B5" s="6">
        <f t="shared" ref="B5:E5" si="1">B42*B43</f>
        <v>3750000</v>
      </c>
      <c r="C5" s="6">
        <f t="shared" si="1"/>
        <v>6500000</v>
      </c>
      <c r="D5" s="6">
        <f t="shared" si="1"/>
        <v>7500000</v>
      </c>
      <c r="E5" s="6">
        <f t="shared" si="1"/>
        <v>12500000</v>
      </c>
    </row>
    <row r="6">
      <c r="A6" s="7" t="s">
        <v>7</v>
      </c>
      <c r="B6" s="6">
        <f>-$B5*B44</f>
        <v>-225000</v>
      </c>
      <c r="C6" s="6">
        <f t="shared" ref="C6:E6" si="2">-C5*C44</f>
        <v>-390000</v>
      </c>
      <c r="D6" s="6">
        <f t="shared" si="2"/>
        <v>-450000</v>
      </c>
      <c r="E6" s="6">
        <f t="shared" si="2"/>
        <v>-750000</v>
      </c>
    </row>
    <row r="7">
      <c r="A7" s="8" t="s">
        <v>8</v>
      </c>
      <c r="B7" s="9">
        <f t="shared" ref="B7:E7" si="3">-B5*$B45</f>
        <v>-300000</v>
      </c>
      <c r="C7" s="9">
        <f t="shared" si="3"/>
        <v>-520000</v>
      </c>
      <c r="D7" s="9">
        <f t="shared" si="3"/>
        <v>-600000</v>
      </c>
      <c r="E7" s="9">
        <f t="shared" si="3"/>
        <v>-1000000</v>
      </c>
    </row>
    <row r="8">
      <c r="A8" s="10" t="s">
        <v>9</v>
      </c>
      <c r="B8" s="11">
        <f t="shared" ref="B8:E8" si="4">SUM(B5:B7)</f>
        <v>3225000</v>
      </c>
      <c r="C8" s="11">
        <f t="shared" si="4"/>
        <v>5590000</v>
      </c>
      <c r="D8" s="11">
        <f t="shared" si="4"/>
        <v>6450000</v>
      </c>
      <c r="E8" s="11">
        <f t="shared" si="4"/>
        <v>10750000</v>
      </c>
    </row>
    <row r="9">
      <c r="A9" s="12"/>
      <c r="B9" s="13"/>
      <c r="C9" s="13"/>
      <c r="D9" s="13"/>
      <c r="E9" s="13"/>
    </row>
    <row r="10">
      <c r="A10" s="14" t="s">
        <v>10</v>
      </c>
      <c r="B10" s="3"/>
      <c r="C10" s="3"/>
      <c r="D10" s="3"/>
      <c r="E10" s="3"/>
    </row>
    <row r="11">
      <c r="A11" s="7" t="s">
        <v>11</v>
      </c>
      <c r="B11" s="6">
        <f t="shared" ref="B11:B13" si="6">B$8*B48</f>
        <v>1161000</v>
      </c>
      <c r="C11" s="6">
        <f t="shared" ref="C11:E11" si="5">C8*C48</f>
        <v>2012400</v>
      </c>
      <c r="D11" s="6">
        <f t="shared" si="5"/>
        <v>2322000</v>
      </c>
      <c r="E11" s="6">
        <f t="shared" si="5"/>
        <v>3870000</v>
      </c>
    </row>
    <row r="12">
      <c r="A12" s="7" t="s">
        <v>12</v>
      </c>
      <c r="B12" s="6">
        <f t="shared" si="6"/>
        <v>161250</v>
      </c>
      <c r="C12" s="6">
        <f t="shared" ref="C12:E12" si="7">C$8*C49</f>
        <v>279500</v>
      </c>
      <c r="D12" s="6">
        <f t="shared" si="7"/>
        <v>322500</v>
      </c>
      <c r="E12" s="6">
        <f t="shared" si="7"/>
        <v>537500</v>
      </c>
    </row>
    <row r="13">
      <c r="A13" s="8" t="s">
        <v>13</v>
      </c>
      <c r="B13" s="9">
        <f t="shared" si="6"/>
        <v>96750</v>
      </c>
      <c r="C13" s="9">
        <f t="shared" ref="C13:E13" si="8">C$8*C50</f>
        <v>167700</v>
      </c>
      <c r="D13" s="9">
        <f t="shared" si="8"/>
        <v>193500</v>
      </c>
      <c r="E13" s="9">
        <f t="shared" si="8"/>
        <v>322500</v>
      </c>
    </row>
    <row r="14">
      <c r="A14" s="15" t="s">
        <v>14</v>
      </c>
      <c r="B14" s="16">
        <f t="shared" ref="B14:E14" si="9">SUM(B11:B13)</f>
        <v>1419000</v>
      </c>
      <c r="C14" s="16">
        <f t="shared" si="9"/>
        <v>2459600</v>
      </c>
      <c r="D14" s="16">
        <f t="shared" si="9"/>
        <v>2838000</v>
      </c>
      <c r="E14" s="16">
        <f t="shared" si="9"/>
        <v>4730000</v>
      </c>
    </row>
    <row r="15">
      <c r="A15" s="7"/>
      <c r="B15" s="3"/>
      <c r="C15" s="3"/>
      <c r="D15" s="3"/>
      <c r="E15" s="3"/>
    </row>
    <row r="16">
      <c r="A16" s="17" t="s">
        <v>15</v>
      </c>
      <c r="B16" s="18">
        <f t="shared" ref="B16:E16" si="10">B8-B14</f>
        <v>1806000</v>
      </c>
      <c r="C16" s="18">
        <f t="shared" si="10"/>
        <v>3130400</v>
      </c>
      <c r="D16" s="18">
        <f t="shared" si="10"/>
        <v>3612000</v>
      </c>
      <c r="E16" s="18">
        <f t="shared" si="10"/>
        <v>6020000</v>
      </c>
    </row>
    <row r="17">
      <c r="A17" s="19" t="s">
        <v>16</v>
      </c>
      <c r="B17" s="20">
        <f t="shared" ref="B17:E17" si="11">B16/B8</f>
        <v>0.56</v>
      </c>
      <c r="C17" s="20">
        <f t="shared" si="11"/>
        <v>0.56</v>
      </c>
      <c r="D17" s="20">
        <f t="shared" si="11"/>
        <v>0.56</v>
      </c>
      <c r="E17" s="20">
        <f t="shared" si="11"/>
        <v>0.56</v>
      </c>
    </row>
    <row r="18">
      <c r="A18" s="7"/>
      <c r="B18" s="3"/>
      <c r="C18" s="3"/>
      <c r="D18" s="3"/>
      <c r="E18" s="3"/>
    </row>
    <row r="19">
      <c r="A19" s="14" t="s">
        <v>17</v>
      </c>
      <c r="B19" s="3"/>
      <c r="C19" s="3"/>
      <c r="D19" s="3"/>
      <c r="E19" s="3"/>
    </row>
    <row r="20">
      <c r="A20" s="7" t="s">
        <v>18</v>
      </c>
      <c r="B20" s="6">
        <f t="shared" ref="B20:E20" si="12">B$8*B53</f>
        <v>645000</v>
      </c>
      <c r="C20" s="6">
        <f t="shared" si="12"/>
        <v>1118000</v>
      </c>
      <c r="D20" s="6">
        <f t="shared" si="12"/>
        <v>1290000</v>
      </c>
      <c r="E20" s="6">
        <f t="shared" si="12"/>
        <v>2150000</v>
      </c>
    </row>
    <row r="21">
      <c r="A21" s="7" t="s">
        <v>19</v>
      </c>
      <c r="B21" s="6">
        <f t="shared" ref="B21:E21" si="13">B$8*B54</f>
        <v>419250</v>
      </c>
      <c r="C21" s="6">
        <f t="shared" si="13"/>
        <v>726700</v>
      </c>
      <c r="D21" s="6">
        <f t="shared" si="13"/>
        <v>838500</v>
      </c>
      <c r="E21" s="6">
        <f t="shared" si="13"/>
        <v>1397500</v>
      </c>
    </row>
    <row r="22">
      <c r="A22" s="7" t="s">
        <v>20</v>
      </c>
      <c r="B22" s="6">
        <f t="shared" ref="B22:E22" si="14">B$8*B55</f>
        <v>161250</v>
      </c>
      <c r="C22" s="6">
        <f t="shared" si="14"/>
        <v>279500</v>
      </c>
      <c r="D22" s="6">
        <f t="shared" si="14"/>
        <v>322500</v>
      </c>
      <c r="E22" s="6">
        <f t="shared" si="14"/>
        <v>537500</v>
      </c>
    </row>
    <row r="23">
      <c r="A23" s="8" t="s">
        <v>21</v>
      </c>
      <c r="B23" s="9">
        <f>'Capex &amp; Depreciation Schedulet'!C13</f>
        <v>36000</v>
      </c>
      <c r="C23" s="9">
        <f>'Capex &amp; Depreciation Schedulet'!D13</f>
        <v>66000</v>
      </c>
      <c r="D23" s="9">
        <f>'Capex &amp; Depreciation Schedulet'!E13</f>
        <v>107666.6667</v>
      </c>
      <c r="E23" s="9">
        <f>'Capex &amp; Depreciation Schedulet'!F13</f>
        <v>87666.66667</v>
      </c>
    </row>
    <row r="24">
      <c r="A24" s="15" t="s">
        <v>22</v>
      </c>
      <c r="B24" s="16">
        <f t="shared" ref="B24:E24" si="15">SUM(B20:B23)</f>
        <v>1261500</v>
      </c>
      <c r="C24" s="16">
        <f t="shared" si="15"/>
        <v>2190200</v>
      </c>
      <c r="D24" s="16">
        <f t="shared" si="15"/>
        <v>2558666.667</v>
      </c>
      <c r="E24" s="16">
        <f t="shared" si="15"/>
        <v>4172666.667</v>
      </c>
    </row>
    <row r="25">
      <c r="A25" s="7"/>
      <c r="B25" s="3"/>
      <c r="C25" s="3"/>
      <c r="D25" s="3"/>
      <c r="E25" s="3"/>
    </row>
    <row r="26">
      <c r="A26" s="17" t="s">
        <v>23</v>
      </c>
      <c r="B26" s="18">
        <f t="shared" ref="B26:E26" si="16">B16-B24</f>
        <v>544500</v>
      </c>
      <c r="C26" s="18">
        <f t="shared" si="16"/>
        <v>940200</v>
      </c>
      <c r="D26" s="18">
        <f t="shared" si="16"/>
        <v>1053333.333</v>
      </c>
      <c r="E26" s="18">
        <f t="shared" si="16"/>
        <v>1847333.333</v>
      </c>
    </row>
    <row r="27">
      <c r="A27" s="17"/>
      <c r="B27" s="3"/>
      <c r="C27" s="3"/>
      <c r="D27" s="3"/>
      <c r="E27" s="3"/>
    </row>
    <row r="28">
      <c r="A28" s="7" t="s">
        <v>24</v>
      </c>
      <c r="B28" s="6">
        <f>'Balance Sheet'!C45</f>
        <v>212000</v>
      </c>
      <c r="C28" s="6">
        <f>'Balance Sheet'!D45</f>
        <v>260000</v>
      </c>
      <c r="D28" s="6">
        <f>'Balance Sheet'!E45</f>
        <v>188000</v>
      </c>
      <c r="E28" s="6">
        <f>'Balance Sheet'!F45</f>
        <v>116000</v>
      </c>
    </row>
    <row r="29">
      <c r="A29" s="17"/>
      <c r="B29" s="3"/>
      <c r="C29" s="3"/>
      <c r="D29" s="3"/>
      <c r="E29" s="3"/>
    </row>
    <row r="30">
      <c r="A30" s="17" t="s">
        <v>25</v>
      </c>
      <c r="B30" s="18">
        <f t="shared" ref="B30:E30" si="17">B26-B28</f>
        <v>332500</v>
      </c>
      <c r="C30" s="18">
        <f t="shared" si="17"/>
        <v>680200</v>
      </c>
      <c r="D30" s="18">
        <f t="shared" si="17"/>
        <v>865333.3333</v>
      </c>
      <c r="E30" s="18">
        <f t="shared" si="17"/>
        <v>1731333.333</v>
      </c>
      <c r="F30" s="21" t="s">
        <v>26</v>
      </c>
    </row>
    <row r="31">
      <c r="A31" s="17"/>
      <c r="B31" s="3"/>
      <c r="C31" s="3"/>
      <c r="D31" s="3"/>
      <c r="E31" s="3"/>
    </row>
    <row r="32">
      <c r="A32" s="7" t="s">
        <v>27</v>
      </c>
      <c r="B32" s="18">
        <f t="shared" ref="B32:E32" si="18">B30*B60</f>
        <v>79800</v>
      </c>
      <c r="C32" s="18">
        <f t="shared" si="18"/>
        <v>163248</v>
      </c>
      <c r="D32" s="18">
        <f t="shared" si="18"/>
        <v>207680</v>
      </c>
      <c r="E32" s="18">
        <f t="shared" si="18"/>
        <v>415520</v>
      </c>
    </row>
    <row r="33">
      <c r="A33" s="7"/>
      <c r="B33" s="3"/>
      <c r="C33" s="3"/>
      <c r="D33" s="3"/>
      <c r="E33" s="3"/>
    </row>
    <row r="34">
      <c r="A34" s="17" t="s">
        <v>28</v>
      </c>
      <c r="B34" s="18">
        <f t="shared" ref="B34:E34" si="19">B30-B32</f>
        <v>252700</v>
      </c>
      <c r="C34" s="18">
        <f t="shared" si="19"/>
        <v>516952</v>
      </c>
      <c r="D34" s="18">
        <f t="shared" si="19"/>
        <v>657653.3333</v>
      </c>
      <c r="E34" s="18">
        <f t="shared" si="19"/>
        <v>1315813.333</v>
      </c>
      <c r="F34" s="21" t="s">
        <v>29</v>
      </c>
    </row>
    <row r="35">
      <c r="A35" s="19" t="s">
        <v>30</v>
      </c>
      <c r="B35" s="22">
        <f t="shared" ref="B35:E35" si="20">B34/B8</f>
        <v>0.07835658915</v>
      </c>
      <c r="C35" s="22">
        <f t="shared" si="20"/>
        <v>0.09247799642</v>
      </c>
      <c r="D35" s="22">
        <f t="shared" si="20"/>
        <v>0.1019617571</v>
      </c>
      <c r="E35" s="22">
        <f t="shared" si="20"/>
        <v>0.1224012403</v>
      </c>
    </row>
    <row r="36">
      <c r="A36" s="19"/>
      <c r="B36" s="3"/>
      <c r="C36" s="3"/>
      <c r="D36" s="3"/>
      <c r="E36" s="3"/>
    </row>
    <row r="37">
      <c r="A37" s="17" t="s">
        <v>31</v>
      </c>
      <c r="B37" s="18">
        <f t="shared" ref="B37:E37" si="21">B26+B23</f>
        <v>580500</v>
      </c>
      <c r="C37" s="18">
        <f t="shared" si="21"/>
        <v>1006200</v>
      </c>
      <c r="D37" s="18">
        <f t="shared" si="21"/>
        <v>1161000</v>
      </c>
      <c r="E37" s="18">
        <f t="shared" si="21"/>
        <v>1935000</v>
      </c>
    </row>
    <row r="38">
      <c r="A38" s="7"/>
      <c r="B38" s="3"/>
      <c r="C38" s="3"/>
      <c r="D38" s="3"/>
      <c r="E38" s="3"/>
    </row>
    <row r="39">
      <c r="A39" s="23" t="s">
        <v>32</v>
      </c>
      <c r="B39" s="23"/>
      <c r="C39" s="23"/>
      <c r="D39" s="23"/>
      <c r="E39" s="23"/>
    </row>
    <row r="40">
      <c r="A40" s="7"/>
      <c r="B40" s="3"/>
      <c r="C40" s="3"/>
      <c r="D40" s="3"/>
      <c r="E40" s="3"/>
    </row>
    <row r="41">
      <c r="A41" s="14" t="s">
        <v>5</v>
      </c>
      <c r="B41" s="3"/>
      <c r="C41" s="3"/>
      <c r="D41" s="3"/>
      <c r="E41" s="3"/>
    </row>
    <row r="42">
      <c r="A42" s="7" t="s">
        <v>33</v>
      </c>
      <c r="B42" s="24">
        <v>75000.0</v>
      </c>
      <c r="C42" s="24">
        <v>130000.0</v>
      </c>
      <c r="D42" s="24">
        <v>150000.0</v>
      </c>
      <c r="E42" s="24">
        <v>250000.0</v>
      </c>
    </row>
    <row r="43">
      <c r="A43" s="25" t="s">
        <v>34</v>
      </c>
      <c r="B43" s="24">
        <v>50.0</v>
      </c>
      <c r="C43" s="24">
        <v>50.0</v>
      </c>
      <c r="D43" s="24">
        <v>50.0</v>
      </c>
      <c r="E43" s="24">
        <v>50.0</v>
      </c>
    </row>
    <row r="44">
      <c r="A44" s="7" t="s">
        <v>35</v>
      </c>
      <c r="B44" s="26">
        <v>0.06</v>
      </c>
      <c r="C44" s="26">
        <v>0.06</v>
      </c>
      <c r="D44" s="26">
        <v>0.06</v>
      </c>
      <c r="E44" s="26">
        <v>0.06</v>
      </c>
    </row>
    <row r="45">
      <c r="A45" s="7" t="s">
        <v>8</v>
      </c>
      <c r="B45" s="26">
        <v>0.08</v>
      </c>
      <c r="C45" s="26">
        <v>0.08</v>
      </c>
      <c r="D45" s="26">
        <v>0.08</v>
      </c>
      <c r="E45" s="26">
        <v>0.08</v>
      </c>
    </row>
    <row r="46">
      <c r="A46" s="7"/>
      <c r="B46" s="3"/>
      <c r="C46" s="3"/>
      <c r="D46" s="3"/>
      <c r="E46" s="3"/>
    </row>
    <row r="47">
      <c r="A47" s="14" t="s">
        <v>36</v>
      </c>
      <c r="B47" s="3"/>
      <c r="C47" s="3"/>
      <c r="D47" s="3"/>
      <c r="E47" s="3"/>
    </row>
    <row r="48">
      <c r="A48" s="7" t="s">
        <v>11</v>
      </c>
      <c r="B48" s="26">
        <v>0.36</v>
      </c>
      <c r="C48" s="26">
        <v>0.36</v>
      </c>
      <c r="D48" s="26">
        <v>0.36</v>
      </c>
      <c r="E48" s="26">
        <v>0.36</v>
      </c>
    </row>
    <row r="49">
      <c r="A49" s="7" t="s">
        <v>12</v>
      </c>
      <c r="B49" s="26">
        <v>0.05</v>
      </c>
      <c r="C49" s="26">
        <v>0.05</v>
      </c>
      <c r="D49" s="26">
        <v>0.05</v>
      </c>
      <c r="E49" s="26">
        <v>0.05</v>
      </c>
    </row>
    <row r="50">
      <c r="A50" s="7" t="s">
        <v>13</v>
      </c>
      <c r="B50" s="26">
        <v>0.03</v>
      </c>
      <c r="C50" s="26">
        <v>0.03</v>
      </c>
      <c r="D50" s="26">
        <v>0.03</v>
      </c>
      <c r="E50" s="26">
        <v>0.03</v>
      </c>
    </row>
    <row r="51">
      <c r="A51" s="7"/>
      <c r="B51" s="3"/>
      <c r="C51" s="3"/>
      <c r="D51" s="3"/>
      <c r="E51" s="3"/>
    </row>
    <row r="52">
      <c r="A52" s="14" t="s">
        <v>17</v>
      </c>
      <c r="B52" s="3"/>
      <c r="C52" s="3"/>
      <c r="D52" s="3"/>
      <c r="E52" s="3"/>
    </row>
    <row r="53">
      <c r="A53" s="25" t="s">
        <v>37</v>
      </c>
      <c r="B53" s="26">
        <v>0.2</v>
      </c>
      <c r="C53" s="26">
        <v>0.2</v>
      </c>
      <c r="D53" s="26">
        <v>0.2</v>
      </c>
      <c r="E53" s="26">
        <v>0.2</v>
      </c>
    </row>
    <row r="54">
      <c r="A54" s="25" t="s">
        <v>38</v>
      </c>
      <c r="B54" s="27">
        <v>0.13</v>
      </c>
      <c r="C54" s="27">
        <v>0.13</v>
      </c>
      <c r="D54" s="27">
        <v>0.13</v>
      </c>
      <c r="E54" s="27">
        <v>0.13</v>
      </c>
    </row>
    <row r="55">
      <c r="A55" s="7" t="s">
        <v>20</v>
      </c>
      <c r="B55" s="27">
        <v>0.05</v>
      </c>
      <c r="C55" s="27">
        <v>0.05</v>
      </c>
      <c r="D55" s="27">
        <v>0.05</v>
      </c>
      <c r="E55" s="27">
        <v>0.05</v>
      </c>
    </row>
    <row r="56">
      <c r="A56" s="7" t="s">
        <v>21</v>
      </c>
      <c r="B56" s="3"/>
      <c r="C56" s="3"/>
      <c r="D56" s="3"/>
      <c r="E56" s="3"/>
    </row>
    <row r="57">
      <c r="A57" s="7"/>
      <c r="B57" s="3"/>
      <c r="C57" s="3"/>
      <c r="D57" s="3"/>
      <c r="E57" s="3"/>
    </row>
    <row r="58">
      <c r="A58" s="17" t="s">
        <v>39</v>
      </c>
      <c r="B58" s="3"/>
      <c r="C58" s="3"/>
      <c r="D58" s="3"/>
      <c r="E58" s="3"/>
    </row>
    <row r="59">
      <c r="A59" s="7"/>
      <c r="B59" s="3"/>
      <c r="C59" s="3"/>
      <c r="D59" s="3"/>
      <c r="E59" s="3"/>
    </row>
    <row r="60">
      <c r="A60" s="17" t="s">
        <v>40</v>
      </c>
      <c r="B60" s="27">
        <v>0.24</v>
      </c>
      <c r="C60" s="27">
        <v>0.24</v>
      </c>
      <c r="D60" s="27">
        <v>0.24</v>
      </c>
      <c r="E60" s="27">
        <v>0.24</v>
      </c>
      <c r="F60" s="28" t="s"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20.63"/>
  </cols>
  <sheetData>
    <row r="1">
      <c r="A1" s="29" t="s">
        <v>42</v>
      </c>
      <c r="B1" s="30" t="s">
        <v>43</v>
      </c>
      <c r="C1" s="31" t="s">
        <v>1</v>
      </c>
      <c r="D1" s="31" t="s">
        <v>2</v>
      </c>
      <c r="E1" s="31" t="s">
        <v>3</v>
      </c>
      <c r="F1" s="31" t="s">
        <v>4</v>
      </c>
    </row>
    <row r="3">
      <c r="A3" s="32" t="s">
        <v>44</v>
      </c>
    </row>
    <row r="4">
      <c r="A4" s="33" t="s">
        <v>45</v>
      </c>
      <c r="B4" s="34">
        <v>5.0</v>
      </c>
      <c r="C4" s="35">
        <v>80000.0</v>
      </c>
      <c r="D4" s="36"/>
      <c r="E4" s="36"/>
      <c r="F4" s="36"/>
    </row>
    <row r="5">
      <c r="A5" s="33" t="s">
        <v>46</v>
      </c>
      <c r="B5" s="34">
        <v>3.0</v>
      </c>
      <c r="C5" s="35">
        <v>60000.0</v>
      </c>
      <c r="D5" s="35">
        <v>90000.0</v>
      </c>
      <c r="E5" s="35">
        <v>110000.0</v>
      </c>
      <c r="F5" s="36"/>
    </row>
    <row r="6">
      <c r="A6" s="33" t="s">
        <v>47</v>
      </c>
      <c r="B6" s="34">
        <v>6.0</v>
      </c>
      <c r="C6" s="37"/>
      <c r="D6" s="37"/>
      <c r="E6" s="38">
        <v>30000.0</v>
      </c>
      <c r="F6" s="37"/>
    </row>
    <row r="7">
      <c r="A7" s="39" t="s">
        <v>48</v>
      </c>
      <c r="C7" s="40">
        <f t="shared" ref="C7:F7" si="1">SUM(C4:C6)</f>
        <v>140000</v>
      </c>
      <c r="D7" s="40">
        <f t="shared" si="1"/>
        <v>90000</v>
      </c>
      <c r="E7" s="40">
        <f t="shared" si="1"/>
        <v>140000</v>
      </c>
      <c r="F7" s="40">
        <f t="shared" si="1"/>
        <v>0</v>
      </c>
    </row>
    <row r="8">
      <c r="A8" s="33"/>
    </row>
    <row r="9">
      <c r="A9" s="41" t="s">
        <v>21</v>
      </c>
    </row>
    <row r="10">
      <c r="A10" s="42" t="s">
        <v>45</v>
      </c>
      <c r="C10" s="36">
        <f>$C$4/B4</f>
        <v>16000</v>
      </c>
      <c r="D10" s="35">
        <v>16000.0</v>
      </c>
      <c r="E10" s="35">
        <v>16000.0</v>
      </c>
      <c r="F10" s="35">
        <v>16000.0</v>
      </c>
    </row>
    <row r="11">
      <c r="A11" s="42" t="s">
        <v>46</v>
      </c>
      <c r="C11" s="36">
        <f>C5/B5</f>
        <v>20000</v>
      </c>
      <c r="D11" s="36">
        <f>C5/B5+D5/B5</f>
        <v>50000</v>
      </c>
      <c r="E11" s="36">
        <f>E5/B5+C5/B5+D5/B5</f>
        <v>86666.66667</v>
      </c>
      <c r="F11" s="36">
        <f>E5/B5+D5/B5</f>
        <v>66666.66667</v>
      </c>
    </row>
    <row r="12">
      <c r="A12" s="42" t="s">
        <v>47</v>
      </c>
      <c r="C12" s="36"/>
      <c r="D12" s="36"/>
      <c r="E12" s="36">
        <f>E6/B6</f>
        <v>5000</v>
      </c>
      <c r="F12" s="35">
        <f>E6/B6</f>
        <v>5000</v>
      </c>
    </row>
    <row r="13">
      <c r="A13" s="43" t="s">
        <v>49</v>
      </c>
      <c r="C13" s="44">
        <f t="shared" ref="C13:F13" si="2">SUM(C10:C12)</f>
        <v>36000</v>
      </c>
      <c r="D13" s="44">
        <f t="shared" si="2"/>
        <v>66000</v>
      </c>
      <c r="E13" s="44">
        <f t="shared" si="2"/>
        <v>107666.6667</v>
      </c>
      <c r="F13" s="44">
        <f t="shared" si="2"/>
        <v>87666.66667</v>
      </c>
    </row>
    <row r="14">
      <c r="A14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88"/>
  </cols>
  <sheetData>
    <row r="1">
      <c r="A1" s="39" t="s">
        <v>50</v>
      </c>
      <c r="B1" s="45" t="s">
        <v>51</v>
      </c>
      <c r="C1" s="31" t="s">
        <v>1</v>
      </c>
      <c r="D1" s="31" t="s">
        <v>2</v>
      </c>
      <c r="E1" s="31" t="s">
        <v>3</v>
      </c>
      <c r="F1" s="31" t="s">
        <v>4</v>
      </c>
    </row>
    <row r="2">
      <c r="B2" s="46" t="s">
        <v>52</v>
      </c>
    </row>
    <row r="3">
      <c r="A3" s="45" t="s">
        <v>53</v>
      </c>
    </row>
    <row r="4">
      <c r="A4" s="33"/>
    </row>
    <row r="5">
      <c r="A5" s="33" t="s">
        <v>54</v>
      </c>
      <c r="B5" s="35">
        <v>4500000.0</v>
      </c>
      <c r="C5" s="36">
        <f>B5+'Cash Flow Statement'!B22</f>
        <v>4223700</v>
      </c>
      <c r="D5" s="36">
        <f>C5+'Cash Flow Statement'!C22</f>
        <v>5523052</v>
      </c>
      <c r="E5" s="36">
        <f>D5+'Cash Flow Statement'!D22</f>
        <v>5493472</v>
      </c>
      <c r="F5" s="36">
        <f>E5+'Cash Flow Statement'!E22</f>
        <v>6706452</v>
      </c>
    </row>
    <row r="6">
      <c r="A6" s="33" t="s">
        <v>55</v>
      </c>
      <c r="B6" s="35">
        <v>150000.0</v>
      </c>
      <c r="C6" s="36">
        <f t="shared" ref="C6:F6" si="1">C37*C38</f>
        <v>129000</v>
      </c>
      <c r="D6" s="36">
        <f t="shared" si="1"/>
        <v>223600</v>
      </c>
      <c r="E6" s="36">
        <f t="shared" si="1"/>
        <v>258000</v>
      </c>
      <c r="F6" s="36">
        <f t="shared" si="1"/>
        <v>430000</v>
      </c>
    </row>
    <row r="7">
      <c r="A7" s="39" t="s">
        <v>56</v>
      </c>
      <c r="B7" s="47">
        <f t="shared" ref="B7:F7" si="2">SUM(B5:B6)</f>
        <v>4650000</v>
      </c>
      <c r="C7" s="47">
        <f t="shared" si="2"/>
        <v>4352700</v>
      </c>
      <c r="D7" s="47">
        <f t="shared" si="2"/>
        <v>5746652</v>
      </c>
      <c r="E7" s="47">
        <f t="shared" si="2"/>
        <v>5751472</v>
      </c>
      <c r="F7" s="47">
        <f t="shared" si="2"/>
        <v>7136452</v>
      </c>
    </row>
    <row r="8">
      <c r="A8" s="33"/>
    </row>
    <row r="9">
      <c r="A9" s="33" t="s">
        <v>57</v>
      </c>
      <c r="B9" s="48">
        <v>60000.0</v>
      </c>
      <c r="C9" s="49">
        <f>B9+'Capex &amp; Depreciation Schedulet'!C7</f>
        <v>200000</v>
      </c>
      <c r="D9" s="49">
        <f>C9+'Capex &amp; Depreciation Schedulet'!D7</f>
        <v>290000</v>
      </c>
      <c r="E9" s="49">
        <f>D9+'Capex &amp; Depreciation Schedulet'!E7</f>
        <v>430000</v>
      </c>
      <c r="F9" s="49">
        <f>E9+'Capex &amp; Depreciation Schedulet'!F7</f>
        <v>430000</v>
      </c>
    </row>
    <row r="10">
      <c r="A10" s="33" t="s">
        <v>58</v>
      </c>
      <c r="B10" s="50">
        <v>-12000.0</v>
      </c>
      <c r="C10" s="51">
        <f>B10-'Capex &amp; Depreciation Schedulet'!C13</f>
        <v>-48000</v>
      </c>
      <c r="D10" s="51">
        <f>C10-'Capex &amp; Depreciation Schedulet'!D13</f>
        <v>-114000</v>
      </c>
      <c r="E10" s="51">
        <f>D10-'Capex &amp; Depreciation Schedulet'!E13</f>
        <v>-221666.6667</v>
      </c>
      <c r="F10" s="51">
        <f>E10-'Capex &amp; Depreciation Schedulet'!F13</f>
        <v>-309333.3333</v>
      </c>
    </row>
    <row r="11">
      <c r="A11" s="39" t="s">
        <v>59</v>
      </c>
      <c r="B11" s="49">
        <f t="shared" ref="B11:F11" si="3">SUM(B9:B10)</f>
        <v>48000</v>
      </c>
      <c r="C11" s="49">
        <f t="shared" si="3"/>
        <v>152000</v>
      </c>
      <c r="D11" s="49">
        <f t="shared" si="3"/>
        <v>176000</v>
      </c>
      <c r="E11" s="49">
        <f t="shared" si="3"/>
        <v>208333.3333</v>
      </c>
      <c r="F11" s="49">
        <f t="shared" si="3"/>
        <v>120666.6667</v>
      </c>
    </row>
    <row r="12">
      <c r="A12" s="33"/>
    </row>
    <row r="13">
      <c r="A13" s="39" t="s">
        <v>60</v>
      </c>
      <c r="B13" s="36">
        <f t="shared" ref="B13:F13" si="4">B7+B11</f>
        <v>4698000</v>
      </c>
      <c r="C13" s="36">
        <f t="shared" si="4"/>
        <v>4504700</v>
      </c>
      <c r="D13" s="36">
        <f t="shared" si="4"/>
        <v>5922652</v>
      </c>
      <c r="E13" s="36">
        <f t="shared" si="4"/>
        <v>5959805.333</v>
      </c>
      <c r="F13" s="36">
        <f t="shared" si="4"/>
        <v>7257118.667</v>
      </c>
    </row>
    <row r="14">
      <c r="A14" s="33"/>
    </row>
    <row r="15">
      <c r="A15" s="45" t="s">
        <v>61</v>
      </c>
    </row>
    <row r="16">
      <c r="A16" s="33"/>
    </row>
    <row r="17">
      <c r="A17" s="33" t="s">
        <v>62</v>
      </c>
      <c r="B17" s="48">
        <v>78000.0</v>
      </c>
      <c r="C17" s="36">
        <f t="shared" ref="C17:F17" si="5">C37*C39</f>
        <v>161250</v>
      </c>
      <c r="D17" s="36">
        <f t="shared" si="5"/>
        <v>279500</v>
      </c>
      <c r="E17" s="36">
        <f t="shared" si="5"/>
        <v>322500</v>
      </c>
      <c r="F17" s="36">
        <f t="shared" si="5"/>
        <v>537500</v>
      </c>
    </row>
    <row r="18">
      <c r="A18" s="33" t="s">
        <v>63</v>
      </c>
      <c r="B18" s="50">
        <v>26000.0</v>
      </c>
      <c r="C18" s="37">
        <f t="shared" ref="C18:F18" si="6">C37*C40</f>
        <v>96750</v>
      </c>
      <c r="D18" s="37">
        <f t="shared" si="6"/>
        <v>279500</v>
      </c>
      <c r="E18" s="37">
        <f t="shared" si="6"/>
        <v>516000</v>
      </c>
      <c r="F18" s="37">
        <f t="shared" si="6"/>
        <v>1182500</v>
      </c>
    </row>
    <row r="19">
      <c r="A19" s="39" t="s">
        <v>56</v>
      </c>
      <c r="B19" s="52">
        <f t="shared" ref="B19:F19" si="7">SUM(B17:B18)</f>
        <v>104000</v>
      </c>
      <c r="C19" s="40">
        <f t="shared" si="7"/>
        <v>258000</v>
      </c>
      <c r="D19" s="40">
        <f t="shared" si="7"/>
        <v>559000</v>
      </c>
      <c r="E19" s="40">
        <f t="shared" si="7"/>
        <v>838500</v>
      </c>
      <c r="F19" s="40">
        <f t="shared" si="7"/>
        <v>1720000</v>
      </c>
    </row>
    <row r="20">
      <c r="A20" s="33"/>
    </row>
    <row r="21">
      <c r="A21" s="33" t="s">
        <v>64</v>
      </c>
      <c r="B21" s="35">
        <v>3250000.0</v>
      </c>
      <c r="C21" s="36">
        <f t="shared" ref="C21:F21" si="8">B21-C43+C42</f>
        <v>2650000</v>
      </c>
      <c r="D21" s="36">
        <f t="shared" si="8"/>
        <v>3250000</v>
      </c>
      <c r="E21" s="36">
        <f t="shared" si="8"/>
        <v>2350000</v>
      </c>
      <c r="F21" s="36">
        <f t="shared" si="8"/>
        <v>1450000</v>
      </c>
    </row>
    <row r="22">
      <c r="A22" s="33"/>
    </row>
    <row r="23">
      <c r="A23" s="39" t="s">
        <v>65</v>
      </c>
      <c r="B23" s="49">
        <f t="shared" ref="B23:F23" si="9">B19+B21</f>
        <v>3354000</v>
      </c>
      <c r="C23" s="36">
        <f t="shared" si="9"/>
        <v>2908000</v>
      </c>
      <c r="D23" s="36">
        <f t="shared" si="9"/>
        <v>3809000</v>
      </c>
      <c r="E23" s="36">
        <f t="shared" si="9"/>
        <v>3188500</v>
      </c>
      <c r="F23" s="36">
        <f t="shared" si="9"/>
        <v>3170000</v>
      </c>
    </row>
    <row r="24">
      <c r="A24" s="33"/>
    </row>
    <row r="25">
      <c r="A25" s="45" t="s">
        <v>66</v>
      </c>
    </row>
    <row r="26">
      <c r="A26" s="33"/>
    </row>
    <row r="27">
      <c r="A27" s="33" t="s">
        <v>67</v>
      </c>
      <c r="B27" s="35">
        <v>44000.0</v>
      </c>
      <c r="C27" s="36">
        <f t="shared" ref="C27:F27" si="10">B27</f>
        <v>44000</v>
      </c>
      <c r="D27" s="36">
        <f t="shared" si="10"/>
        <v>44000</v>
      </c>
      <c r="E27" s="36">
        <f t="shared" si="10"/>
        <v>44000</v>
      </c>
      <c r="F27" s="36">
        <f t="shared" si="10"/>
        <v>44000</v>
      </c>
    </row>
    <row r="28">
      <c r="A28" s="33" t="s">
        <v>68</v>
      </c>
      <c r="B28" s="38">
        <v>1300000.0</v>
      </c>
      <c r="C28" s="53">
        <f>B28+'Income Statement'!B34</f>
        <v>1552700</v>
      </c>
      <c r="D28" s="53">
        <f>C28+'Income Statement'!C34</f>
        <v>2069652</v>
      </c>
      <c r="E28" s="53">
        <f>D28+'Income Statement'!D34</f>
        <v>2727305.333</v>
      </c>
      <c r="F28" s="53">
        <f>E28+'Income Statement'!E34</f>
        <v>4043118.667</v>
      </c>
    </row>
    <row r="29">
      <c r="A29" s="33" t="s">
        <v>69</v>
      </c>
      <c r="B29" s="36">
        <f t="shared" ref="B29:F29" si="11">SUM(B27:B28)</f>
        <v>1344000</v>
      </c>
      <c r="C29" s="36">
        <f t="shared" si="11"/>
        <v>1596700</v>
      </c>
      <c r="D29" s="36">
        <f t="shared" si="11"/>
        <v>2113652</v>
      </c>
      <c r="E29" s="36">
        <f t="shared" si="11"/>
        <v>2771305.333</v>
      </c>
      <c r="F29" s="36">
        <f t="shared" si="11"/>
        <v>4087118.667</v>
      </c>
    </row>
    <row r="30">
      <c r="A30" s="33"/>
    </row>
    <row r="31">
      <c r="A31" s="39" t="s">
        <v>70</v>
      </c>
      <c r="B31" s="54">
        <f t="shared" ref="B31:F31" si="12">B23+B29</f>
        <v>4698000</v>
      </c>
      <c r="C31" s="44">
        <f t="shared" si="12"/>
        <v>4504700</v>
      </c>
      <c r="D31" s="44">
        <f t="shared" si="12"/>
        <v>5922652</v>
      </c>
      <c r="E31" s="44">
        <f t="shared" si="12"/>
        <v>5959805.333</v>
      </c>
      <c r="F31" s="44">
        <f t="shared" si="12"/>
        <v>7257118.667</v>
      </c>
    </row>
    <row r="32">
      <c r="A32" s="33"/>
    </row>
    <row r="33">
      <c r="A33" s="33" t="s">
        <v>71</v>
      </c>
      <c r="B33" s="36">
        <f t="shared" ref="B33:F33" si="13">B13-B31</f>
        <v>0</v>
      </c>
      <c r="C33" s="36">
        <f t="shared" si="13"/>
        <v>0</v>
      </c>
      <c r="D33" s="36">
        <f t="shared" si="13"/>
        <v>0</v>
      </c>
      <c r="E33" s="36">
        <f t="shared" si="13"/>
        <v>-0.0000000009313225746</v>
      </c>
      <c r="F33" s="36">
        <f t="shared" si="13"/>
        <v>0</v>
      </c>
    </row>
    <row r="34">
      <c r="A34" s="33"/>
    </row>
    <row r="35">
      <c r="A35" s="55" t="s">
        <v>32</v>
      </c>
    </row>
    <row r="36">
      <c r="A36" s="33"/>
    </row>
    <row r="37">
      <c r="A37" s="33" t="s">
        <v>9</v>
      </c>
      <c r="C37" s="36">
        <f>'Income Statement'!B8</f>
        <v>3225000</v>
      </c>
      <c r="D37" s="36">
        <f>'Income Statement'!C8</f>
        <v>5590000</v>
      </c>
      <c r="E37" s="36">
        <f>'Income Statement'!D8</f>
        <v>6450000</v>
      </c>
      <c r="F37" s="36">
        <f>'Income Statement'!E8</f>
        <v>10750000</v>
      </c>
    </row>
    <row r="38">
      <c r="A38" s="56" t="s">
        <v>72</v>
      </c>
      <c r="C38" s="57">
        <v>0.04</v>
      </c>
      <c r="D38" s="57">
        <v>0.04</v>
      </c>
      <c r="E38" s="57">
        <v>0.04</v>
      </c>
      <c r="F38" s="57">
        <v>0.04</v>
      </c>
    </row>
    <row r="39">
      <c r="A39" s="56" t="s">
        <v>73</v>
      </c>
      <c r="C39" s="57">
        <v>0.05</v>
      </c>
      <c r="D39" s="57">
        <v>0.05</v>
      </c>
      <c r="E39" s="57">
        <v>0.05</v>
      </c>
      <c r="F39" s="57">
        <v>0.05</v>
      </c>
    </row>
    <row r="40">
      <c r="A40" s="56" t="s">
        <v>63</v>
      </c>
      <c r="C40" s="57">
        <v>0.03</v>
      </c>
      <c r="D40" s="57">
        <v>0.05</v>
      </c>
      <c r="E40" s="57">
        <v>0.08</v>
      </c>
      <c r="F40" s="57">
        <v>0.11</v>
      </c>
    </row>
    <row r="41">
      <c r="A41" s="33"/>
    </row>
    <row r="42">
      <c r="A42" s="33" t="s">
        <v>74</v>
      </c>
      <c r="C42" s="58"/>
      <c r="D42" s="59">
        <v>1500000.0</v>
      </c>
      <c r="E42" s="58"/>
      <c r="F42" s="58"/>
    </row>
    <row r="43">
      <c r="A43" s="33" t="s">
        <v>75</v>
      </c>
      <c r="C43" s="59">
        <v>600000.0</v>
      </c>
      <c r="D43" s="59">
        <v>900000.0</v>
      </c>
      <c r="E43" s="59">
        <v>900000.0</v>
      </c>
      <c r="F43" s="59">
        <v>900000.0</v>
      </c>
    </row>
    <row r="44">
      <c r="A44" s="33" t="s">
        <v>76</v>
      </c>
      <c r="C44" s="60">
        <v>0.08</v>
      </c>
      <c r="D44" s="60">
        <v>0.08</v>
      </c>
      <c r="E44" s="60">
        <v>0.08</v>
      </c>
      <c r="F44" s="60">
        <v>0.08</v>
      </c>
    </row>
    <row r="45">
      <c r="A45" s="33" t="s">
        <v>77</v>
      </c>
      <c r="C45" s="36">
        <f t="shared" ref="C45:F45" si="14">C44*C21</f>
        <v>212000</v>
      </c>
      <c r="D45" s="36">
        <f t="shared" si="14"/>
        <v>260000</v>
      </c>
      <c r="E45" s="36">
        <f t="shared" si="14"/>
        <v>188000</v>
      </c>
      <c r="F45" s="36">
        <f t="shared" si="14"/>
        <v>116000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</cols>
  <sheetData>
    <row r="1">
      <c r="A1" s="39" t="s">
        <v>78</v>
      </c>
      <c r="B1" s="31" t="s">
        <v>1</v>
      </c>
      <c r="C1" s="31" t="s">
        <v>2</v>
      </c>
      <c r="D1" s="31" t="s">
        <v>3</v>
      </c>
      <c r="E1" s="31" t="s">
        <v>4</v>
      </c>
    </row>
    <row r="3">
      <c r="A3" s="39" t="s">
        <v>79</v>
      </c>
      <c r="B3" s="40">
        <f>'Income Statement'!B34</f>
        <v>252700</v>
      </c>
      <c r="C3" s="40">
        <f>'Income Statement'!C34</f>
        <v>516952</v>
      </c>
      <c r="D3" s="40">
        <f>'Income Statement'!D34</f>
        <v>657653.3333</v>
      </c>
      <c r="E3" s="40">
        <f>'Income Statement'!E34</f>
        <v>1315813.333</v>
      </c>
    </row>
    <row r="4">
      <c r="A4" s="33"/>
    </row>
    <row r="5">
      <c r="A5" s="32" t="s">
        <v>80</v>
      </c>
    </row>
    <row r="6">
      <c r="A6" s="33" t="s">
        <v>21</v>
      </c>
      <c r="B6" s="36">
        <f>'Capex &amp; Depreciation Schedulet'!C13</f>
        <v>36000</v>
      </c>
      <c r="C6" s="36">
        <f>'Capex &amp; Depreciation Schedulet'!D13</f>
        <v>66000</v>
      </c>
      <c r="D6" s="36">
        <f>'Capex &amp; Depreciation Schedulet'!E13</f>
        <v>107666.6667</v>
      </c>
      <c r="E6" s="36">
        <f>'Capex &amp; Depreciation Schedulet'!F13</f>
        <v>87666.66667</v>
      </c>
    </row>
    <row r="7">
      <c r="A7" s="56" t="s">
        <v>81</v>
      </c>
      <c r="B7" s="36">
        <f>'Balance Sheet'!B6-'Balance Sheet'!C6</f>
        <v>21000</v>
      </c>
      <c r="C7" s="36">
        <f>'Balance Sheet'!C6-'Balance Sheet'!D6</f>
        <v>-94600</v>
      </c>
      <c r="D7" s="36">
        <f>'Balance Sheet'!D6-'Balance Sheet'!E6</f>
        <v>-34400</v>
      </c>
      <c r="E7" s="36">
        <f>'Balance Sheet'!E6-'Balance Sheet'!F6</f>
        <v>-172000</v>
      </c>
    </row>
    <row r="8">
      <c r="A8" s="56" t="s">
        <v>82</v>
      </c>
      <c r="B8" s="36">
        <f>'Balance Sheet'!C17-'Balance Sheet'!B17</f>
        <v>83250</v>
      </c>
      <c r="C8" s="36">
        <f>'Balance Sheet'!D17-'Balance Sheet'!C17</f>
        <v>118250</v>
      </c>
      <c r="D8" s="36">
        <f>'Balance Sheet'!E17-'Balance Sheet'!D17</f>
        <v>43000</v>
      </c>
      <c r="E8" s="36">
        <f>'Balance Sheet'!F17-'Balance Sheet'!E17</f>
        <v>215000</v>
      </c>
    </row>
    <row r="9">
      <c r="A9" s="56" t="s">
        <v>83</v>
      </c>
      <c r="B9" s="37">
        <f>'Balance Sheet'!C18-'Balance Sheet'!B18</f>
        <v>70750</v>
      </c>
      <c r="C9" s="37">
        <f>'Balance Sheet'!D18-'Balance Sheet'!C18</f>
        <v>182750</v>
      </c>
      <c r="D9" s="37">
        <f>'Balance Sheet'!E18-'Balance Sheet'!D18</f>
        <v>236500</v>
      </c>
      <c r="E9" s="37">
        <f>'Balance Sheet'!F18-'Balance Sheet'!E18</f>
        <v>666500</v>
      </c>
    </row>
    <row r="10">
      <c r="A10" s="33" t="s">
        <v>84</v>
      </c>
      <c r="B10" s="36">
        <f t="shared" ref="B10:E10" si="1">B3+SUM(B6:B9)</f>
        <v>463700</v>
      </c>
      <c r="C10" s="36">
        <f t="shared" si="1"/>
        <v>789352</v>
      </c>
      <c r="D10" s="36">
        <f t="shared" si="1"/>
        <v>1010420</v>
      </c>
      <c r="E10" s="36">
        <f t="shared" si="1"/>
        <v>2112980</v>
      </c>
    </row>
    <row r="11">
      <c r="A11" s="33"/>
    </row>
    <row r="12">
      <c r="A12" s="32" t="s">
        <v>85</v>
      </c>
    </row>
    <row r="13">
      <c r="A13" s="33" t="s">
        <v>44</v>
      </c>
      <c r="B13" s="37">
        <f>'Capex &amp; Depreciation Schedulet'!C7</f>
        <v>140000</v>
      </c>
      <c r="C13" s="37">
        <f>'Capex &amp; Depreciation Schedulet'!D7</f>
        <v>90000</v>
      </c>
      <c r="D13" s="37">
        <f>'Capex &amp; Depreciation Schedulet'!E7</f>
        <v>140000</v>
      </c>
      <c r="E13" s="37">
        <f>'Capex &amp; Depreciation Schedulet'!F7</f>
        <v>0</v>
      </c>
    </row>
    <row r="14">
      <c r="A14" s="33"/>
    </row>
    <row r="15">
      <c r="A15" s="33" t="s">
        <v>86</v>
      </c>
      <c r="B15" s="37">
        <f t="shared" ref="B15:E15" si="2">B10-B13</f>
        <v>323700</v>
      </c>
      <c r="C15" s="37">
        <f t="shared" si="2"/>
        <v>699352</v>
      </c>
      <c r="D15" s="37">
        <f t="shared" si="2"/>
        <v>870420</v>
      </c>
      <c r="E15" s="37">
        <f t="shared" si="2"/>
        <v>2112980</v>
      </c>
    </row>
    <row r="16">
      <c r="A16" s="33"/>
    </row>
    <row r="17">
      <c r="A17" s="32" t="s">
        <v>87</v>
      </c>
    </row>
    <row r="18">
      <c r="A18" s="33" t="s">
        <v>88</v>
      </c>
      <c r="B18" s="36">
        <f>-'Balance Sheet'!C43</f>
        <v>-600000</v>
      </c>
      <c r="C18" s="36">
        <f>-'Balance Sheet'!D43</f>
        <v>-900000</v>
      </c>
      <c r="D18" s="36">
        <f>-'Balance Sheet'!E43</f>
        <v>-900000</v>
      </c>
      <c r="E18" s="36">
        <f>-'Balance Sheet'!F43</f>
        <v>-900000</v>
      </c>
    </row>
    <row r="19">
      <c r="A19" s="33" t="s">
        <v>89</v>
      </c>
      <c r="B19" s="37" t="str">
        <f>'Balance Sheet'!C42</f>
        <v/>
      </c>
      <c r="C19" s="37">
        <f>'Balance Sheet'!D42</f>
        <v>1500000</v>
      </c>
      <c r="D19" s="37" t="str">
        <f>'Balance Sheet'!E42</f>
        <v/>
      </c>
      <c r="E19" s="37" t="str">
        <f>'Balance Sheet'!F42</f>
        <v/>
      </c>
    </row>
    <row r="20">
      <c r="A20" s="56" t="s">
        <v>90</v>
      </c>
      <c r="B20" s="36">
        <f t="shared" ref="B20:E20" si="3">SUM(B18:B19)</f>
        <v>-600000</v>
      </c>
      <c r="C20" s="36">
        <f t="shared" si="3"/>
        <v>600000</v>
      </c>
      <c r="D20" s="36">
        <f t="shared" si="3"/>
        <v>-900000</v>
      </c>
      <c r="E20" s="36">
        <f t="shared" si="3"/>
        <v>-900000</v>
      </c>
    </row>
    <row r="21">
      <c r="A21" s="33"/>
    </row>
    <row r="22">
      <c r="A22" s="39" t="s">
        <v>91</v>
      </c>
      <c r="B22" s="36">
        <f t="shared" ref="B22:E22" si="4">B15+B20</f>
        <v>-276300</v>
      </c>
      <c r="C22" s="36">
        <f t="shared" si="4"/>
        <v>1299352</v>
      </c>
      <c r="D22" s="36">
        <f t="shared" si="4"/>
        <v>-29580</v>
      </c>
      <c r="E22" s="36">
        <f t="shared" si="4"/>
        <v>1212980</v>
      </c>
    </row>
  </sheetData>
  <drawing r:id="rId1"/>
</worksheet>
</file>