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0"/>
  <workbookPr/>
  <mc:AlternateContent xmlns:mc="http://schemas.openxmlformats.org/markup-compatibility/2006">
    <mc:Choice Requires="x15">
      <x15ac:absPath xmlns:x15ac="http://schemas.microsoft.com/office/spreadsheetml/2010/11/ac" url="C:\Users\Fatec\Desktop\"/>
    </mc:Choice>
  </mc:AlternateContent>
  <xr:revisionPtr revIDLastSave="0" documentId="8_{3E29A64F-BC14-48B3-B743-356B426D50AF}" xr6:coauthVersionLast="36" xr6:coauthVersionMax="36" xr10:uidLastSave="{00000000-0000-0000-0000-000000000000}"/>
  <bookViews>
    <workbookView xWindow="0" yWindow="0" windowWidth="28800" windowHeight="12225" firstSheet="4" activeTab="4" xr2:uid="{00000000-000D-0000-FFFF-FFFF00000000}"/>
  </bookViews>
  <sheets>
    <sheet name="Produtos A e B" sheetId="1" r:id="rId1"/>
    <sheet name="Panela de Pressão" sheetId="2" r:id="rId2"/>
    <sheet name="Sorvete" sheetId="3" r:id="rId3"/>
    <sheet name="Computadores" sheetId="4" r:id="rId4"/>
    <sheet name="Sandália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D13" i="4" l="1"/>
  <c r="C13" i="4"/>
  <c r="B13" i="4"/>
  <c r="C15" i="5"/>
  <c r="C16" i="5"/>
  <c r="C17" i="5"/>
  <c r="C18" i="5"/>
  <c r="C19" i="5"/>
  <c r="C20" i="5"/>
  <c r="C21" i="5"/>
  <c r="C22" i="5"/>
  <c r="C23" i="5"/>
  <c r="C24" i="5"/>
  <c r="C25" i="5"/>
  <c r="C14" i="5"/>
  <c r="B15" i="5"/>
  <c r="B16" i="5"/>
  <c r="B17" i="5"/>
  <c r="B18" i="5"/>
  <c r="B19" i="5"/>
  <c r="B20" i="5"/>
  <c r="B21" i="5"/>
  <c r="B22" i="5"/>
  <c r="B23" i="5"/>
  <c r="B24" i="5"/>
  <c r="B25" i="5"/>
  <c r="B14" i="5"/>
  <c r="D14" i="4"/>
  <c r="D15" i="4"/>
  <c r="D16" i="4"/>
  <c r="D17" i="4"/>
  <c r="D18" i="4"/>
  <c r="D19" i="4"/>
  <c r="D20" i="4"/>
  <c r="D21" i="4"/>
  <c r="D22" i="4"/>
  <c r="D23" i="4"/>
  <c r="D24" i="4"/>
  <c r="D25" i="4"/>
  <c r="C14" i="4"/>
  <c r="C15" i="4"/>
  <c r="C16" i="4"/>
  <c r="C17" i="4"/>
  <c r="C18" i="4"/>
  <c r="C19" i="4"/>
  <c r="C20" i="4"/>
  <c r="C21" i="4"/>
  <c r="C22" i="4"/>
  <c r="C23" i="4"/>
  <c r="C24" i="4"/>
  <c r="C25" i="4"/>
  <c r="B14" i="4"/>
  <c r="B15" i="4"/>
  <c r="B16" i="4"/>
  <c r="B17" i="4"/>
  <c r="B18" i="4"/>
  <c r="B19" i="4"/>
  <c r="B20" i="4"/>
  <c r="B21" i="4"/>
  <c r="B22" i="4"/>
  <c r="B23" i="4"/>
  <c r="B24" i="4"/>
  <c r="B25" i="4"/>
  <c r="C20" i="3"/>
  <c r="C19" i="3"/>
  <c r="C18" i="3"/>
  <c r="C17" i="3"/>
  <c r="C21" i="3"/>
  <c r="C22" i="3"/>
  <c r="C23" i="3"/>
  <c r="C24" i="3"/>
  <c r="C25" i="3"/>
  <c r="C26" i="3"/>
  <c r="C16" i="3"/>
  <c r="B17" i="3"/>
  <c r="B18" i="3"/>
  <c r="B19" i="3"/>
  <c r="B20" i="3"/>
  <c r="B21" i="3"/>
  <c r="B22" i="3"/>
  <c r="B23" i="3"/>
  <c r="B24" i="3"/>
  <c r="B25" i="3"/>
  <c r="B26" i="3"/>
  <c r="B16" i="3"/>
  <c r="D4" i="1"/>
  <c r="D5" i="1"/>
  <c r="D6" i="1"/>
  <c r="D7" i="1"/>
  <c r="D8" i="1"/>
  <c r="D9" i="1"/>
  <c r="C15" i="2"/>
  <c r="C16" i="2"/>
  <c r="C17" i="2"/>
  <c r="C18" i="2"/>
  <c r="C19" i="2"/>
  <c r="C20" i="2"/>
  <c r="C21" i="2"/>
  <c r="C22" i="2"/>
  <c r="C23" i="2"/>
  <c r="C24" i="2"/>
  <c r="C25" i="2"/>
  <c r="C26" i="2"/>
  <c r="C27" i="2"/>
  <c r="C28" i="2"/>
  <c r="C29" i="2"/>
  <c r="C30" i="2"/>
  <c r="C31" i="2"/>
  <c r="C32" i="2"/>
  <c r="C33" i="2"/>
  <c r="C14" i="2"/>
  <c r="I5" i="1"/>
  <c r="I4" i="1"/>
  <c r="I6" i="1"/>
  <c r="I7" i="1"/>
  <c r="I8" i="1"/>
  <c r="I9" i="1"/>
  <c r="I10" i="1"/>
  <c r="I11" i="1"/>
  <c r="I3" i="1"/>
  <c r="D3" i="1"/>
  <c r="G7" i="2"/>
  <c r="G6" i="2"/>
  <c r="G5" i="2"/>
  <c r="G4" i="2"/>
  <c r="G13" i="1"/>
  <c r="B11" i="1"/>
  <c r="B15" i="2"/>
  <c r="B16" i="2"/>
  <c r="B17" i="2"/>
  <c r="B18" i="2"/>
  <c r="B19" i="2"/>
  <c r="B20" i="2"/>
  <c r="B21" i="2"/>
  <c r="B22" i="2"/>
  <c r="B23" i="2"/>
  <c r="B24" i="2"/>
  <c r="B25" i="2"/>
  <c r="B26" i="2"/>
  <c r="B27" i="2"/>
  <c r="B28" i="2"/>
  <c r="B29" i="2"/>
  <c r="B30" i="2"/>
  <c r="B31" i="2"/>
  <c r="B32" i="2"/>
  <c r="B33" i="2"/>
  <c r="B14" i="2"/>
  <c r="D14" i="2"/>
  <c r="D33" i="2"/>
  <c r="D32" i="2"/>
  <c r="D31" i="2"/>
  <c r="D30" i="2"/>
  <c r="D29" i="2"/>
  <c r="D28" i="2"/>
  <c r="D27" i="2"/>
  <c r="D26" i="2"/>
  <c r="D25" i="2"/>
  <c r="D24" i="2"/>
  <c r="D23" i="2"/>
  <c r="D22" i="2"/>
  <c r="D21" i="2"/>
  <c r="D20" i="2"/>
  <c r="D19" i="2"/>
  <c r="D18" i="2"/>
  <c r="D17" i="2"/>
  <c r="D16" i="2"/>
  <c r="D15" i="2"/>
  <c r="C3" i="1"/>
  <c r="C4" i="1"/>
  <c r="C5" i="1"/>
  <c r="C6" i="1"/>
  <c r="C7" i="1"/>
  <c r="C8" i="1"/>
  <c r="C9" i="1"/>
  <c r="H6" i="1"/>
  <c r="H5" i="1"/>
  <c r="H4" i="1"/>
  <c r="H7" i="1"/>
  <c r="H8" i="1"/>
  <c r="H9" i="1"/>
  <c r="H10" i="1"/>
  <c r="H11" i="1"/>
  <c r="H3" i="1"/>
  <c r="E3" i="1"/>
  <c r="E9" i="1"/>
  <c r="E8" i="1"/>
  <c r="E7" i="1"/>
  <c r="E6" i="1"/>
  <c r="E11" i="1"/>
  <c r="E5" i="1"/>
  <c r="E4" i="1"/>
  <c r="J3" i="1"/>
  <c r="J11" i="1"/>
  <c r="J10" i="1"/>
  <c r="J9" i="1"/>
  <c r="J8" i="1"/>
  <c r="J7" i="1"/>
  <c r="J6" i="1"/>
  <c r="J4" i="1"/>
  <c r="J5" i="1"/>
</calcChain>
</file>

<file path=xl/sharedStrings.xml><?xml version="1.0" encoding="utf-8"?>
<sst xmlns="http://schemas.openxmlformats.org/spreadsheetml/2006/main" count="66" uniqueCount="46">
  <si>
    <t>Produto A</t>
  </si>
  <si>
    <t>Produto B</t>
  </si>
  <si>
    <t>Qtde</t>
  </si>
  <si>
    <t>Custo de Fabricação</t>
  </si>
  <si>
    <t>Receita</t>
  </si>
  <si>
    <t>Lucro</t>
  </si>
  <si>
    <t>Custo variável de A</t>
  </si>
  <si>
    <t>custo variável de B</t>
  </si>
  <si>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</si>
  <si>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</si>
  <si>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</si>
  <si>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</si>
  <si>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Preço de venda de cada unidade</t>
  </si>
  <si>
    <t>Acessórios e embalagem (válvulas, alças, retentor, caixas etc.)</t>
  </si>
  <si>
    <t>por unidade</t>
  </si>
  <si>
    <t>Quantidade de itens de custo mensal</t>
  </si>
  <si>
    <t>Manutenção das instalações</t>
  </si>
  <si>
    <t>mensal</t>
  </si>
  <si>
    <t>Quantidade de itens de custo por unidade</t>
  </si>
  <si>
    <t>Manutenção de máquinas e equipamentos</t>
  </si>
  <si>
    <t>Custo fixo (mensal)</t>
  </si>
  <si>
    <t>Matéria-prima (lingotes de alumínio)</t>
  </si>
  <si>
    <t>Custo variável (por unidade)</t>
  </si>
  <si>
    <t>Aluguel do galpão</t>
  </si>
  <si>
    <t>Transformação (fundição, tratamento térmico, conformação)</t>
  </si>
  <si>
    <t>Administrativos</t>
  </si>
  <si>
    <t>Mão de obra</t>
  </si>
  <si>
    <t>Qtde de panelas (x)</t>
  </si>
  <si>
    <t>Custo de Fabricação f(x)</t>
  </si>
  <si>
    <t>R(x) = P(x)</t>
  </si>
  <si>
    <t>L(x) =  R(x) - C(x)</t>
  </si>
  <si>
    <t>Qtde. de sorvete por mês</t>
  </si>
  <si>
    <t>Qtde de sorvete mensal</t>
  </si>
  <si>
    <t>Preço de Venda por unidade</t>
  </si>
  <si>
    <t>Margem de Lucro por unidade</t>
  </si>
  <si>
    <t>Um comprador que trabalha em uma fábrica de componentes de computador necessita atender a um pedido de 10 000 espaçadores — peças utilizadas em embalagens —, que poderão ser produzidos internamente ou comprados de um fornecedor que apresente a melhor proposta. Na tabela ao lado, mostram-se as condições que estão sob análise desse comprador</t>
  </si>
  <si>
    <t>Opção</t>
  </si>
  <si>
    <t>Custo fixo por pedido</t>
  </si>
  <si>
    <t>Custo variável por unidade</t>
  </si>
  <si>
    <t>Fabricar</t>
  </si>
  <si>
    <t>Comprar de A</t>
  </si>
  <si>
    <t>Comprar de B</t>
  </si>
  <si>
    <t>Quantidade de Espaçadores</t>
  </si>
  <si>
    <t>Preço de venda de cada sandália</t>
  </si>
  <si>
    <t>Quantidade de Sandálias</t>
  </si>
  <si>
    <t>Custo Total de Produção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</si>
</sst>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R$&quot;\ * #,##0.00_-;\-&quot;R$&quot;\ * #,##0.00_-;_-&quot;R$&quot;\ * &quot;-&quot;??_-;_-@_-"/>
    <numFmt numFmtId="164" formatCode="_-&quot;R$&quot;* #,##0.00_-;\-&quot;R$&quot;* #,##0.00_-;_-&quot;R$&quot;* &quot;-&quot;??_-;_-@_-"/>
    <numFmt numFmtId="165" formatCode="_(&quot;$&quot;* #,##0.00_);_(&quot;$&quot;* \(#,##0.00\);_(&quot;$&quot;* &quot;-&quot;??_);_(@_)"/>
    <numFmt numFmtId="166" formatCode="_-[$R$-416]* #,##0.00_-;\-[$R$-416]* #,##0.00_-;_-[$R$-416]* &quot;-&quot;??_-;_-@_-"/>
    <numFmt numFmtId="167" formatCode="&quot;R$&quot;\ #,##0.00"/>
    <numFmt numFmtId="168" formatCode="&quot;R$&quot;#,##0.00"/>
    <numFmt numFmtId="169" formatCode="_([$$-409]* #,##0.00_);_([$$-409]* \(#,##0.00\);_([$$-409]* &quot;-&quot;??_);_(@_)"/>
    <numFmt numFmtId="170" formatCode="&quot;$&quot;#,##0.00"/>
  </numFmts>
  <fonts count="12">
    <font>
      <sz val="11"/>
      <color theme="1"/>
      <name val="Aptos Narrow"/>
      <family val="2"/>
      <scheme val="minor"/>
    </font>
    <font>
      <sz val="11"/>
      <color theme="1"/>
      <name val="Aptos Narrow"/>
      <family val="2"/>
      <scheme val="minor"/>
    </font>
    <font>
      <b/>
      <sz val="14"/>
      <color theme="1"/>
      <name val="Arial"/>
      <family val="2"/>
    </font>
    <font>
      <sz val="14"/>
      <color theme="1"/>
      <name val="Arial"/>
      <family val="2"/>
    </font>
    <font>
      <sz val="28"/>
      <color theme="1"/>
      <name val="Arial"/>
      <family val="2"/>
    </font>
    <font>
      <b/>
      <sz val="14"/>
      <color theme="1"/>
      <name val="Aptos Narrow"/>
      <family val="2"/>
      <scheme val="minor"/>
    </font>
    <font>
      <sz val="14"/>
      <color theme="1"/>
      <name val="Aptos Narrow"/>
      <family val="2"/>
      <scheme val="minor"/>
    </font>
    <font>
      <sz val="11"/>
      <color rgb="FF000000"/>
      <name val="Calibri"/>
      <family val="2"/>
    </font>
    <font>
      <b/>
      <sz val="11"/>
      <color rgb="FF000000"/>
      <name val="Calibri"/>
      <family val="2"/>
    </font>
    <font>
      <sz val="26"/>
      <color theme="1"/>
      <name val="Arial"/>
      <family val="2"/>
    </font>
    <font>
      <b/>
      <sz val="14"/>
      <color theme="5"/>
      <name val="Arial"/>
      <family val="2"/>
    </font>
    <font>
      <b/>
      <sz val="11"/>
      <color theme="1"/>
      <name val="Aptos Narrow"/>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EEC5FA"/>
        <bgColor rgb="FF000000"/>
      </patternFill>
    </fill>
    <fill>
      <patternFill patternType="solid">
        <fgColor theme="3" tint="0.89999084444715716"/>
        <bgColor indexed="64"/>
      </patternFill>
    </fill>
    <fill>
      <patternFill patternType="solid">
        <fgColor theme="9" tint="0.79998168889431442"/>
        <bgColor indexed="64"/>
      </patternFill>
    </fill>
    <fill>
      <patternFill patternType="solid">
        <fgColor rgb="FFFFFF00"/>
        <bgColor indexed="64"/>
      </patternFill>
    </fill>
  </fills>
  <borders count="50">
    <border>
      <left/>
      <right/>
      <top/>
      <bottom/>
      <diagonal/>
    </border>
    <border>
      <left/>
      <right/>
      <top/>
      <bottom style="thin">
        <color indexed="64"/>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thin">
        <color indexed="64"/>
      </bottom>
      <diagonal/>
    </border>
    <border>
      <left style="medium">
        <color rgb="FF000000"/>
      </left>
      <right/>
      <top style="medium">
        <color rgb="FF000000"/>
      </top>
      <bottom style="medium">
        <color rgb="FF000000"/>
      </bottom>
      <diagonal/>
    </border>
    <border>
      <left style="medium">
        <color rgb="FF000000"/>
      </left>
      <right/>
      <top/>
      <bottom style="thin">
        <color indexed="64"/>
      </bottom>
      <diagonal/>
    </border>
    <border>
      <left style="medium">
        <color rgb="FF000000"/>
      </left>
      <right/>
      <top style="thin">
        <color indexed="64"/>
      </top>
      <bottom style="thin">
        <color indexed="64"/>
      </bottom>
      <diagonal/>
    </border>
    <border>
      <left style="medium">
        <color rgb="FF000000"/>
      </left>
      <right/>
      <top style="thin">
        <color indexed="64"/>
      </top>
      <bottom style="medium">
        <color rgb="FF000000"/>
      </bottom>
      <diagonal/>
    </border>
    <border>
      <left style="medium">
        <color rgb="FF000000"/>
      </left>
      <right/>
      <top style="medium">
        <color rgb="FF000000"/>
      </top>
      <bottom/>
      <diagonal/>
    </border>
    <border>
      <left style="medium">
        <color rgb="FF000000"/>
      </left>
      <right/>
      <top style="medium">
        <color rgb="FF000000"/>
      </top>
      <bottom style="thin">
        <color indexed="64"/>
      </bottom>
      <diagonal/>
    </border>
    <border>
      <left/>
      <right/>
      <top style="medium">
        <color rgb="FF000000"/>
      </top>
      <bottom style="medium">
        <color rgb="FF000000"/>
      </bottom>
      <diagonal/>
    </border>
    <border>
      <left/>
      <right/>
      <top style="thin">
        <color indexed="64"/>
      </top>
      <bottom style="thin">
        <color indexed="64"/>
      </bottom>
      <diagonal/>
    </border>
    <border>
      <left/>
      <right/>
      <top style="thin">
        <color indexed="64"/>
      </top>
      <bottom style="medium">
        <color rgb="FF000000"/>
      </bottom>
      <diagonal/>
    </border>
    <border>
      <left/>
      <right/>
      <top style="medium">
        <color rgb="FF000000"/>
      </top>
      <bottom/>
      <diagonal/>
    </border>
    <border>
      <left/>
      <right/>
      <top style="medium">
        <color rgb="FF000000"/>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thin">
        <color indexed="64"/>
      </bottom>
      <diagonal/>
    </border>
    <border>
      <left/>
      <right style="medium">
        <color rgb="FF000000"/>
      </right>
      <top style="thin">
        <color indexed="64"/>
      </top>
      <bottom style="thin">
        <color indexed="64"/>
      </bottom>
      <diagonal/>
    </border>
    <border>
      <left/>
      <right style="medium">
        <color rgb="FF000000"/>
      </right>
      <top style="thin">
        <color indexed="64"/>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indexed="64"/>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132">
    <xf numFmtId="0" fontId="0" fillId="0" borderId="0" xfId="0"/>
    <xf numFmtId="166" fontId="0" fillId="0" borderId="0" xfId="0" applyNumberFormat="1"/>
    <xf numFmtId="9" fontId="0" fillId="0" borderId="0" xfId="0" applyNumberFormat="1"/>
    <xf numFmtId="0" fontId="6" fillId="0" borderId="0" xfId="0" applyFont="1"/>
    <xf numFmtId="0" fontId="3" fillId="0" borderId="0" xfId="0" applyFont="1"/>
    <xf numFmtId="0" fontId="3" fillId="3" borderId="3" xfId="0" applyFont="1" applyFill="1" applyBorder="1" applyAlignment="1">
      <alignment horizontal="center" wrapText="1"/>
    </xf>
    <xf numFmtId="166" fontId="0" fillId="0" borderId="4" xfId="0" applyNumberFormat="1" applyBorder="1" applyAlignment="1">
      <alignment horizontal="center"/>
    </xf>
    <xf numFmtId="166" fontId="0" fillId="0" borderId="5" xfId="0" applyNumberFormat="1" applyBorder="1" applyAlignment="1">
      <alignment horizontal="center"/>
    </xf>
    <xf numFmtId="166" fontId="0" fillId="0" borderId="6" xfId="0" applyNumberFormat="1" applyBorder="1" applyAlignment="1">
      <alignment horizontal="center"/>
    </xf>
    <xf numFmtId="0" fontId="3" fillId="3" borderId="7" xfId="0" applyFont="1" applyFill="1" applyBorder="1" applyAlignment="1">
      <alignment horizontal="center" wrapText="1"/>
    </xf>
    <xf numFmtId="166" fontId="0" fillId="0" borderId="8" xfId="0" applyNumberFormat="1" applyBorder="1" applyAlignment="1">
      <alignment horizontal="center"/>
    </xf>
    <xf numFmtId="0" fontId="3" fillId="3" borderId="9"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3" fillId="3" borderId="13" xfId="0" applyFont="1" applyFill="1" applyBorder="1" applyAlignment="1">
      <alignment horizontal="center"/>
    </xf>
    <xf numFmtId="0" fontId="0" fillId="0" borderId="14" xfId="0" applyBorder="1" applyAlignment="1">
      <alignment horizontal="center"/>
    </xf>
    <xf numFmtId="0" fontId="3" fillId="3" borderId="15" xfId="0" applyFont="1" applyFill="1" applyBorder="1" applyAlignment="1">
      <alignment horizontal="center" wrapText="1"/>
    </xf>
    <xf numFmtId="166" fontId="0" fillId="0" borderId="1" xfId="0" applyNumberFormat="1" applyBorder="1" applyAlignment="1">
      <alignment horizontal="center"/>
    </xf>
    <xf numFmtId="166" fontId="0" fillId="0" borderId="16" xfId="0" applyNumberFormat="1" applyBorder="1" applyAlignment="1">
      <alignment horizontal="center"/>
    </xf>
    <xf numFmtId="166" fontId="0" fillId="0" borderId="17" xfId="0" applyNumberFormat="1" applyBorder="1" applyAlignment="1">
      <alignment horizontal="center"/>
    </xf>
    <xf numFmtId="0" fontId="3" fillId="3" borderId="18" xfId="0" applyFont="1" applyFill="1" applyBorder="1" applyAlignment="1">
      <alignment horizontal="center" wrapText="1"/>
    </xf>
    <xf numFmtId="166" fontId="0" fillId="0" borderId="19" xfId="0" applyNumberFormat="1" applyBorder="1" applyAlignment="1">
      <alignment horizontal="center"/>
    </xf>
    <xf numFmtId="0" fontId="3" fillId="0" borderId="11" xfId="0" applyFont="1" applyBorder="1" applyAlignment="1">
      <alignment horizontal="left" vertical="center" wrapText="1"/>
    </xf>
    <xf numFmtId="0" fontId="3" fillId="0" borderId="10" xfId="0" applyFont="1" applyBorder="1" applyAlignment="1">
      <alignment horizontal="left" vertical="center" wrapText="1"/>
    </xf>
    <xf numFmtId="0" fontId="3" fillId="0" borderId="12" xfId="0" applyFont="1" applyBorder="1" applyAlignment="1">
      <alignment horizontal="left" vertical="center" wrapText="1"/>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horizontal="left" vertical="center"/>
    </xf>
    <xf numFmtId="167" fontId="6" fillId="0" borderId="11" xfId="1" applyNumberFormat="1" applyFont="1" applyBorder="1" applyAlignment="1">
      <alignment horizontal="left" vertical="center"/>
    </xf>
    <xf numFmtId="167" fontId="6" fillId="0" borderId="10" xfId="1" applyNumberFormat="1" applyFont="1" applyBorder="1" applyAlignment="1">
      <alignment horizontal="left" vertical="center"/>
    </xf>
    <xf numFmtId="167" fontId="6" fillId="0" borderId="12" xfId="1" applyNumberFormat="1" applyFont="1" applyBorder="1" applyAlignment="1">
      <alignment horizontal="left" vertical="center"/>
    </xf>
    <xf numFmtId="0" fontId="6" fillId="2" borderId="3" xfId="0" applyFont="1" applyFill="1" applyBorder="1" applyAlignment="1">
      <alignment horizontal="center"/>
    </xf>
    <xf numFmtId="168" fontId="6" fillId="0" borderId="4" xfId="0" applyNumberFormat="1" applyFont="1" applyBorder="1" applyAlignment="1">
      <alignment horizontal="center"/>
    </xf>
    <xf numFmtId="168" fontId="6" fillId="0" borderId="5" xfId="0" applyNumberFormat="1" applyFont="1" applyBorder="1" applyAlignment="1">
      <alignment horizontal="center"/>
    </xf>
    <xf numFmtId="0" fontId="6" fillId="0" borderId="6" xfId="0" applyFont="1" applyBorder="1"/>
    <xf numFmtId="0" fontId="6" fillId="2" borderId="9" xfId="0" applyFont="1" applyFill="1" applyBorder="1" applyAlignment="1">
      <alignment horizontal="center"/>
    </xf>
    <xf numFmtId="0" fontId="6" fillId="0" borderId="12" xfId="0" applyFont="1" applyBorder="1"/>
    <xf numFmtId="0" fontId="6" fillId="2" borderId="20" xfId="0" applyFont="1" applyFill="1" applyBorder="1" applyAlignment="1">
      <alignment horizontal="center"/>
    </xf>
    <xf numFmtId="164" fontId="6" fillId="0" borderId="21" xfId="0" applyNumberFormat="1" applyFont="1" applyBorder="1" applyAlignment="1">
      <alignment horizontal="center"/>
    </xf>
    <xf numFmtId="164" fontId="6" fillId="0" borderId="22" xfId="0" applyNumberFormat="1" applyFont="1" applyBorder="1" applyAlignment="1">
      <alignment horizontal="center"/>
    </xf>
    <xf numFmtId="0" fontId="6" fillId="0" borderId="23" xfId="0" applyFont="1" applyBorder="1"/>
    <xf numFmtId="0" fontId="3" fillId="2" borderId="9" xfId="0" applyFont="1" applyFill="1" applyBorder="1" applyAlignment="1">
      <alignment horizont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166" fontId="6" fillId="0" borderId="10" xfId="0" applyNumberFormat="1" applyFont="1" applyBorder="1" applyAlignment="1">
      <alignment horizontal="center"/>
    </xf>
    <xf numFmtId="166" fontId="6" fillId="0" borderId="11" xfId="0" applyNumberFormat="1" applyFont="1" applyBorder="1" applyAlignment="1">
      <alignment horizontal="center"/>
    </xf>
    <xf numFmtId="0" fontId="7" fillId="0" borderId="0" xfId="0" applyFont="1"/>
    <xf numFmtId="169" fontId="0" fillId="0" borderId="0" xfId="0" applyNumberFormat="1"/>
    <xf numFmtId="169" fontId="7" fillId="0" borderId="0" xfId="0" applyNumberFormat="1" applyFont="1"/>
    <xf numFmtId="0" fontId="3" fillId="0" borderId="11" xfId="0" applyFont="1" applyBorder="1" applyAlignment="1">
      <alignment vertical="top" wrapText="1"/>
    </xf>
    <xf numFmtId="0" fontId="6" fillId="0" borderId="5" xfId="0" applyFont="1" applyBorder="1" applyAlignment="1">
      <alignment vertical="top" wrapText="1"/>
    </xf>
    <xf numFmtId="0" fontId="0" fillId="0" borderId="0" xfId="0" applyAlignment="1">
      <alignment vertical="top"/>
    </xf>
    <xf numFmtId="0" fontId="4" fillId="0" borderId="0" xfId="0" applyFont="1" applyAlignment="1">
      <alignment vertical="center" wrapText="1"/>
    </xf>
    <xf numFmtId="170" fontId="8" fillId="5" borderId="5" xfId="0" applyNumberFormat="1" applyFont="1" applyFill="1" applyBorder="1"/>
    <xf numFmtId="170" fontId="8" fillId="6" borderId="5" xfId="0" applyNumberFormat="1" applyFont="1" applyFill="1" applyBorder="1"/>
    <xf numFmtId="170" fontId="8" fillId="5" borderId="6" xfId="0" applyNumberFormat="1" applyFont="1" applyFill="1" applyBorder="1"/>
    <xf numFmtId="0" fontId="8" fillId="5" borderId="11" xfId="0" applyFont="1" applyFill="1" applyBorder="1"/>
    <xf numFmtId="0" fontId="8" fillId="6" borderId="11" xfId="0" applyFont="1" applyFill="1" applyBorder="1"/>
    <xf numFmtId="0" fontId="8" fillId="5" borderId="12" xfId="0" applyFont="1" applyFill="1" applyBorder="1"/>
    <xf numFmtId="170" fontId="8" fillId="5" borderId="22" xfId="0" applyNumberFormat="1" applyFont="1" applyFill="1" applyBorder="1"/>
    <xf numFmtId="170" fontId="8" fillId="6" borderId="22" xfId="0" applyNumberFormat="1" applyFont="1" applyFill="1" applyBorder="1"/>
    <xf numFmtId="170" fontId="8" fillId="5" borderId="23" xfId="0" applyNumberFormat="1" applyFont="1" applyFill="1" applyBorder="1"/>
    <xf numFmtId="0" fontId="10" fillId="4" borderId="9" xfId="0" applyFont="1" applyFill="1" applyBorder="1" applyAlignment="1">
      <alignment horizontal="center" vertical="center" wrapText="1"/>
    </xf>
    <xf numFmtId="0" fontId="10" fillId="4" borderId="3" xfId="0" applyFont="1" applyFill="1" applyBorder="1" applyAlignment="1">
      <alignment horizontal="center" vertical="center" wrapText="1"/>
    </xf>
    <xf numFmtId="169" fontId="10" fillId="4" borderId="20" xfId="0" applyNumberFormat="1" applyFont="1" applyFill="1" applyBorder="1" applyAlignment="1">
      <alignment horizontal="center" vertical="center" wrapText="1"/>
    </xf>
    <xf numFmtId="0" fontId="8" fillId="5" borderId="10" xfId="0" applyFont="1" applyFill="1" applyBorder="1"/>
    <xf numFmtId="170" fontId="8" fillId="5" borderId="4" xfId="0" applyNumberFormat="1" applyFont="1" applyFill="1" applyBorder="1"/>
    <xf numFmtId="170" fontId="8" fillId="5" borderId="21" xfId="0" applyNumberFormat="1" applyFont="1" applyFill="1" applyBorder="1"/>
    <xf numFmtId="0" fontId="7" fillId="0" borderId="26" xfId="0" applyFont="1" applyBorder="1"/>
    <xf numFmtId="165" fontId="7" fillId="0" borderId="28" xfId="0" applyNumberFormat="1" applyFont="1" applyBorder="1"/>
    <xf numFmtId="165" fontId="7" fillId="0" borderId="31" xfId="0" applyNumberFormat="1" applyFont="1" applyBorder="1"/>
    <xf numFmtId="0" fontId="3" fillId="7" borderId="14" xfId="0" applyFont="1" applyFill="1" applyBorder="1" applyAlignment="1">
      <alignment vertical="top" wrapText="1"/>
    </xf>
    <xf numFmtId="167" fontId="6" fillId="7" borderId="8" xfId="1" applyNumberFormat="1" applyFont="1" applyFill="1" applyBorder="1" applyAlignment="1">
      <alignment vertical="top"/>
    </xf>
    <xf numFmtId="0" fontId="3" fillId="3" borderId="11" xfId="0" applyFont="1" applyFill="1" applyBorder="1" applyAlignment="1">
      <alignment vertical="top" wrapText="1"/>
    </xf>
    <xf numFmtId="166" fontId="6" fillId="3" borderId="5" xfId="0" applyNumberFormat="1" applyFont="1" applyFill="1" applyBorder="1" applyAlignment="1">
      <alignment vertical="top" wrapText="1"/>
    </xf>
    <xf numFmtId="0" fontId="3" fillId="3" borderId="12" xfId="0" applyFont="1" applyFill="1" applyBorder="1" applyAlignment="1">
      <alignment vertical="top" wrapText="1"/>
    </xf>
    <xf numFmtId="166" fontId="6" fillId="3" borderId="6" xfId="0" applyNumberFormat="1" applyFont="1" applyFill="1" applyBorder="1" applyAlignment="1">
      <alignment vertical="top" wrapText="1"/>
    </xf>
    <xf numFmtId="0" fontId="0" fillId="0" borderId="3" xfId="0" applyBorder="1"/>
    <xf numFmtId="0" fontId="9" fillId="0" borderId="0" xfId="0" applyFont="1" applyAlignment="1">
      <alignment horizontal="center" vertical="center" wrapText="1"/>
    </xf>
    <xf numFmtId="0" fontId="2" fillId="7" borderId="3" xfId="0" applyFont="1" applyFill="1" applyBorder="1" applyAlignment="1">
      <alignment horizontal="left" vertical="center" wrapText="1"/>
    </xf>
    <xf numFmtId="0" fontId="5" fillId="7" borderId="32" xfId="0" applyFont="1" applyFill="1" applyBorder="1" applyAlignment="1">
      <alignment horizontal="left" vertical="center"/>
    </xf>
    <xf numFmtId="0" fontId="5" fillId="7" borderId="33" xfId="0" applyFont="1" applyFill="1" applyBorder="1" applyAlignment="1">
      <alignment horizontal="left" vertical="center"/>
    </xf>
    <xf numFmtId="0" fontId="11" fillId="0" borderId="43" xfId="0" applyFont="1" applyBorder="1" applyAlignment="1">
      <alignment horizontal="center"/>
    </xf>
    <xf numFmtId="0" fontId="11" fillId="0" borderId="44" xfId="0" applyFont="1" applyBorder="1" applyAlignment="1">
      <alignment horizontal="center"/>
    </xf>
    <xf numFmtId="0" fontId="0" fillId="0" borderId="43" xfId="0" applyBorder="1" applyAlignment="1">
      <alignment horizontal="center"/>
    </xf>
    <xf numFmtId="44" fontId="0" fillId="0" borderId="44" xfId="1" applyFont="1" applyBorder="1" applyAlignment="1">
      <alignment horizontal="center"/>
    </xf>
    <xf numFmtId="0" fontId="0" fillId="0" borderId="0" xfId="0" applyAlignment="1">
      <alignment horizontal="center"/>
    </xf>
    <xf numFmtId="0" fontId="11" fillId="0" borderId="44" xfId="0" applyFont="1" applyBorder="1" applyAlignment="1">
      <alignment horizontal="center" vertical="center" wrapText="1"/>
    </xf>
    <xf numFmtId="0" fontId="11" fillId="0" borderId="44" xfId="0" applyFont="1" applyBorder="1" applyAlignment="1">
      <alignment horizontal="center" vertical="center"/>
    </xf>
    <xf numFmtId="0" fontId="0" fillId="0" borderId="44" xfId="0" applyBorder="1" applyAlignment="1">
      <alignment horizontal="center"/>
    </xf>
    <xf numFmtId="44" fontId="0" fillId="0" borderId="44" xfId="0" applyNumberFormat="1" applyBorder="1" applyAlignment="1">
      <alignment horizontal="center"/>
    </xf>
    <xf numFmtId="167" fontId="0" fillId="0" borderId="44" xfId="0" applyNumberFormat="1" applyBorder="1" applyAlignment="1">
      <alignment horizontal="center"/>
    </xf>
    <xf numFmtId="167" fontId="0" fillId="0" borderId="44" xfId="0" applyNumberFormat="1" applyBorder="1"/>
    <xf numFmtId="167" fontId="0" fillId="0" borderId="44" xfId="1" applyNumberFormat="1" applyFont="1" applyBorder="1" applyAlignment="1">
      <alignment horizontal="center" vertical="center"/>
    </xf>
    <xf numFmtId="0" fontId="0" fillId="0" borderId="0" xfId="0" applyAlignment="1">
      <alignment horizontal="center" vertical="center"/>
    </xf>
    <xf numFmtId="167" fontId="1" fillId="0" borderId="44" xfId="1" applyNumberFormat="1" applyFont="1" applyBorder="1" applyAlignment="1">
      <alignment horizontal="center" vertical="center" wrapText="1"/>
    </xf>
    <xf numFmtId="0" fontId="2" fillId="0" borderId="0" xfId="0" applyFont="1" applyAlignment="1">
      <alignment horizontal="center"/>
    </xf>
    <xf numFmtId="0" fontId="9" fillId="0" borderId="15" xfId="0" applyFont="1" applyBorder="1" applyAlignment="1">
      <alignment horizontal="center" vertical="center" wrapText="1"/>
    </xf>
    <xf numFmtId="0" fontId="9" fillId="0" borderId="20" xfId="0" applyFont="1" applyBorder="1" applyAlignment="1">
      <alignment horizontal="center" vertical="center" wrapText="1"/>
    </xf>
    <xf numFmtId="0" fontId="7" fillId="0" borderId="29" xfId="0" applyFont="1" applyBorder="1" applyAlignment="1">
      <alignment horizontal="center"/>
    </xf>
    <xf numFmtId="0" fontId="7" fillId="0" borderId="30" xfId="0" applyFont="1" applyBorder="1" applyAlignment="1">
      <alignment horizontal="center"/>
    </xf>
    <xf numFmtId="0" fontId="7" fillId="0" borderId="24" xfId="0" applyFont="1" applyBorder="1" applyAlignment="1">
      <alignment horizontal="center"/>
    </xf>
    <xf numFmtId="0" fontId="7" fillId="0" borderId="25" xfId="0" applyFont="1" applyBorder="1" applyAlignment="1">
      <alignment horizontal="center"/>
    </xf>
    <xf numFmtId="0" fontId="7" fillId="0" borderId="27" xfId="0" applyFont="1" applyBorder="1" applyAlignment="1">
      <alignment horizontal="center"/>
    </xf>
    <xf numFmtId="0" fontId="7" fillId="0" borderId="2" xfId="0" applyFont="1" applyBorder="1" applyAlignment="1">
      <alignment horizontal="center"/>
    </xf>
    <xf numFmtId="0" fontId="0" fillId="0" borderId="13" xfId="0" applyBorder="1" applyAlignment="1">
      <alignment horizontal="center" wrapText="1"/>
    </xf>
    <xf numFmtId="0" fontId="0" fillId="0" borderId="18" xfId="0" applyBorder="1" applyAlignment="1">
      <alignment horizontal="center" wrapText="1"/>
    </xf>
    <xf numFmtId="0" fontId="0" fillId="0" borderId="35" xfId="0" applyBorder="1" applyAlignment="1">
      <alignment horizontal="center" wrapText="1"/>
    </xf>
    <xf numFmtId="0" fontId="0" fillId="0" borderId="0" xfId="0" applyAlignment="1">
      <alignment horizontal="center" wrapText="1"/>
    </xf>
    <xf numFmtId="0" fontId="0" fillId="0" borderId="37" xfId="0" applyBorder="1" applyAlignment="1">
      <alignment horizontal="center" wrapText="1"/>
    </xf>
    <xf numFmtId="0" fontId="0" fillId="0" borderId="39" xfId="0" applyBorder="1" applyAlignment="1">
      <alignment horizontal="center" wrapText="1"/>
    </xf>
    <xf numFmtId="169" fontId="0" fillId="0" borderId="13" xfId="0" applyNumberFormat="1" applyBorder="1" applyAlignment="1">
      <alignment horizontal="center"/>
    </xf>
    <xf numFmtId="169" fontId="0" fillId="0" borderId="18" xfId="0" applyNumberFormat="1" applyBorder="1" applyAlignment="1">
      <alignment horizontal="center"/>
    </xf>
    <xf numFmtId="169" fontId="0" fillId="0" borderId="34" xfId="0" applyNumberFormat="1" applyBorder="1" applyAlignment="1">
      <alignment horizontal="center"/>
    </xf>
    <xf numFmtId="169" fontId="0" fillId="0" borderId="35" xfId="0" applyNumberFormat="1" applyBorder="1" applyAlignment="1">
      <alignment horizontal="center"/>
    </xf>
    <xf numFmtId="169" fontId="0" fillId="0" borderId="0" xfId="0" applyNumberFormat="1" applyAlignment="1">
      <alignment horizontal="center"/>
    </xf>
    <xf numFmtId="169" fontId="0" fillId="0" borderId="36" xfId="0" applyNumberFormat="1" applyBorder="1" applyAlignment="1">
      <alignment horizontal="center"/>
    </xf>
    <xf numFmtId="169" fontId="0" fillId="0" borderId="37" xfId="0" applyNumberFormat="1" applyBorder="1" applyAlignment="1">
      <alignment horizontal="center"/>
    </xf>
    <xf numFmtId="169" fontId="0" fillId="0" borderId="39" xfId="0" applyNumberFormat="1" applyBorder="1" applyAlignment="1">
      <alignment horizontal="center"/>
    </xf>
    <xf numFmtId="169" fontId="0" fillId="0" borderId="38" xfId="0" applyNumberFormat="1" applyBorder="1" applyAlignment="1">
      <alignment horizontal="center"/>
    </xf>
    <xf numFmtId="0" fontId="0" fillId="8" borderId="40" xfId="0" applyFill="1" applyBorder="1" applyAlignment="1">
      <alignment horizontal="center" vertical="center" wrapText="1"/>
    </xf>
    <xf numFmtId="0" fontId="0" fillId="8" borderId="41" xfId="0" applyFill="1" applyBorder="1" applyAlignment="1">
      <alignment horizontal="center" vertical="center"/>
    </xf>
    <xf numFmtId="0" fontId="0" fillId="8" borderId="42" xfId="0" applyFill="1" applyBorder="1" applyAlignment="1">
      <alignment horizontal="center" vertical="center"/>
    </xf>
    <xf numFmtId="0" fontId="0" fillId="8" borderId="45" xfId="0" applyFill="1" applyBorder="1" applyAlignment="1">
      <alignment horizontal="center" vertical="center"/>
    </xf>
    <xf numFmtId="0" fontId="0" fillId="8" borderId="0" xfId="0" applyFill="1" applyAlignment="1">
      <alignment horizontal="center" vertical="center"/>
    </xf>
    <xf numFmtId="0" fontId="0" fillId="8" borderId="46" xfId="0" applyFill="1" applyBorder="1" applyAlignment="1">
      <alignment horizontal="center" vertical="center"/>
    </xf>
    <xf numFmtId="0" fontId="0" fillId="8" borderId="47" xfId="0" applyFill="1" applyBorder="1" applyAlignment="1">
      <alignment horizontal="center" vertical="center"/>
    </xf>
    <xf numFmtId="0" fontId="0" fillId="8" borderId="48" xfId="0" applyFill="1" applyBorder="1" applyAlignment="1">
      <alignment horizontal="center" vertical="center"/>
    </xf>
    <xf numFmtId="0" fontId="0" fillId="8" borderId="49" xfId="0" applyFill="1" applyBorder="1" applyAlignment="1">
      <alignment horizontal="center" vertical="center"/>
    </xf>
    <xf numFmtId="0" fontId="11" fillId="8" borderId="44" xfId="0" applyFont="1" applyFill="1" applyBorder="1" applyAlignment="1">
      <alignment horizontal="center"/>
    </xf>
  </cellXfs>
  <cellStyles count="2">
    <cellStyle name="Moeda" xfId="1" builtinId="4"/>
    <cellStyle name="Normal" xfId="0" builtinId="0"/>
  </cellStyles>
  <dxfs count="2">
    <dxf>
      <fill>
        <patternFill patternType="solid">
          <bgColor theme="9" tint="0.59999389629810485"/>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Produto B</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'Produtos A e B'!$H$2</c:f>
              <c:strCache>
                <c:ptCount val="1"/>
                <c:pt idx="0">
                  <c:v>Custo de Fabricação</c:v>
                </c:pt>
              </c:strCache>
            </c:strRef>
          </c:tx>
          <c:spPr>
            <a:ln w="28575" cap="rnd">
              <a:solidFill>
                <a:schemeClr val="accent1"/>
              </a:solidFill>
              <a:round/>
            </a:ln>
            <a:effectLst/>
          </c:spPr>
          <c:marker>
            <c:symbol val="none"/>
          </c:marker>
          <c:val>
            <c:numRef>
              <c:f>'Produtos A e B'!$H$3:$H$11</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val>
          <c:smooth val="0"/>
          <c:extLst>
            <c:ext xmlns:c16="http://schemas.microsoft.com/office/drawing/2014/chart" uri="{C3380CC4-5D6E-409C-BE32-E72D297353CC}">
              <c16:uniqueId val="{00000001-6289-4D58-A793-C14381CDB76C}"/>
            </c:ext>
          </c:extLst>
        </c:ser>
        <c:ser>
          <c:idx val="1"/>
          <c:order val="1"/>
          <c:tx>
            <c:strRef>
              <c:f>'Produtos A e B'!$I$2</c:f>
              <c:strCache>
                <c:ptCount val="1"/>
                <c:pt idx="0">
                  <c:v>Receita</c:v>
                </c:pt>
              </c:strCache>
            </c:strRef>
          </c:tx>
          <c:spPr>
            <a:ln w="28575" cap="rnd">
              <a:solidFill>
                <a:schemeClr val="accent2"/>
              </a:solidFill>
              <a:round/>
            </a:ln>
            <a:effectLst/>
          </c:spPr>
          <c:marker>
            <c:symbol val="none"/>
          </c:marker>
          <c:val>
            <c:numRef>
              <c:f>'Produtos A e B'!$I$3:$I$11</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val>
          <c:smooth val="0"/>
          <c:extLst>
            <c:ext xmlns:c16="http://schemas.microsoft.com/office/drawing/2014/chart" uri="{C3380CC4-5D6E-409C-BE32-E72D297353CC}">
              <c16:uniqueId val="{00000003-6289-4D58-A793-C14381CDB76C}"/>
            </c:ext>
          </c:extLst>
        </c:ser>
        <c:ser>
          <c:idx val="2"/>
          <c:order val="2"/>
          <c:tx>
            <c:strRef>
              <c:f>'Produtos A e B'!$J$2</c:f>
              <c:strCache>
                <c:ptCount val="1"/>
                <c:pt idx="0">
                  <c:v>Lucro</c:v>
                </c:pt>
              </c:strCache>
            </c:strRef>
          </c:tx>
          <c:spPr>
            <a:ln w="28575" cap="rnd">
              <a:solidFill>
                <a:schemeClr val="accent3"/>
              </a:solidFill>
              <a:round/>
            </a:ln>
            <a:effectLst/>
          </c:spPr>
          <c:marker>
            <c:symbol val="none"/>
          </c:marker>
          <c:val>
            <c:numRef>
              <c:f>'Produtos A e B'!$J$3:$J$11</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val>
          <c:smooth val="0"/>
          <c:extLst>
            <c:ext xmlns:c16="http://schemas.microsoft.com/office/drawing/2014/chart" uri="{C3380CC4-5D6E-409C-BE32-E72D297353CC}">
              <c16:uniqueId val="{00000005-6289-4D58-A793-C14381CDB76C}"/>
            </c:ext>
          </c:extLst>
        </c:ser>
        <c:dLbls>
          <c:showLegendKey val="0"/>
          <c:showVal val="0"/>
          <c:showCatName val="0"/>
          <c:showSerName val="0"/>
          <c:showPercent val="0"/>
          <c:showBubbleSize val="0"/>
        </c:dLbls>
        <c:smooth val="0"/>
        <c:axId val="825208327"/>
        <c:axId val="825214471"/>
      </c:lineChart>
      <c:catAx>
        <c:axId val="8252083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25214471"/>
        <c:crosses val="autoZero"/>
        <c:auto val="1"/>
        <c:lblAlgn val="ctr"/>
        <c:lblOffset val="100"/>
        <c:noMultiLvlLbl val="0"/>
      </c:catAx>
      <c:valAx>
        <c:axId val="825214471"/>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25208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Produto 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'Produtos A e B'!$C$2</c:f>
              <c:strCache>
                <c:ptCount val="1"/>
                <c:pt idx="0">
                  <c:v>Custo de Fabricação</c:v>
                </c:pt>
              </c:strCache>
            </c:strRef>
          </c:tx>
          <c:spPr>
            <a:ln w="28575" cap="rnd">
              <a:solidFill>
                <a:schemeClr val="accent1"/>
              </a:solidFill>
              <a:round/>
            </a:ln>
            <a:effectLst/>
          </c:spPr>
          <c:marker>
            <c:symbol val="none"/>
          </c:marker>
          <c:val>
            <c:numRef>
              <c:f>'Produtos A e B'!$C$3:$C$9</c:f>
              <c:numCache>
                <c:formatCode>_-[$R$-416]* #,##0.00_-;\-[$R$-416]* #,##0.00_-;_-[$R$-416]* "-"??_-;_-@_-</c:formatCode>
                <c:ptCount val="7"/>
                <c:pt idx="0">
                  <c:v>132000</c:v>
                </c:pt>
                <c:pt idx="1">
                  <c:v>192000</c:v>
                </c:pt>
                <c:pt idx="2">
                  <c:v>252000</c:v>
                </c:pt>
                <c:pt idx="3">
                  <c:v>312000</c:v>
                </c:pt>
                <c:pt idx="4">
                  <c:v>372000</c:v>
                </c:pt>
                <c:pt idx="5">
                  <c:v>432000</c:v>
                </c:pt>
                <c:pt idx="6">
                  <c:v>492000</c:v>
                </c:pt>
              </c:numCache>
            </c:numRef>
          </c:val>
          <c:smooth val="0"/>
          <c:extLst>
            <c:ext xmlns:c16="http://schemas.microsoft.com/office/drawing/2014/chart" uri="{C3380CC4-5D6E-409C-BE32-E72D297353CC}">
              <c16:uniqueId val="{00000001-40C7-4EDF-BB41-8F6C3C479C48}"/>
            </c:ext>
          </c:extLst>
        </c:ser>
        <c:ser>
          <c:idx val="1"/>
          <c:order val="1"/>
          <c:tx>
            <c:strRef>
              <c:f>'Produtos A e B'!$D$2</c:f>
              <c:strCache>
                <c:ptCount val="1"/>
                <c:pt idx="0">
                  <c:v>Receita</c:v>
                </c:pt>
              </c:strCache>
            </c:strRef>
          </c:tx>
          <c:spPr>
            <a:ln w="28575" cap="rnd">
              <a:solidFill>
                <a:schemeClr val="accent2"/>
              </a:solidFill>
              <a:round/>
            </a:ln>
            <a:effectLst/>
          </c:spPr>
          <c:marker>
            <c:symbol val="none"/>
          </c:marker>
          <c:val>
            <c:numRef>
              <c:f>'Produtos A e B'!$D$3:$D$9</c:f>
              <c:numCache>
                <c:formatCode>_-[$R$-416]* #,##0.00_-;\-[$R$-416]* #,##0.00_-;_-[$R$-416]* "-"??_-;_-@_-</c:formatCode>
                <c:ptCount val="7"/>
                <c:pt idx="0">
                  <c:v>0</c:v>
                </c:pt>
                <c:pt idx="1">
                  <c:v>120000</c:v>
                </c:pt>
                <c:pt idx="2">
                  <c:v>240000</c:v>
                </c:pt>
                <c:pt idx="3">
                  <c:v>360000</c:v>
                </c:pt>
                <c:pt idx="4">
                  <c:v>480000</c:v>
                </c:pt>
                <c:pt idx="5">
                  <c:v>600000</c:v>
                </c:pt>
                <c:pt idx="6">
                  <c:v>720000</c:v>
                </c:pt>
              </c:numCache>
            </c:numRef>
          </c:val>
          <c:smooth val="0"/>
          <c:extLst>
            <c:ext xmlns:c16="http://schemas.microsoft.com/office/drawing/2014/chart" uri="{C3380CC4-5D6E-409C-BE32-E72D297353CC}">
              <c16:uniqueId val="{00000003-40C7-4EDF-BB41-8F6C3C479C48}"/>
            </c:ext>
          </c:extLst>
        </c:ser>
        <c:ser>
          <c:idx val="2"/>
          <c:order val="2"/>
          <c:tx>
            <c:strRef>
              <c:f>'Produtos A e B'!$E$2</c:f>
              <c:strCache>
                <c:ptCount val="1"/>
                <c:pt idx="0">
                  <c:v>Lucro</c:v>
                </c:pt>
              </c:strCache>
            </c:strRef>
          </c:tx>
          <c:spPr>
            <a:ln w="28575" cap="rnd">
              <a:solidFill>
                <a:schemeClr val="accent3"/>
              </a:solidFill>
              <a:round/>
            </a:ln>
            <a:effectLst/>
          </c:spPr>
          <c:marker>
            <c:symbol val="none"/>
          </c:marker>
          <c:val>
            <c:numRef>
              <c:f>'Produtos A e B'!$E$3:$E$9</c:f>
              <c:numCache>
                <c:formatCode>_-[$R$-416]* #,##0.00_-;\-[$R$-416]* #,##0.00_-;_-[$R$-416]* "-"??_-;_-@_-</c:formatCode>
                <c:ptCount val="7"/>
                <c:pt idx="0">
                  <c:v>-132000</c:v>
                </c:pt>
                <c:pt idx="1">
                  <c:v>-72000</c:v>
                </c:pt>
                <c:pt idx="2">
                  <c:v>-12000</c:v>
                </c:pt>
                <c:pt idx="3">
                  <c:v>48000</c:v>
                </c:pt>
                <c:pt idx="4">
                  <c:v>108000</c:v>
                </c:pt>
                <c:pt idx="5">
                  <c:v>168000</c:v>
                </c:pt>
                <c:pt idx="6">
                  <c:v>228000</c:v>
                </c:pt>
              </c:numCache>
            </c:numRef>
          </c:val>
          <c:smooth val="0"/>
          <c:extLst>
            <c:ext xmlns:c16="http://schemas.microsoft.com/office/drawing/2014/chart" uri="{C3380CC4-5D6E-409C-BE32-E72D297353CC}">
              <c16:uniqueId val="{00000005-40C7-4EDF-BB41-8F6C3C479C48}"/>
            </c:ext>
          </c:extLst>
        </c:ser>
        <c:dLbls>
          <c:showLegendKey val="0"/>
          <c:showVal val="0"/>
          <c:showCatName val="0"/>
          <c:showSerName val="0"/>
          <c:showPercent val="0"/>
          <c:showBubbleSize val="0"/>
        </c:dLbls>
        <c:smooth val="0"/>
        <c:axId val="401969159"/>
        <c:axId val="401971207"/>
      </c:lineChart>
      <c:catAx>
        <c:axId val="4019691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1971207"/>
        <c:crosses val="autoZero"/>
        <c:auto val="1"/>
        <c:lblAlgn val="ctr"/>
        <c:lblOffset val="100"/>
        <c:noMultiLvlLbl val="0"/>
      </c:catAx>
      <c:valAx>
        <c:axId val="401971207"/>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01969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t>Panela de Pressão</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'Panela de Pressão'!$B$13</c:f>
              <c:strCache>
                <c:ptCount val="1"/>
                <c:pt idx="0">
                  <c:v>Custo de Fabricação f(x)</c:v>
                </c:pt>
              </c:strCache>
            </c:strRef>
          </c:tx>
          <c:spPr>
            <a:ln w="28575" cap="rnd">
              <a:solidFill>
                <a:schemeClr val="accent1"/>
              </a:solidFill>
              <a:round/>
            </a:ln>
            <a:effectLst/>
          </c:spPr>
          <c:marker>
            <c:symbol val="none"/>
          </c:marker>
          <c:val>
            <c:numRef>
              <c:f>'Panela de Pressão'!$B$14:$B$33</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val>
          <c:smooth val="0"/>
          <c:extLst>
            <c:ext xmlns:c16="http://schemas.microsoft.com/office/drawing/2014/chart" uri="{C3380CC4-5D6E-409C-BE32-E72D297353CC}">
              <c16:uniqueId val="{00000001-3383-4EFF-9E7C-39F53DF94514}"/>
            </c:ext>
          </c:extLst>
        </c:ser>
        <c:ser>
          <c:idx val="1"/>
          <c:order val="1"/>
          <c:tx>
            <c:strRef>
              <c:f>'Panela de Pressão'!$C$13</c:f>
              <c:strCache>
                <c:ptCount val="1"/>
                <c:pt idx="0">
                  <c:v>Receita</c:v>
                </c:pt>
              </c:strCache>
            </c:strRef>
          </c:tx>
          <c:spPr>
            <a:ln w="28575" cap="rnd">
              <a:solidFill>
                <a:schemeClr val="accent2"/>
              </a:solidFill>
              <a:round/>
            </a:ln>
            <a:effectLst/>
          </c:spPr>
          <c:marker>
            <c:symbol val="none"/>
          </c:marker>
          <c:val>
            <c:numRef>
              <c:f>'Panela de Pressão'!$C$14:$C$33</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val>
          <c:smooth val="0"/>
          <c:extLst>
            <c:ext xmlns:c16="http://schemas.microsoft.com/office/drawing/2014/chart" uri="{C3380CC4-5D6E-409C-BE32-E72D297353CC}">
              <c16:uniqueId val="{00000003-3383-4EFF-9E7C-39F53DF94514}"/>
            </c:ext>
          </c:extLst>
        </c:ser>
        <c:ser>
          <c:idx val="2"/>
          <c:order val="2"/>
          <c:tx>
            <c:strRef>
              <c:f>'Panela de Pressão'!$D$13</c:f>
              <c:strCache>
                <c:ptCount val="1"/>
                <c:pt idx="0">
                  <c:v>Lucro</c:v>
                </c:pt>
              </c:strCache>
            </c:strRef>
          </c:tx>
          <c:spPr>
            <a:ln w="28575" cap="rnd">
              <a:solidFill>
                <a:schemeClr val="accent3"/>
              </a:solidFill>
              <a:round/>
            </a:ln>
            <a:effectLst/>
          </c:spPr>
          <c:marker>
            <c:symbol val="none"/>
          </c:marker>
          <c:val>
            <c:numRef>
              <c:f>'Panela de Pressão'!$D$14:$D$33</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val>
          <c:smooth val="0"/>
          <c:extLst>
            <c:ext xmlns:c16="http://schemas.microsoft.com/office/drawing/2014/chart" uri="{C3380CC4-5D6E-409C-BE32-E72D297353CC}">
              <c16:uniqueId val="{00000005-3383-4EFF-9E7C-39F53DF94514}"/>
            </c:ext>
          </c:extLst>
        </c:ser>
        <c:dLbls>
          <c:showLegendKey val="0"/>
          <c:showVal val="0"/>
          <c:showCatName val="0"/>
          <c:showSerName val="0"/>
          <c:showPercent val="0"/>
          <c:showBubbleSize val="0"/>
        </c:dLbls>
        <c:smooth val="0"/>
        <c:axId val="254244872"/>
        <c:axId val="254251016"/>
      </c:lineChart>
      <c:catAx>
        <c:axId val="2542448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54251016"/>
        <c:crosses val="autoZero"/>
        <c:auto val="1"/>
        <c:lblAlgn val="ctr"/>
        <c:lblOffset val="100"/>
        <c:noMultiLvlLbl val="0"/>
      </c:catAx>
      <c:valAx>
        <c:axId val="254251016"/>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54244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SORVETES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Sorvete!$B$15</c:f>
              <c:strCache>
                <c:ptCount val="1"/>
                <c:pt idx="0">
                  <c:v>Receita</c:v>
                </c:pt>
              </c:strCache>
            </c:strRef>
          </c:tx>
          <c:spPr>
            <a:ln w="28575" cap="rnd">
              <a:solidFill>
                <a:schemeClr val="accent1"/>
              </a:solidFill>
              <a:round/>
            </a:ln>
            <a:effectLst/>
          </c:spPr>
          <c:marker>
            <c:symbol val="none"/>
          </c:marker>
          <c:val>
            <c:numRef>
              <c:f>Sorvete!$B$16:$B$26</c:f>
              <c:numCache>
                <c:formatCode>"$"#,##0.00</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val>
          <c:smooth val="0"/>
          <c:extLst>
            <c:ext xmlns:c16="http://schemas.microsoft.com/office/drawing/2014/chart" uri="{C3380CC4-5D6E-409C-BE32-E72D297353CC}">
              <c16:uniqueId val="{00000001-8E5D-48BF-B943-37D663B438A0}"/>
            </c:ext>
          </c:extLst>
        </c:ser>
        <c:ser>
          <c:idx val="1"/>
          <c:order val="1"/>
          <c:tx>
            <c:strRef>
              <c:f>Sorvete!$C$15</c:f>
              <c:strCache>
                <c:ptCount val="1"/>
                <c:pt idx="0">
                  <c:v> Lucro </c:v>
                </c:pt>
              </c:strCache>
            </c:strRef>
          </c:tx>
          <c:spPr>
            <a:ln w="28575" cap="rnd">
              <a:solidFill>
                <a:schemeClr val="accent2"/>
              </a:solidFill>
              <a:round/>
            </a:ln>
            <a:effectLst/>
          </c:spPr>
          <c:marker>
            <c:symbol val="none"/>
          </c:marker>
          <c:val>
            <c:numRef>
              <c:f>Sorvete!$C$16:$C$26</c:f>
              <c:numCache>
                <c:formatCode>"$"#,##0.00</c:formatCode>
                <c:ptCount val="11"/>
                <c:pt idx="0">
                  <c:v>0</c:v>
                </c:pt>
                <c:pt idx="1">
                  <c:v>875</c:v>
                </c:pt>
                <c:pt idx="2">
                  <c:v>1750</c:v>
                </c:pt>
                <c:pt idx="3">
                  <c:v>2625</c:v>
                </c:pt>
                <c:pt idx="4">
                  <c:v>3500</c:v>
                </c:pt>
                <c:pt idx="5">
                  <c:v>4375</c:v>
                </c:pt>
                <c:pt idx="6">
                  <c:v>5250</c:v>
                </c:pt>
                <c:pt idx="7">
                  <c:v>6125</c:v>
                </c:pt>
                <c:pt idx="8">
                  <c:v>7000</c:v>
                </c:pt>
                <c:pt idx="9">
                  <c:v>7875</c:v>
                </c:pt>
                <c:pt idx="10">
                  <c:v>8750</c:v>
                </c:pt>
              </c:numCache>
            </c:numRef>
          </c:val>
          <c:smooth val="0"/>
          <c:extLst>
            <c:ext xmlns:c16="http://schemas.microsoft.com/office/drawing/2014/chart" uri="{C3380CC4-5D6E-409C-BE32-E72D297353CC}">
              <c16:uniqueId val="{00000003-8E5D-48BF-B943-37D663B438A0}"/>
            </c:ext>
          </c:extLst>
        </c:ser>
        <c:dLbls>
          <c:showLegendKey val="0"/>
          <c:showVal val="0"/>
          <c:showCatName val="0"/>
          <c:showSerName val="0"/>
          <c:showPercent val="0"/>
          <c:showBubbleSize val="0"/>
        </c:dLbls>
        <c:smooth val="0"/>
        <c:axId val="279544327"/>
        <c:axId val="279546375"/>
      </c:lineChart>
      <c:catAx>
        <c:axId val="2795443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79546375"/>
        <c:crosses val="autoZero"/>
        <c:auto val="1"/>
        <c:lblAlgn val="ctr"/>
        <c:lblOffset val="100"/>
        <c:noMultiLvlLbl val="0"/>
      </c:catAx>
      <c:valAx>
        <c:axId val="279546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79544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COMPUTADORES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Computadores!$B$12</c:f>
              <c:strCache>
                <c:ptCount val="1"/>
                <c:pt idx="0">
                  <c:v>Fabricar</c:v>
                </c:pt>
              </c:strCache>
            </c:strRef>
          </c:tx>
          <c:spPr>
            <a:ln w="28575" cap="rnd">
              <a:solidFill>
                <a:schemeClr val="accent1"/>
              </a:solidFill>
              <a:round/>
            </a:ln>
            <a:effectLst/>
          </c:spPr>
          <c:marker>
            <c:symbol val="none"/>
          </c:marker>
          <c:cat>
            <c:numRef>
              <c:f>Computadores!$A$13:$A$25</c:f>
              <c:numCache>
                <c:formatCode>General</c:formatCode>
                <c:ptCount val="13"/>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numCache>
            </c:numRef>
          </c:cat>
          <c:val>
            <c:numRef>
              <c:f>Computadores!$B$13:$B$25</c:f>
              <c:numCache>
                <c:formatCode>_("R$"* #,##0.00_);_("R$"* \(#,##0.00\);_("R$"* "-"??_);_(@_)</c:formatCode>
                <c:ptCount val="13"/>
                <c:pt idx="0">
                  <c:v>2000</c:v>
                </c:pt>
                <c:pt idx="1">
                  <c:v>2267</c:v>
                </c:pt>
                <c:pt idx="2">
                  <c:v>2534</c:v>
                </c:pt>
                <c:pt idx="3">
                  <c:v>2801</c:v>
                </c:pt>
                <c:pt idx="4">
                  <c:v>3068</c:v>
                </c:pt>
                <c:pt idx="5">
                  <c:v>3335</c:v>
                </c:pt>
                <c:pt idx="6">
                  <c:v>3602</c:v>
                </c:pt>
                <c:pt idx="7">
                  <c:v>3869</c:v>
                </c:pt>
                <c:pt idx="8">
                  <c:v>4136</c:v>
                </c:pt>
                <c:pt idx="9">
                  <c:v>4403</c:v>
                </c:pt>
                <c:pt idx="10">
                  <c:v>4670</c:v>
                </c:pt>
                <c:pt idx="11">
                  <c:v>4937</c:v>
                </c:pt>
                <c:pt idx="12">
                  <c:v>5204</c:v>
                </c:pt>
              </c:numCache>
            </c:numRef>
          </c:val>
          <c:smooth val="0"/>
          <c:extLst>
            <c:ext xmlns:c16="http://schemas.microsoft.com/office/drawing/2014/chart" uri="{C3380CC4-5D6E-409C-BE32-E72D297353CC}">
              <c16:uniqueId val="{00000001-AA74-4555-B83E-746E8D0A5AF8}"/>
            </c:ext>
          </c:extLst>
        </c:ser>
        <c:ser>
          <c:idx val="1"/>
          <c:order val="1"/>
          <c:tx>
            <c:strRef>
              <c:f>Computadores!$C$12</c:f>
              <c:strCache>
                <c:ptCount val="1"/>
                <c:pt idx="0">
                  <c:v>Comprar de A</c:v>
                </c:pt>
              </c:strCache>
            </c:strRef>
          </c:tx>
          <c:spPr>
            <a:ln w="28575" cap="rnd">
              <a:solidFill>
                <a:schemeClr val="accent2"/>
              </a:solidFill>
              <a:round/>
            </a:ln>
            <a:effectLst/>
          </c:spPr>
          <c:marker>
            <c:symbol val="none"/>
          </c:marker>
          <c:cat>
            <c:numRef>
              <c:f>Computadores!$A$13:$A$25</c:f>
              <c:numCache>
                <c:formatCode>General</c:formatCode>
                <c:ptCount val="13"/>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numCache>
            </c:numRef>
          </c:cat>
          <c:val>
            <c:numRef>
              <c:f>Computadores!$C$13:$C$25</c:f>
              <c:numCache>
                <c:formatCode>_("R$"* #,##0.00_);_("R$"* \(#,##0.00\);_("R$"* "-"??_);_(@_)</c:formatCode>
                <c:ptCount val="13"/>
                <c:pt idx="0">
                  <c:v>1500</c:v>
                </c:pt>
                <c:pt idx="1">
                  <c:v>1815</c:v>
                </c:pt>
                <c:pt idx="2">
                  <c:v>2130</c:v>
                </c:pt>
                <c:pt idx="3">
                  <c:v>2445</c:v>
                </c:pt>
                <c:pt idx="4">
                  <c:v>2760</c:v>
                </c:pt>
                <c:pt idx="5">
                  <c:v>3075</c:v>
                </c:pt>
                <c:pt idx="6">
                  <c:v>3390</c:v>
                </c:pt>
                <c:pt idx="7">
                  <c:v>3705</c:v>
                </c:pt>
                <c:pt idx="8">
                  <c:v>4020</c:v>
                </c:pt>
                <c:pt idx="9">
                  <c:v>4335</c:v>
                </c:pt>
                <c:pt idx="10">
                  <c:v>4650</c:v>
                </c:pt>
                <c:pt idx="11">
                  <c:v>4965</c:v>
                </c:pt>
                <c:pt idx="12">
                  <c:v>5280</c:v>
                </c:pt>
              </c:numCache>
            </c:numRef>
          </c:val>
          <c:smooth val="0"/>
          <c:extLst>
            <c:ext xmlns:c16="http://schemas.microsoft.com/office/drawing/2014/chart" uri="{C3380CC4-5D6E-409C-BE32-E72D297353CC}">
              <c16:uniqueId val="{00000003-AA74-4555-B83E-746E8D0A5AF8}"/>
            </c:ext>
          </c:extLst>
        </c:ser>
        <c:ser>
          <c:idx val="2"/>
          <c:order val="2"/>
          <c:tx>
            <c:strRef>
              <c:f>Computadores!$D$12</c:f>
              <c:strCache>
                <c:ptCount val="1"/>
                <c:pt idx="0">
                  <c:v>Comprar de B</c:v>
                </c:pt>
              </c:strCache>
            </c:strRef>
          </c:tx>
          <c:spPr>
            <a:ln w="28575" cap="rnd">
              <a:solidFill>
                <a:schemeClr val="accent3"/>
              </a:solidFill>
              <a:round/>
            </a:ln>
            <a:effectLst/>
          </c:spPr>
          <c:marker>
            <c:symbol val="none"/>
          </c:marker>
          <c:cat>
            <c:numRef>
              <c:f>Computadores!$A$13:$A$25</c:f>
              <c:numCache>
                <c:formatCode>General</c:formatCode>
                <c:ptCount val="13"/>
                <c:pt idx="0">
                  <c:v>0</c:v>
                </c:pt>
                <c:pt idx="1">
                  <c:v>300</c:v>
                </c:pt>
                <c:pt idx="2">
                  <c:v>600</c:v>
                </c:pt>
                <c:pt idx="3">
                  <c:v>900</c:v>
                </c:pt>
                <c:pt idx="4">
                  <c:v>1200</c:v>
                </c:pt>
                <c:pt idx="5">
                  <c:v>1500</c:v>
                </c:pt>
                <c:pt idx="6">
                  <c:v>1800</c:v>
                </c:pt>
                <c:pt idx="7">
                  <c:v>2100</c:v>
                </c:pt>
                <c:pt idx="8">
                  <c:v>2400</c:v>
                </c:pt>
                <c:pt idx="9">
                  <c:v>2700</c:v>
                </c:pt>
                <c:pt idx="10">
                  <c:v>3000</c:v>
                </c:pt>
                <c:pt idx="11">
                  <c:v>3300</c:v>
                </c:pt>
                <c:pt idx="12">
                  <c:v>3600</c:v>
                </c:pt>
              </c:numCache>
            </c:numRef>
          </c:cat>
          <c:val>
            <c:numRef>
              <c:f>Computadores!$D$13:$D$25</c:f>
              <c:numCache>
                <c:formatCode>_("R$"* #,##0.00_);_("R$"* \(#,##0.00\);_("R$"* "-"??_);_(@_)</c:formatCode>
                <c:ptCount val="13"/>
                <c:pt idx="0">
                  <c:v>1750</c:v>
                </c:pt>
                <c:pt idx="1">
                  <c:v>2050</c:v>
                </c:pt>
                <c:pt idx="2">
                  <c:v>2350</c:v>
                </c:pt>
                <c:pt idx="3">
                  <c:v>2650</c:v>
                </c:pt>
                <c:pt idx="4">
                  <c:v>2950</c:v>
                </c:pt>
                <c:pt idx="5">
                  <c:v>3250</c:v>
                </c:pt>
                <c:pt idx="6">
                  <c:v>3550</c:v>
                </c:pt>
                <c:pt idx="7">
                  <c:v>3850</c:v>
                </c:pt>
                <c:pt idx="8">
                  <c:v>4150</c:v>
                </c:pt>
                <c:pt idx="9">
                  <c:v>4450</c:v>
                </c:pt>
                <c:pt idx="10">
                  <c:v>4750</c:v>
                </c:pt>
                <c:pt idx="11">
                  <c:v>5050</c:v>
                </c:pt>
                <c:pt idx="12">
                  <c:v>5350</c:v>
                </c:pt>
              </c:numCache>
            </c:numRef>
          </c:val>
          <c:smooth val="0"/>
          <c:extLst>
            <c:ext xmlns:c16="http://schemas.microsoft.com/office/drawing/2014/chart" uri="{C3380CC4-5D6E-409C-BE32-E72D297353CC}">
              <c16:uniqueId val="{00000005-AA74-4555-B83E-746E8D0A5AF8}"/>
            </c:ext>
          </c:extLst>
        </c:ser>
        <c:dLbls>
          <c:showLegendKey val="0"/>
          <c:showVal val="0"/>
          <c:showCatName val="0"/>
          <c:showSerName val="0"/>
          <c:showPercent val="0"/>
          <c:showBubbleSize val="0"/>
        </c:dLbls>
        <c:smooth val="0"/>
        <c:axId val="64448007"/>
        <c:axId val="64450055"/>
      </c:lineChart>
      <c:catAx>
        <c:axId val="64448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50055"/>
        <c:crosses val="autoZero"/>
        <c:auto val="1"/>
        <c:lblAlgn val="ctr"/>
        <c:lblOffset val="100"/>
        <c:noMultiLvlLbl val="0"/>
      </c:catAx>
      <c:valAx>
        <c:axId val="64450055"/>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448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 Gráfico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Sandálias!$B$13</c:f>
              <c:strCache>
                <c:ptCount val="1"/>
                <c:pt idx="0">
                  <c:v>Custo Total de Produção</c:v>
                </c:pt>
              </c:strCache>
            </c:strRef>
          </c:tx>
          <c:spPr>
            <a:solidFill>
              <a:schemeClr val="accent1"/>
            </a:solidFill>
            <a:ln>
              <a:noFill/>
            </a:ln>
            <a:effectLst/>
          </c:spPr>
          <c:invertIfNegative val="0"/>
          <c:cat>
            <c:numRef>
              <c:f>Sandálias!$A$14:$A$25</c:f>
              <c:numCache>
                <c:formatCode>General</c:formatCode>
                <c:ptCount val="12"/>
                <c:pt idx="0">
                  <c:v>0</c:v>
                </c:pt>
                <c:pt idx="1">
                  <c:v>2000</c:v>
                </c:pt>
                <c:pt idx="2">
                  <c:v>4000</c:v>
                </c:pt>
                <c:pt idx="3">
                  <c:v>6000</c:v>
                </c:pt>
                <c:pt idx="4">
                  <c:v>8000</c:v>
                </c:pt>
                <c:pt idx="5">
                  <c:v>10000</c:v>
                </c:pt>
                <c:pt idx="6">
                  <c:v>12000</c:v>
                </c:pt>
                <c:pt idx="7">
                  <c:v>14000</c:v>
                </c:pt>
                <c:pt idx="8">
                  <c:v>16000</c:v>
                </c:pt>
                <c:pt idx="9">
                  <c:v>18000</c:v>
                </c:pt>
                <c:pt idx="10">
                  <c:v>20000</c:v>
                </c:pt>
                <c:pt idx="11">
                  <c:v>22000</c:v>
                </c:pt>
              </c:numCache>
            </c:numRef>
          </c:cat>
          <c:val>
            <c:numRef>
              <c:f>Sandálias!$B$14:$B$25</c:f>
              <c:numCache>
                <c:formatCode>"R$"\ #,##0.00</c:formatCode>
                <c:ptCount val="12"/>
                <c:pt idx="0">
                  <c:v>18000</c:v>
                </c:pt>
                <c:pt idx="1">
                  <c:v>22000</c:v>
                </c:pt>
                <c:pt idx="2">
                  <c:v>26000</c:v>
                </c:pt>
                <c:pt idx="3">
                  <c:v>30000</c:v>
                </c:pt>
                <c:pt idx="4">
                  <c:v>34000</c:v>
                </c:pt>
                <c:pt idx="5">
                  <c:v>38000</c:v>
                </c:pt>
                <c:pt idx="6">
                  <c:v>42000</c:v>
                </c:pt>
                <c:pt idx="7">
                  <c:v>46000</c:v>
                </c:pt>
                <c:pt idx="8">
                  <c:v>50000</c:v>
                </c:pt>
                <c:pt idx="9">
                  <c:v>54000</c:v>
                </c:pt>
                <c:pt idx="10">
                  <c:v>58000</c:v>
                </c:pt>
                <c:pt idx="11">
                  <c:v>62000</c:v>
                </c:pt>
              </c:numCache>
            </c:numRef>
          </c:val>
          <c:extLst>
            <c:ext xmlns:c16="http://schemas.microsoft.com/office/drawing/2014/chart" uri="{C3380CC4-5D6E-409C-BE32-E72D297353CC}">
              <c16:uniqueId val="{00000001-D536-423C-9D94-B1C5660C6E8F}"/>
            </c:ext>
          </c:extLst>
        </c:ser>
        <c:ser>
          <c:idx val="1"/>
          <c:order val="1"/>
          <c:tx>
            <c:strRef>
              <c:f>Sandálias!$C$13</c:f>
              <c:strCache>
                <c:ptCount val="1"/>
                <c:pt idx="0">
                  <c:v>Lucro</c:v>
                </c:pt>
              </c:strCache>
            </c:strRef>
          </c:tx>
          <c:spPr>
            <a:solidFill>
              <a:schemeClr val="accent2"/>
            </a:solidFill>
            <a:ln>
              <a:noFill/>
            </a:ln>
            <a:effectLst/>
          </c:spPr>
          <c:invertIfNegative val="0"/>
          <c:cat>
            <c:numRef>
              <c:f>Sandálias!$A$14:$A$25</c:f>
              <c:numCache>
                <c:formatCode>General</c:formatCode>
                <c:ptCount val="12"/>
                <c:pt idx="0">
                  <c:v>0</c:v>
                </c:pt>
                <c:pt idx="1">
                  <c:v>2000</c:v>
                </c:pt>
                <c:pt idx="2">
                  <c:v>4000</c:v>
                </c:pt>
                <c:pt idx="3">
                  <c:v>6000</c:v>
                </c:pt>
                <c:pt idx="4">
                  <c:v>8000</c:v>
                </c:pt>
                <c:pt idx="5">
                  <c:v>10000</c:v>
                </c:pt>
                <c:pt idx="6">
                  <c:v>12000</c:v>
                </c:pt>
                <c:pt idx="7">
                  <c:v>14000</c:v>
                </c:pt>
                <c:pt idx="8">
                  <c:v>16000</c:v>
                </c:pt>
                <c:pt idx="9">
                  <c:v>18000</c:v>
                </c:pt>
                <c:pt idx="10">
                  <c:v>20000</c:v>
                </c:pt>
                <c:pt idx="11">
                  <c:v>22000</c:v>
                </c:pt>
              </c:numCache>
            </c:numRef>
          </c:cat>
          <c:val>
            <c:numRef>
              <c:f>Sandálias!$C$14:$C$25</c:f>
              <c:numCache>
                <c:formatCode>"R$"\ #,##0.00</c:formatCode>
                <c:ptCount val="12"/>
                <c:pt idx="0">
                  <c:v>-18000</c:v>
                </c:pt>
                <c:pt idx="1">
                  <c:v>-12000</c:v>
                </c:pt>
                <c:pt idx="2">
                  <c:v>-6000</c:v>
                </c:pt>
                <c:pt idx="3">
                  <c:v>0</c:v>
                </c:pt>
                <c:pt idx="4">
                  <c:v>6000</c:v>
                </c:pt>
                <c:pt idx="5">
                  <c:v>12000</c:v>
                </c:pt>
                <c:pt idx="6">
                  <c:v>18000</c:v>
                </c:pt>
                <c:pt idx="7">
                  <c:v>24000</c:v>
                </c:pt>
                <c:pt idx="8">
                  <c:v>30000</c:v>
                </c:pt>
                <c:pt idx="9">
                  <c:v>36000</c:v>
                </c:pt>
                <c:pt idx="10">
                  <c:v>42000</c:v>
                </c:pt>
                <c:pt idx="11">
                  <c:v>48000</c:v>
                </c:pt>
              </c:numCache>
            </c:numRef>
          </c:val>
          <c:extLst>
            <c:ext xmlns:c16="http://schemas.microsoft.com/office/drawing/2014/chart" uri="{C3380CC4-5D6E-409C-BE32-E72D297353CC}">
              <c16:uniqueId val="{00000003-D536-423C-9D94-B1C5660C6E8F}"/>
            </c:ext>
          </c:extLst>
        </c:ser>
        <c:dLbls>
          <c:showLegendKey val="0"/>
          <c:showVal val="0"/>
          <c:showCatName val="0"/>
          <c:showSerName val="0"/>
          <c:showPercent val="0"/>
          <c:showBubbleSize val="0"/>
        </c:dLbls>
        <c:gapWidth val="150"/>
        <c:axId val="362916871"/>
        <c:axId val="362918919"/>
      </c:barChart>
      <c:catAx>
        <c:axId val="362916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2918919"/>
        <c:crosses val="autoZero"/>
        <c:auto val="1"/>
        <c:lblAlgn val="ctr"/>
        <c:lblOffset val="100"/>
        <c:noMultiLvlLbl val="1"/>
      </c:catAx>
      <c:valAx>
        <c:axId val="362918919"/>
        <c:scaling>
          <c:orientation val="minMax"/>
        </c:scaling>
        <c:delete val="0"/>
        <c:axPos val="b"/>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2916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chart" Target="../charts/chart4.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xdr:row>
      <xdr:rowOff>9525</xdr:rowOff>
    </xdr:from>
    <xdr:to>
      <xdr:col>19</xdr:col>
      <xdr:colOff>285750</xdr:colOff>
      <xdr:row>33</xdr:row>
      <xdr:rowOff>76200</xdr:rowOff>
    </xdr:to>
    <xdr:pic>
      <xdr:nvPicPr>
        <xdr:cNvPr id="2" name="Imagem 1">
          <a:extLst>
            <a:ext uri="{FF2B5EF4-FFF2-40B4-BE49-F238E27FC236}">
              <a16:creationId xmlns:a16="http://schemas.microsoft.com/office/drawing/2014/main" id="{ABFD0062-D113-4841-A15B-C0D7CA77E32B}"/>
            </a:ext>
          </a:extLst>
        </xdr:cNvPr>
        <xdr:cNvPicPr/>
      </xdr:nvPicPr>
      <xdr:blipFill>
        <a:blip xmlns:r="http://schemas.openxmlformats.org/officeDocument/2006/relationships" r:embed="rId1"/>
        <a:stretch>
          <a:fillRect/>
        </a:stretch>
      </xdr:blipFill>
      <xdr:spPr>
        <a:xfrm>
          <a:off x="12296775" y="238125"/>
          <a:ext cx="5162550" cy="6429375"/>
        </a:xfrm>
        <a:prstGeom prst="rect">
          <a:avLst/>
        </a:prstGeom>
      </xdr:spPr>
    </xdr:pic>
    <xdr:clientData/>
  </xdr:twoCellAnchor>
  <xdr:twoCellAnchor>
    <xdr:from>
      <xdr:col>5</xdr:col>
      <xdr:colOff>590550</xdr:colOff>
      <xdr:row>13</xdr:row>
      <xdr:rowOff>180975</xdr:rowOff>
    </xdr:from>
    <xdr:to>
      <xdr:col>10</xdr:col>
      <xdr:colOff>28575</xdr:colOff>
      <xdr:row>30</xdr:row>
      <xdr:rowOff>171450</xdr:rowOff>
    </xdr:to>
    <xdr:graphicFrame macro="">
      <xdr:nvGraphicFramePr>
        <xdr:cNvPr id="3" name="Gráfico 2">
          <a:extLst>
            <a:ext uri="{FF2B5EF4-FFF2-40B4-BE49-F238E27FC236}">
              <a16:creationId xmlns:a16="http://schemas.microsoft.com/office/drawing/2014/main" id="{BD8E3D4E-6CF3-E992-5E09-33F8E9441D0E}"/>
            </a:ext>
            <a:ext uri="{147F2762-F138-4A5C-976F-8EAC2B608ADB}">
              <a16:predDERef xmlns:a16="http://schemas.microsoft.com/office/drawing/2014/main" pred="{ABFD0062-D113-4841-A15B-C0D7CA77E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200025</xdr:colOff>
      <xdr:row>13</xdr:row>
      <xdr:rowOff>142875</xdr:rowOff>
    </xdr:from>
    <xdr:to>
      <xdr:col>4</xdr:col>
      <xdr:colOff>1581150</xdr:colOff>
      <xdr:row>30</xdr:row>
      <xdr:rowOff>114300</xdr:rowOff>
    </xdr:to>
    <xdr:graphicFrame macro="">
      <xdr:nvGraphicFramePr>
        <xdr:cNvPr id="7" name="Gráfico 6">
          <a:extLst>
            <a:ext uri="{FF2B5EF4-FFF2-40B4-BE49-F238E27FC236}">
              <a16:creationId xmlns:a16="http://schemas.microsoft.com/office/drawing/2014/main" id="{A145EDBB-B93D-F735-48D9-8221785D037F}"/>
            </a:ext>
            <a:ext uri="{147F2762-F138-4A5C-976F-8EAC2B608ADB}">
              <a16:predDERef xmlns:a16="http://schemas.microsoft.com/office/drawing/2014/main" pred="{BD8E3D4E-6CF3-E992-5E09-33F8E9441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12</xdr:row>
      <xdr:rowOff>0</xdr:rowOff>
    </xdr:from>
    <xdr:to>
      <xdr:col>14</xdr:col>
      <xdr:colOff>762000</xdr:colOff>
      <xdr:row>34</xdr:row>
      <xdr:rowOff>19050</xdr:rowOff>
    </xdr:to>
    <xdr:graphicFrame macro="">
      <xdr:nvGraphicFramePr>
        <xdr:cNvPr id="4" name="Gráfico 3">
          <a:extLst>
            <a:ext uri="{FF2B5EF4-FFF2-40B4-BE49-F238E27FC236}">
              <a16:creationId xmlns:a16="http://schemas.microsoft.com/office/drawing/2014/main" id="{9A6B8333-8C01-936E-49AA-B42C4B6EE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866775</xdr:colOff>
      <xdr:row>0</xdr:row>
      <xdr:rowOff>104775</xdr:rowOff>
    </xdr:from>
    <xdr:to>
      <xdr:col>0</xdr:col>
      <xdr:colOff>2352675</xdr:colOff>
      <xdr:row>0</xdr:row>
      <xdr:rowOff>1590675</xdr:rowOff>
    </xdr:to>
    <xdr:pic>
      <xdr:nvPicPr>
        <xdr:cNvPr id="2" name="Imagem 1">
          <a:extLst>
            <a:ext uri="{FF2B5EF4-FFF2-40B4-BE49-F238E27FC236}">
              <a16:creationId xmlns:a16="http://schemas.microsoft.com/office/drawing/2014/main" id="{74FCAC33-D73E-C6B2-BA9E-AB402E658827}"/>
            </a:ext>
            <a:ext uri="{147F2762-F138-4A5C-976F-8EAC2B608ADB}">
              <a16:predDERef xmlns:a16="http://schemas.microsoft.com/office/drawing/2014/main" pred="{9A6B8333-8C01-936E-49AA-B42C4B6EE04B}"/>
            </a:ext>
          </a:extLst>
        </xdr:cNvPr>
        <xdr:cNvPicPr>
          <a:picLocks noChangeAspect="1"/>
        </xdr:cNvPicPr>
      </xdr:nvPicPr>
      <xdr:blipFill>
        <a:blip xmlns:r="http://schemas.openxmlformats.org/officeDocument/2006/relationships" r:embed="rId2"/>
        <a:stretch>
          <a:fillRect/>
        </a:stretch>
      </xdr:blipFill>
      <xdr:spPr>
        <a:xfrm>
          <a:off x="866775" y="104775"/>
          <a:ext cx="1485900" cy="1485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xdr:colOff>
      <xdr:row>0</xdr:row>
      <xdr:rowOff>104775</xdr:rowOff>
    </xdr:from>
    <xdr:to>
      <xdr:col>14</xdr:col>
      <xdr:colOff>504825</xdr:colOff>
      <xdr:row>11</xdr:row>
      <xdr:rowOff>161925</xdr:rowOff>
    </xdr:to>
    <xdr:pic>
      <xdr:nvPicPr>
        <xdr:cNvPr id="2" name="Imagem 1">
          <a:extLst>
            <a:ext uri="{FF2B5EF4-FFF2-40B4-BE49-F238E27FC236}">
              <a16:creationId xmlns:a16="http://schemas.microsoft.com/office/drawing/2014/main" id="{8352D9D2-F3F3-44EA-AD03-C83B6EAA95E8}"/>
            </a:ext>
          </a:extLst>
        </xdr:cNvPr>
        <xdr:cNvPicPr/>
      </xdr:nvPicPr>
      <xdr:blipFill>
        <a:blip xmlns:r="http://schemas.openxmlformats.org/officeDocument/2006/relationships" r:embed="rId1"/>
        <a:stretch>
          <a:fillRect/>
        </a:stretch>
      </xdr:blipFill>
      <xdr:spPr>
        <a:xfrm>
          <a:off x="2828925" y="104775"/>
          <a:ext cx="8734425" cy="2152650"/>
        </a:xfrm>
        <a:prstGeom prst="rect">
          <a:avLst/>
        </a:prstGeom>
      </xdr:spPr>
    </xdr:pic>
    <xdr:clientData/>
  </xdr:twoCellAnchor>
  <xdr:twoCellAnchor>
    <xdr:from>
      <xdr:col>3</xdr:col>
      <xdr:colOff>590550</xdr:colOff>
      <xdr:row>13</xdr:row>
      <xdr:rowOff>171450</xdr:rowOff>
    </xdr:from>
    <xdr:to>
      <xdr:col>15</xdr:col>
      <xdr:colOff>9525</xdr:colOff>
      <xdr:row>30</xdr:row>
      <xdr:rowOff>28575</xdr:rowOff>
    </xdr:to>
    <xdr:graphicFrame macro="">
      <xdr:nvGraphicFramePr>
        <xdr:cNvPr id="4" name="Gráfico 3">
          <a:extLst>
            <a:ext uri="{FF2B5EF4-FFF2-40B4-BE49-F238E27FC236}">
              <a16:creationId xmlns:a16="http://schemas.microsoft.com/office/drawing/2014/main" id="{60F60202-9647-B242-98BD-37F194524094}"/>
            </a:ext>
            <a:ext uri="{147F2762-F138-4A5C-976F-8EAC2B608ADB}">
              <a16:predDERef xmlns:a16="http://schemas.microsoft.com/office/drawing/2014/main" pred="{8352D9D2-F3F3-44EA-AD03-C83B6EAA9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276225</xdr:colOff>
      <xdr:row>0</xdr:row>
      <xdr:rowOff>171450</xdr:rowOff>
    </xdr:from>
    <xdr:to>
      <xdr:col>1</xdr:col>
      <xdr:colOff>1009650</xdr:colOff>
      <xdr:row>11</xdr:row>
      <xdr:rowOff>123825</xdr:rowOff>
    </xdr:to>
    <xdr:pic>
      <xdr:nvPicPr>
        <xdr:cNvPr id="10" name="Imagem 9">
          <a:extLst>
            <a:ext uri="{FF2B5EF4-FFF2-40B4-BE49-F238E27FC236}">
              <a16:creationId xmlns:a16="http://schemas.microsoft.com/office/drawing/2014/main" id="{045C3EE7-EA30-D45F-8633-C2952C351B4E}"/>
            </a:ext>
            <a:ext uri="{147F2762-F138-4A5C-976F-8EAC2B608ADB}">
              <a16:predDERef xmlns:a16="http://schemas.microsoft.com/office/drawing/2014/main" pred="{60F60202-9647-B242-98BD-37F194524094}"/>
            </a:ext>
          </a:extLst>
        </xdr:cNvPr>
        <xdr:cNvPicPr>
          <a:picLocks noChangeAspect="1"/>
        </xdr:cNvPicPr>
      </xdr:nvPicPr>
      <xdr:blipFill>
        <a:blip xmlns:r="http://schemas.openxmlformats.org/officeDocument/2006/relationships" r:embed="rId3"/>
        <a:stretch>
          <a:fillRect/>
        </a:stretch>
      </xdr:blipFill>
      <xdr:spPr>
        <a:xfrm>
          <a:off x="276225" y="171450"/>
          <a:ext cx="2047875" cy="2047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600075</xdr:colOff>
      <xdr:row>10</xdr:row>
      <xdr:rowOff>161925</xdr:rowOff>
    </xdr:from>
    <xdr:to>
      <xdr:col>10</xdr:col>
      <xdr:colOff>1571625</xdr:colOff>
      <xdr:row>30</xdr:row>
      <xdr:rowOff>9525</xdr:rowOff>
    </xdr:to>
    <xdr:graphicFrame macro="">
      <xdr:nvGraphicFramePr>
        <xdr:cNvPr id="4" name="Gráfico 3">
          <a:extLst>
            <a:ext uri="{FF2B5EF4-FFF2-40B4-BE49-F238E27FC236}">
              <a16:creationId xmlns:a16="http://schemas.microsoft.com/office/drawing/2014/main" id="{4C757F1C-0123-A368-5359-6F870C9BCE1D}"/>
            </a:ext>
            <a:ext uri="{147F2762-F138-4A5C-976F-8EAC2B608ADB}">
              <a16:predDERef xmlns:a16="http://schemas.microsoft.com/office/drawing/2014/main" pred="{30FEE111-E484-17E8-8E45-ED22F6551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1628775</xdr:colOff>
      <xdr:row>9</xdr:row>
      <xdr:rowOff>38100</xdr:rowOff>
    </xdr:to>
    <xdr:pic>
      <xdr:nvPicPr>
        <xdr:cNvPr id="2" name="Imagem 1">
          <a:extLst>
            <a:ext uri="{FF2B5EF4-FFF2-40B4-BE49-F238E27FC236}">
              <a16:creationId xmlns:a16="http://schemas.microsoft.com/office/drawing/2014/main" id="{E60141E2-BF9D-4AA7-AB6F-A6728980F70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172075" cy="1752600"/>
        </a:xfrm>
        <a:prstGeom prst="rect">
          <a:avLst/>
        </a:prstGeom>
        <a:noFill/>
        <a:ln>
          <a:noFill/>
        </a:ln>
      </xdr:spPr>
    </xdr:pic>
    <xdr:clientData/>
  </xdr:twoCellAnchor>
  <xdr:twoCellAnchor>
    <xdr:from>
      <xdr:col>0</xdr:col>
      <xdr:colOff>0</xdr:colOff>
      <xdr:row>26</xdr:row>
      <xdr:rowOff>102870</xdr:rowOff>
    </xdr:from>
    <xdr:to>
      <xdr:col>3</xdr:col>
      <xdr:colOff>5715</xdr:colOff>
      <xdr:row>46</xdr:row>
      <xdr:rowOff>7620</xdr:rowOff>
    </xdr:to>
    <xdr:graphicFrame macro="">
      <xdr:nvGraphicFramePr>
        <xdr:cNvPr id="4" name="Gráfico 3">
          <a:extLst>
            <a:ext uri="{FF2B5EF4-FFF2-40B4-BE49-F238E27FC236}">
              <a16:creationId xmlns:a16="http://schemas.microsoft.com/office/drawing/2014/main" id="{CD5C75C1-53BB-000D-CC40-CE979DDC6176}"/>
            </a:ext>
            <a:ext uri="{147F2762-F138-4A5C-976F-8EAC2B608ADB}">
              <a16:predDERef xmlns:a16="http://schemas.microsoft.com/office/drawing/2014/main" pred="{E60141E2-BF9D-4AA7-AB6F-A6728980F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3"/>
  <sheetViews>
    <sheetView topLeftCell="A4" workbookViewId="0">
      <selection activeCell="J7" sqref="J7"/>
    </sheetView>
  </sheetViews>
  <sheetFormatPr defaultRowHeight="14.25"/>
  <cols>
    <col min="1" max="1" width="3.875" customWidth="1"/>
    <col min="3" max="5" width="24" customWidth="1"/>
    <col min="6" max="6" width="6.125" customWidth="1"/>
    <col min="8" max="10" width="24" customWidth="1"/>
    <col min="11" max="11" width="4.25" customWidth="1"/>
  </cols>
  <sheetData>
    <row r="1" spans="2:10" ht="18">
      <c r="B1" s="98" t="s">
        <v>0</v>
      </c>
      <c r="C1" s="98"/>
      <c r="D1" s="98"/>
      <c r="E1" s="98"/>
      <c r="G1" s="98" t="s">
        <v>1</v>
      </c>
      <c r="H1" s="98"/>
      <c r="I1" s="98"/>
      <c r="J1" s="98"/>
    </row>
    <row r="2" spans="2:10" ht="18">
      <c r="B2" s="11" t="s">
        <v>2</v>
      </c>
      <c r="C2" s="5" t="s">
        <v>3</v>
      </c>
      <c r="D2" s="17" t="s">
        <v>4</v>
      </c>
      <c r="E2" s="5" t="s">
        <v>5</v>
      </c>
      <c r="G2" s="15" t="s">
        <v>2</v>
      </c>
      <c r="H2" s="9" t="s">
        <v>3</v>
      </c>
      <c r="I2" s="21" t="s">
        <v>4</v>
      </c>
      <c r="J2" s="9" t="s">
        <v>5</v>
      </c>
    </row>
    <row r="3" spans="2:10">
      <c r="B3" s="12">
        <v>0</v>
      </c>
      <c r="C3" s="6">
        <f t="shared" ref="C3:C9" si="0">$B$11*B3+132000</f>
        <v>132000</v>
      </c>
      <c r="D3" s="18">
        <f>120*B3</f>
        <v>0</v>
      </c>
      <c r="E3" s="6">
        <f>D3-C3</f>
        <v>-132000</v>
      </c>
      <c r="G3" s="16">
        <v>0</v>
      </c>
      <c r="H3" s="10">
        <f t="shared" ref="H3:H11" si="1">$G$13*G3+44000</f>
        <v>44000</v>
      </c>
      <c r="I3" s="22">
        <f>100*G3</f>
        <v>0</v>
      </c>
      <c r="J3" s="10">
        <f>I3-H3</f>
        <v>-44000</v>
      </c>
    </row>
    <row r="4" spans="2:10">
      <c r="B4" s="13">
        <v>1000</v>
      </c>
      <c r="C4" s="7">
        <f t="shared" si="0"/>
        <v>192000</v>
      </c>
      <c r="D4" s="19">
        <f t="shared" ref="D4:D9" si="2">120*B4</f>
        <v>120000</v>
      </c>
      <c r="E4" s="7">
        <f t="shared" ref="E4:E9" si="3">D4-C4</f>
        <v>-72000</v>
      </c>
      <c r="G4" s="13">
        <v>250</v>
      </c>
      <c r="H4" s="7">
        <f t="shared" si="1"/>
        <v>59000</v>
      </c>
      <c r="I4" s="19">
        <f>100*G4</f>
        <v>25000</v>
      </c>
      <c r="J4" s="7">
        <f t="shared" ref="J4:J11" si="4">I4-H4</f>
        <v>-34000</v>
      </c>
    </row>
    <row r="5" spans="2:10">
      <c r="B5" s="13">
        <v>2000</v>
      </c>
      <c r="C5" s="7">
        <f t="shared" si="0"/>
        <v>252000</v>
      </c>
      <c r="D5" s="19">
        <f t="shared" si="2"/>
        <v>240000</v>
      </c>
      <c r="E5" s="7">
        <f t="shared" si="3"/>
        <v>-12000</v>
      </c>
      <c r="G5" s="13">
        <v>500</v>
      </c>
      <c r="H5" s="7">
        <f t="shared" si="1"/>
        <v>74000</v>
      </c>
      <c r="I5" s="19">
        <f>100*G5</f>
        <v>50000</v>
      </c>
      <c r="J5" s="7">
        <f t="shared" si="4"/>
        <v>-24000</v>
      </c>
    </row>
    <row r="6" spans="2:10">
      <c r="B6" s="13">
        <v>3000</v>
      </c>
      <c r="C6" s="7">
        <f t="shared" si="0"/>
        <v>312000</v>
      </c>
      <c r="D6" s="19">
        <f t="shared" si="2"/>
        <v>360000</v>
      </c>
      <c r="E6" s="7">
        <f t="shared" si="3"/>
        <v>48000</v>
      </c>
      <c r="G6" s="13">
        <v>750</v>
      </c>
      <c r="H6" s="7">
        <f t="shared" si="1"/>
        <v>89000</v>
      </c>
      <c r="I6" s="19">
        <f t="shared" ref="I6:I11" si="5">100*G6</f>
        <v>75000</v>
      </c>
      <c r="J6" s="7">
        <f t="shared" si="4"/>
        <v>-14000</v>
      </c>
    </row>
    <row r="7" spans="2:10">
      <c r="B7" s="13">
        <v>4000</v>
      </c>
      <c r="C7" s="7">
        <f t="shared" si="0"/>
        <v>372000</v>
      </c>
      <c r="D7" s="19">
        <f t="shared" si="2"/>
        <v>480000</v>
      </c>
      <c r="E7" s="7">
        <f t="shared" si="3"/>
        <v>108000</v>
      </c>
      <c r="G7" s="13">
        <v>1000</v>
      </c>
      <c r="H7" s="7">
        <f t="shared" si="1"/>
        <v>104000</v>
      </c>
      <c r="I7" s="19">
        <f t="shared" si="5"/>
        <v>100000</v>
      </c>
      <c r="J7" s="7">
        <f t="shared" si="4"/>
        <v>-4000</v>
      </c>
    </row>
    <row r="8" spans="2:10">
      <c r="B8" s="13">
        <v>5000</v>
      </c>
      <c r="C8" s="7">
        <f t="shared" si="0"/>
        <v>432000</v>
      </c>
      <c r="D8" s="19">
        <f t="shared" si="2"/>
        <v>600000</v>
      </c>
      <c r="E8" s="7">
        <f t="shared" si="3"/>
        <v>168000</v>
      </c>
      <c r="G8" s="13">
        <v>1250</v>
      </c>
      <c r="H8" s="7">
        <f t="shared" si="1"/>
        <v>119000</v>
      </c>
      <c r="I8" s="19">
        <f t="shared" si="5"/>
        <v>125000</v>
      </c>
      <c r="J8" s="7">
        <f t="shared" si="4"/>
        <v>6000</v>
      </c>
    </row>
    <row r="9" spans="2:10">
      <c r="B9" s="14">
        <v>6000</v>
      </c>
      <c r="C9" s="8">
        <f t="shared" si="0"/>
        <v>492000</v>
      </c>
      <c r="D9" s="20">
        <f t="shared" si="2"/>
        <v>720000</v>
      </c>
      <c r="E9" s="8">
        <f t="shared" si="3"/>
        <v>228000</v>
      </c>
      <c r="G9" s="13">
        <v>1500</v>
      </c>
      <c r="H9" s="7">
        <f t="shared" si="1"/>
        <v>134000</v>
      </c>
      <c r="I9" s="19">
        <f t="shared" si="5"/>
        <v>150000</v>
      </c>
      <c r="J9" s="7">
        <f t="shared" si="4"/>
        <v>16000</v>
      </c>
    </row>
    <row r="10" spans="2:10">
      <c r="G10" s="13">
        <v>1750</v>
      </c>
      <c r="H10" s="7">
        <f t="shared" si="1"/>
        <v>149000</v>
      </c>
      <c r="I10" s="19">
        <f t="shared" si="5"/>
        <v>175000</v>
      </c>
      <c r="J10" s="7">
        <f t="shared" si="4"/>
        <v>26000</v>
      </c>
    </row>
    <row r="11" spans="2:10">
      <c r="B11" s="1">
        <f>(300000+60000)/6000</f>
        <v>60</v>
      </c>
      <c r="C11" t="s">
        <v>6</v>
      </c>
      <c r="E11" s="2">
        <f>(E6/D6)</f>
        <v>0.13333333333333333</v>
      </c>
      <c r="G11" s="14">
        <v>2000</v>
      </c>
      <c r="H11" s="8">
        <f t="shared" si="1"/>
        <v>164000</v>
      </c>
      <c r="I11" s="20">
        <f t="shared" si="5"/>
        <v>200000</v>
      </c>
      <c r="J11" s="8">
        <f t="shared" si="4"/>
        <v>36000</v>
      </c>
    </row>
    <row r="13" spans="2:10">
      <c r="G13" s="1">
        <f>(80000+40000)/2000</f>
        <v>60</v>
      </c>
      <c r="H13" t="s">
        <v>7</v>
      </c>
    </row>
  </sheetData>
  <mergeCells count="2">
    <mergeCell ref="B1:E1"/>
    <mergeCell ref="G1:J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6B73E-D30A-42A2-8651-A9FF68F80E26}">
  <dimension ref="A1:U34"/>
  <sheetViews>
    <sheetView workbookViewId="0">
      <selection activeCell="C22" sqref="C22"/>
    </sheetView>
  </sheetViews>
  <sheetFormatPr defaultRowHeight="14.25"/>
  <cols>
    <col min="1" max="1" width="49.75" customWidth="1"/>
    <col min="2" max="2" width="33.25" customWidth="1"/>
    <col min="3" max="3" width="27.25" customWidth="1"/>
    <col min="4" max="4" width="29.125" customWidth="1"/>
    <col min="5" max="5" width="7.125" customWidth="1"/>
    <col min="6" max="6" width="49.75" style="53" customWidth="1"/>
    <col min="7" max="7" width="18" style="53" customWidth="1"/>
    <col min="15" max="15" width="11.75" customWidth="1"/>
    <col min="21" max="21" width="0" hidden="1" customWidth="1"/>
  </cols>
  <sheetData>
    <row r="1" spans="1:21" ht="127.5" customHeight="1">
      <c r="A1" s="79"/>
      <c r="B1" s="99" t="s">
        <v>8</v>
      </c>
      <c r="C1" s="99"/>
      <c r="D1" s="99"/>
      <c r="E1" s="99"/>
      <c r="F1" s="99"/>
      <c r="G1" s="99"/>
      <c r="H1" s="99"/>
      <c r="I1" s="99"/>
      <c r="J1" s="99"/>
      <c r="K1" s="99"/>
      <c r="L1" s="99"/>
      <c r="M1" s="99"/>
      <c r="N1" s="99"/>
      <c r="O1" s="100"/>
      <c r="P1" s="54"/>
      <c r="Q1" s="54"/>
      <c r="R1" s="54"/>
      <c r="S1" s="54"/>
      <c r="T1" s="54"/>
      <c r="U1" s="54"/>
    </row>
    <row r="2" spans="1:21" ht="18" customHeight="1">
      <c r="B2" s="80"/>
      <c r="C2" s="80"/>
      <c r="D2" s="80"/>
      <c r="E2" s="80"/>
      <c r="F2" s="80"/>
      <c r="G2" s="80"/>
      <c r="H2" s="80"/>
      <c r="I2" s="80"/>
      <c r="J2" s="80"/>
      <c r="K2" s="80"/>
      <c r="L2" s="80"/>
      <c r="M2" s="80"/>
      <c r="N2" s="80"/>
      <c r="O2" s="80"/>
      <c r="P2" s="54"/>
      <c r="Q2" s="54"/>
      <c r="R2" s="54"/>
      <c r="S2" s="54"/>
      <c r="T2" s="54"/>
      <c r="U2" s="54"/>
    </row>
    <row r="3" spans="1:21" ht="36">
      <c r="A3" s="81" t="s">
        <v>9</v>
      </c>
      <c r="B3" s="82" t="s">
        <v>10</v>
      </c>
      <c r="C3" s="83" t="s">
        <v>11</v>
      </c>
      <c r="F3" s="73" t="s">
        <v>12</v>
      </c>
      <c r="G3" s="74">
        <v>75</v>
      </c>
    </row>
    <row r="4" spans="1:21" ht="36">
      <c r="A4" s="24" t="s">
        <v>13</v>
      </c>
      <c r="B4" s="30">
        <v>15</v>
      </c>
      <c r="C4" s="27" t="s">
        <v>14</v>
      </c>
      <c r="F4" s="51" t="s">
        <v>15</v>
      </c>
      <c r="G4" s="52">
        <f>COUNTIF($C$4:C$11,"mensal")</f>
        <v>4</v>
      </c>
    </row>
    <row r="5" spans="1:21" ht="18">
      <c r="A5" s="23" t="s">
        <v>16</v>
      </c>
      <c r="B5" s="29">
        <v>15000</v>
      </c>
      <c r="C5" s="26" t="s">
        <v>17</v>
      </c>
      <c r="F5" s="51" t="s">
        <v>18</v>
      </c>
      <c r="G5" s="52">
        <f>COUNTIF($C$4:C$11,"por unidade")</f>
        <v>4</v>
      </c>
    </row>
    <row r="6" spans="1:21" ht="18">
      <c r="A6" s="23" t="s">
        <v>19</v>
      </c>
      <c r="B6" s="29">
        <v>25000</v>
      </c>
      <c r="C6" s="26" t="s">
        <v>17</v>
      </c>
      <c r="F6" s="75" t="s">
        <v>20</v>
      </c>
      <c r="G6" s="76">
        <f>SUMIF($C$4:$C$11,"mensal",$B$4:$B$11)</f>
        <v>100000</v>
      </c>
    </row>
    <row r="7" spans="1:21" ht="18">
      <c r="A7" s="23" t="s">
        <v>21</v>
      </c>
      <c r="B7" s="29">
        <v>10</v>
      </c>
      <c r="C7" s="26" t="s">
        <v>14</v>
      </c>
      <c r="F7" s="77" t="s">
        <v>22</v>
      </c>
      <c r="G7" s="78">
        <f>SUMIF($C$4:$C$11,"por unidade",$B$4:$B$11)</f>
        <v>50</v>
      </c>
    </row>
    <row r="8" spans="1:21" ht="18">
      <c r="A8" s="24" t="s">
        <v>23</v>
      </c>
      <c r="B8" s="30">
        <v>40000</v>
      </c>
      <c r="C8" s="27" t="s">
        <v>17</v>
      </c>
    </row>
    <row r="9" spans="1:21" ht="36">
      <c r="A9" s="23" t="s">
        <v>24</v>
      </c>
      <c r="B9" s="29">
        <v>15</v>
      </c>
      <c r="C9" s="26" t="s">
        <v>14</v>
      </c>
    </row>
    <row r="10" spans="1:21" ht="18">
      <c r="A10" s="23" t="s">
        <v>25</v>
      </c>
      <c r="B10" s="29">
        <v>20000</v>
      </c>
      <c r="C10" s="26" t="s">
        <v>17</v>
      </c>
    </row>
    <row r="11" spans="1:21" ht="18">
      <c r="A11" s="25" t="s">
        <v>26</v>
      </c>
      <c r="B11" s="31">
        <v>10</v>
      </c>
      <c r="C11" s="28" t="s">
        <v>14</v>
      </c>
    </row>
    <row r="12" spans="1:21" ht="18">
      <c r="A12" s="4"/>
      <c r="B12" s="3"/>
      <c r="C12" s="3"/>
      <c r="D12" s="3"/>
    </row>
    <row r="13" spans="1:21" ht="18">
      <c r="A13" s="42" t="s">
        <v>27</v>
      </c>
      <c r="B13" s="36" t="s">
        <v>28</v>
      </c>
      <c r="C13" s="32" t="s">
        <v>4</v>
      </c>
      <c r="D13" s="38" t="s">
        <v>5</v>
      </c>
    </row>
    <row r="14" spans="1:21" ht="18">
      <c r="A14" s="43">
        <v>0</v>
      </c>
      <c r="B14" s="46">
        <f t="shared" ref="B14:B33" si="0">$G$7*A14+$G$6</f>
        <v>100000</v>
      </c>
      <c r="C14" s="33">
        <f t="shared" ref="C14:C33" si="1">$G$3*A14</f>
        <v>0</v>
      </c>
      <c r="D14" s="39">
        <f>C14-B14</f>
        <v>-100000</v>
      </c>
    </row>
    <row r="15" spans="1:21" ht="18">
      <c r="A15" s="44">
        <v>500</v>
      </c>
      <c r="B15" s="47">
        <f t="shared" si="0"/>
        <v>125000</v>
      </c>
      <c r="C15" s="34">
        <f t="shared" si="1"/>
        <v>37500</v>
      </c>
      <c r="D15" s="40">
        <f t="shared" ref="D15:D33" si="2">C15-B15</f>
        <v>-87500</v>
      </c>
    </row>
    <row r="16" spans="1:21" ht="18">
      <c r="A16" s="44">
        <v>1000</v>
      </c>
      <c r="B16" s="47">
        <f t="shared" si="0"/>
        <v>150000</v>
      </c>
      <c r="C16" s="34">
        <f t="shared" si="1"/>
        <v>75000</v>
      </c>
      <c r="D16" s="40">
        <f t="shared" si="2"/>
        <v>-75000</v>
      </c>
    </row>
    <row r="17" spans="1:4" ht="18">
      <c r="A17" s="44">
        <v>1500</v>
      </c>
      <c r="B17" s="47">
        <f t="shared" si="0"/>
        <v>175000</v>
      </c>
      <c r="C17" s="34">
        <f t="shared" si="1"/>
        <v>112500</v>
      </c>
      <c r="D17" s="40">
        <f t="shared" si="2"/>
        <v>-62500</v>
      </c>
    </row>
    <row r="18" spans="1:4" ht="18">
      <c r="A18" s="44">
        <v>2000</v>
      </c>
      <c r="B18" s="47">
        <f t="shared" si="0"/>
        <v>200000</v>
      </c>
      <c r="C18" s="34">
        <f t="shared" si="1"/>
        <v>150000</v>
      </c>
      <c r="D18" s="40">
        <f t="shared" si="2"/>
        <v>-50000</v>
      </c>
    </row>
    <row r="19" spans="1:4" ht="18">
      <c r="A19" s="44">
        <v>2500</v>
      </c>
      <c r="B19" s="47">
        <f t="shared" si="0"/>
        <v>225000</v>
      </c>
      <c r="C19" s="34">
        <f t="shared" si="1"/>
        <v>187500</v>
      </c>
      <c r="D19" s="40">
        <f t="shared" si="2"/>
        <v>-37500</v>
      </c>
    </row>
    <row r="20" spans="1:4" ht="18">
      <c r="A20" s="44">
        <v>3000</v>
      </c>
      <c r="B20" s="47">
        <f t="shared" si="0"/>
        <v>250000</v>
      </c>
      <c r="C20" s="34">
        <f t="shared" si="1"/>
        <v>225000</v>
      </c>
      <c r="D20" s="40">
        <f t="shared" si="2"/>
        <v>-25000</v>
      </c>
    </row>
    <row r="21" spans="1:4" ht="18">
      <c r="A21" s="44">
        <v>3500</v>
      </c>
      <c r="B21" s="47">
        <f t="shared" si="0"/>
        <v>275000</v>
      </c>
      <c r="C21" s="34">
        <f t="shared" si="1"/>
        <v>262500</v>
      </c>
      <c r="D21" s="40">
        <f t="shared" si="2"/>
        <v>-12500</v>
      </c>
    </row>
    <row r="22" spans="1:4" ht="18">
      <c r="A22" s="44">
        <v>4000</v>
      </c>
      <c r="B22" s="47">
        <f t="shared" si="0"/>
        <v>300000</v>
      </c>
      <c r="C22" s="34">
        <f t="shared" si="1"/>
        <v>300000</v>
      </c>
      <c r="D22" s="40">
        <f>C22-B22</f>
        <v>0</v>
      </c>
    </row>
    <row r="23" spans="1:4" ht="18">
      <c r="A23" s="44">
        <v>4500</v>
      </c>
      <c r="B23" s="47">
        <f t="shared" si="0"/>
        <v>325000</v>
      </c>
      <c r="C23" s="34">
        <f t="shared" si="1"/>
        <v>337500</v>
      </c>
      <c r="D23" s="40">
        <f t="shared" si="2"/>
        <v>12500</v>
      </c>
    </row>
    <row r="24" spans="1:4" ht="18">
      <c r="A24" s="44">
        <v>5000</v>
      </c>
      <c r="B24" s="47">
        <f t="shared" si="0"/>
        <v>350000</v>
      </c>
      <c r="C24" s="34">
        <f t="shared" si="1"/>
        <v>375000</v>
      </c>
      <c r="D24" s="40">
        <f t="shared" si="2"/>
        <v>25000</v>
      </c>
    </row>
    <row r="25" spans="1:4" ht="18">
      <c r="A25" s="44">
        <v>5500</v>
      </c>
      <c r="B25" s="47">
        <f t="shared" si="0"/>
        <v>375000</v>
      </c>
      <c r="C25" s="34">
        <f t="shared" si="1"/>
        <v>412500</v>
      </c>
      <c r="D25" s="40">
        <f t="shared" si="2"/>
        <v>37500</v>
      </c>
    </row>
    <row r="26" spans="1:4" ht="18">
      <c r="A26" s="44">
        <v>6000</v>
      </c>
      <c r="B26" s="47">
        <f t="shared" si="0"/>
        <v>400000</v>
      </c>
      <c r="C26" s="34">
        <f t="shared" si="1"/>
        <v>450000</v>
      </c>
      <c r="D26" s="40">
        <f t="shared" si="2"/>
        <v>50000</v>
      </c>
    </row>
    <row r="27" spans="1:4" ht="18">
      <c r="A27" s="44">
        <v>6500</v>
      </c>
      <c r="B27" s="47">
        <f t="shared" si="0"/>
        <v>425000</v>
      </c>
      <c r="C27" s="34">
        <f t="shared" si="1"/>
        <v>487500</v>
      </c>
      <c r="D27" s="40">
        <f t="shared" si="2"/>
        <v>62500</v>
      </c>
    </row>
    <row r="28" spans="1:4" ht="18">
      <c r="A28" s="44">
        <v>7000</v>
      </c>
      <c r="B28" s="47">
        <f t="shared" si="0"/>
        <v>450000</v>
      </c>
      <c r="C28" s="34">
        <f t="shared" si="1"/>
        <v>525000</v>
      </c>
      <c r="D28" s="40">
        <f t="shared" si="2"/>
        <v>75000</v>
      </c>
    </row>
    <row r="29" spans="1:4" ht="18">
      <c r="A29" s="44">
        <v>7500</v>
      </c>
      <c r="B29" s="47">
        <f t="shared" si="0"/>
        <v>475000</v>
      </c>
      <c r="C29" s="34">
        <f t="shared" si="1"/>
        <v>562500</v>
      </c>
      <c r="D29" s="40">
        <f t="shared" si="2"/>
        <v>87500</v>
      </c>
    </row>
    <row r="30" spans="1:4" ht="18">
      <c r="A30" s="44">
        <v>8000</v>
      </c>
      <c r="B30" s="47">
        <f t="shared" si="0"/>
        <v>500000</v>
      </c>
      <c r="C30" s="34">
        <f t="shared" si="1"/>
        <v>600000</v>
      </c>
      <c r="D30" s="40">
        <f t="shared" si="2"/>
        <v>100000</v>
      </c>
    </row>
    <row r="31" spans="1:4" ht="18">
      <c r="A31" s="44">
        <v>8500</v>
      </c>
      <c r="B31" s="47">
        <f t="shared" si="0"/>
        <v>525000</v>
      </c>
      <c r="C31" s="34">
        <f t="shared" si="1"/>
        <v>637500</v>
      </c>
      <c r="D31" s="40">
        <f t="shared" si="2"/>
        <v>112500</v>
      </c>
    </row>
    <row r="32" spans="1:4" ht="18">
      <c r="A32" s="44">
        <v>9000</v>
      </c>
      <c r="B32" s="47">
        <f t="shared" si="0"/>
        <v>550000</v>
      </c>
      <c r="C32" s="34">
        <f t="shared" si="1"/>
        <v>675000</v>
      </c>
      <c r="D32" s="40">
        <f t="shared" si="2"/>
        <v>125000</v>
      </c>
    </row>
    <row r="33" spans="1:4" ht="18">
      <c r="A33" s="44">
        <v>9500</v>
      </c>
      <c r="B33" s="47">
        <f t="shared" si="0"/>
        <v>575000</v>
      </c>
      <c r="C33" s="34">
        <f t="shared" si="1"/>
        <v>712500</v>
      </c>
      <c r="D33" s="40">
        <f t="shared" si="2"/>
        <v>137500</v>
      </c>
    </row>
    <row r="34" spans="1:4" ht="18">
      <c r="A34" s="45"/>
      <c r="B34" s="37"/>
      <c r="C34" s="35"/>
      <c r="D34" s="41"/>
    </row>
  </sheetData>
  <mergeCells count="1">
    <mergeCell ref="B1:O1"/>
  </mergeCells>
  <conditionalFormatting sqref="D14:D33">
    <cfRule type="cellIs" dxfId="1" priority="1" operator="lessThan">
      <formula>0</formula>
    </cfRule>
    <cfRule type="cellIs" dxfId="0" priority="2" operator="greaterThan">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4A75A-4969-4623-97D9-B4E83E2A5E8F}">
  <dimension ref="A1:O30"/>
  <sheetViews>
    <sheetView workbookViewId="0">
      <selection activeCell="D28" sqref="D28"/>
    </sheetView>
  </sheetViews>
  <sheetFormatPr defaultColWidth="9.125" defaultRowHeight="14.25"/>
  <cols>
    <col min="1" max="1" width="19.75" customWidth="1"/>
    <col min="2" max="2" width="21.875" customWidth="1"/>
    <col min="3" max="3" width="23.75" style="49" customWidth="1"/>
  </cols>
  <sheetData>
    <row r="1" spans="1:15">
      <c r="A1" s="107"/>
      <c r="B1" s="108"/>
      <c r="C1" s="113"/>
      <c r="D1" s="114"/>
      <c r="E1" s="114"/>
      <c r="F1" s="114"/>
      <c r="G1" s="114"/>
      <c r="H1" s="114"/>
      <c r="I1" s="114"/>
      <c r="J1" s="114"/>
      <c r="K1" s="114"/>
      <c r="L1" s="114"/>
      <c r="M1" s="114"/>
      <c r="N1" s="114"/>
      <c r="O1" s="115"/>
    </row>
    <row r="2" spans="1:15">
      <c r="A2" s="109"/>
      <c r="B2" s="110"/>
      <c r="C2" s="116"/>
      <c r="D2" s="117"/>
      <c r="E2" s="117"/>
      <c r="F2" s="117"/>
      <c r="G2" s="117"/>
      <c r="H2" s="117"/>
      <c r="I2" s="117"/>
      <c r="J2" s="117"/>
      <c r="K2" s="117"/>
      <c r="L2" s="117"/>
      <c r="M2" s="117"/>
      <c r="N2" s="117"/>
      <c r="O2" s="118"/>
    </row>
    <row r="3" spans="1:15">
      <c r="A3" s="109"/>
      <c r="B3" s="110"/>
      <c r="C3" s="116"/>
      <c r="D3" s="117"/>
      <c r="E3" s="117"/>
      <c r="F3" s="117"/>
      <c r="G3" s="117"/>
      <c r="H3" s="117"/>
      <c r="I3" s="117"/>
      <c r="J3" s="117"/>
      <c r="K3" s="117"/>
      <c r="L3" s="117"/>
      <c r="M3" s="117"/>
      <c r="N3" s="117"/>
      <c r="O3" s="118"/>
    </row>
    <row r="4" spans="1:15">
      <c r="A4" s="109"/>
      <c r="B4" s="110"/>
      <c r="C4" s="116"/>
      <c r="D4" s="117"/>
      <c r="E4" s="117"/>
      <c r="F4" s="117"/>
      <c r="G4" s="117"/>
      <c r="H4" s="117"/>
      <c r="I4" s="117"/>
      <c r="J4" s="117"/>
      <c r="K4" s="117"/>
      <c r="L4" s="117"/>
      <c r="M4" s="117"/>
      <c r="N4" s="117"/>
      <c r="O4" s="118"/>
    </row>
    <row r="5" spans="1:15">
      <c r="A5" s="109"/>
      <c r="B5" s="110"/>
      <c r="C5" s="116"/>
      <c r="D5" s="117"/>
      <c r="E5" s="117"/>
      <c r="F5" s="117"/>
      <c r="G5" s="117"/>
      <c r="H5" s="117"/>
      <c r="I5" s="117"/>
      <c r="J5" s="117"/>
      <c r="K5" s="117"/>
      <c r="L5" s="117"/>
      <c r="M5" s="117"/>
      <c r="N5" s="117"/>
      <c r="O5" s="118"/>
    </row>
    <row r="6" spans="1:15">
      <c r="A6" s="109"/>
      <c r="B6" s="110"/>
      <c r="C6" s="116"/>
      <c r="D6" s="117"/>
      <c r="E6" s="117"/>
      <c r="F6" s="117"/>
      <c r="G6" s="117"/>
      <c r="H6" s="117"/>
      <c r="I6" s="117"/>
      <c r="J6" s="117"/>
      <c r="K6" s="117"/>
      <c r="L6" s="117"/>
      <c r="M6" s="117"/>
      <c r="N6" s="117"/>
      <c r="O6" s="118"/>
    </row>
    <row r="7" spans="1:15">
      <c r="A7" s="109"/>
      <c r="B7" s="110"/>
      <c r="C7" s="116"/>
      <c r="D7" s="117"/>
      <c r="E7" s="117"/>
      <c r="F7" s="117"/>
      <c r="G7" s="117"/>
      <c r="H7" s="117"/>
      <c r="I7" s="117"/>
      <c r="J7" s="117"/>
      <c r="K7" s="117"/>
      <c r="L7" s="117"/>
      <c r="M7" s="117"/>
      <c r="N7" s="117"/>
      <c r="O7" s="118"/>
    </row>
    <row r="8" spans="1:15">
      <c r="A8" s="109"/>
      <c r="B8" s="110"/>
      <c r="C8" s="116"/>
      <c r="D8" s="117"/>
      <c r="E8" s="117"/>
      <c r="F8" s="117"/>
      <c r="G8" s="117"/>
      <c r="H8" s="117"/>
      <c r="I8" s="117"/>
      <c r="J8" s="117"/>
      <c r="K8" s="117"/>
      <c r="L8" s="117"/>
      <c r="M8" s="117"/>
      <c r="N8" s="117"/>
      <c r="O8" s="118"/>
    </row>
    <row r="9" spans="1:15">
      <c r="A9" s="109"/>
      <c r="B9" s="110"/>
      <c r="C9" s="116"/>
      <c r="D9" s="117"/>
      <c r="E9" s="117"/>
      <c r="F9" s="117"/>
      <c r="G9" s="117"/>
      <c r="H9" s="117"/>
      <c r="I9" s="117"/>
      <c r="J9" s="117"/>
      <c r="K9" s="117"/>
      <c r="L9" s="117"/>
      <c r="M9" s="117"/>
      <c r="N9" s="117"/>
      <c r="O9" s="118"/>
    </row>
    <row r="10" spans="1:15">
      <c r="A10" s="109"/>
      <c r="B10" s="110"/>
      <c r="C10" s="116"/>
      <c r="D10" s="117"/>
      <c r="E10" s="117"/>
      <c r="F10" s="117"/>
      <c r="G10" s="117"/>
      <c r="H10" s="117"/>
      <c r="I10" s="117"/>
      <c r="J10" s="117"/>
      <c r="K10" s="117"/>
      <c r="L10" s="117"/>
      <c r="M10" s="117"/>
      <c r="N10" s="117"/>
      <c r="O10" s="118"/>
    </row>
    <row r="11" spans="1:15">
      <c r="A11" s="109"/>
      <c r="B11" s="110"/>
      <c r="C11" s="116"/>
      <c r="D11" s="117"/>
      <c r="E11" s="117"/>
      <c r="F11" s="117"/>
      <c r="G11" s="117"/>
      <c r="H11" s="117"/>
      <c r="I11" s="117"/>
      <c r="J11" s="117"/>
      <c r="K11" s="117"/>
      <c r="L11" s="117"/>
      <c r="M11" s="117"/>
      <c r="N11" s="117"/>
      <c r="O11" s="118"/>
    </row>
    <row r="12" spans="1:15">
      <c r="A12" s="111"/>
      <c r="B12" s="112"/>
      <c r="C12" s="119"/>
      <c r="D12" s="120"/>
      <c r="E12" s="120"/>
      <c r="F12" s="120"/>
      <c r="G12" s="120"/>
      <c r="H12" s="120"/>
      <c r="I12" s="120"/>
      <c r="J12" s="120"/>
      <c r="K12" s="120"/>
      <c r="L12" s="120"/>
      <c r="M12" s="120"/>
      <c r="N12" s="120"/>
      <c r="O12" s="121"/>
    </row>
    <row r="14" spans="1:15" ht="15">
      <c r="A14" s="48"/>
      <c r="B14" s="48" t="s">
        <v>29</v>
      </c>
      <c r="C14" s="50" t="s">
        <v>30</v>
      </c>
      <c r="D14" s="48"/>
      <c r="E14" s="48"/>
    </row>
    <row r="15" spans="1:15" ht="54">
      <c r="A15" s="64" t="s">
        <v>31</v>
      </c>
      <c r="B15" s="65" t="s">
        <v>4</v>
      </c>
      <c r="C15" s="66" t="s">
        <v>5</v>
      </c>
      <c r="D15" s="48"/>
      <c r="E15" s="48"/>
    </row>
    <row r="16" spans="1:15" ht="15">
      <c r="A16" s="67">
        <v>0</v>
      </c>
      <c r="B16" s="68">
        <f>3*A16</f>
        <v>0</v>
      </c>
      <c r="C16" s="69">
        <f t="shared" ref="C16:C26" si="0">($C$29-$C$30)*A16</f>
        <v>0</v>
      </c>
      <c r="D16" s="48"/>
      <c r="E16" s="48"/>
    </row>
    <row r="17" spans="1:5" ht="15">
      <c r="A17" s="59">
        <v>500</v>
      </c>
      <c r="B17" s="56">
        <f t="shared" ref="B17:B26" si="1">3*A17</f>
        <v>1500</v>
      </c>
      <c r="C17" s="62">
        <f t="shared" si="0"/>
        <v>875</v>
      </c>
      <c r="D17" s="48"/>
      <c r="E17" s="48"/>
    </row>
    <row r="18" spans="1:5" ht="15">
      <c r="A18" s="58">
        <v>1000</v>
      </c>
      <c r="B18" s="55">
        <f t="shared" si="1"/>
        <v>3000</v>
      </c>
      <c r="C18" s="61">
        <f t="shared" si="0"/>
        <v>1750</v>
      </c>
      <c r="D18" s="48"/>
      <c r="E18" s="48"/>
    </row>
    <row r="19" spans="1:5" ht="15">
      <c r="A19" s="59">
        <v>1500</v>
      </c>
      <c r="B19" s="56">
        <f t="shared" si="1"/>
        <v>4500</v>
      </c>
      <c r="C19" s="62">
        <f t="shared" si="0"/>
        <v>2625</v>
      </c>
      <c r="D19" s="48"/>
      <c r="E19" s="48"/>
    </row>
    <row r="20" spans="1:5" ht="15">
      <c r="A20" s="58">
        <v>2000</v>
      </c>
      <c r="B20" s="55">
        <f t="shared" si="1"/>
        <v>6000</v>
      </c>
      <c r="C20" s="61">
        <f t="shared" si="0"/>
        <v>3500</v>
      </c>
      <c r="D20" s="48"/>
      <c r="E20" s="48"/>
    </row>
    <row r="21" spans="1:5" ht="15">
      <c r="A21" s="59">
        <v>2500</v>
      </c>
      <c r="B21" s="56">
        <f t="shared" si="1"/>
        <v>7500</v>
      </c>
      <c r="C21" s="62">
        <f t="shared" si="0"/>
        <v>4375</v>
      </c>
      <c r="D21" s="48"/>
      <c r="E21" s="48"/>
    </row>
    <row r="22" spans="1:5" ht="15">
      <c r="A22" s="58">
        <v>3000</v>
      </c>
      <c r="B22" s="55">
        <f t="shared" si="1"/>
        <v>9000</v>
      </c>
      <c r="C22" s="61">
        <f t="shared" si="0"/>
        <v>5250</v>
      </c>
      <c r="D22" s="48"/>
      <c r="E22" s="48"/>
    </row>
    <row r="23" spans="1:5" ht="15">
      <c r="A23" s="59">
        <v>3500</v>
      </c>
      <c r="B23" s="56">
        <f t="shared" si="1"/>
        <v>10500</v>
      </c>
      <c r="C23" s="62">
        <f t="shared" si="0"/>
        <v>6125</v>
      </c>
      <c r="D23" s="48"/>
      <c r="E23" s="48"/>
    </row>
    <row r="24" spans="1:5" ht="15">
      <c r="A24" s="58">
        <v>4000</v>
      </c>
      <c r="B24" s="55">
        <f t="shared" si="1"/>
        <v>12000</v>
      </c>
      <c r="C24" s="61">
        <f t="shared" si="0"/>
        <v>7000</v>
      </c>
      <c r="D24" s="48"/>
      <c r="E24" s="48"/>
    </row>
    <row r="25" spans="1:5" ht="15">
      <c r="A25" s="59">
        <v>4500</v>
      </c>
      <c r="B25" s="56">
        <f t="shared" si="1"/>
        <v>13500</v>
      </c>
      <c r="C25" s="62">
        <f t="shared" si="0"/>
        <v>7875</v>
      </c>
      <c r="D25" s="48"/>
      <c r="E25" s="48"/>
    </row>
    <row r="26" spans="1:5" ht="15">
      <c r="A26" s="60">
        <v>5000</v>
      </c>
      <c r="B26" s="57">
        <f t="shared" si="1"/>
        <v>15000</v>
      </c>
      <c r="C26" s="63">
        <f t="shared" si="0"/>
        <v>8750</v>
      </c>
      <c r="D26" s="48"/>
      <c r="E26" s="48"/>
    </row>
    <row r="28" spans="1:5" ht="15">
      <c r="A28" s="103" t="s">
        <v>32</v>
      </c>
      <c r="B28" s="104"/>
      <c r="C28" s="70">
        <v>1000</v>
      </c>
    </row>
    <row r="29" spans="1:5" ht="15">
      <c r="A29" s="105" t="s">
        <v>33</v>
      </c>
      <c r="B29" s="106"/>
      <c r="C29" s="71">
        <v>3</v>
      </c>
    </row>
    <row r="30" spans="1:5" ht="15">
      <c r="A30" s="101" t="s">
        <v>34</v>
      </c>
      <c r="B30" s="102"/>
      <c r="C30" s="72">
        <v>1.25</v>
      </c>
    </row>
  </sheetData>
  <mergeCells count="5">
    <mergeCell ref="A30:B30"/>
    <mergeCell ref="A28:B28"/>
    <mergeCell ref="A29:B29"/>
    <mergeCell ref="A1:B12"/>
    <mergeCell ref="C1:O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3E4BD-B957-42C6-A9C6-2F435E1D96A8}">
  <dimension ref="A1:K26"/>
  <sheetViews>
    <sheetView topLeftCell="A9" workbookViewId="0">
      <selection activeCell="I32" sqref="I32"/>
    </sheetView>
  </sheetViews>
  <sheetFormatPr defaultRowHeight="14.25"/>
  <cols>
    <col min="1" max="1" width="13.75" customWidth="1"/>
    <col min="2" max="2" width="15.375" customWidth="1"/>
    <col min="3" max="3" width="20.125" customWidth="1"/>
    <col min="4" max="4" width="20.375" customWidth="1"/>
    <col min="9" max="9" width="20.875" customWidth="1"/>
    <col min="10" max="10" width="24.375" customWidth="1"/>
    <col min="11" max="11" width="23.75" customWidth="1"/>
  </cols>
  <sheetData>
    <row r="1" spans="1:11" ht="15">
      <c r="A1" s="122" t="s">
        <v>35</v>
      </c>
      <c r="B1" s="123"/>
      <c r="C1" s="123"/>
      <c r="D1" s="123"/>
      <c r="E1" s="123"/>
      <c r="F1" s="123"/>
      <c r="G1" s="123"/>
      <c r="H1" s="124"/>
      <c r="I1" s="84" t="s">
        <v>36</v>
      </c>
      <c r="J1" s="85" t="s">
        <v>37</v>
      </c>
      <c r="K1" s="85" t="s">
        <v>38</v>
      </c>
    </row>
    <row r="2" spans="1:11">
      <c r="A2" s="125"/>
      <c r="B2" s="126"/>
      <c r="C2" s="126"/>
      <c r="D2" s="126"/>
      <c r="E2" s="126"/>
      <c r="F2" s="126"/>
      <c r="G2" s="126"/>
      <c r="H2" s="127"/>
      <c r="I2" s="86" t="s">
        <v>39</v>
      </c>
      <c r="J2" s="87">
        <v>2000</v>
      </c>
      <c r="K2" s="87">
        <v>0.89</v>
      </c>
    </row>
    <row r="3" spans="1:11">
      <c r="A3" s="125"/>
      <c r="B3" s="126"/>
      <c r="C3" s="126"/>
      <c r="D3" s="126"/>
      <c r="E3" s="126"/>
      <c r="F3" s="126"/>
      <c r="G3" s="126"/>
      <c r="H3" s="127"/>
      <c r="I3" s="86" t="s">
        <v>40</v>
      </c>
      <c r="J3" s="87">
        <v>1500</v>
      </c>
      <c r="K3" s="87">
        <v>1.05</v>
      </c>
    </row>
    <row r="4" spans="1:11">
      <c r="A4" s="125"/>
      <c r="B4" s="126"/>
      <c r="C4" s="126"/>
      <c r="D4" s="126"/>
      <c r="E4" s="126"/>
      <c r="F4" s="126"/>
      <c r="G4" s="126"/>
      <c r="H4" s="127"/>
      <c r="I4" s="86" t="s">
        <v>41</v>
      </c>
      <c r="J4" s="87">
        <v>1750</v>
      </c>
      <c r="K4" s="87">
        <v>1</v>
      </c>
    </row>
    <row r="5" spans="1:11">
      <c r="A5" s="125"/>
      <c r="B5" s="126"/>
      <c r="C5" s="126"/>
      <c r="D5" s="126"/>
      <c r="E5" s="126"/>
      <c r="F5" s="126"/>
      <c r="G5" s="126"/>
      <c r="H5" s="127"/>
      <c r="I5" s="88"/>
      <c r="J5" s="88"/>
      <c r="K5" s="88"/>
    </row>
    <row r="6" spans="1:11">
      <c r="A6" s="125"/>
      <c r="B6" s="126"/>
      <c r="C6" s="126"/>
      <c r="D6" s="126"/>
      <c r="E6" s="126"/>
      <c r="F6" s="126"/>
      <c r="G6" s="126"/>
      <c r="H6" s="127"/>
      <c r="I6" s="88"/>
      <c r="J6" s="88"/>
      <c r="K6" s="88"/>
    </row>
    <row r="7" spans="1:11">
      <c r="A7" s="125"/>
      <c r="B7" s="126"/>
      <c r="C7" s="126"/>
      <c r="D7" s="126"/>
      <c r="E7" s="126"/>
      <c r="F7" s="126"/>
      <c r="G7" s="126"/>
      <c r="H7" s="127"/>
      <c r="I7" s="88"/>
      <c r="J7" s="88"/>
      <c r="K7" s="88"/>
    </row>
    <row r="8" spans="1:11">
      <c r="A8" s="125"/>
      <c r="B8" s="126"/>
      <c r="C8" s="126"/>
      <c r="D8" s="126"/>
      <c r="E8" s="126"/>
      <c r="F8" s="126"/>
      <c r="G8" s="126"/>
      <c r="H8" s="127"/>
      <c r="I8" s="88"/>
      <c r="J8" s="88"/>
      <c r="K8" s="88"/>
    </row>
    <row r="9" spans="1:11">
      <c r="A9" s="125"/>
      <c r="B9" s="126"/>
      <c r="C9" s="126"/>
      <c r="D9" s="126"/>
      <c r="E9" s="126"/>
      <c r="F9" s="126"/>
      <c r="G9" s="126"/>
      <c r="H9" s="127"/>
      <c r="I9" s="88"/>
      <c r="J9" s="88"/>
      <c r="K9" s="88"/>
    </row>
    <row r="10" spans="1:11">
      <c r="A10" s="128"/>
      <c r="B10" s="129"/>
      <c r="C10" s="129"/>
      <c r="D10" s="129"/>
      <c r="E10" s="129"/>
      <c r="F10" s="129"/>
      <c r="G10" s="129"/>
      <c r="H10" s="130"/>
      <c r="I10" s="88"/>
      <c r="J10" s="88"/>
      <c r="K10" s="88"/>
    </row>
    <row r="11" spans="1:11">
      <c r="I11" s="88"/>
      <c r="J11" s="88"/>
      <c r="K11" s="88"/>
    </row>
    <row r="12" spans="1:11" ht="45">
      <c r="A12" s="89" t="s">
        <v>42</v>
      </c>
      <c r="B12" s="90" t="s">
        <v>39</v>
      </c>
      <c r="C12" s="90" t="s">
        <v>40</v>
      </c>
      <c r="D12" s="90" t="s">
        <v>41</v>
      </c>
      <c r="I12" s="88"/>
      <c r="J12" s="88"/>
      <c r="K12" s="88"/>
    </row>
    <row r="13" spans="1:11">
      <c r="A13" s="91">
        <v>0</v>
      </c>
      <c r="B13" s="92">
        <f>($K$2*A13)+$J$2</f>
        <v>2000</v>
      </c>
      <c r="C13" s="92">
        <f>($K$3*A13)+$J$3</f>
        <v>1500</v>
      </c>
      <c r="D13" s="92">
        <f>($K$4*A13)+$J$4</f>
        <v>1750</v>
      </c>
      <c r="I13" s="88"/>
      <c r="J13" s="88"/>
      <c r="K13" s="88"/>
    </row>
    <row r="14" spans="1:11">
      <c r="A14" s="91">
        <v>300</v>
      </c>
      <c r="B14" s="92">
        <f t="shared" ref="B14:B25" si="0">($K$2*A14)+$J$2</f>
        <v>2267</v>
      </c>
      <c r="C14" s="92">
        <f t="shared" ref="C14:C25" si="1">($K$3*A14)+$J$3</f>
        <v>1815</v>
      </c>
      <c r="D14" s="92">
        <f t="shared" ref="D14:D25" si="2">($K$4*A14)+$J$4</f>
        <v>2050</v>
      </c>
      <c r="I14" s="88"/>
      <c r="J14" s="88"/>
      <c r="K14" s="88"/>
    </row>
    <row r="15" spans="1:11">
      <c r="A15" s="91">
        <v>600</v>
      </c>
      <c r="B15" s="92">
        <f t="shared" si="0"/>
        <v>2534</v>
      </c>
      <c r="C15" s="92">
        <f t="shared" si="1"/>
        <v>2130</v>
      </c>
      <c r="D15" s="92">
        <f t="shared" si="2"/>
        <v>2350</v>
      </c>
      <c r="I15" s="88"/>
      <c r="J15" s="88"/>
      <c r="K15" s="88"/>
    </row>
    <row r="16" spans="1:11">
      <c r="A16" s="91">
        <v>900</v>
      </c>
      <c r="B16" s="92">
        <f t="shared" si="0"/>
        <v>2801</v>
      </c>
      <c r="C16" s="92">
        <f t="shared" si="1"/>
        <v>2445</v>
      </c>
      <c r="D16" s="92">
        <f t="shared" si="2"/>
        <v>2650</v>
      </c>
      <c r="I16" s="88"/>
      <c r="J16" s="88"/>
      <c r="K16" s="88"/>
    </row>
    <row r="17" spans="1:11">
      <c r="A17" s="91">
        <v>1200</v>
      </c>
      <c r="B17" s="92">
        <f t="shared" si="0"/>
        <v>3068</v>
      </c>
      <c r="C17" s="92">
        <f t="shared" si="1"/>
        <v>2760</v>
      </c>
      <c r="D17" s="92">
        <f t="shared" si="2"/>
        <v>2950</v>
      </c>
      <c r="I17" s="88"/>
      <c r="J17" s="88"/>
      <c r="K17" s="88"/>
    </row>
    <row r="18" spans="1:11">
      <c r="A18" s="91">
        <v>1500</v>
      </c>
      <c r="B18" s="92">
        <f t="shared" si="0"/>
        <v>3335</v>
      </c>
      <c r="C18" s="92">
        <f t="shared" si="1"/>
        <v>3075</v>
      </c>
      <c r="D18" s="92">
        <f t="shared" si="2"/>
        <v>3250</v>
      </c>
      <c r="I18" s="88"/>
      <c r="J18" s="88"/>
      <c r="K18" s="88"/>
    </row>
    <row r="19" spans="1:11">
      <c r="A19" s="91">
        <v>1800</v>
      </c>
      <c r="B19" s="92">
        <f t="shared" si="0"/>
        <v>3602</v>
      </c>
      <c r="C19" s="92">
        <f t="shared" si="1"/>
        <v>3390</v>
      </c>
      <c r="D19" s="92">
        <f t="shared" si="2"/>
        <v>3550</v>
      </c>
      <c r="I19" s="88"/>
      <c r="J19" s="88"/>
      <c r="K19" s="88"/>
    </row>
    <row r="20" spans="1:11">
      <c r="A20" s="91">
        <v>2100</v>
      </c>
      <c r="B20" s="92">
        <f t="shared" si="0"/>
        <v>3869</v>
      </c>
      <c r="C20" s="92">
        <f t="shared" si="1"/>
        <v>3705</v>
      </c>
      <c r="D20" s="92">
        <f t="shared" si="2"/>
        <v>3850</v>
      </c>
      <c r="I20" s="88"/>
      <c r="J20" s="88"/>
      <c r="K20" s="88"/>
    </row>
    <row r="21" spans="1:11">
      <c r="A21" s="91">
        <v>2400</v>
      </c>
      <c r="B21" s="92">
        <f t="shared" si="0"/>
        <v>4136</v>
      </c>
      <c r="C21" s="92">
        <f t="shared" si="1"/>
        <v>4020</v>
      </c>
      <c r="D21" s="92">
        <f t="shared" si="2"/>
        <v>4150</v>
      </c>
      <c r="I21" s="88"/>
      <c r="J21" s="88"/>
      <c r="K21" s="88"/>
    </row>
    <row r="22" spans="1:11">
      <c r="A22" s="91">
        <v>2700</v>
      </c>
      <c r="B22" s="92">
        <f t="shared" si="0"/>
        <v>4403</v>
      </c>
      <c r="C22" s="92">
        <f t="shared" si="1"/>
        <v>4335</v>
      </c>
      <c r="D22" s="92">
        <f t="shared" si="2"/>
        <v>4450</v>
      </c>
      <c r="I22" s="88"/>
      <c r="J22" s="88"/>
      <c r="K22" s="88"/>
    </row>
    <row r="23" spans="1:11">
      <c r="A23" s="91">
        <v>3000</v>
      </c>
      <c r="B23" s="92">
        <f t="shared" si="0"/>
        <v>4670</v>
      </c>
      <c r="C23" s="92">
        <f t="shared" si="1"/>
        <v>4650</v>
      </c>
      <c r="D23" s="92">
        <f t="shared" si="2"/>
        <v>4750</v>
      </c>
      <c r="I23" s="88"/>
      <c r="J23" s="88"/>
      <c r="K23" s="88"/>
    </row>
    <row r="24" spans="1:11">
      <c r="A24" s="91">
        <v>3300</v>
      </c>
      <c r="B24" s="92">
        <f t="shared" si="0"/>
        <v>4937</v>
      </c>
      <c r="C24" s="92">
        <f t="shared" si="1"/>
        <v>4965</v>
      </c>
      <c r="D24" s="92">
        <f t="shared" si="2"/>
        <v>5050</v>
      </c>
      <c r="I24" s="88"/>
      <c r="J24" s="88"/>
      <c r="K24" s="88"/>
    </row>
    <row r="25" spans="1:11">
      <c r="A25" s="91">
        <v>3600</v>
      </c>
      <c r="B25" s="92">
        <f t="shared" si="0"/>
        <v>5204</v>
      </c>
      <c r="C25" s="92">
        <f t="shared" si="1"/>
        <v>5280</v>
      </c>
      <c r="D25" s="92">
        <f t="shared" si="2"/>
        <v>5350</v>
      </c>
      <c r="I25" s="88"/>
      <c r="J25" s="88"/>
      <c r="K25" s="88"/>
    </row>
    <row r="26" spans="1:11">
      <c r="I26" s="88"/>
      <c r="J26" s="88"/>
      <c r="K26" s="88"/>
    </row>
  </sheetData>
  <mergeCells count="1">
    <mergeCell ref="A1:H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9A776-FC4C-4A32-9BAF-2EBE6C54FE8B}">
  <dimension ref="A1:E25"/>
  <sheetViews>
    <sheetView tabSelected="1" workbookViewId="0">
      <selection activeCell="E23" sqref="E23"/>
    </sheetView>
  </sheetViews>
  <sheetFormatPr defaultRowHeight="14.25"/>
  <cols>
    <col min="1" max="1" width="26.375" customWidth="1"/>
    <col min="2" max="2" width="26.75" customWidth="1"/>
    <col min="3" max="3" width="25.75" customWidth="1"/>
    <col min="4" max="4" width="30.75" style="96" bestFit="1" customWidth="1"/>
    <col min="5" max="5" width="25.25" style="96" bestFit="1" customWidth="1"/>
  </cols>
  <sheetData>
    <row r="1" spans="1:5" ht="15">
      <c r="D1" s="90" t="s">
        <v>37</v>
      </c>
      <c r="E1" s="90" t="s">
        <v>38</v>
      </c>
    </row>
    <row r="2" spans="1:5">
      <c r="D2" s="95">
        <v>18000</v>
      </c>
      <c r="E2" s="95">
        <v>2</v>
      </c>
    </row>
    <row r="5" spans="1:5" ht="15">
      <c r="D5" s="89" t="s">
        <v>43</v>
      </c>
      <c r="E5" s="97">
        <v>5</v>
      </c>
    </row>
    <row r="13" spans="1:5" ht="15">
      <c r="A13" s="131" t="s">
        <v>44</v>
      </c>
      <c r="B13" s="131" t="s">
        <v>45</v>
      </c>
      <c r="C13" s="131" t="s">
        <v>5</v>
      </c>
    </row>
    <row r="14" spans="1:5">
      <c r="A14" s="91">
        <v>0</v>
      </c>
      <c r="B14" s="93">
        <f>($E$2*A14)+$D$2</f>
        <v>18000</v>
      </c>
      <c r="C14" s="94">
        <f>($E$5*A14)-B14</f>
        <v>-18000</v>
      </c>
    </row>
    <row r="15" spans="1:5">
      <c r="A15" s="91">
        <v>2000</v>
      </c>
      <c r="B15" s="93">
        <f t="shared" ref="B15:B25" si="0">($E$2*A15)+$D$2</f>
        <v>22000</v>
      </c>
      <c r="C15" s="94">
        <f t="shared" ref="C15:C25" si="1">($E$5*A15)-B15</f>
        <v>-12000</v>
      </c>
    </row>
    <row r="16" spans="1:5">
      <c r="A16" s="91">
        <v>4000</v>
      </c>
      <c r="B16" s="93">
        <f t="shared" si="0"/>
        <v>26000</v>
      </c>
      <c r="C16" s="94">
        <f t="shared" si="1"/>
        <v>-6000</v>
      </c>
    </row>
    <row r="17" spans="1:3">
      <c r="A17" s="91">
        <v>6000</v>
      </c>
      <c r="B17" s="93">
        <f t="shared" si="0"/>
        <v>30000</v>
      </c>
      <c r="C17" s="94">
        <f t="shared" si="1"/>
        <v>0</v>
      </c>
    </row>
    <row r="18" spans="1:3">
      <c r="A18" s="91">
        <v>8000</v>
      </c>
      <c r="B18" s="93">
        <f t="shared" si="0"/>
        <v>34000</v>
      </c>
      <c r="C18" s="94">
        <f t="shared" si="1"/>
        <v>6000</v>
      </c>
    </row>
    <row r="19" spans="1:3">
      <c r="A19" s="91">
        <v>10000</v>
      </c>
      <c r="B19" s="93">
        <f t="shared" si="0"/>
        <v>38000</v>
      </c>
      <c r="C19" s="94">
        <f t="shared" si="1"/>
        <v>12000</v>
      </c>
    </row>
    <row r="20" spans="1:3">
      <c r="A20" s="91">
        <v>12000</v>
      </c>
      <c r="B20" s="93">
        <f t="shared" si="0"/>
        <v>42000</v>
      </c>
      <c r="C20" s="94">
        <f t="shared" si="1"/>
        <v>18000</v>
      </c>
    </row>
    <row r="21" spans="1:3">
      <c r="A21" s="91">
        <v>14000</v>
      </c>
      <c r="B21" s="93">
        <f t="shared" si="0"/>
        <v>46000</v>
      </c>
      <c r="C21" s="94">
        <f t="shared" si="1"/>
        <v>24000</v>
      </c>
    </row>
    <row r="22" spans="1:3">
      <c r="A22" s="91">
        <v>16000</v>
      </c>
      <c r="B22" s="93">
        <f t="shared" si="0"/>
        <v>50000</v>
      </c>
      <c r="C22" s="94">
        <f t="shared" si="1"/>
        <v>30000</v>
      </c>
    </row>
    <row r="23" spans="1:3">
      <c r="A23" s="91">
        <v>18000</v>
      </c>
      <c r="B23" s="93">
        <f t="shared" si="0"/>
        <v>54000</v>
      </c>
      <c r="C23" s="94">
        <f t="shared" si="1"/>
        <v>36000</v>
      </c>
    </row>
    <row r="24" spans="1:3">
      <c r="A24" s="91">
        <v>20000</v>
      </c>
      <c r="B24" s="93">
        <f t="shared" si="0"/>
        <v>58000</v>
      </c>
      <c r="C24" s="94">
        <f t="shared" si="1"/>
        <v>42000</v>
      </c>
    </row>
    <row r="25" spans="1:3">
      <c r="A25" s="91">
        <v>22000</v>
      </c>
      <c r="B25" s="93">
        <f t="shared" si="0"/>
        <v>62000</v>
      </c>
      <c r="C25" s="94">
        <f t="shared" si="1"/>
        <v>48000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Produtos A e B</vt:lpstr>
      <vt:lpstr>Panela de Pressão</vt:lpstr>
      <vt:lpstr>Sorvete</vt:lpstr>
      <vt:lpstr>Computadores</vt:lpstr>
      <vt:lpstr>Sandálias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Fatec</dc:creator>
  <cp:keywords/>
  <dc:description/>
  <cp:lastModifiedBy>RAFAEL SANT ANA DE ANDRADE OSSES</cp:lastModifiedBy>
  <cp:revision/>
  <dcterms:created xsi:type="dcterms:W3CDTF">2024-03-25T22:39:39Z</dcterms:created>
  <dcterms:modified xsi:type="dcterms:W3CDTF">2024-06-03T22:35:44Z</dcterms:modified>
  <cp:category/>
  <cp:contentStatus/>
</cp:coreProperties>
</file>