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9600" yWindow="-15" windowWidth="9645" windowHeight="11280" activeTab="2"/>
  </bookViews>
  <sheets>
    <sheet name="Risultati" sheetId="1" r:id="rId1"/>
    <sheet name="Riassunto" sheetId="2" r:id="rId2"/>
    <sheet name="RisultatiSP" sheetId="3" r:id="rId3"/>
    <sheet name="RiassuntoSP" sheetId="4" r:id="rId4"/>
    <sheet name="SC vs SP" sheetId="5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N30" i="1"/>
  <c r="N29"/>
  <c r="J30"/>
  <c r="J29"/>
  <c r="F30"/>
  <c r="F29"/>
  <c r="H27" i="3"/>
  <c r="F27" s="1"/>
  <c r="H30"/>
  <c r="H5" i="5"/>
  <c r="H4"/>
  <c r="H3"/>
  <c r="G5"/>
  <c r="G4"/>
  <c r="G3"/>
  <c r="F5"/>
  <c r="F4"/>
  <c r="F3"/>
  <c r="N28" i="3"/>
  <c r="J28"/>
  <c r="F28"/>
  <c r="F28" i="1"/>
  <c r="J28"/>
  <c r="N28"/>
  <c r="N24" i="3"/>
  <c r="J24"/>
  <c r="F24"/>
  <c r="N23"/>
  <c r="J23"/>
  <c r="F23"/>
  <c r="N22"/>
  <c r="J22"/>
  <c r="F22"/>
  <c r="N21"/>
  <c r="J21"/>
  <c r="F21"/>
  <c r="F20"/>
  <c r="N19"/>
  <c r="J19"/>
  <c r="F19"/>
  <c r="N12"/>
  <c r="J12"/>
  <c r="F15"/>
  <c r="F16"/>
  <c r="J15"/>
  <c r="J16"/>
  <c r="N15"/>
  <c r="O33"/>
  <c r="K33"/>
  <c r="G33"/>
  <c r="O32"/>
  <c r="K32"/>
  <c r="G32"/>
  <c r="P24"/>
  <c r="L24"/>
  <c r="L49" s="1"/>
  <c r="H24"/>
  <c r="H49" s="1"/>
  <c r="G24"/>
  <c r="D24"/>
  <c r="K24" s="1"/>
  <c r="C24"/>
  <c r="B24"/>
  <c r="P23"/>
  <c r="P48" s="1"/>
  <c r="O23"/>
  <c r="L23"/>
  <c r="L48" s="1"/>
  <c r="K23"/>
  <c r="H23"/>
  <c r="D23"/>
  <c r="G23" s="1"/>
  <c r="C23"/>
  <c r="B23"/>
  <c r="P22"/>
  <c r="O22"/>
  <c r="L22"/>
  <c r="L47" s="1"/>
  <c r="K22"/>
  <c r="H22"/>
  <c r="H47" s="1"/>
  <c r="G22"/>
  <c r="D22"/>
  <c r="C22"/>
  <c r="B22"/>
  <c r="P21"/>
  <c r="P46" s="1"/>
  <c r="O21"/>
  <c r="L21"/>
  <c r="H21"/>
  <c r="D21"/>
  <c r="G21" s="1"/>
  <c r="C21"/>
  <c r="B21"/>
  <c r="P20"/>
  <c r="P45" s="1"/>
  <c r="O20"/>
  <c r="L20"/>
  <c r="H20"/>
  <c r="H45" s="1"/>
  <c r="D20"/>
  <c r="G20" s="1"/>
  <c r="C20"/>
  <c r="B20"/>
  <c r="P19"/>
  <c r="L19"/>
  <c r="H19"/>
  <c r="H44" s="1"/>
  <c r="D19"/>
  <c r="G19" s="1"/>
  <c r="C19"/>
  <c r="B19"/>
  <c r="P18"/>
  <c r="L18"/>
  <c r="H18"/>
  <c r="G18"/>
  <c r="D18"/>
  <c r="K18" s="1"/>
  <c r="C18"/>
  <c r="B18"/>
  <c r="P17"/>
  <c r="L17"/>
  <c r="K17"/>
  <c r="H17"/>
  <c r="H42" s="1"/>
  <c r="G17"/>
  <c r="D17"/>
  <c r="O17" s="1"/>
  <c r="C17"/>
  <c r="B17"/>
  <c r="P16"/>
  <c r="L16"/>
  <c r="L41" s="1"/>
  <c r="K16"/>
  <c r="H16"/>
  <c r="H41" s="1"/>
  <c r="D16"/>
  <c r="G16" s="1"/>
  <c r="C16"/>
  <c r="B16"/>
  <c r="P15"/>
  <c r="L15"/>
  <c r="L40" s="1"/>
  <c r="K15"/>
  <c r="H15"/>
  <c r="H40" s="1"/>
  <c r="G15"/>
  <c r="D15"/>
  <c r="O15" s="1"/>
  <c r="C15"/>
  <c r="B15"/>
  <c r="P14"/>
  <c r="O14"/>
  <c r="L14"/>
  <c r="H14"/>
  <c r="H39" s="1"/>
  <c r="D14"/>
  <c r="G14" s="1"/>
  <c r="C14"/>
  <c r="B14"/>
  <c r="P13"/>
  <c r="L13"/>
  <c r="H13"/>
  <c r="H38" s="1"/>
  <c r="D13"/>
  <c r="G13" s="1"/>
  <c r="C13"/>
  <c r="B13"/>
  <c r="P12"/>
  <c r="L12"/>
  <c r="H12"/>
  <c r="D12"/>
  <c r="G12" s="1"/>
  <c r="C12"/>
  <c r="B12"/>
  <c r="P11"/>
  <c r="L11"/>
  <c r="H11"/>
  <c r="H36" s="1"/>
  <c r="D11"/>
  <c r="G11" s="1"/>
  <c r="C11"/>
  <c r="B11"/>
  <c r="P10"/>
  <c r="L10"/>
  <c r="L35" s="1"/>
  <c r="H10"/>
  <c r="H35" s="1"/>
  <c r="G10"/>
  <c r="D10"/>
  <c r="K10" s="1"/>
  <c r="C10"/>
  <c r="B10"/>
  <c r="P9"/>
  <c r="P34" s="1"/>
  <c r="O9"/>
  <c r="L9"/>
  <c r="L34" s="1"/>
  <c r="K9"/>
  <c r="H9"/>
  <c r="H34" s="1"/>
  <c r="G9"/>
  <c r="D9"/>
  <c r="C9"/>
  <c r="B9"/>
  <c r="P8"/>
  <c r="P33" s="1"/>
  <c r="O8"/>
  <c r="L8"/>
  <c r="L33" s="1"/>
  <c r="K8"/>
  <c r="H8"/>
  <c r="H33" s="1"/>
  <c r="D8"/>
  <c r="G8" s="1"/>
  <c r="C8"/>
  <c r="B8"/>
  <c r="P7"/>
  <c r="P32" s="1"/>
  <c r="O7"/>
  <c r="L7"/>
  <c r="L32" s="1"/>
  <c r="K7"/>
  <c r="H7"/>
  <c r="H32" s="1"/>
  <c r="G7"/>
  <c r="D7"/>
  <c r="C7"/>
  <c r="B7"/>
  <c r="P6"/>
  <c r="P31" s="1"/>
  <c r="O6"/>
  <c r="L6"/>
  <c r="H6"/>
  <c r="H31" s="1"/>
  <c r="D6"/>
  <c r="G6" s="1"/>
  <c r="C6"/>
  <c r="B6"/>
  <c r="P5"/>
  <c r="N26" s="1"/>
  <c r="O5"/>
  <c r="L5"/>
  <c r="J26" s="1"/>
  <c r="H5"/>
  <c r="D5"/>
  <c r="G5" s="1"/>
  <c r="C5"/>
  <c r="B5"/>
  <c r="N24" i="1"/>
  <c r="N18"/>
  <c r="O23"/>
  <c r="O22"/>
  <c r="O15"/>
  <c r="O7"/>
  <c r="O6"/>
  <c r="K22"/>
  <c r="K19"/>
  <c r="K6"/>
  <c r="P24"/>
  <c r="L24"/>
  <c r="H24"/>
  <c r="D24"/>
  <c r="K24" s="1"/>
  <c r="C24"/>
  <c r="B24"/>
  <c r="P23"/>
  <c r="L23"/>
  <c r="H23"/>
  <c r="D23"/>
  <c r="K23" s="1"/>
  <c r="C23"/>
  <c r="B23"/>
  <c r="P22"/>
  <c r="L22"/>
  <c r="H22"/>
  <c r="D22"/>
  <c r="G22" s="1"/>
  <c r="C22"/>
  <c r="B22"/>
  <c r="P21"/>
  <c r="L21"/>
  <c r="H21"/>
  <c r="D21"/>
  <c r="O21" s="1"/>
  <c r="C21"/>
  <c r="B21"/>
  <c r="P20"/>
  <c r="L20"/>
  <c r="H20"/>
  <c r="D20"/>
  <c r="G20" s="1"/>
  <c r="C20"/>
  <c r="B20"/>
  <c r="P19"/>
  <c r="L19"/>
  <c r="H19"/>
  <c r="D19"/>
  <c r="O19" s="1"/>
  <c r="C19"/>
  <c r="B19"/>
  <c r="P18"/>
  <c r="L18"/>
  <c r="H18"/>
  <c r="D18"/>
  <c r="G18" s="1"/>
  <c r="C18"/>
  <c r="B18"/>
  <c r="P17"/>
  <c r="L17"/>
  <c r="H17"/>
  <c r="D17"/>
  <c r="K17" s="1"/>
  <c r="C17"/>
  <c r="B17"/>
  <c r="P16"/>
  <c r="L16"/>
  <c r="H16"/>
  <c r="D16"/>
  <c r="K16" s="1"/>
  <c r="C16"/>
  <c r="B16"/>
  <c r="P15"/>
  <c r="L15"/>
  <c r="H15"/>
  <c r="D15"/>
  <c r="K15" s="1"/>
  <c r="C15"/>
  <c r="B15"/>
  <c r="P14"/>
  <c r="L14"/>
  <c r="H14"/>
  <c r="D14"/>
  <c r="G14" s="1"/>
  <c r="C14"/>
  <c r="B14"/>
  <c r="P13"/>
  <c r="L13"/>
  <c r="H13"/>
  <c r="D13"/>
  <c r="O13" s="1"/>
  <c r="C13"/>
  <c r="B13"/>
  <c r="P12"/>
  <c r="L12"/>
  <c r="H12"/>
  <c r="D12"/>
  <c r="G12" s="1"/>
  <c r="C12"/>
  <c r="B12"/>
  <c r="P11"/>
  <c r="L11"/>
  <c r="H11"/>
  <c r="D11"/>
  <c r="O11" s="1"/>
  <c r="C11"/>
  <c r="B11"/>
  <c r="P10"/>
  <c r="L10"/>
  <c r="H10"/>
  <c r="D10"/>
  <c r="G10" s="1"/>
  <c r="C10"/>
  <c r="B10"/>
  <c r="P9"/>
  <c r="L9"/>
  <c r="H9"/>
  <c r="D9"/>
  <c r="K9" s="1"/>
  <c r="C9"/>
  <c r="B9"/>
  <c r="P8"/>
  <c r="L8"/>
  <c r="H8"/>
  <c r="D8"/>
  <c r="K8" s="1"/>
  <c r="C8"/>
  <c r="B8"/>
  <c r="P7"/>
  <c r="L7"/>
  <c r="H7"/>
  <c r="D7"/>
  <c r="K7" s="1"/>
  <c r="C7"/>
  <c r="B7"/>
  <c r="P6"/>
  <c r="L6"/>
  <c r="H6"/>
  <c r="D6"/>
  <c r="G6" s="1"/>
  <c r="C6"/>
  <c r="B6"/>
  <c r="P5"/>
  <c r="L5"/>
  <c r="J26" s="1"/>
  <c r="H5"/>
  <c r="F26" s="1"/>
  <c r="D5"/>
  <c r="O5" s="1"/>
  <c r="C5"/>
  <c r="B5"/>
  <c r="G8" l="1"/>
  <c r="L43"/>
  <c r="G16"/>
  <c r="G24"/>
  <c r="K18"/>
  <c r="O18"/>
  <c r="F26" i="3"/>
  <c r="K14" i="1"/>
  <c r="P42" i="3"/>
  <c r="K11" i="1"/>
  <c r="L36" s="1"/>
  <c r="O14"/>
  <c r="P39" s="1"/>
  <c r="P40" i="3"/>
  <c r="K10" i="1"/>
  <c r="O10"/>
  <c r="O13" i="3"/>
  <c r="P38" s="1"/>
  <c r="P39"/>
  <c r="O16"/>
  <c r="P41" s="1"/>
  <c r="L42"/>
  <c r="P47"/>
  <c r="H43"/>
  <c r="G27"/>
  <c r="H46"/>
  <c r="H48"/>
  <c r="L39"/>
  <c r="G28"/>
  <c r="G26"/>
  <c r="H37"/>
  <c r="L43"/>
  <c r="H26"/>
  <c r="H28" s="1"/>
  <c r="P27"/>
  <c r="K6"/>
  <c r="L31" s="1"/>
  <c r="O12"/>
  <c r="P37" s="1"/>
  <c r="K14"/>
  <c r="O19"/>
  <c r="P44" s="1"/>
  <c r="K21"/>
  <c r="L46" s="1"/>
  <c r="P26"/>
  <c r="P30"/>
  <c r="K5"/>
  <c r="L30" s="1"/>
  <c r="O11"/>
  <c r="K13"/>
  <c r="L38" s="1"/>
  <c r="O18"/>
  <c r="P43" s="1"/>
  <c r="K20"/>
  <c r="L45" s="1"/>
  <c r="O10"/>
  <c r="K12"/>
  <c r="L37" s="1"/>
  <c r="K19"/>
  <c r="L44" s="1"/>
  <c r="O24"/>
  <c r="P49" s="1"/>
  <c r="L27"/>
  <c r="K11"/>
  <c r="L36" s="1"/>
  <c r="L26"/>
  <c r="G21" i="1"/>
  <c r="G13"/>
  <c r="H38" s="1"/>
  <c r="K5"/>
  <c r="L30" s="1"/>
  <c r="K13"/>
  <c r="L38" s="1"/>
  <c r="K21"/>
  <c r="L46" s="1"/>
  <c r="O9"/>
  <c r="O17"/>
  <c r="H45"/>
  <c r="G23"/>
  <c r="H48" s="1"/>
  <c r="G15"/>
  <c r="H40" s="1"/>
  <c r="G7"/>
  <c r="H32" s="1"/>
  <c r="K12"/>
  <c r="K20"/>
  <c r="O8"/>
  <c r="P33" s="1"/>
  <c r="O16"/>
  <c r="O24"/>
  <c r="G17"/>
  <c r="G9"/>
  <c r="H34" s="1"/>
  <c r="G5"/>
  <c r="G19"/>
  <c r="H44" s="1"/>
  <c r="G11"/>
  <c r="O12"/>
  <c r="P37" s="1"/>
  <c r="O20"/>
  <c r="P49"/>
  <c r="H37"/>
  <c r="P41"/>
  <c r="L35"/>
  <c r="P31"/>
  <c r="L33"/>
  <c r="H42"/>
  <c r="H41"/>
  <c r="H49"/>
  <c r="P36"/>
  <c r="P45"/>
  <c r="L34"/>
  <c r="H46"/>
  <c r="P47"/>
  <c r="P32"/>
  <c r="P40"/>
  <c r="L44"/>
  <c r="P48"/>
  <c r="L32"/>
  <c r="P35"/>
  <c r="L40"/>
  <c r="P43"/>
  <c r="L48"/>
  <c r="L42"/>
  <c r="L41"/>
  <c r="L45"/>
  <c r="H35"/>
  <c r="P38"/>
  <c r="H39"/>
  <c r="H43"/>
  <c r="P46"/>
  <c r="H47"/>
  <c r="P44"/>
  <c r="L49"/>
  <c r="N26"/>
  <c r="O28"/>
  <c r="L31"/>
  <c r="P34"/>
  <c r="H36"/>
  <c r="L39"/>
  <c r="P42"/>
  <c r="L47"/>
  <c r="G26"/>
  <c r="H30"/>
  <c r="H31"/>
  <c r="H33"/>
  <c r="P26"/>
  <c r="P27"/>
  <c r="P30"/>
  <c r="L26"/>
  <c r="L27"/>
  <c r="H26"/>
  <c r="H27"/>
  <c r="O26" l="1"/>
  <c r="K28"/>
  <c r="O28" i="3"/>
  <c r="K26" i="1"/>
  <c r="G28"/>
  <c r="O26" i="3"/>
  <c r="P35"/>
  <c r="L28"/>
  <c r="K31"/>
  <c r="K30"/>
  <c r="G30"/>
  <c r="G31"/>
  <c r="J27"/>
  <c r="K27"/>
  <c r="P36"/>
  <c r="O31" s="1"/>
  <c r="K28"/>
  <c r="N27"/>
  <c r="O27"/>
  <c r="K26"/>
  <c r="P28"/>
  <c r="L37" i="1"/>
  <c r="K30" s="1"/>
  <c r="H28"/>
  <c r="G32"/>
  <c r="G31"/>
  <c r="G30"/>
  <c r="G33"/>
  <c r="F27"/>
  <c r="G27"/>
  <c r="O31"/>
  <c r="O30"/>
  <c r="L28"/>
  <c r="P28"/>
  <c r="N27"/>
  <c r="O27"/>
  <c r="K33"/>
  <c r="K32"/>
  <c r="O33"/>
  <c r="O32"/>
  <c r="J27"/>
  <c r="K27"/>
  <c r="O30" i="3" l="1"/>
  <c r="K31" i="1"/>
</calcChain>
</file>

<file path=xl/sharedStrings.xml><?xml version="1.0" encoding="utf-8"?>
<sst xmlns="http://schemas.openxmlformats.org/spreadsheetml/2006/main" count="89" uniqueCount="27">
  <si>
    <t>Problema pmedcap1.txt</t>
  </si>
  <si>
    <t>Nodi</t>
  </si>
  <si>
    <t>P nodi</t>
  </si>
  <si>
    <t>Sol Ott</t>
  </si>
  <si>
    <t>Best Sol</t>
  </si>
  <si>
    <t>TimeElap</t>
  </si>
  <si>
    <t>GapSol%</t>
  </si>
  <si>
    <t>Wrapper</t>
  </si>
  <si>
    <t>Media</t>
  </si>
  <si>
    <t>Conta</t>
  </si>
  <si>
    <t>Wrapper Si</t>
  </si>
  <si>
    <t>Wrapper No</t>
  </si>
  <si>
    <t>Totale</t>
  </si>
  <si>
    <t>Val w si</t>
  </si>
  <si>
    <t>min wrapper si</t>
  </si>
  <si>
    <t>Max wrapper Si</t>
  </si>
  <si>
    <t>min wrapper No</t>
  </si>
  <si>
    <t>Max wrapper No</t>
  </si>
  <si>
    <t>Gap dall’ottimo (%)</t>
  </si>
  <si>
    <t>min</t>
  </si>
  <si>
    <t>Max</t>
  </si>
  <si>
    <t>Soluzioni</t>
  </si>
  <si>
    <t>Set - Covering</t>
  </si>
  <si>
    <t>Set - Partitioning</t>
  </si>
  <si>
    <t>Tempo Medio (s)</t>
  </si>
  <si>
    <t>MAX</t>
  </si>
  <si>
    <t>Risultati SC - SP (%)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</si>
</sst>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thin">
        <color indexed="64"/>
      </right>
      <top style="thick">
        <color auto="1"/>
      </top>
      <bottom/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/>
      <bottom style="thick">
        <color auto="1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3" fontId="0" fillId="0" borderId="12" xfId="0" applyNumberFormat="1" applyBorder="1"/>
    <xf numFmtId="2" fontId="0" fillId="0" borderId="12" xfId="0" applyNumberFormat="1" applyBorder="1"/>
    <xf numFmtId="4" fontId="0" fillId="0" borderId="12" xfId="0" applyNumberFormat="1" applyBorder="1"/>
    <xf numFmtId="3" fontId="0" fillId="0" borderId="13" xfId="0" applyNumberFormat="1" applyBorder="1"/>
    <xf numFmtId="0" fontId="0" fillId="0" borderId="14" xfId="0" applyBorder="1"/>
    <xf numFmtId="0" fontId="0" fillId="0" borderId="0" xfId="0" applyAlignment="1">
      <alignment vertical="center"/>
    </xf>
    <xf numFmtId="0" fontId="0" fillId="0" borderId="15" xfId="0" applyBorder="1"/>
    <xf numFmtId="4" fontId="0" fillId="0" borderId="16" xfId="0" applyNumberFormat="1" applyBorder="1"/>
    <xf numFmtId="0" fontId="0" fillId="0" borderId="16" xfId="0" applyBorder="1"/>
    <xf numFmtId="0" fontId="0" fillId="0" borderId="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20" xfId="0" applyBorder="1"/>
    <xf numFmtId="0" fontId="0" fillId="0" borderId="21" xfId="0" applyBorder="1"/>
    <xf numFmtId="0" fontId="0" fillId="0" borderId="12" xfId="0" applyBorder="1"/>
    <xf numFmtId="0" fontId="0" fillId="0" borderId="22" xfId="0" applyBorder="1"/>
    <xf numFmtId="0" fontId="0" fillId="0" borderId="13" xfId="0" applyBorder="1"/>
    <xf numFmtId="0" fontId="0" fillId="0" borderId="0" xfId="0" applyFill="1" applyBorder="1"/>
    <xf numFmtId="0" fontId="0" fillId="0" borderId="23" xfId="0" applyBorder="1"/>
    <xf numFmtId="3" fontId="0" fillId="0" borderId="22" xfId="0" applyNumberFormat="1" applyBorder="1"/>
    <xf numFmtId="0" fontId="0" fillId="0" borderId="0" xfId="0" applyFont="1" applyFill="1" applyBorder="1"/>
    <xf numFmtId="0" fontId="0" fillId="0" borderId="19" xfId="0" applyFont="1" applyBorder="1"/>
    <xf numFmtId="2" fontId="0" fillId="0" borderId="0" xfId="0" applyNumberFormat="1" applyBorder="1"/>
    <xf numFmtId="0" fontId="0" fillId="0" borderId="25" xfId="0" applyBorder="1"/>
    <xf numFmtId="0" fontId="0" fillId="0" borderId="26" xfId="0" applyBorder="1"/>
    <xf numFmtId="4" fontId="0" fillId="0" borderId="25" xfId="0" applyNumberFormat="1" applyBorder="1"/>
    <xf numFmtId="3" fontId="1" fillId="2" borderId="0" xfId="0" applyNumberFormat="1" applyFont="1" applyFill="1" applyAlignment="1">
      <alignment horizontal="justify" vertical="top" wrapText="1"/>
    </xf>
    <xf numFmtId="3" fontId="1" fillId="2" borderId="12" xfId="0" applyNumberFormat="1" applyFont="1" applyFill="1" applyBorder="1" applyAlignment="1">
      <alignment horizontal="justify" vertical="top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3" borderId="12" xfId="0" applyNumberFormat="1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2" fontId="0" fillId="0" borderId="0" xfId="0" applyNumberFormat="1"/>
    <xf numFmtId="4" fontId="0" fillId="0" borderId="0" xfId="0" applyNumberFormat="1" applyFill="1" applyBorder="1"/>
    <xf numFmtId="4" fontId="0" fillId="0" borderId="0" xfId="0" applyNumberFormat="1"/>
    <xf numFmtId="0" fontId="0" fillId="4" borderId="0" xfId="0" applyFill="1" applyBorder="1"/>
    <xf numFmtId="0" fontId="0" fillId="4" borderId="0" xfId="0" applyFill="1"/>
    <xf numFmtId="0" fontId="0" fillId="4" borderId="6" xfId="0" applyFill="1" applyBorder="1"/>
    <xf numFmtId="0" fontId="0" fillId="4" borderId="19" xfId="0" applyFill="1" applyBorder="1"/>
    <xf numFmtId="4" fontId="0" fillId="4" borderId="0" xfId="0" applyNumberFormat="1" applyFill="1" applyBorder="1"/>
    <xf numFmtId="0" fontId="0" fillId="5" borderId="0" xfId="0" applyFill="1" applyBorder="1"/>
    <xf numFmtId="0" fontId="0" fillId="5" borderId="0" xfId="0" applyFill="1"/>
    <xf numFmtId="0" fontId="0" fillId="5" borderId="6" xfId="0" applyFill="1" applyBorder="1"/>
    <xf numFmtId="0" fontId="0" fillId="5" borderId="19" xfId="0" applyFill="1" applyBorder="1"/>
    <xf numFmtId="4" fontId="0" fillId="5" borderId="0" xfId="0" applyNumberFormat="1" applyFill="1" applyBorder="1"/>
    <xf numFmtId="0" fontId="3" fillId="5" borderId="0" xfId="0" applyFont="1" applyFill="1" applyBorder="1"/>
    <xf numFmtId="0" fontId="3" fillId="4" borderId="0" xfId="0" applyFont="1" applyFill="1" applyBorder="1"/>
    <xf numFmtId="2" fontId="0" fillId="6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v>Media</c:v>
          </c:tx>
          <c:marker>
            <c:symbol val="none"/>
          </c:marker>
          <c:cat>
            <c:numRef>
              <c:f>Riassunto!$A$3:$A$5</c:f>
              <c:numCache>
                <c:formatCode>#,##0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cat>
          <c:val>
            <c:numRef>
              <c:f>Riassunto!$B$3:$B$5</c:f>
              <c:numCache>
                <c:formatCode>0.00</c:formatCode>
                <c:ptCount val="3"/>
                <c:pt idx="0">
                  <c:v>4.3489631484368694</c:v>
                </c:pt>
                <c:pt idx="1">
                  <c:v>1.8236432361256312</c:v>
                </c:pt>
                <c:pt idx="2">
                  <c:v>1.2148456147392372</c:v>
                </c:pt>
              </c:numCache>
            </c:numRef>
          </c:val>
        </c:ser>
        <c:ser>
          <c:idx val="1"/>
          <c:order val="1"/>
          <c:tx>
            <c:v>min</c:v>
          </c:tx>
          <c:marker>
            <c:symbol val="none"/>
          </c:marker>
          <c:cat>
            <c:numRef>
              <c:f>Riassunto!$A$3:$A$5</c:f>
              <c:numCache>
                <c:formatCode>#,##0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cat>
          <c:val>
            <c:numRef>
              <c:f>Riassunto!$C$3:$C$5</c:f>
              <c:numCache>
                <c:formatCode>0.00</c:formatCode>
                <c:ptCount val="3"/>
                <c:pt idx="0">
                  <c:v>0.45871559633027914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v>Max</c:v>
          </c:tx>
          <c:marker>
            <c:symbol val="none"/>
          </c:marker>
          <c:cat>
            <c:numRef>
              <c:f>Riassunto!$A$3:$A$5</c:f>
              <c:numCache>
                <c:formatCode>#,##0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cat>
          <c:val>
            <c:numRef>
              <c:f>Riassunto!$D$3:$D$5</c:f>
              <c:numCache>
                <c:formatCode>0.00</c:formatCode>
                <c:ptCount val="3"/>
                <c:pt idx="0">
                  <c:v>7.2645739910313836</c:v>
                </c:pt>
                <c:pt idx="1">
                  <c:v>4.7161572052401795</c:v>
                </c:pt>
                <c:pt idx="2">
                  <c:v>3.4582132564841572</c:v>
                </c:pt>
              </c:numCache>
            </c:numRef>
          </c:val>
        </c:ser>
        <c:marker val="1"/>
        <c:axId val="63858560"/>
        <c:axId val="64229376"/>
      </c:lineChart>
      <c:catAx>
        <c:axId val="63858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Soluzioni</a:t>
                </a:r>
              </a:p>
            </c:rich>
          </c:tx>
          <c:layout>
            <c:manualLayout>
              <c:xMode val="edge"/>
              <c:yMode val="edge"/>
              <c:x val="0.40938976377952829"/>
              <c:y val="0.89744414457026733"/>
            </c:manualLayout>
          </c:layout>
        </c:title>
        <c:numFmt formatCode="#,##0" sourceLinked="1"/>
        <c:tickLblPos val="nextTo"/>
        <c:crossAx val="64229376"/>
        <c:crosses val="autoZero"/>
        <c:auto val="1"/>
        <c:lblAlgn val="ctr"/>
        <c:lblOffset val="100"/>
      </c:catAx>
      <c:valAx>
        <c:axId val="64229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Gap (%)</a:t>
                </a:r>
              </a:p>
            </c:rich>
          </c:tx>
          <c:layout/>
        </c:title>
        <c:numFmt formatCode="0.00" sourceLinked="1"/>
        <c:tickLblPos val="nextTo"/>
        <c:crossAx val="63858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v>Media</c:v>
          </c:tx>
          <c:marker>
            <c:symbol val="none"/>
          </c:marker>
          <c:cat>
            <c:numRef>
              <c:f>RiassuntoSP!$A$3:$A$5</c:f>
              <c:numCache>
                <c:formatCode>#,##0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cat>
          <c:val>
            <c:numRef>
              <c:f>RiassuntoSP!$B$3:$B$5</c:f>
              <c:numCache>
                <c:formatCode>0.00</c:formatCode>
                <c:ptCount val="3"/>
                <c:pt idx="0">
                  <c:v>4.87</c:v>
                </c:pt>
                <c:pt idx="1">
                  <c:v>1.86</c:v>
                </c:pt>
                <c:pt idx="2">
                  <c:v>1.24</c:v>
                </c:pt>
              </c:numCache>
            </c:numRef>
          </c:val>
        </c:ser>
        <c:ser>
          <c:idx val="1"/>
          <c:order val="1"/>
          <c:tx>
            <c:v>min</c:v>
          </c:tx>
          <c:marker>
            <c:symbol val="none"/>
          </c:marker>
          <c:cat>
            <c:numRef>
              <c:f>RiassuntoSP!$A$3:$A$5</c:f>
              <c:numCache>
                <c:formatCode>#,##0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cat>
          <c:val>
            <c:numRef>
              <c:f>RiassuntoSP!$C$3:$C$5</c:f>
              <c:numCache>
                <c:formatCode>0.00</c:formatCode>
                <c:ptCount val="3"/>
                <c:pt idx="0">
                  <c:v>0.46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v>Max</c:v>
          </c:tx>
          <c:marker>
            <c:symbol val="none"/>
          </c:marker>
          <c:cat>
            <c:numRef>
              <c:f>RiassuntoSP!$A$3:$A$5</c:f>
              <c:numCache>
                <c:formatCode>#,##0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cat>
          <c:val>
            <c:numRef>
              <c:f>RiassuntoSP!$D$3:$D$5</c:f>
              <c:numCache>
                <c:formatCode>0.00</c:formatCode>
                <c:ptCount val="3"/>
                <c:pt idx="0">
                  <c:v>9.98</c:v>
                </c:pt>
                <c:pt idx="1">
                  <c:v>5.38</c:v>
                </c:pt>
                <c:pt idx="2">
                  <c:v>3.46</c:v>
                </c:pt>
              </c:numCache>
            </c:numRef>
          </c:val>
        </c:ser>
        <c:marker val="1"/>
        <c:axId val="64973440"/>
        <c:axId val="65092224"/>
      </c:lineChart>
      <c:catAx>
        <c:axId val="64973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Soluzioni</a:t>
                </a:r>
              </a:p>
            </c:rich>
          </c:tx>
          <c:layout>
            <c:manualLayout>
              <c:xMode val="edge"/>
              <c:yMode val="edge"/>
              <c:x val="0.40938976377952857"/>
              <c:y val="0.89744414457026711"/>
            </c:manualLayout>
          </c:layout>
        </c:title>
        <c:numFmt formatCode="#,##0" sourceLinked="1"/>
        <c:tickLblPos val="nextTo"/>
        <c:crossAx val="65092224"/>
        <c:crosses val="autoZero"/>
        <c:auto val="1"/>
        <c:lblAlgn val="ctr"/>
        <c:lblOffset val="100"/>
      </c:catAx>
      <c:valAx>
        <c:axId val="65092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Gap (%)</a:t>
                </a:r>
              </a:p>
            </c:rich>
          </c:tx>
        </c:title>
        <c:numFmt formatCode="0.00" sourceLinked="1"/>
        <c:tickLblPos val="nextTo"/>
        <c:crossAx val="64973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Tempo Medio (s)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Set Covering</c:v>
          </c:tx>
          <c:cat>
            <c:numRef>
              <c:f>'SC vs SP'!$A$3:$A$5</c:f>
              <c:numCache>
                <c:formatCode>#,##0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cat>
          <c:val>
            <c:numRef>
              <c:f>'SC vs SP'!$B$3:$B$5</c:f>
              <c:numCache>
                <c:formatCode>0.00</c:formatCode>
                <c:ptCount val="3"/>
                <c:pt idx="0">
                  <c:v>9.6199999999999992</c:v>
                </c:pt>
                <c:pt idx="1">
                  <c:v>17.73</c:v>
                </c:pt>
                <c:pt idx="2">
                  <c:v>53.91</c:v>
                </c:pt>
              </c:numCache>
            </c:numRef>
          </c:val>
        </c:ser>
        <c:ser>
          <c:idx val="1"/>
          <c:order val="1"/>
          <c:tx>
            <c:v>Set Partitioning</c:v>
          </c:tx>
          <c:val>
            <c:numRef>
              <c:f>'SC vs SP'!$C$3:$C$5</c:f>
              <c:numCache>
                <c:formatCode>0.00</c:formatCode>
                <c:ptCount val="3"/>
                <c:pt idx="0">
                  <c:v>151.83000000000001</c:v>
                </c:pt>
                <c:pt idx="1">
                  <c:v>187.13</c:v>
                </c:pt>
                <c:pt idx="2">
                  <c:v>325.56</c:v>
                </c:pt>
              </c:numCache>
            </c:numRef>
          </c:val>
        </c:ser>
        <c:axId val="66844544"/>
        <c:axId val="66846080"/>
      </c:barChart>
      <c:catAx>
        <c:axId val="66844544"/>
        <c:scaling>
          <c:orientation val="minMax"/>
        </c:scaling>
        <c:axPos val="b"/>
        <c:numFmt formatCode="#,##0" sourceLinked="1"/>
        <c:tickLblPos val="nextTo"/>
        <c:crossAx val="66846080"/>
        <c:crosses val="autoZero"/>
        <c:auto val="1"/>
        <c:lblAlgn val="ctr"/>
        <c:lblOffset val="100"/>
      </c:catAx>
      <c:valAx>
        <c:axId val="66846080"/>
        <c:scaling>
          <c:orientation val="minMax"/>
        </c:scaling>
        <c:axPos val="l"/>
        <c:majorGridlines/>
        <c:numFmt formatCode="0.00" sourceLinked="1"/>
        <c:tickLblPos val="nextTo"/>
        <c:crossAx val="66844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Gap</a:t>
            </a:r>
            <a:r>
              <a:rPr lang="it-IT" baseline="0"/>
              <a:t> (%) SC vs SP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MediaSC</c:v>
          </c:tx>
          <c:cat>
            <c:numRef>
              <c:f>'SC vs SP'!$E$3:$E$5</c:f>
              <c:numCache>
                <c:formatCode>#,##0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cat>
          <c:val>
            <c:numRef>
              <c:f>Riassunto!$B$3:$B$5</c:f>
              <c:numCache>
                <c:formatCode>0.00</c:formatCode>
                <c:ptCount val="3"/>
                <c:pt idx="0">
                  <c:v>4.3489631484368694</c:v>
                </c:pt>
                <c:pt idx="1">
                  <c:v>1.8236432361256312</c:v>
                </c:pt>
                <c:pt idx="2">
                  <c:v>1.2148456147392372</c:v>
                </c:pt>
              </c:numCache>
            </c:numRef>
          </c:val>
        </c:ser>
        <c:ser>
          <c:idx val="1"/>
          <c:order val="1"/>
          <c:tx>
            <c:v>MediaSP</c:v>
          </c:tx>
          <c:cat>
            <c:numRef>
              <c:f>'SC vs SP'!$E$3:$E$5</c:f>
              <c:numCache>
                <c:formatCode>#,##0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cat>
          <c:val>
            <c:numRef>
              <c:f>RiassuntoSP!$B$3:$B$5</c:f>
              <c:numCache>
                <c:formatCode>0.00</c:formatCode>
                <c:ptCount val="3"/>
                <c:pt idx="0">
                  <c:v>4.87</c:v>
                </c:pt>
                <c:pt idx="1">
                  <c:v>1.86</c:v>
                </c:pt>
                <c:pt idx="2">
                  <c:v>1.24</c:v>
                </c:pt>
              </c:numCache>
            </c:numRef>
          </c:val>
        </c:ser>
        <c:ser>
          <c:idx val="2"/>
          <c:order val="2"/>
          <c:tx>
            <c:v>minSC</c:v>
          </c:tx>
          <c:val>
            <c:numRef>
              <c:f>Riassunto!$C$3:$C$5</c:f>
              <c:numCache>
                <c:formatCode>0.00</c:formatCode>
                <c:ptCount val="3"/>
                <c:pt idx="0">
                  <c:v>0.45871559633027914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v>minSP</c:v>
          </c:tx>
          <c:val>
            <c:numRef>
              <c:f>RiassuntoSP!$C$3:$C$5</c:f>
              <c:numCache>
                <c:formatCode>0.00</c:formatCode>
                <c:ptCount val="3"/>
                <c:pt idx="0">
                  <c:v>0.46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v>MAXSC</c:v>
          </c:tx>
          <c:val>
            <c:numRef>
              <c:f>Riassunto!$D$3:$D$5</c:f>
              <c:numCache>
                <c:formatCode>0.00</c:formatCode>
                <c:ptCount val="3"/>
                <c:pt idx="0">
                  <c:v>7.2645739910313836</c:v>
                </c:pt>
                <c:pt idx="1">
                  <c:v>4.7161572052401795</c:v>
                </c:pt>
                <c:pt idx="2">
                  <c:v>3.4582132564841572</c:v>
                </c:pt>
              </c:numCache>
            </c:numRef>
          </c:val>
        </c:ser>
        <c:ser>
          <c:idx val="5"/>
          <c:order val="5"/>
          <c:tx>
            <c:v>MAXSP</c:v>
          </c:tx>
          <c:val>
            <c:numRef>
              <c:f>RiassuntoSP!$D$3:$D$5</c:f>
              <c:numCache>
                <c:formatCode>0.00</c:formatCode>
                <c:ptCount val="3"/>
                <c:pt idx="0">
                  <c:v>9.98</c:v>
                </c:pt>
                <c:pt idx="1">
                  <c:v>5.38</c:v>
                </c:pt>
                <c:pt idx="2">
                  <c:v>3.46</c:v>
                </c:pt>
              </c:numCache>
            </c:numRef>
          </c:val>
        </c:ser>
        <c:axId val="93128960"/>
        <c:axId val="95296896"/>
      </c:barChart>
      <c:catAx>
        <c:axId val="93128960"/>
        <c:scaling>
          <c:orientation val="minMax"/>
        </c:scaling>
        <c:axPos val="b"/>
        <c:numFmt formatCode="#,##0" sourceLinked="1"/>
        <c:tickLblPos val="nextTo"/>
        <c:crossAx val="95296896"/>
        <c:crosses val="autoZero"/>
        <c:auto val="1"/>
        <c:lblAlgn val="ctr"/>
        <c:lblOffset val="100"/>
      </c:catAx>
      <c:valAx>
        <c:axId val="95296896"/>
        <c:scaling>
          <c:orientation val="minMax"/>
        </c:scaling>
        <c:axPos val="l"/>
        <c:majorGridlines/>
        <c:numFmt formatCode="0.00" sourceLinked="1"/>
        <c:tickLblPos val="nextTo"/>
        <c:crossAx val="931289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Differenza Gap SC-SP (%)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Media</c:v>
          </c:tx>
          <c:cat>
            <c:numRef>
              <c:f>'SC vs SP'!$E$3:$E$5</c:f>
              <c:numCache>
                <c:formatCode>#,##0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cat>
          <c:val>
            <c:numRef>
              <c:f>'SC vs SP'!$F$3:$F$5</c:f>
              <c:numCache>
                <c:formatCode>0.00</c:formatCode>
                <c:ptCount val="3"/>
                <c:pt idx="0">
                  <c:v>-0.52103685156313073</c:v>
                </c:pt>
                <c:pt idx="1">
                  <c:v>-3.6356763874368925E-2</c:v>
                </c:pt>
                <c:pt idx="2">
                  <c:v>-2.5154385260762746E-2</c:v>
                </c:pt>
              </c:numCache>
            </c:numRef>
          </c:val>
        </c:ser>
        <c:ser>
          <c:idx val="1"/>
          <c:order val="1"/>
          <c:tx>
            <c:v>min</c:v>
          </c:tx>
          <c:cat>
            <c:numRef>
              <c:f>'SC vs SP'!$E$3:$E$5</c:f>
              <c:numCache>
                <c:formatCode>#,##0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cat>
          <c:val>
            <c:numRef>
              <c:f>'SC vs SP'!$G$3:$G$5</c:f>
              <c:numCache>
                <c:formatCode>0.00</c:formatCode>
                <c:ptCount val="3"/>
                <c:pt idx="0">
                  <c:v>-1.2844036697208794E-3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v>MAX</c:v>
          </c:tx>
          <c:cat>
            <c:numRef>
              <c:f>'SC vs SP'!$E$3:$E$5</c:f>
              <c:numCache>
                <c:formatCode>#,##0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cat>
          <c:val>
            <c:numRef>
              <c:f>'SC vs SP'!$H$3:$H$5</c:f>
              <c:numCache>
                <c:formatCode>0.00</c:formatCode>
                <c:ptCount val="3"/>
                <c:pt idx="0">
                  <c:v>-2.7154260089686169</c:v>
                </c:pt>
                <c:pt idx="1">
                  <c:v>-0.66384279475982044</c:v>
                </c:pt>
                <c:pt idx="2">
                  <c:v>-1.7867435158427369E-3</c:v>
                </c:pt>
              </c:numCache>
            </c:numRef>
          </c:val>
        </c:ser>
        <c:marker val="1"/>
        <c:axId val="103498880"/>
        <c:axId val="103501184"/>
      </c:lineChart>
      <c:catAx>
        <c:axId val="103498880"/>
        <c:scaling>
          <c:orientation val="minMax"/>
        </c:scaling>
        <c:axPos val="b"/>
        <c:numFmt formatCode="#,##0" sourceLinked="1"/>
        <c:tickLblPos val="nextTo"/>
        <c:crossAx val="103501184"/>
        <c:crosses val="autoZero"/>
        <c:auto val="1"/>
        <c:lblAlgn val="ctr"/>
        <c:lblOffset val="100"/>
      </c:catAx>
      <c:valAx>
        <c:axId val="103501184"/>
        <c:scaling>
          <c:orientation val="minMax"/>
        </c:scaling>
        <c:axPos val="l"/>
        <c:majorGridlines/>
        <c:numFmt formatCode="0.00" sourceLinked="1"/>
        <c:tickLblPos val="nextTo"/>
        <c:crossAx val="103498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0</xdr:row>
      <xdr:rowOff>180975</xdr:rowOff>
    </xdr:from>
    <xdr:to>
      <xdr:col>16</xdr:col>
      <xdr:colOff>66674</xdr:colOff>
      <xdr:row>15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0</xdr:row>
      <xdr:rowOff>180975</xdr:rowOff>
    </xdr:from>
    <xdr:to>
      <xdr:col>16</xdr:col>
      <xdr:colOff>66674</xdr:colOff>
      <xdr:row>15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8</xdr:row>
      <xdr:rowOff>38100</xdr:rowOff>
    </xdr:from>
    <xdr:to>
      <xdr:col>7</xdr:col>
      <xdr:colOff>323850</xdr:colOff>
      <xdr:row>22</xdr:row>
      <xdr:rowOff>114300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76200</xdr:rowOff>
    </xdr:from>
    <xdr:to>
      <xdr:col>16</xdr:col>
      <xdr:colOff>314325</xdr:colOff>
      <xdr:row>12</xdr:row>
      <xdr:rowOff>104775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</xdr:colOff>
      <xdr:row>13</xdr:row>
      <xdr:rowOff>95250</xdr:rowOff>
    </xdr:from>
    <xdr:to>
      <xdr:col>16</xdr:col>
      <xdr:colOff>371475</xdr:colOff>
      <xdr:row>27</xdr:row>
      <xdr:rowOff>171450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i/AAA/Backups_Proj_Uni/Relazione%20AAA/Risultati%20cap%20(5min%20limits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isultati"/>
      <sheetName val="Risultati trasposti"/>
      <sheetName val="Riassunto"/>
    </sheetNames>
    <sheetDataSet>
      <sheetData sheetId="0">
        <row r="3">
          <cell r="B3">
            <v>50</v>
          </cell>
          <cell r="C3">
            <v>5</v>
          </cell>
          <cell r="D3">
            <v>713</v>
          </cell>
        </row>
        <row r="5">
          <cell r="G5" t="str">
            <v>Si</v>
          </cell>
        </row>
        <row r="6">
          <cell r="G6" t="str">
            <v>Si</v>
          </cell>
        </row>
        <row r="7">
          <cell r="G7" t="str">
            <v>Si</v>
          </cell>
        </row>
        <row r="11">
          <cell r="B11">
            <v>50</v>
          </cell>
          <cell r="C11">
            <v>5</v>
          </cell>
          <cell r="D11">
            <v>740</v>
          </cell>
        </row>
        <row r="13">
          <cell r="G13" t="str">
            <v>Si</v>
          </cell>
        </row>
        <row r="14">
          <cell r="G14" t="str">
            <v>Si</v>
          </cell>
        </row>
        <row r="15">
          <cell r="G15" t="str">
            <v>Si</v>
          </cell>
        </row>
        <row r="19">
          <cell r="B19">
            <v>50</v>
          </cell>
          <cell r="D19">
            <v>751</v>
          </cell>
        </row>
        <row r="21">
          <cell r="G21" t="str">
            <v>Si</v>
          </cell>
        </row>
        <row r="22">
          <cell r="G22" t="str">
            <v>Si</v>
          </cell>
        </row>
        <row r="23">
          <cell r="G23" t="str">
            <v>Si</v>
          </cell>
        </row>
        <row r="27">
          <cell r="B27">
            <v>50</v>
          </cell>
          <cell r="C27">
            <v>5</v>
          </cell>
          <cell r="D27">
            <v>651</v>
          </cell>
        </row>
        <row r="29">
          <cell r="G29" t="str">
            <v>Si</v>
          </cell>
        </row>
        <row r="30">
          <cell r="G30" t="str">
            <v>Si</v>
          </cell>
        </row>
        <row r="31">
          <cell r="G31" t="str">
            <v>Si</v>
          </cell>
        </row>
        <row r="35">
          <cell r="B35">
            <v>50</v>
          </cell>
          <cell r="C35">
            <v>5</v>
          </cell>
          <cell r="D35">
            <v>664</v>
          </cell>
        </row>
        <row r="37">
          <cell r="G37" t="str">
            <v>Si</v>
          </cell>
        </row>
        <row r="38">
          <cell r="G38" t="str">
            <v>Si</v>
          </cell>
        </row>
        <row r="39">
          <cell r="G39" t="str">
            <v>Si</v>
          </cell>
        </row>
        <row r="43">
          <cell r="B43">
            <v>50</v>
          </cell>
          <cell r="C43">
            <v>5</v>
          </cell>
          <cell r="D43">
            <v>778</v>
          </cell>
        </row>
        <row r="45">
          <cell r="G45" t="str">
            <v>Si</v>
          </cell>
        </row>
        <row r="46">
          <cell r="G46" t="str">
            <v>Si</v>
          </cell>
        </row>
        <row r="47">
          <cell r="G47" t="str">
            <v>Si</v>
          </cell>
        </row>
        <row r="51">
          <cell r="B51">
            <v>50</v>
          </cell>
          <cell r="C51">
            <v>5</v>
          </cell>
          <cell r="D51">
            <v>787</v>
          </cell>
        </row>
        <row r="53">
          <cell r="G53" t="str">
            <v>Si</v>
          </cell>
        </row>
        <row r="54">
          <cell r="G54" t="str">
            <v>Si</v>
          </cell>
        </row>
        <row r="55">
          <cell r="G55" t="str">
            <v>Si</v>
          </cell>
        </row>
        <row r="59">
          <cell r="B59">
            <v>50</v>
          </cell>
          <cell r="C59">
            <v>5</v>
          </cell>
          <cell r="D59">
            <v>820</v>
          </cell>
        </row>
        <row r="61">
          <cell r="G61" t="str">
            <v>Si</v>
          </cell>
        </row>
        <row r="62">
          <cell r="G62" t="str">
            <v>Si</v>
          </cell>
        </row>
        <row r="63">
          <cell r="G63" t="str">
            <v>Si</v>
          </cell>
        </row>
        <row r="67">
          <cell r="B67">
            <v>50</v>
          </cell>
          <cell r="C67">
            <v>5</v>
          </cell>
          <cell r="D67">
            <v>715</v>
          </cell>
        </row>
        <row r="69">
          <cell r="G69" t="str">
            <v>Si</v>
          </cell>
        </row>
        <row r="70">
          <cell r="G70" t="str">
            <v>Si</v>
          </cell>
        </row>
        <row r="71">
          <cell r="G71" t="str">
            <v>Si</v>
          </cell>
        </row>
        <row r="75">
          <cell r="B75">
            <v>50</v>
          </cell>
          <cell r="C75">
            <v>5</v>
          </cell>
          <cell r="D75">
            <v>829</v>
          </cell>
        </row>
        <row r="77">
          <cell r="G77" t="str">
            <v>Si</v>
          </cell>
        </row>
        <row r="78">
          <cell r="G78" t="str">
            <v>Si</v>
          </cell>
        </row>
        <row r="79">
          <cell r="G79" t="str">
            <v>Si</v>
          </cell>
        </row>
        <row r="83">
          <cell r="B83">
            <v>100</v>
          </cell>
          <cell r="C83">
            <v>10</v>
          </cell>
          <cell r="D83">
            <v>1006</v>
          </cell>
        </row>
        <row r="85">
          <cell r="G85" t="str">
            <v>Si</v>
          </cell>
        </row>
        <row r="86">
          <cell r="G86" t="str">
            <v>Si</v>
          </cell>
        </row>
        <row r="87">
          <cell r="G87" t="str">
            <v>Si</v>
          </cell>
        </row>
        <row r="91">
          <cell r="B91">
            <v>100</v>
          </cell>
          <cell r="C91">
            <v>10</v>
          </cell>
          <cell r="D91">
            <v>966</v>
          </cell>
        </row>
        <row r="93">
          <cell r="G93" t="str">
            <v>Si</v>
          </cell>
        </row>
        <row r="94">
          <cell r="G94" t="str">
            <v>Si</v>
          </cell>
        </row>
        <row r="95">
          <cell r="G95" t="str">
            <v>Si</v>
          </cell>
        </row>
        <row r="99">
          <cell r="B99">
            <v>100</v>
          </cell>
          <cell r="C99">
            <v>10</v>
          </cell>
          <cell r="D99">
            <v>1026</v>
          </cell>
        </row>
        <row r="101">
          <cell r="G101" t="str">
            <v>Si</v>
          </cell>
        </row>
        <row r="102">
          <cell r="G102" t="str">
            <v>Si</v>
          </cell>
        </row>
        <row r="103">
          <cell r="G103" t="str">
            <v>Si</v>
          </cell>
        </row>
        <row r="107">
          <cell r="B107">
            <v>100</v>
          </cell>
          <cell r="C107">
            <v>10</v>
          </cell>
          <cell r="D107">
            <v>982</v>
          </cell>
        </row>
        <row r="109">
          <cell r="G109" t="str">
            <v>Si</v>
          </cell>
        </row>
        <row r="110">
          <cell r="G110" t="str">
            <v>Si</v>
          </cell>
        </row>
        <row r="111">
          <cell r="G111" t="str">
            <v>Si</v>
          </cell>
        </row>
        <row r="115">
          <cell r="B115">
            <v>100</v>
          </cell>
          <cell r="C115">
            <v>10</v>
          </cell>
          <cell r="D115">
            <v>1091</v>
          </cell>
        </row>
        <row r="117">
          <cell r="G117" t="str">
            <v>Si</v>
          </cell>
        </row>
        <row r="118">
          <cell r="G118" t="str">
            <v>Si</v>
          </cell>
        </row>
        <row r="119">
          <cell r="G119" t="str">
            <v>Si</v>
          </cell>
        </row>
        <row r="123">
          <cell r="B123">
            <v>100</v>
          </cell>
          <cell r="C123">
            <v>10</v>
          </cell>
          <cell r="D123">
            <v>954</v>
          </cell>
        </row>
        <row r="125">
          <cell r="G125" t="str">
            <v>Si</v>
          </cell>
        </row>
        <row r="126">
          <cell r="G126" t="str">
            <v>Si</v>
          </cell>
        </row>
        <row r="127">
          <cell r="G127" t="str">
            <v>Si</v>
          </cell>
        </row>
        <row r="131">
          <cell r="B131">
            <v>100</v>
          </cell>
          <cell r="C131">
            <v>10</v>
          </cell>
          <cell r="D131">
            <v>1034</v>
          </cell>
        </row>
        <row r="133">
          <cell r="G133" t="str">
            <v>Si</v>
          </cell>
        </row>
        <row r="134">
          <cell r="G134" t="str">
            <v>Si</v>
          </cell>
        </row>
        <row r="135">
          <cell r="G135" t="str">
            <v>Si</v>
          </cell>
        </row>
        <row r="139">
          <cell r="B139">
            <v>100</v>
          </cell>
          <cell r="C139">
            <v>10</v>
          </cell>
          <cell r="D139">
            <v>1043</v>
          </cell>
        </row>
        <row r="141">
          <cell r="G141" t="str">
            <v>Si</v>
          </cell>
        </row>
        <row r="142">
          <cell r="G142" t="str">
            <v>Si</v>
          </cell>
        </row>
        <row r="143">
          <cell r="G143" t="str">
            <v>Si</v>
          </cell>
        </row>
        <row r="147">
          <cell r="B147">
            <v>100</v>
          </cell>
          <cell r="C147">
            <v>10</v>
          </cell>
          <cell r="D147">
            <v>1031</v>
          </cell>
        </row>
        <row r="149">
          <cell r="G149" t="str">
            <v>Si</v>
          </cell>
        </row>
        <row r="150">
          <cell r="G150" t="str">
            <v>Si</v>
          </cell>
        </row>
        <row r="151">
          <cell r="G151" t="str">
            <v>Si</v>
          </cell>
        </row>
        <row r="155">
          <cell r="B155">
            <v>100</v>
          </cell>
          <cell r="C155">
            <v>10</v>
          </cell>
          <cell r="D155">
            <v>1005</v>
          </cell>
        </row>
        <row r="157">
          <cell r="G157" t="str">
            <v>Si</v>
          </cell>
        </row>
        <row r="158">
          <cell r="G158" t="str">
            <v>Si</v>
          </cell>
        </row>
        <row r="159">
          <cell r="G159" t="str">
            <v>Si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9"/>
  <sheetViews>
    <sheetView workbookViewId="0">
      <selection activeCell="N30" sqref="N30"/>
    </sheetView>
  </sheetViews>
  <sheetFormatPr defaultRowHeight="15"/>
  <cols>
    <col min="1" max="1" width="22.5703125" bestFit="1" customWidth="1"/>
  </cols>
  <sheetData>
    <row r="1" spans="1:16" ht="15.75" thickBot="1"/>
    <row r="2" spans="1:16" ht="15.75" thickTop="1">
      <c r="A2" s="57" t="s">
        <v>0</v>
      </c>
      <c r="B2" s="60" t="s">
        <v>1</v>
      </c>
      <c r="C2" s="60" t="s">
        <v>2</v>
      </c>
      <c r="D2" s="60" t="s">
        <v>3</v>
      </c>
      <c r="E2" s="63"/>
      <c r="F2" s="64"/>
      <c r="G2" s="65"/>
      <c r="H2" s="64"/>
      <c r="I2" s="64"/>
      <c r="J2" s="64"/>
      <c r="K2" s="65"/>
      <c r="L2" s="64"/>
      <c r="M2" s="64"/>
      <c r="N2" s="64"/>
      <c r="O2" s="65"/>
      <c r="P2" s="66"/>
    </row>
    <row r="3" spans="1:16">
      <c r="A3" s="58"/>
      <c r="B3" s="61"/>
      <c r="C3" s="61"/>
      <c r="D3" s="61"/>
      <c r="E3" s="67">
        <v>1000</v>
      </c>
      <c r="F3" s="68"/>
      <c r="G3" s="69"/>
      <c r="H3" s="68"/>
      <c r="I3" s="67">
        <v>3000</v>
      </c>
      <c r="J3" s="68"/>
      <c r="K3" s="69"/>
      <c r="L3" s="68"/>
      <c r="M3" s="67">
        <v>5000</v>
      </c>
      <c r="N3" s="68"/>
      <c r="O3" s="69"/>
      <c r="P3" s="70"/>
    </row>
    <row r="4" spans="1:16" ht="15.75" thickBot="1">
      <c r="A4" s="59"/>
      <c r="B4" s="62"/>
      <c r="C4" s="62"/>
      <c r="D4" s="62"/>
      <c r="E4" s="24" t="s">
        <v>4</v>
      </c>
      <c r="F4" s="2" t="s">
        <v>5</v>
      </c>
      <c r="G4" s="3" t="s">
        <v>6</v>
      </c>
      <c r="H4" s="1" t="s">
        <v>7</v>
      </c>
      <c r="I4" s="1" t="s">
        <v>4</v>
      </c>
      <c r="J4" s="2" t="s">
        <v>5</v>
      </c>
      <c r="K4" s="3" t="s">
        <v>6</v>
      </c>
      <c r="L4" s="1" t="s">
        <v>7</v>
      </c>
      <c r="M4" s="1" t="s">
        <v>4</v>
      </c>
      <c r="N4" s="2" t="s">
        <v>5</v>
      </c>
      <c r="O4" s="3" t="s">
        <v>6</v>
      </c>
      <c r="P4" s="4" t="s">
        <v>7</v>
      </c>
    </row>
    <row r="5" spans="1:16" ht="15.75" thickTop="1">
      <c r="A5" s="5">
        <v>1</v>
      </c>
      <c r="B5" s="6">
        <f>[1]Risultati!B3</f>
        <v>50</v>
      </c>
      <c r="C5">
        <f>[1]Risultati!C3</f>
        <v>5</v>
      </c>
      <c r="D5">
        <f>[1]Risultati!D3</f>
        <v>713</v>
      </c>
      <c r="E5" s="7">
        <v>760</v>
      </c>
      <c r="F5" s="8">
        <v>4.55</v>
      </c>
      <c r="G5" s="8">
        <f>100-($D5/E5)*100</f>
        <v>6.1842105263157947</v>
      </c>
      <c r="H5" s="9" t="str">
        <f>[1]Risultati!G5</f>
        <v>Si</v>
      </c>
      <c r="I5" s="15">
        <v>713</v>
      </c>
      <c r="J5" s="14">
        <v>1.083</v>
      </c>
      <c r="K5" s="8">
        <f>100-($D5/I5)*100</f>
        <v>0</v>
      </c>
      <c r="L5" s="15" t="str">
        <f>[1]Risultati!G6</f>
        <v>Si</v>
      </c>
      <c r="M5" s="7">
        <v>713</v>
      </c>
      <c r="N5" s="8">
        <v>2.1309999999999998</v>
      </c>
      <c r="O5" s="8">
        <f>100-($D5/M5)*100</f>
        <v>0</v>
      </c>
      <c r="P5" s="11" t="str">
        <f>[1]Risultati!G7</f>
        <v>Si</v>
      </c>
    </row>
    <row r="6" spans="1:16">
      <c r="A6" s="12">
        <v>2</v>
      </c>
      <c r="B6" s="6">
        <f>[1]Risultati!B11</f>
        <v>50</v>
      </c>
      <c r="C6">
        <f>[1]Risultati!C11</f>
        <v>5</v>
      </c>
      <c r="D6">
        <f>[1]Risultati!D11</f>
        <v>740</v>
      </c>
      <c r="E6" s="13">
        <v>765</v>
      </c>
      <c r="F6" s="14">
        <v>0.503</v>
      </c>
      <c r="G6" s="14">
        <f>100-($D6/E6)*100</f>
        <v>3.2679738562091529</v>
      </c>
      <c r="H6" s="15" t="str">
        <f>[1]Risultati!G13</f>
        <v>Si</v>
      </c>
      <c r="I6" s="15">
        <v>753</v>
      </c>
      <c r="J6" s="14">
        <v>0.96299999999999997</v>
      </c>
      <c r="K6" s="14">
        <f>100-($D6/I6)*100</f>
        <v>1.7264276228419675</v>
      </c>
      <c r="L6" s="15" t="str">
        <f>[1]Risultati!G14</f>
        <v>Si</v>
      </c>
      <c r="M6" s="13">
        <v>753</v>
      </c>
      <c r="N6" s="14">
        <v>2.8660000000000001</v>
      </c>
      <c r="O6" s="14">
        <f>100-($D6/M6)*100</f>
        <v>1.7264276228419675</v>
      </c>
      <c r="P6" s="17" t="str">
        <f>[1]Risultati!G15</f>
        <v>Si</v>
      </c>
    </row>
    <row r="7" spans="1:16">
      <c r="A7" s="12">
        <v>3</v>
      </c>
      <c r="B7" s="6">
        <f>[1]Risultati!B19</f>
        <v>50</v>
      </c>
      <c r="C7">
        <f>[1]Risultati!C11</f>
        <v>5</v>
      </c>
      <c r="D7">
        <f>[1]Risultati!D19</f>
        <v>751</v>
      </c>
      <c r="E7" s="13">
        <v>760</v>
      </c>
      <c r="F7" s="14">
        <v>0.30599999999999999</v>
      </c>
      <c r="G7" s="14">
        <f t="shared" ref="G7:G24" si="0">100-($D7/E7)*100</f>
        <v>1.1842105263157805</v>
      </c>
      <c r="H7" s="15" t="str">
        <f>[1]Risultati!G21</f>
        <v>Si</v>
      </c>
      <c r="I7" s="15">
        <v>751</v>
      </c>
      <c r="J7" s="14">
        <v>0.94399999999999995</v>
      </c>
      <c r="K7" s="14">
        <f t="shared" ref="K7:K24" si="1">100-($D7/I7)*100</f>
        <v>0</v>
      </c>
      <c r="L7" s="15" t="str">
        <f>[1]Risultati!G22</f>
        <v>Si</v>
      </c>
      <c r="M7" s="13">
        <v>751</v>
      </c>
      <c r="N7" s="14">
        <v>1.64</v>
      </c>
      <c r="O7" s="14">
        <f t="shared" ref="O7:O24" si="2">100-($D7/M7)*100</f>
        <v>0</v>
      </c>
      <c r="P7" s="17" t="str">
        <f>[1]Risultati!G23</f>
        <v>Si</v>
      </c>
    </row>
    <row r="8" spans="1:16">
      <c r="A8" s="12">
        <v>4</v>
      </c>
      <c r="B8" s="6">
        <f>[1]Risultati!B27</f>
        <v>50</v>
      </c>
      <c r="C8">
        <f>[1]Risultati!C27</f>
        <v>5</v>
      </c>
      <c r="D8">
        <f>[1]Risultati!D27</f>
        <v>651</v>
      </c>
      <c r="E8" s="13">
        <v>654</v>
      </c>
      <c r="F8" s="14">
        <v>0.25600000000000001</v>
      </c>
      <c r="G8" s="14">
        <f t="shared" si="0"/>
        <v>0.45871559633027914</v>
      </c>
      <c r="H8" s="15" t="str">
        <f>[1]Risultati!G29</f>
        <v>Si</v>
      </c>
      <c r="I8" s="22">
        <v>651</v>
      </c>
      <c r="J8" s="14">
        <v>1.018</v>
      </c>
      <c r="K8" s="14">
        <f t="shared" si="1"/>
        <v>0</v>
      </c>
      <c r="L8" s="15" t="str">
        <f>[1]Risultati!G30</f>
        <v>Si</v>
      </c>
      <c r="M8" s="13">
        <v>651</v>
      </c>
      <c r="N8" s="14">
        <v>1.7190000000000001</v>
      </c>
      <c r="O8" s="14">
        <f t="shared" si="2"/>
        <v>0</v>
      </c>
      <c r="P8" s="17" t="str">
        <f>[1]Risultati!G31</f>
        <v>Si</v>
      </c>
    </row>
    <row r="9" spans="1:16">
      <c r="A9" s="12">
        <v>5</v>
      </c>
      <c r="B9" s="6">
        <f>[1]Risultati!B35</f>
        <v>50</v>
      </c>
      <c r="C9">
        <f>[1]Risultati!C35</f>
        <v>5</v>
      </c>
      <c r="D9">
        <f>[1]Risultati!D35</f>
        <v>664</v>
      </c>
      <c r="E9" s="13">
        <v>700</v>
      </c>
      <c r="F9" s="14">
        <v>0.375</v>
      </c>
      <c r="G9" s="14">
        <f t="shared" si="0"/>
        <v>5.1428571428571388</v>
      </c>
      <c r="H9" s="15" t="str">
        <f>[1]Risultati!G37</f>
        <v>Si</v>
      </c>
      <c r="I9" s="22">
        <v>665</v>
      </c>
      <c r="J9" s="14">
        <v>0.94299999999999995</v>
      </c>
      <c r="K9" s="14">
        <f t="shared" si="1"/>
        <v>0.15037593984962427</v>
      </c>
      <c r="L9" s="15" t="str">
        <f>[1]Risultati!G38</f>
        <v>Si</v>
      </c>
      <c r="M9" s="13">
        <v>665</v>
      </c>
      <c r="N9" s="14">
        <v>1.696</v>
      </c>
      <c r="O9" s="14">
        <f t="shared" si="2"/>
        <v>0.15037593984962427</v>
      </c>
      <c r="P9" s="17" t="str">
        <f>[1]Risultati!G39</f>
        <v>Si</v>
      </c>
    </row>
    <row r="10" spans="1:16">
      <c r="A10" s="12">
        <v>6</v>
      </c>
      <c r="B10" s="6">
        <f>[1]Risultati!B43</f>
        <v>50</v>
      </c>
      <c r="C10">
        <f>[1]Risultati!C43</f>
        <v>5</v>
      </c>
      <c r="D10">
        <f>[1]Risultati!D43</f>
        <v>778</v>
      </c>
      <c r="E10" s="13">
        <v>787</v>
      </c>
      <c r="F10" s="14">
        <v>0.29799999999999999</v>
      </c>
      <c r="G10" s="14">
        <f t="shared" si="0"/>
        <v>1.1435832274460012</v>
      </c>
      <c r="H10" s="15" t="str">
        <f>[1]Risultati!G45</f>
        <v>Si</v>
      </c>
      <c r="I10" s="22">
        <v>779</v>
      </c>
      <c r="J10" s="14">
        <v>0.92700000000000005</v>
      </c>
      <c r="K10" s="14">
        <f t="shared" si="1"/>
        <v>0.12836970474967302</v>
      </c>
      <c r="L10" s="15" t="str">
        <f>[1]Risultati!G46</f>
        <v>Si</v>
      </c>
      <c r="M10" s="13">
        <v>778</v>
      </c>
      <c r="N10" s="14">
        <v>1.641</v>
      </c>
      <c r="O10" s="14">
        <f t="shared" si="2"/>
        <v>0</v>
      </c>
      <c r="P10" s="17" t="str">
        <f>[1]Risultati!G47</f>
        <v>Si</v>
      </c>
    </row>
    <row r="11" spans="1:16">
      <c r="A11" s="12">
        <v>7</v>
      </c>
      <c r="B11" s="6">
        <f>[1]Risultati!B51</f>
        <v>50</v>
      </c>
      <c r="C11">
        <f>[1]Risultati!C51</f>
        <v>5</v>
      </c>
      <c r="D11">
        <f>[1]Risultati!D51</f>
        <v>787</v>
      </c>
      <c r="E11" s="13">
        <v>800</v>
      </c>
      <c r="F11" s="14">
        <v>0.25800000000000001</v>
      </c>
      <c r="G11" s="14">
        <f t="shared" si="0"/>
        <v>1.625</v>
      </c>
      <c r="H11" s="15" t="str">
        <f>[1]Risultati!G53</f>
        <v>Si</v>
      </c>
      <c r="I11" s="22">
        <v>795</v>
      </c>
      <c r="J11" s="14">
        <v>1.17</v>
      </c>
      <c r="K11" s="14">
        <f t="shared" si="1"/>
        <v>1.0062893081760933</v>
      </c>
      <c r="L11" s="15" t="str">
        <f>[1]Risultati!G54</f>
        <v>Si</v>
      </c>
      <c r="M11" s="13">
        <v>791</v>
      </c>
      <c r="N11" s="14">
        <v>2.8719999999999999</v>
      </c>
      <c r="O11" s="14">
        <f t="shared" si="2"/>
        <v>0.50568900126421568</v>
      </c>
      <c r="P11" s="17" t="str">
        <f>[1]Risultati!G55</f>
        <v>Si</v>
      </c>
    </row>
    <row r="12" spans="1:16">
      <c r="A12" s="12">
        <v>8</v>
      </c>
      <c r="B12" s="6">
        <f>[1]Risultati!B59</f>
        <v>50</v>
      </c>
      <c r="C12">
        <f>[1]Risultati!C59</f>
        <v>5</v>
      </c>
      <c r="D12">
        <f>[1]Risultati!D59</f>
        <v>820</v>
      </c>
      <c r="E12" s="13">
        <v>845</v>
      </c>
      <c r="F12" s="14">
        <v>1.5740000000000001</v>
      </c>
      <c r="G12" s="14">
        <f t="shared" si="0"/>
        <v>2.958579881656803</v>
      </c>
      <c r="H12" s="15" t="str">
        <f>[1]Risultati!G61</f>
        <v>Si</v>
      </c>
      <c r="I12" s="22">
        <v>832</v>
      </c>
      <c r="J12" s="14">
        <v>12.262</v>
      </c>
      <c r="K12" s="14">
        <f t="shared" si="1"/>
        <v>1.4423076923076934</v>
      </c>
      <c r="L12" s="15" t="str">
        <f>[1]Risultati!G62</f>
        <v>Si</v>
      </c>
      <c r="M12" s="13">
        <v>832</v>
      </c>
      <c r="N12" s="14">
        <v>23.010999999999999</v>
      </c>
      <c r="O12" s="14">
        <f t="shared" si="2"/>
        <v>1.4423076923076934</v>
      </c>
      <c r="P12" s="17" t="str">
        <f>[1]Risultati!G63</f>
        <v>Si</v>
      </c>
    </row>
    <row r="13" spans="1:16">
      <c r="A13" s="12">
        <v>9</v>
      </c>
      <c r="B13">
        <f>[1]Risultati!B67</f>
        <v>50</v>
      </c>
      <c r="C13">
        <f>[1]Risultati!C67</f>
        <v>5</v>
      </c>
      <c r="D13">
        <f>[1]Risultati!D67</f>
        <v>715</v>
      </c>
      <c r="E13" s="13">
        <v>724</v>
      </c>
      <c r="F13" s="14">
        <v>0.28499999999999998</v>
      </c>
      <c r="G13" s="14">
        <f t="shared" si="0"/>
        <v>1.2430939226519371</v>
      </c>
      <c r="H13" s="15" t="str">
        <f>[1]Risultati!G69</f>
        <v>Si</v>
      </c>
      <c r="I13" s="22">
        <v>721</v>
      </c>
      <c r="J13" s="14">
        <v>1.9510000000000001</v>
      </c>
      <c r="K13" s="14">
        <f t="shared" si="1"/>
        <v>0.8321775312066535</v>
      </c>
      <c r="L13" s="15" t="str">
        <f>[1]Risultati!G70</f>
        <v>Si</v>
      </c>
      <c r="M13" s="13">
        <v>718</v>
      </c>
      <c r="N13" s="14">
        <v>2.2410000000000001</v>
      </c>
      <c r="O13" s="14">
        <f t="shared" si="2"/>
        <v>0.41782729805014185</v>
      </c>
      <c r="P13" s="17" t="str">
        <f>[1]Risultati!G71</f>
        <v>Si</v>
      </c>
    </row>
    <row r="14" spans="1:16">
      <c r="A14" s="12">
        <v>10</v>
      </c>
      <c r="B14">
        <f>[1]Risultati!B75</f>
        <v>50</v>
      </c>
      <c r="C14">
        <f>[1]Risultati!C75</f>
        <v>5</v>
      </c>
      <c r="D14">
        <f>[1]Risultati!D75</f>
        <v>829</v>
      </c>
      <c r="E14" s="13">
        <v>886</v>
      </c>
      <c r="F14" s="14">
        <v>6.49</v>
      </c>
      <c r="G14" s="14">
        <f t="shared" si="0"/>
        <v>6.4334085778781116</v>
      </c>
      <c r="H14" s="15" t="str">
        <f>[1]Risultati!G77</f>
        <v>Si</v>
      </c>
      <c r="I14" s="22">
        <v>854</v>
      </c>
      <c r="J14" s="14">
        <v>26.79</v>
      </c>
      <c r="K14" s="14">
        <f t="shared" si="1"/>
        <v>2.9274004683840786</v>
      </c>
      <c r="L14" s="15" t="str">
        <f>[1]Risultati!G78</f>
        <v>Si</v>
      </c>
      <c r="M14" s="13">
        <v>845</v>
      </c>
      <c r="N14" s="14">
        <v>4.9740000000000002</v>
      </c>
      <c r="O14" s="14">
        <f t="shared" si="2"/>
        <v>1.8934911242603647</v>
      </c>
      <c r="P14" s="17" t="str">
        <f>[1]Risultati!G79</f>
        <v>Si</v>
      </c>
    </row>
    <row r="15" spans="1:16">
      <c r="A15" s="12">
        <v>11</v>
      </c>
      <c r="B15">
        <f>[1]Risultati!B83</f>
        <v>100</v>
      </c>
      <c r="C15">
        <f>[1]Risultati!C83</f>
        <v>10</v>
      </c>
      <c r="D15">
        <f>[1]Risultati!D83</f>
        <v>1006</v>
      </c>
      <c r="E15" s="13">
        <v>1083</v>
      </c>
      <c r="F15" s="14">
        <v>15.9</v>
      </c>
      <c r="G15" s="14">
        <f t="shared" si="0"/>
        <v>7.109879963065552</v>
      </c>
      <c r="H15" s="15" t="str">
        <f>[1]Risultati!G85</f>
        <v>Si</v>
      </c>
      <c r="I15" s="22">
        <v>1035</v>
      </c>
      <c r="J15" s="14">
        <v>14.631</v>
      </c>
      <c r="K15" s="14">
        <f t="shared" si="1"/>
        <v>2.8019323671497602</v>
      </c>
      <c r="L15" s="15" t="str">
        <f>[1]Risultati!G86</f>
        <v>Si</v>
      </c>
      <c r="M15" s="13">
        <v>1022</v>
      </c>
      <c r="N15" s="14">
        <v>7.7450000000000001</v>
      </c>
      <c r="O15" s="14">
        <f t="shared" si="2"/>
        <v>1.5655577299412897</v>
      </c>
      <c r="P15" s="17" t="str">
        <f>[1]Risultati!G87</f>
        <v>Si</v>
      </c>
    </row>
    <row r="16" spans="1:16">
      <c r="A16" s="12">
        <v>12</v>
      </c>
      <c r="B16">
        <f>[1]Risultati!B91</f>
        <v>100</v>
      </c>
      <c r="C16">
        <f>[1]Risultati!C91</f>
        <v>10</v>
      </c>
      <c r="D16">
        <f>[1]Risultati!D91</f>
        <v>966</v>
      </c>
      <c r="E16" s="13">
        <v>1017</v>
      </c>
      <c r="F16" s="14">
        <v>12.109</v>
      </c>
      <c r="G16" s="14">
        <f t="shared" si="0"/>
        <v>5.0147492625368812</v>
      </c>
      <c r="H16" s="15" t="str">
        <f>[1]Risultati!G93</f>
        <v>Si</v>
      </c>
      <c r="I16" s="25">
        <v>989</v>
      </c>
      <c r="J16" s="14">
        <v>14.0379</v>
      </c>
      <c r="K16" s="14">
        <f t="shared" si="1"/>
        <v>2.3255813953488484</v>
      </c>
      <c r="L16" s="15" t="str">
        <f>[1]Risultati!G94</f>
        <v>Si</v>
      </c>
      <c r="M16" s="13">
        <v>977</v>
      </c>
      <c r="N16" s="14">
        <v>11.414</v>
      </c>
      <c r="O16" s="14">
        <f t="shared" si="2"/>
        <v>1.1258955987717485</v>
      </c>
      <c r="P16" s="17" t="str">
        <f>[1]Risultati!G95</f>
        <v>Si</v>
      </c>
    </row>
    <row r="17" spans="1:16">
      <c r="A17" s="12">
        <v>13</v>
      </c>
      <c r="B17">
        <f>[1]Risultati!B99</f>
        <v>100</v>
      </c>
      <c r="C17">
        <f>[1]Risultati!C99</f>
        <v>10</v>
      </c>
      <c r="D17">
        <f>[1]Risultati!D99</f>
        <v>1026</v>
      </c>
      <c r="E17" s="26">
        <v>1067</v>
      </c>
      <c r="F17" s="14">
        <v>7.9260000000000002</v>
      </c>
      <c r="G17" s="14">
        <f t="shared" si="0"/>
        <v>3.8425492033739488</v>
      </c>
      <c r="H17" s="15" t="str">
        <f>[1]Risultati!G101</f>
        <v>Si</v>
      </c>
      <c r="I17" s="25">
        <v>1052</v>
      </c>
      <c r="J17" s="14">
        <v>6.859</v>
      </c>
      <c r="K17" s="14">
        <f t="shared" si="1"/>
        <v>2.4714828897338492</v>
      </c>
      <c r="L17" s="15" t="str">
        <f>[1]Risultati!G102</f>
        <v>Si</v>
      </c>
      <c r="M17" s="13">
        <v>1052</v>
      </c>
      <c r="N17" s="14">
        <v>15.669</v>
      </c>
      <c r="O17" s="14">
        <f t="shared" si="2"/>
        <v>2.4714828897338492</v>
      </c>
      <c r="P17" s="17" t="str">
        <f>[1]Risultati!G103</f>
        <v>Si</v>
      </c>
    </row>
    <row r="18" spans="1:16">
      <c r="A18" s="12">
        <v>14</v>
      </c>
      <c r="B18">
        <f>[1]Risultati!B107</f>
        <v>100</v>
      </c>
      <c r="C18">
        <f>[1]Risultati!C107</f>
        <v>10</v>
      </c>
      <c r="D18">
        <f>[1]Risultati!D107</f>
        <v>982</v>
      </c>
      <c r="E18" s="13">
        <v>1048</v>
      </c>
      <c r="F18" s="14">
        <v>10.425000000000001</v>
      </c>
      <c r="G18" s="14">
        <f t="shared" si="0"/>
        <v>6.2977099236641152</v>
      </c>
      <c r="H18" s="15" t="str">
        <f>[1]Risultati!G109</f>
        <v>Si</v>
      </c>
      <c r="I18" s="25">
        <v>1002</v>
      </c>
      <c r="J18" s="14">
        <v>20.475999999999999</v>
      </c>
      <c r="K18" s="14">
        <f t="shared" si="1"/>
        <v>1.9960079840319338</v>
      </c>
      <c r="L18" s="15" t="str">
        <f>[1]Risultati!G110</f>
        <v>Si</v>
      </c>
      <c r="M18" s="13">
        <v>994</v>
      </c>
      <c r="N18" s="27">
        <f>1*60+26.21</f>
        <v>86.210000000000008</v>
      </c>
      <c r="O18" s="14">
        <f t="shared" si="2"/>
        <v>1.2072434607645874</v>
      </c>
      <c r="P18" s="17" t="str">
        <f>[1]Risultati!G111</f>
        <v>Si</v>
      </c>
    </row>
    <row r="19" spans="1:16">
      <c r="A19" s="12">
        <v>15</v>
      </c>
      <c r="B19">
        <f>[1]Risultati!B115</f>
        <v>100</v>
      </c>
      <c r="C19">
        <f>[1]Risultati!C115</f>
        <v>10</v>
      </c>
      <c r="D19">
        <f>[1]Risultati!D115</f>
        <v>1091</v>
      </c>
      <c r="E19" s="13">
        <v>1174</v>
      </c>
      <c r="F19" s="14">
        <v>13.432</v>
      </c>
      <c r="G19" s="14">
        <f t="shared" si="0"/>
        <v>7.0698466780238505</v>
      </c>
      <c r="H19" s="15" t="str">
        <f>[1]Risultati!G117</f>
        <v>Si</v>
      </c>
      <c r="I19" s="25">
        <v>1145</v>
      </c>
      <c r="J19" s="14">
        <v>40.554000000000002</v>
      </c>
      <c r="K19" s="14">
        <f t="shared" si="1"/>
        <v>4.7161572052401795</v>
      </c>
      <c r="L19" s="15" t="str">
        <f>[1]Risultati!G118</f>
        <v>Si</v>
      </c>
      <c r="M19" s="13">
        <v>1121</v>
      </c>
      <c r="N19" s="14">
        <v>86.198999999999998</v>
      </c>
      <c r="O19" s="14">
        <f t="shared" si="2"/>
        <v>2.6761819803746647</v>
      </c>
      <c r="P19" s="17" t="str">
        <f>[1]Risultati!G119</f>
        <v>Si</v>
      </c>
    </row>
    <row r="20" spans="1:16">
      <c r="A20" s="12">
        <v>16</v>
      </c>
      <c r="B20">
        <f>[1]Risultati!B123</f>
        <v>100</v>
      </c>
      <c r="C20">
        <f>[1]Risultati!C123</f>
        <v>10</v>
      </c>
      <c r="D20">
        <f>[1]Risultati!D123</f>
        <v>954</v>
      </c>
      <c r="E20" s="13">
        <v>999</v>
      </c>
      <c r="F20" s="14">
        <v>3.613</v>
      </c>
      <c r="G20" s="14">
        <f t="shared" si="0"/>
        <v>4.5045045045044958</v>
      </c>
      <c r="H20" s="15" t="str">
        <f>[1]Risultati!G125</f>
        <v>Si</v>
      </c>
      <c r="I20" s="25">
        <v>965</v>
      </c>
      <c r="J20" s="14">
        <v>3.4550000000000001</v>
      </c>
      <c r="K20" s="14">
        <f t="shared" si="1"/>
        <v>1.1398963730569989</v>
      </c>
      <c r="L20" s="15" t="str">
        <f>[1]Risultati!G126</f>
        <v>Si</v>
      </c>
      <c r="M20" s="13">
        <v>962</v>
      </c>
      <c r="N20" s="14">
        <v>5.67</v>
      </c>
      <c r="O20" s="14">
        <f t="shared" si="2"/>
        <v>0.83160083160083786</v>
      </c>
      <c r="P20" s="17" t="str">
        <f>[1]Risultati!G127</f>
        <v>Si</v>
      </c>
    </row>
    <row r="21" spans="1:16">
      <c r="A21" s="12">
        <v>17</v>
      </c>
      <c r="B21">
        <f>[1]Risultati!B131</f>
        <v>100</v>
      </c>
      <c r="C21">
        <f>[1]Risultati!C131</f>
        <v>10</v>
      </c>
      <c r="D21">
        <f>[1]Risultati!D131</f>
        <v>1034</v>
      </c>
      <c r="E21" s="13">
        <v>1115</v>
      </c>
      <c r="F21" s="14">
        <v>15.63</v>
      </c>
      <c r="G21" s="14">
        <f t="shared" si="0"/>
        <v>7.2645739910313836</v>
      </c>
      <c r="H21" s="15" t="str">
        <f>[1]Risultati!G133</f>
        <v>Si</v>
      </c>
      <c r="I21" s="25">
        <v>1069</v>
      </c>
      <c r="J21" s="14">
        <v>27.773</v>
      </c>
      <c r="K21" s="14">
        <f t="shared" si="1"/>
        <v>3.2740879326473333</v>
      </c>
      <c r="L21" s="15" t="str">
        <f>[1]Risultati!G134</f>
        <v>Si</v>
      </c>
      <c r="M21" s="13">
        <v>1046</v>
      </c>
      <c r="N21" s="14">
        <v>12.862</v>
      </c>
      <c r="O21" s="14">
        <f t="shared" si="2"/>
        <v>1.1472275334608071</v>
      </c>
      <c r="P21" s="17" t="str">
        <f>[1]Risultati!G135</f>
        <v>Si</v>
      </c>
    </row>
    <row r="22" spans="1:16">
      <c r="A22" s="12">
        <v>18</v>
      </c>
      <c r="B22">
        <f>[1]Risultati!B139</f>
        <v>100</v>
      </c>
      <c r="C22">
        <f>[1]Risultati!C139</f>
        <v>10</v>
      </c>
      <c r="D22">
        <f>[1]Risultati!D139</f>
        <v>1043</v>
      </c>
      <c r="E22" s="13">
        <v>1088</v>
      </c>
      <c r="F22" s="14">
        <v>20.260000000000002</v>
      </c>
      <c r="G22" s="14">
        <f t="shared" si="0"/>
        <v>4.1360294117647101</v>
      </c>
      <c r="H22" s="15" t="str">
        <f>[1]Risultati!G141</f>
        <v>Si</v>
      </c>
      <c r="I22" s="25">
        <v>1078</v>
      </c>
      <c r="J22" s="14">
        <v>21.236000000000001</v>
      </c>
      <c r="K22" s="14">
        <f t="shared" si="1"/>
        <v>3.2467532467532436</v>
      </c>
      <c r="L22" s="15" t="str">
        <f>[1]Risultati!G142</f>
        <v>Si</v>
      </c>
      <c r="M22" s="13">
        <v>1069</v>
      </c>
      <c r="N22" s="14">
        <v>37.185000000000002</v>
      </c>
      <c r="O22" s="14">
        <f t="shared" si="2"/>
        <v>2.4321796071094468</v>
      </c>
      <c r="P22" s="17" t="str">
        <f>[1]Risultati!G143</f>
        <v>Si</v>
      </c>
    </row>
    <row r="23" spans="1:16">
      <c r="A23" s="12">
        <v>19</v>
      </c>
      <c r="B23">
        <f>[1]Risultati!B147</f>
        <v>100</v>
      </c>
      <c r="C23">
        <f>[1]Risultati!C147</f>
        <v>10</v>
      </c>
      <c r="D23">
        <f>[1]Risultati!D147</f>
        <v>1031</v>
      </c>
      <c r="E23" s="13">
        <v>1089</v>
      </c>
      <c r="F23" s="14">
        <v>14.868</v>
      </c>
      <c r="G23" s="14">
        <f t="shared" si="0"/>
        <v>5.3259871441689626</v>
      </c>
      <c r="H23" s="15" t="str">
        <f>[1]Risultati!G149</f>
        <v>Si</v>
      </c>
      <c r="I23" s="25">
        <v>1058</v>
      </c>
      <c r="J23" s="14">
        <v>17.117999999999999</v>
      </c>
      <c r="K23" s="14">
        <f t="shared" si="1"/>
        <v>2.5519848771266567</v>
      </c>
      <c r="L23" s="15" t="str">
        <f>[1]Risultati!G150</f>
        <v>Si</v>
      </c>
      <c r="M23" s="13">
        <v>1045</v>
      </c>
      <c r="N23" s="14">
        <v>17.613</v>
      </c>
      <c r="O23" s="14">
        <f t="shared" si="2"/>
        <v>1.3397129186602825</v>
      </c>
      <c r="P23" s="17" t="str">
        <f>[1]Risultati!G151</f>
        <v>Si</v>
      </c>
    </row>
    <row r="24" spans="1:16" ht="15.75" thickBot="1">
      <c r="A24" s="18">
        <v>20</v>
      </c>
      <c r="B24" s="19">
        <f>[1]Risultati!B155</f>
        <v>100</v>
      </c>
      <c r="C24" s="19">
        <f>[1]Risultati!C155</f>
        <v>10</v>
      </c>
      <c r="D24" s="19">
        <f>[1]Risultati!D155</f>
        <v>1005</v>
      </c>
      <c r="E24" s="20">
        <v>1078</v>
      </c>
      <c r="F24" s="3">
        <v>63.427</v>
      </c>
      <c r="G24" s="3">
        <f t="shared" si="0"/>
        <v>6.7717996289424889</v>
      </c>
      <c r="H24" s="19" t="str">
        <f>[1]Risultati!G157</f>
        <v>Si</v>
      </c>
      <c r="I24" s="19">
        <v>1044</v>
      </c>
      <c r="J24" s="3">
        <v>140.40199999999999</v>
      </c>
      <c r="K24" s="3">
        <f t="shared" si="1"/>
        <v>3.735632183908038</v>
      </c>
      <c r="L24" s="19" t="str">
        <f>[1]Risultati!G158</f>
        <v>Si</v>
      </c>
      <c r="M24" s="20">
        <v>1041</v>
      </c>
      <c r="N24" s="3">
        <f>12*60+32.826</f>
        <v>752.82600000000002</v>
      </c>
      <c r="O24" s="3">
        <f t="shared" si="2"/>
        <v>3.4582132564841572</v>
      </c>
      <c r="P24" s="21" t="str">
        <f>[1]Risultati!G159</f>
        <v>Si</v>
      </c>
    </row>
    <row r="25" spans="1:16" ht="15.75" thickTop="1">
      <c r="D25" s="10"/>
      <c r="E25" s="7"/>
      <c r="F25" s="8" t="s">
        <v>8</v>
      </c>
      <c r="G25" s="8" t="s">
        <v>8</v>
      </c>
      <c r="H25" s="10" t="s">
        <v>9</v>
      </c>
      <c r="I25" s="9"/>
      <c r="J25" s="8" t="s">
        <v>8</v>
      </c>
      <c r="K25" s="8" t="s">
        <v>8</v>
      </c>
      <c r="L25" s="10" t="s">
        <v>9</v>
      </c>
      <c r="M25" s="9"/>
      <c r="N25" s="8" t="s">
        <v>8</v>
      </c>
      <c r="O25" s="8" t="s">
        <v>8</v>
      </c>
      <c r="P25" s="10" t="s">
        <v>9</v>
      </c>
    </row>
    <row r="26" spans="1:16">
      <c r="A26" s="15" t="s">
        <v>10</v>
      </c>
      <c r="D26" s="16"/>
      <c r="E26" s="13"/>
      <c r="F26" s="15">
        <f>AVERAGEIF(H5:H24,"Si",F5:F24)</f>
        <v>9.62425</v>
      </c>
      <c r="G26" s="14">
        <f>AVERAGEIF(H5:H24,"Si",G5:G24)</f>
        <v>4.3489631484368694</v>
      </c>
      <c r="H26" s="16">
        <f>COUNTIF(H5:H24,"Si")</f>
        <v>20</v>
      </c>
      <c r="I26" s="15"/>
      <c r="J26" s="15">
        <f>AVERAGEIF(L5:L24,"Si",J5:J24)</f>
        <v>17.729644999999998</v>
      </c>
      <c r="K26" s="14">
        <f>AVERAGEIF(L5:L24,"Si",K5:K24)</f>
        <v>1.8236432361256312</v>
      </c>
      <c r="L26" s="16">
        <f>COUNTIF(L5:L24,"Si")</f>
        <v>20</v>
      </c>
      <c r="M26" s="15"/>
      <c r="N26" s="15">
        <f>AVERAGEIF(P5:P24,"Si",N5:N24)</f>
        <v>53.909200000000013</v>
      </c>
      <c r="O26" s="14">
        <f>AVERAGEIF(P5:P24,"Si",O5:O24)</f>
        <v>1.2195707242737839</v>
      </c>
      <c r="P26" s="16">
        <f>COUNTIF(P5:P24,"Si")</f>
        <v>20</v>
      </c>
    </row>
    <row r="27" spans="1:16">
      <c r="A27" s="22" t="s">
        <v>11</v>
      </c>
      <c r="D27" s="16"/>
      <c r="E27" s="13"/>
      <c r="F27" s="15" t="str">
        <f>IF(H27&gt;0,AVERAGEIF(H5:H24,"No",F5:F24),"")</f>
        <v/>
      </c>
      <c r="G27" s="14" t="str">
        <f>IF(H27&gt;0,AVERAGEIF(H5:H24,"No",G5:G24),"")</f>
        <v/>
      </c>
      <c r="H27" s="16">
        <f>COUNTIF(H5:H24,"No")</f>
        <v>0</v>
      </c>
      <c r="I27" s="15"/>
      <c r="J27" s="15" t="str">
        <f>IF(L27&gt;0,AVERAGEIF(L5:L24,"No",J5:J24),"")</f>
        <v/>
      </c>
      <c r="K27" s="14" t="str">
        <f>IF(L27&gt;0,AVERAGEIF(L5:L24,"No",K5:K24),"")</f>
        <v/>
      </c>
      <c r="L27" s="16">
        <f>COUNTIF(L5:L24,"No")</f>
        <v>0</v>
      </c>
      <c r="M27" s="15"/>
      <c r="N27" s="15" t="str">
        <f>IF(P27&gt;0,AVERAGEIF(P5:P24,"No",N5:N24),"")</f>
        <v/>
      </c>
      <c r="O27" s="14" t="str">
        <f>IF(P27&gt;0,AVERAGEIF(P5:P24,"No",O5:O24),"")</f>
        <v/>
      </c>
      <c r="P27" s="16">
        <f>COUNTIF(P5:P24,"No")</f>
        <v>0</v>
      </c>
    </row>
    <row r="28" spans="1:16">
      <c r="A28" s="55" t="s">
        <v>12</v>
      </c>
      <c r="B28" s="45"/>
      <c r="C28" s="45"/>
      <c r="D28" s="46"/>
      <c r="E28" s="47"/>
      <c r="F28" s="48">
        <f>AVERAGE(F5:F24)</f>
        <v>9.62425</v>
      </c>
      <c r="G28" s="48">
        <f>AVERAGE(G5:G24)</f>
        <v>4.3489631484368694</v>
      </c>
      <c r="H28" s="46">
        <f>H26+H27</f>
        <v>20</v>
      </c>
      <c r="I28" s="44"/>
      <c r="J28" s="48">
        <f>AVERAGE(J5:J24)</f>
        <v>17.729644999999998</v>
      </c>
      <c r="K28" s="48">
        <f>AVERAGE(K5:K24)</f>
        <v>1.8236432361256312</v>
      </c>
      <c r="L28" s="46">
        <f>L26+L27</f>
        <v>20</v>
      </c>
      <c r="M28" s="44"/>
      <c r="N28" s="48">
        <f>AVERAGE(N5:N24)</f>
        <v>53.909200000000013</v>
      </c>
      <c r="O28" s="48">
        <f>AVERAGE(O5:O24)</f>
        <v>1.2195707242737839</v>
      </c>
      <c r="P28" s="46">
        <f>P26+P27</f>
        <v>20</v>
      </c>
    </row>
    <row r="29" spans="1:16">
      <c r="D29" s="16"/>
      <c r="E29" s="13"/>
      <c r="F29" s="14">
        <f>MIN(F5:F24)</f>
        <v>0.25600000000000001</v>
      </c>
      <c r="G29" s="14"/>
      <c r="H29" s="16" t="s">
        <v>13</v>
      </c>
      <c r="I29" s="15"/>
      <c r="J29" s="14">
        <f>MIN(J5:J24)</f>
        <v>0.92700000000000005</v>
      </c>
      <c r="K29" s="14"/>
      <c r="L29" s="16" t="s">
        <v>13</v>
      </c>
      <c r="M29" s="15"/>
      <c r="N29" s="14">
        <f>MIN(N5:N24)</f>
        <v>1.64</v>
      </c>
      <c r="O29" s="14"/>
      <c r="P29" s="16" t="s">
        <v>13</v>
      </c>
    </row>
    <row r="30" spans="1:16">
      <c r="A30" s="22" t="s">
        <v>14</v>
      </c>
      <c r="D30" s="16"/>
      <c r="E30" s="13"/>
      <c r="F30" s="14">
        <f>MAX(F5:F24)</f>
        <v>63.427</v>
      </c>
      <c r="G30" s="14">
        <f>MIN(H30:H49)</f>
        <v>0.45871559633027914</v>
      </c>
      <c r="H30" s="16">
        <f>IF(H5="Si",G5,"")</f>
        <v>6.1842105263157947</v>
      </c>
      <c r="I30" s="15"/>
      <c r="J30" s="14">
        <f>MAX(J5:J24)</f>
        <v>140.40199999999999</v>
      </c>
      <c r="K30" s="14">
        <f>MIN(L30:L49)</f>
        <v>0</v>
      </c>
      <c r="L30" s="16">
        <f>IF(L5="Si",K5,"")</f>
        <v>0</v>
      </c>
      <c r="M30" s="15"/>
      <c r="N30" s="14">
        <f>MAX(N5:N24)</f>
        <v>752.82600000000002</v>
      </c>
      <c r="O30" s="14">
        <f>MIN(P30:P49)</f>
        <v>0</v>
      </c>
      <c r="P30" s="16">
        <f>IF(P5="Si",O5,"")</f>
        <v>0</v>
      </c>
    </row>
    <row r="31" spans="1:16">
      <c r="A31" s="22" t="s">
        <v>15</v>
      </c>
      <c r="D31" s="16"/>
      <c r="E31" s="13"/>
      <c r="F31" s="15"/>
      <c r="G31" s="14">
        <f>MAX(H30:H49)</f>
        <v>7.2645739910313836</v>
      </c>
      <c r="H31" s="16">
        <f>IF(H6="Si",G6,"")</f>
        <v>3.2679738562091529</v>
      </c>
      <c r="I31" s="15"/>
      <c r="J31" s="15"/>
      <c r="K31" s="14">
        <f>MAX(L30:L49)</f>
        <v>4.7161572052401795</v>
      </c>
      <c r="L31" s="16">
        <f>IF(L6="Si",K6,"")</f>
        <v>1.7264276228419675</v>
      </c>
      <c r="M31" s="15"/>
      <c r="N31" s="15"/>
      <c r="O31" s="14">
        <f>MAX(P30:P49)</f>
        <v>3.4582132564841572</v>
      </c>
      <c r="P31" s="16">
        <f>IF(P6="Si",O6,"")</f>
        <v>1.7264276228419675</v>
      </c>
    </row>
    <row r="32" spans="1:16">
      <c r="A32" s="22" t="s">
        <v>16</v>
      </c>
      <c r="D32" s="16"/>
      <c r="E32" s="13"/>
      <c r="F32" s="15"/>
      <c r="G32" s="14" t="e">
        <f>MIN(#REF!)</f>
        <v>#REF!</v>
      </c>
      <c r="H32" s="16">
        <f t="shared" ref="H32:H49" si="3">IF(H7="Si",G7,"")</f>
        <v>1.1842105263157805</v>
      </c>
      <c r="I32" s="15"/>
      <c r="J32" s="15"/>
      <c r="K32" s="14" t="e">
        <f>MIN(#REF!)</f>
        <v>#REF!</v>
      </c>
      <c r="L32" s="16">
        <f t="shared" ref="L32:L49" si="4">IF(L7="Si",K7,"")</f>
        <v>0</v>
      </c>
      <c r="M32" s="15"/>
      <c r="N32" s="15"/>
      <c r="O32" s="14" t="e">
        <f>MIN(#REF!)</f>
        <v>#REF!</v>
      </c>
      <c r="P32" s="16">
        <f t="shared" ref="P32:P49" si="5">IF(P7="Si",O7,"")</f>
        <v>0</v>
      </c>
    </row>
    <row r="33" spans="1:16">
      <c r="A33" s="22" t="s">
        <v>17</v>
      </c>
      <c r="D33" s="16"/>
      <c r="E33" s="13"/>
      <c r="F33" s="15"/>
      <c r="G33" s="14" t="e">
        <f>MAX(#REF!)</f>
        <v>#REF!</v>
      </c>
      <c r="H33" s="16">
        <f t="shared" si="3"/>
        <v>0.45871559633027914</v>
      </c>
      <c r="I33" s="15"/>
      <c r="J33" s="15"/>
      <c r="K33" s="14" t="e">
        <f>MAX(#REF!)</f>
        <v>#REF!</v>
      </c>
      <c r="L33" s="16">
        <f t="shared" si="4"/>
        <v>0</v>
      </c>
      <c r="M33" s="15"/>
      <c r="N33" s="15"/>
      <c r="O33" s="14" t="e">
        <f>MAX(#REF!)</f>
        <v>#REF!</v>
      </c>
      <c r="P33" s="16">
        <f t="shared" si="5"/>
        <v>0</v>
      </c>
    </row>
    <row r="34" spans="1:16">
      <c r="D34" s="16"/>
      <c r="E34" s="13"/>
      <c r="F34" s="15"/>
      <c r="G34" s="14"/>
      <c r="H34" s="16">
        <f t="shared" si="3"/>
        <v>5.1428571428571388</v>
      </c>
      <c r="I34" s="15"/>
      <c r="J34" s="15"/>
      <c r="K34" s="14"/>
      <c r="L34" s="16">
        <f t="shared" si="4"/>
        <v>0.15037593984962427</v>
      </c>
      <c r="M34" s="15"/>
      <c r="N34" s="15"/>
      <c r="O34" s="14"/>
      <c r="P34" s="16">
        <f t="shared" si="5"/>
        <v>0.15037593984962427</v>
      </c>
    </row>
    <row r="35" spans="1:16">
      <c r="D35" s="16"/>
      <c r="E35" s="13"/>
      <c r="F35" s="15"/>
      <c r="G35" s="14"/>
      <c r="H35" s="16">
        <f t="shared" si="3"/>
        <v>1.1435832274460012</v>
      </c>
      <c r="I35" s="15"/>
      <c r="J35" s="15"/>
      <c r="K35" s="14"/>
      <c r="L35" s="16">
        <f t="shared" si="4"/>
        <v>0.12836970474967302</v>
      </c>
      <c r="M35" s="15"/>
      <c r="N35" s="15"/>
      <c r="O35" s="14"/>
      <c r="P35" s="16">
        <f t="shared" si="5"/>
        <v>0</v>
      </c>
    </row>
    <row r="36" spans="1:16">
      <c r="D36" s="16"/>
      <c r="E36" s="13"/>
      <c r="F36" s="15"/>
      <c r="G36" s="14"/>
      <c r="H36" s="16">
        <f t="shared" si="3"/>
        <v>1.625</v>
      </c>
      <c r="I36" s="15"/>
      <c r="J36" s="15"/>
      <c r="K36" s="14"/>
      <c r="L36" s="16">
        <f t="shared" si="4"/>
        <v>1.0062893081760933</v>
      </c>
      <c r="M36" s="15"/>
      <c r="N36" s="15"/>
      <c r="O36" s="14"/>
      <c r="P36" s="16">
        <f t="shared" si="5"/>
        <v>0.50568900126421568</v>
      </c>
    </row>
    <row r="37" spans="1:16">
      <c r="D37" s="16"/>
      <c r="E37" s="13"/>
      <c r="F37" s="15"/>
      <c r="G37" s="14"/>
      <c r="H37" s="16">
        <f t="shared" si="3"/>
        <v>2.958579881656803</v>
      </c>
      <c r="I37" s="15"/>
      <c r="J37" s="15"/>
      <c r="K37" s="14"/>
      <c r="L37" s="16">
        <f t="shared" si="4"/>
        <v>1.4423076923076934</v>
      </c>
      <c r="M37" s="15"/>
      <c r="N37" s="15"/>
      <c r="O37" s="14"/>
      <c r="P37" s="16">
        <f t="shared" si="5"/>
        <v>1.4423076923076934</v>
      </c>
    </row>
    <row r="38" spans="1:16">
      <c r="D38" s="16"/>
      <c r="E38" s="13"/>
      <c r="F38" s="15"/>
      <c r="G38" s="14"/>
      <c r="H38" s="16">
        <f t="shared" si="3"/>
        <v>1.2430939226519371</v>
      </c>
      <c r="I38" s="15"/>
      <c r="J38" s="15"/>
      <c r="K38" s="14"/>
      <c r="L38" s="16">
        <f t="shared" si="4"/>
        <v>0.8321775312066535</v>
      </c>
      <c r="M38" s="15"/>
      <c r="N38" s="15"/>
      <c r="O38" s="14"/>
      <c r="P38" s="16">
        <f t="shared" si="5"/>
        <v>0.41782729805014185</v>
      </c>
    </row>
    <row r="39" spans="1:16">
      <c r="D39" s="16"/>
      <c r="E39" s="13"/>
      <c r="F39" s="15"/>
      <c r="G39" s="14"/>
      <c r="H39" s="16">
        <f t="shared" si="3"/>
        <v>6.4334085778781116</v>
      </c>
      <c r="I39" s="15"/>
      <c r="J39" s="15"/>
      <c r="K39" s="14"/>
      <c r="L39" s="16">
        <f t="shared" si="4"/>
        <v>2.9274004683840786</v>
      </c>
      <c r="M39" s="15"/>
      <c r="N39" s="15"/>
      <c r="O39" s="14"/>
      <c r="P39" s="16">
        <f t="shared" si="5"/>
        <v>1.8934911242603647</v>
      </c>
    </row>
    <row r="40" spans="1:16">
      <c r="D40" s="16"/>
      <c r="E40" s="13"/>
      <c r="F40" s="15"/>
      <c r="G40" s="14"/>
      <c r="H40" s="16">
        <f t="shared" si="3"/>
        <v>7.109879963065552</v>
      </c>
      <c r="I40" s="15"/>
      <c r="J40" s="15"/>
      <c r="K40" s="14"/>
      <c r="L40" s="16">
        <f t="shared" si="4"/>
        <v>2.8019323671497602</v>
      </c>
      <c r="M40" s="15"/>
      <c r="N40" s="15"/>
      <c r="O40" s="14"/>
      <c r="P40" s="16">
        <f t="shared" si="5"/>
        <v>1.5655577299412897</v>
      </c>
    </row>
    <row r="41" spans="1:16">
      <c r="D41" s="16"/>
      <c r="E41" s="13"/>
      <c r="F41" s="15"/>
      <c r="G41" s="14"/>
      <c r="H41" s="16">
        <f t="shared" si="3"/>
        <v>5.0147492625368812</v>
      </c>
      <c r="I41" s="15"/>
      <c r="J41" s="15"/>
      <c r="K41" s="14"/>
      <c r="L41" s="16">
        <f t="shared" si="4"/>
        <v>2.3255813953488484</v>
      </c>
      <c r="M41" s="15"/>
      <c r="N41" s="15"/>
      <c r="O41" s="14"/>
      <c r="P41" s="16">
        <f t="shared" si="5"/>
        <v>1.1258955987717485</v>
      </c>
    </row>
    <row r="42" spans="1:16">
      <c r="D42" s="16"/>
      <c r="E42" s="13"/>
      <c r="F42" s="15"/>
      <c r="G42" s="14"/>
      <c r="H42" s="16">
        <f t="shared" si="3"/>
        <v>3.8425492033739488</v>
      </c>
      <c r="I42" s="15"/>
      <c r="J42" s="15"/>
      <c r="K42" s="14"/>
      <c r="L42" s="16">
        <f t="shared" si="4"/>
        <v>2.4714828897338492</v>
      </c>
      <c r="M42" s="15"/>
      <c r="N42" s="15"/>
      <c r="O42" s="14"/>
      <c r="P42" s="16">
        <f t="shared" si="5"/>
        <v>2.4714828897338492</v>
      </c>
    </row>
    <row r="43" spans="1:16">
      <c r="D43" s="16"/>
      <c r="E43" s="13"/>
      <c r="F43" s="15"/>
      <c r="G43" s="14"/>
      <c r="H43" s="16">
        <f t="shared" si="3"/>
        <v>6.2977099236641152</v>
      </c>
      <c r="I43" s="15"/>
      <c r="J43" s="15"/>
      <c r="K43" s="14"/>
      <c r="L43" s="16">
        <f t="shared" si="4"/>
        <v>1.9960079840319338</v>
      </c>
      <c r="M43" s="15"/>
      <c r="N43" s="15"/>
      <c r="O43" s="14"/>
      <c r="P43" s="16">
        <f t="shared" si="5"/>
        <v>1.2072434607645874</v>
      </c>
    </row>
    <row r="44" spans="1:16">
      <c r="D44" s="16"/>
      <c r="E44" s="13"/>
      <c r="F44" s="15"/>
      <c r="G44" s="14"/>
      <c r="H44" s="16">
        <f t="shared" si="3"/>
        <v>7.0698466780238505</v>
      </c>
      <c r="I44" s="15"/>
      <c r="J44" s="15"/>
      <c r="K44" s="14"/>
      <c r="L44" s="16">
        <f t="shared" si="4"/>
        <v>4.7161572052401795</v>
      </c>
      <c r="M44" s="15"/>
      <c r="N44" s="15"/>
      <c r="O44" s="14"/>
      <c r="P44" s="16">
        <f t="shared" si="5"/>
        <v>2.6761819803746647</v>
      </c>
    </row>
    <row r="45" spans="1:16">
      <c r="D45" s="16"/>
      <c r="E45" s="13"/>
      <c r="F45" s="15"/>
      <c r="G45" s="14"/>
      <c r="H45" s="16">
        <f t="shared" si="3"/>
        <v>4.5045045045044958</v>
      </c>
      <c r="I45" s="15"/>
      <c r="J45" s="15"/>
      <c r="K45" s="14"/>
      <c r="L45" s="16">
        <f t="shared" si="4"/>
        <v>1.1398963730569989</v>
      </c>
      <c r="M45" s="15"/>
      <c r="N45" s="15"/>
      <c r="O45" s="14"/>
      <c r="P45" s="16">
        <f t="shared" si="5"/>
        <v>0.83160083160083786</v>
      </c>
    </row>
    <row r="46" spans="1:16">
      <c r="D46" s="16"/>
      <c r="E46" s="13"/>
      <c r="F46" s="15"/>
      <c r="G46" s="14"/>
      <c r="H46" s="16">
        <f t="shared" si="3"/>
        <v>7.2645739910313836</v>
      </c>
      <c r="I46" s="15"/>
      <c r="J46" s="15"/>
      <c r="K46" s="14"/>
      <c r="L46" s="16">
        <f t="shared" si="4"/>
        <v>3.2740879326473333</v>
      </c>
      <c r="M46" s="15"/>
      <c r="N46" s="15"/>
      <c r="O46" s="14"/>
      <c r="P46" s="16">
        <f t="shared" si="5"/>
        <v>1.1472275334608071</v>
      </c>
    </row>
    <row r="47" spans="1:16">
      <c r="D47" s="16"/>
      <c r="E47" s="13"/>
      <c r="F47" s="15"/>
      <c r="G47" s="14"/>
      <c r="H47" s="16">
        <f t="shared" si="3"/>
        <v>4.1360294117647101</v>
      </c>
      <c r="I47" s="15"/>
      <c r="J47" s="15"/>
      <c r="K47" s="14"/>
      <c r="L47" s="16">
        <f t="shared" si="4"/>
        <v>3.2467532467532436</v>
      </c>
      <c r="M47" s="15"/>
      <c r="N47" s="15"/>
      <c r="O47" s="14"/>
      <c r="P47" s="16">
        <f t="shared" si="5"/>
        <v>2.4321796071094468</v>
      </c>
    </row>
    <row r="48" spans="1:16">
      <c r="D48" s="16"/>
      <c r="E48" s="13"/>
      <c r="F48" s="15"/>
      <c r="G48" s="14"/>
      <c r="H48" s="16">
        <f t="shared" si="3"/>
        <v>5.3259871441689626</v>
      </c>
      <c r="I48" s="15"/>
      <c r="J48" s="15"/>
      <c r="K48" s="14"/>
      <c r="L48" s="16">
        <f t="shared" si="4"/>
        <v>2.5519848771266567</v>
      </c>
      <c r="M48" s="15"/>
      <c r="N48" s="15"/>
      <c r="O48" s="14"/>
      <c r="P48" s="16">
        <f t="shared" si="5"/>
        <v>1.3397129186602825</v>
      </c>
    </row>
    <row r="49" spans="1:16">
      <c r="A49" s="28"/>
      <c r="B49" s="28"/>
      <c r="C49" s="28"/>
      <c r="D49" s="23"/>
      <c r="E49" s="29"/>
      <c r="F49" s="28"/>
      <c r="G49" s="30"/>
      <c r="H49" s="23">
        <f t="shared" si="3"/>
        <v>6.7717996289424889</v>
      </c>
      <c r="I49" s="28"/>
      <c r="J49" s="28"/>
      <c r="K49" s="30"/>
      <c r="L49" s="23">
        <f t="shared" si="4"/>
        <v>3.735632183908038</v>
      </c>
      <c r="M49" s="28"/>
      <c r="N49" s="28"/>
      <c r="O49" s="30"/>
      <c r="P49" s="23">
        <f t="shared" si="5"/>
        <v>3.4582132564841572</v>
      </c>
    </row>
  </sheetData>
  <mergeCells count="8">
    <mergeCell ref="A2:A4"/>
    <mergeCell ref="B2:B4"/>
    <mergeCell ref="C2:C4"/>
    <mergeCell ref="D2:D4"/>
    <mergeCell ref="E2:P2"/>
    <mergeCell ref="E3:H3"/>
    <mergeCell ref="I3:L3"/>
    <mergeCell ref="M3:P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sqref="A1:D5"/>
    </sheetView>
  </sheetViews>
  <sheetFormatPr defaultRowHeight="15"/>
  <cols>
    <col min="1" max="1" width="14.42578125" customWidth="1"/>
  </cols>
  <sheetData>
    <row r="1" spans="1:4" ht="37.5" customHeight="1" thickTop="1">
      <c r="A1" s="33" t="s">
        <v>18</v>
      </c>
      <c r="B1" s="71" t="s">
        <v>8</v>
      </c>
      <c r="C1" s="71" t="s">
        <v>19</v>
      </c>
      <c r="D1" s="71" t="s">
        <v>20</v>
      </c>
    </row>
    <row r="2" spans="1:4" ht="15.75" thickBot="1">
      <c r="A2" s="34" t="s">
        <v>21</v>
      </c>
      <c r="B2" s="72"/>
      <c r="C2" s="72"/>
      <c r="D2" s="72"/>
    </row>
    <row r="3" spans="1:4" ht="15.75" thickTop="1">
      <c r="A3" s="31">
        <v>1000</v>
      </c>
      <c r="B3" s="56">
        <v>4.3489631484368694</v>
      </c>
      <c r="C3" s="35">
        <v>0.45871559633027914</v>
      </c>
      <c r="D3" s="35">
        <v>7.2645739910313836</v>
      </c>
    </row>
    <row r="4" spans="1:4">
      <c r="A4" s="31">
        <v>3000</v>
      </c>
      <c r="B4" s="36">
        <v>1.8236432361256312</v>
      </c>
      <c r="C4" s="36">
        <v>0</v>
      </c>
      <c r="D4" s="36">
        <v>4.7161572052401795</v>
      </c>
    </row>
    <row r="5" spans="1:4" ht="15.75" thickBot="1">
      <c r="A5" s="32">
        <v>5000</v>
      </c>
      <c r="B5" s="37">
        <v>1.2148456147392372</v>
      </c>
      <c r="C5" s="37">
        <v>0</v>
      </c>
      <c r="D5" s="37">
        <v>3.4582132564841572</v>
      </c>
    </row>
    <row r="6" spans="1:4" ht="15.75" thickTop="1"/>
    <row r="7" spans="1:4">
      <c r="A7" s="15"/>
    </row>
  </sheetData>
  <mergeCells count="3">
    <mergeCell ref="B1:B2"/>
    <mergeCell ref="C1:C2"/>
    <mergeCell ref="D1:D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9"/>
  <sheetViews>
    <sheetView tabSelected="1" workbookViewId="0">
      <selection activeCell="Q13" sqref="Q13"/>
    </sheetView>
  </sheetViews>
  <sheetFormatPr defaultRowHeight="15"/>
  <cols>
    <col min="1" max="1" width="22.5703125" bestFit="1" customWidth="1"/>
  </cols>
  <sheetData>
    <row r="1" spans="1:16" ht="15.75" thickBot="1"/>
    <row r="2" spans="1:16" ht="15.75" thickTop="1">
      <c r="A2" s="57" t="s">
        <v>0</v>
      </c>
      <c r="B2" s="60" t="s">
        <v>1</v>
      </c>
      <c r="C2" s="60" t="s">
        <v>2</v>
      </c>
      <c r="D2" s="60" t="s">
        <v>3</v>
      </c>
      <c r="E2" s="63"/>
      <c r="F2" s="64"/>
      <c r="G2" s="65"/>
      <c r="H2" s="64"/>
      <c r="I2" s="64"/>
      <c r="J2" s="64"/>
      <c r="K2" s="65"/>
      <c r="L2" s="64"/>
      <c r="M2" s="64"/>
      <c r="N2" s="64"/>
      <c r="O2" s="65"/>
      <c r="P2" s="66"/>
    </row>
    <row r="3" spans="1:16">
      <c r="A3" s="58"/>
      <c r="B3" s="61"/>
      <c r="C3" s="61"/>
      <c r="D3" s="61"/>
      <c r="E3" s="67">
        <v>1000</v>
      </c>
      <c r="F3" s="68"/>
      <c r="G3" s="69"/>
      <c r="H3" s="68"/>
      <c r="I3" s="67">
        <v>3000</v>
      </c>
      <c r="J3" s="68"/>
      <c r="K3" s="69"/>
      <c r="L3" s="68"/>
      <c r="M3" s="67">
        <v>5000</v>
      </c>
      <c r="N3" s="68"/>
      <c r="O3" s="69"/>
      <c r="P3" s="70"/>
    </row>
    <row r="4" spans="1:16" ht="15.75" thickBot="1">
      <c r="A4" s="59"/>
      <c r="B4" s="62"/>
      <c r="C4" s="62"/>
      <c r="D4" s="62"/>
      <c r="E4" s="24" t="s">
        <v>4</v>
      </c>
      <c r="F4" s="2" t="s">
        <v>5</v>
      </c>
      <c r="G4" s="3" t="s">
        <v>6</v>
      </c>
      <c r="H4" s="1" t="s">
        <v>7</v>
      </c>
      <c r="I4" s="1" t="s">
        <v>4</v>
      </c>
      <c r="J4" s="2" t="s">
        <v>5</v>
      </c>
      <c r="K4" s="3" t="s">
        <v>6</v>
      </c>
      <c r="L4" s="1" t="s">
        <v>7</v>
      </c>
      <c r="M4" s="1" t="s">
        <v>4</v>
      </c>
      <c r="N4" s="2" t="s">
        <v>5</v>
      </c>
      <c r="O4" s="3" t="s">
        <v>6</v>
      </c>
      <c r="P4" s="4" t="s">
        <v>7</v>
      </c>
    </row>
    <row r="5" spans="1:16" ht="15.75" thickTop="1">
      <c r="A5" s="5">
        <v>1</v>
      </c>
      <c r="B5" s="6">
        <f>[1]Risultati!B3</f>
        <v>50</v>
      </c>
      <c r="C5">
        <f>[1]Risultati!C3</f>
        <v>5</v>
      </c>
      <c r="D5">
        <f>[1]Risultati!D3</f>
        <v>713</v>
      </c>
      <c r="E5" s="7">
        <v>760</v>
      </c>
      <c r="F5" s="41">
        <v>22.972999999999999</v>
      </c>
      <c r="G5" s="8">
        <f>100-($D5/E5)*100</f>
        <v>6.1842105263157947</v>
      </c>
      <c r="H5" s="9" t="str">
        <f>[1]Risultati!G5</f>
        <v>Si</v>
      </c>
      <c r="I5" s="15">
        <v>713</v>
      </c>
      <c r="J5" s="42">
        <v>4.07</v>
      </c>
      <c r="K5" s="8">
        <f>100-($D5/I5)*100</f>
        <v>0</v>
      </c>
      <c r="L5" s="15" t="str">
        <f>[1]Risultati!G6</f>
        <v>Si</v>
      </c>
      <c r="M5" s="7">
        <v>713</v>
      </c>
      <c r="N5" s="42">
        <v>14.414</v>
      </c>
      <c r="O5" s="8">
        <f>100-($D5/M5)*100</f>
        <v>0</v>
      </c>
      <c r="P5" s="11" t="str">
        <f>[1]Risultati!G7</f>
        <v>Si</v>
      </c>
    </row>
    <row r="6" spans="1:16">
      <c r="A6" s="12">
        <v>2</v>
      </c>
      <c r="B6" s="6">
        <f>[1]Risultati!B11</f>
        <v>50</v>
      </c>
      <c r="C6">
        <f>[1]Risultati!C11</f>
        <v>5</v>
      </c>
      <c r="D6">
        <f>[1]Risultati!D11</f>
        <v>740</v>
      </c>
      <c r="E6" s="13">
        <v>765</v>
      </c>
      <c r="F6" s="41">
        <v>2.6819999999999999</v>
      </c>
      <c r="G6" s="14">
        <f>100-($D6/E6)*100</f>
        <v>3.2679738562091529</v>
      </c>
      <c r="H6" s="15" t="str">
        <f>[1]Risultati!G13</f>
        <v>Si</v>
      </c>
      <c r="I6" s="15">
        <v>753</v>
      </c>
      <c r="J6" s="42">
        <v>10.186999999999999</v>
      </c>
      <c r="K6" s="14">
        <f>100-($D6/I6)*100</f>
        <v>1.7264276228419675</v>
      </c>
      <c r="L6" s="15" t="str">
        <f>[1]Risultati!G14</f>
        <v>Si</v>
      </c>
      <c r="M6" s="13">
        <v>753</v>
      </c>
      <c r="N6" s="42">
        <v>5.6950000000000003</v>
      </c>
      <c r="O6" s="14">
        <f>100-($D6/M6)*100</f>
        <v>1.7264276228419675</v>
      </c>
      <c r="P6" s="17" t="str">
        <f>[1]Risultati!G15</f>
        <v>Si</v>
      </c>
    </row>
    <row r="7" spans="1:16">
      <c r="A7" s="12">
        <v>3</v>
      </c>
      <c r="B7" s="6">
        <f>[1]Risultati!B19</f>
        <v>50</v>
      </c>
      <c r="C7">
        <f>[1]Risultati!C11</f>
        <v>5</v>
      </c>
      <c r="D7">
        <f>[1]Risultati!D19</f>
        <v>751</v>
      </c>
      <c r="E7" s="13">
        <v>760</v>
      </c>
      <c r="F7" s="41">
        <v>0.34599999999999997</v>
      </c>
      <c r="G7" s="14">
        <f t="shared" ref="G7:G24" si="0">100-($D7/E7)*100</f>
        <v>1.1842105263157805</v>
      </c>
      <c r="H7" s="15" t="str">
        <f>[1]Risultati!G21</f>
        <v>Si</v>
      </c>
      <c r="I7" s="15">
        <v>751</v>
      </c>
      <c r="J7" s="42">
        <v>1.3440000000000001</v>
      </c>
      <c r="K7" s="14">
        <f t="shared" ref="K7:K24" si="1">100-($D7/I7)*100</f>
        <v>0</v>
      </c>
      <c r="L7" s="15" t="str">
        <f>[1]Risultati!G22</f>
        <v>Si</v>
      </c>
      <c r="M7" s="13">
        <v>751</v>
      </c>
      <c r="N7" s="42">
        <v>2.3439000000000001</v>
      </c>
      <c r="O7" s="14">
        <f t="shared" ref="O7:O24" si="2">100-($D7/M7)*100</f>
        <v>0</v>
      </c>
      <c r="P7" s="17" t="str">
        <f>[1]Risultati!G23</f>
        <v>Si</v>
      </c>
    </row>
    <row r="8" spans="1:16">
      <c r="A8" s="12">
        <v>4</v>
      </c>
      <c r="B8" s="6">
        <f>[1]Risultati!B27</f>
        <v>50</v>
      </c>
      <c r="C8">
        <f>[1]Risultati!C27</f>
        <v>5</v>
      </c>
      <c r="D8">
        <f>[1]Risultati!D27</f>
        <v>651</v>
      </c>
      <c r="E8" s="13">
        <v>654</v>
      </c>
      <c r="F8" s="41">
        <v>0.33500000000000002</v>
      </c>
      <c r="G8" s="14">
        <f t="shared" si="0"/>
        <v>0.45871559633027914</v>
      </c>
      <c r="H8" s="15" t="str">
        <f>[1]Risultati!G29</f>
        <v>Si</v>
      </c>
      <c r="I8" s="22">
        <v>651</v>
      </c>
      <c r="J8" s="42">
        <v>1.099</v>
      </c>
      <c r="K8" s="14">
        <f t="shared" si="1"/>
        <v>0</v>
      </c>
      <c r="L8" s="15" t="str">
        <f>[1]Risultati!G30</f>
        <v>Si</v>
      </c>
      <c r="M8" s="13">
        <v>651</v>
      </c>
      <c r="N8" s="42">
        <v>2.2959999999999998</v>
      </c>
      <c r="O8" s="14">
        <f t="shared" si="2"/>
        <v>0</v>
      </c>
      <c r="P8" s="17" t="str">
        <f>[1]Risultati!G31</f>
        <v>Si</v>
      </c>
    </row>
    <row r="9" spans="1:16">
      <c r="A9" s="12">
        <v>5</v>
      </c>
      <c r="B9" s="6">
        <f>[1]Risultati!B35</f>
        <v>50</v>
      </c>
      <c r="C9">
        <f>[1]Risultati!C35</f>
        <v>5</v>
      </c>
      <c r="D9">
        <f>[1]Risultati!D35</f>
        <v>664</v>
      </c>
      <c r="E9" s="26">
        <v>707</v>
      </c>
      <c r="F9" s="41">
        <v>3.8</v>
      </c>
      <c r="G9" s="14">
        <f t="shared" si="0"/>
        <v>6.0820367751060758</v>
      </c>
      <c r="H9" s="15" t="str">
        <f>[1]Risultati!G37</f>
        <v>Si</v>
      </c>
      <c r="I9" s="22">
        <v>665</v>
      </c>
      <c r="J9" s="43">
        <v>1.1439999999999999</v>
      </c>
      <c r="K9" s="14">
        <f t="shared" si="1"/>
        <v>0.15037593984962427</v>
      </c>
      <c r="L9" s="15" t="str">
        <f>[1]Risultati!G38</f>
        <v>Si</v>
      </c>
      <c r="M9" s="13">
        <v>665</v>
      </c>
      <c r="N9" s="43">
        <v>2.3410000000000002</v>
      </c>
      <c r="O9" s="14">
        <f t="shared" si="2"/>
        <v>0.15037593984962427</v>
      </c>
      <c r="P9" s="17" t="str">
        <f>[1]Risultati!G39</f>
        <v>Si</v>
      </c>
    </row>
    <row r="10" spans="1:16">
      <c r="A10" s="12">
        <v>6</v>
      </c>
      <c r="B10" s="6">
        <f>[1]Risultati!B43</f>
        <v>50</v>
      </c>
      <c r="C10">
        <f>[1]Risultati!C43</f>
        <v>5</v>
      </c>
      <c r="D10">
        <f>[1]Risultati!D43</f>
        <v>778</v>
      </c>
      <c r="E10" s="13">
        <v>787</v>
      </c>
      <c r="F10" s="41">
        <v>0.34899999999999998</v>
      </c>
      <c r="G10" s="14">
        <f t="shared" si="0"/>
        <v>1.1435832274460012</v>
      </c>
      <c r="H10" s="15" t="str">
        <f>[1]Risultati!G45</f>
        <v>Si</v>
      </c>
      <c r="I10" s="22">
        <v>779</v>
      </c>
      <c r="J10" s="43">
        <v>1.2450000000000001</v>
      </c>
      <c r="K10" s="14">
        <f t="shared" si="1"/>
        <v>0.12836970474967302</v>
      </c>
      <c r="L10" s="15" t="str">
        <f>[1]Risultati!G46</f>
        <v>Si</v>
      </c>
      <c r="M10" s="13">
        <v>778</v>
      </c>
      <c r="N10" s="43">
        <v>2.1859999999999999</v>
      </c>
      <c r="O10" s="14">
        <f t="shared" si="2"/>
        <v>0</v>
      </c>
      <c r="P10" s="17" t="str">
        <f>[1]Risultati!G47</f>
        <v>Si</v>
      </c>
    </row>
    <row r="11" spans="1:16">
      <c r="A11" s="12">
        <v>7</v>
      </c>
      <c r="B11" s="6">
        <f>[1]Risultati!B51</f>
        <v>50</v>
      </c>
      <c r="C11">
        <f>[1]Risultati!C51</f>
        <v>5</v>
      </c>
      <c r="D11">
        <f>[1]Risultati!D51</f>
        <v>787</v>
      </c>
      <c r="E11" s="13">
        <v>800</v>
      </c>
      <c r="F11" s="27">
        <v>0.33700000000000002</v>
      </c>
      <c r="G11" s="14">
        <f t="shared" si="0"/>
        <v>1.625</v>
      </c>
      <c r="H11" s="15" t="str">
        <f>[1]Risultati!G53</f>
        <v>Si</v>
      </c>
      <c r="I11" s="22">
        <v>795</v>
      </c>
      <c r="J11" s="14">
        <v>5.766</v>
      </c>
      <c r="K11" s="14">
        <f t="shared" si="1"/>
        <v>1.0062893081760933</v>
      </c>
      <c r="L11" s="15" t="str">
        <f>[1]Risultati!G54</f>
        <v>Si</v>
      </c>
      <c r="M11" s="13">
        <v>791</v>
      </c>
      <c r="N11" s="14">
        <v>7.194</v>
      </c>
      <c r="O11" s="14">
        <f t="shared" si="2"/>
        <v>0.50568900126421568</v>
      </c>
      <c r="P11" s="17" t="str">
        <f>[1]Risultati!G55</f>
        <v>Si</v>
      </c>
    </row>
    <row r="12" spans="1:16">
      <c r="A12" s="12">
        <v>8</v>
      </c>
      <c r="B12" s="6">
        <f>[1]Risultati!B59</f>
        <v>50</v>
      </c>
      <c r="C12">
        <f>[1]Risultati!C59</f>
        <v>5</v>
      </c>
      <c r="D12">
        <f>[1]Risultati!D59</f>
        <v>820</v>
      </c>
      <c r="E12" s="13">
        <v>845</v>
      </c>
      <c r="F12" s="27">
        <v>67.795000000000002</v>
      </c>
      <c r="G12" s="14">
        <f t="shared" si="0"/>
        <v>2.958579881656803</v>
      </c>
      <c r="H12" s="15" t="str">
        <f>[1]Risultati!G61</f>
        <v>Si</v>
      </c>
      <c r="I12" s="22">
        <v>832</v>
      </c>
      <c r="J12" s="14">
        <f>120+55.831</f>
        <v>175.83100000000002</v>
      </c>
      <c r="K12" s="14">
        <f t="shared" si="1"/>
        <v>1.4423076923076934</v>
      </c>
      <c r="L12" s="15" t="str">
        <f>[1]Risultati!G62</f>
        <v>Si</v>
      </c>
      <c r="M12" s="13">
        <v>832</v>
      </c>
      <c r="N12" s="14">
        <f>6*60+50.648</f>
        <v>410.64800000000002</v>
      </c>
      <c r="O12" s="14">
        <f t="shared" si="2"/>
        <v>1.4423076923076934</v>
      </c>
      <c r="P12" s="17" t="str">
        <f>[1]Risultati!G63</f>
        <v>Si</v>
      </c>
    </row>
    <row r="13" spans="1:16">
      <c r="A13" s="12">
        <v>9</v>
      </c>
      <c r="B13">
        <f>[1]Risultati!B67</f>
        <v>50</v>
      </c>
      <c r="C13">
        <f>[1]Risultati!C67</f>
        <v>5</v>
      </c>
      <c r="D13">
        <f>[1]Risultati!D67</f>
        <v>715</v>
      </c>
      <c r="E13" s="13">
        <v>724</v>
      </c>
      <c r="F13" s="27">
        <v>0.36399999999999999</v>
      </c>
      <c r="G13" s="14">
        <f t="shared" si="0"/>
        <v>1.2430939226519371</v>
      </c>
      <c r="H13" s="15" t="str">
        <f>[1]Risultati!G69</f>
        <v>Si</v>
      </c>
      <c r="I13" s="22">
        <v>721</v>
      </c>
      <c r="J13" s="14">
        <v>25.059000000000001</v>
      </c>
      <c r="K13" s="14">
        <f t="shared" si="1"/>
        <v>0.8321775312066535</v>
      </c>
      <c r="L13" s="15" t="str">
        <f>[1]Risultati!G70</f>
        <v>Si</v>
      </c>
      <c r="M13" s="13">
        <v>718</v>
      </c>
      <c r="N13" s="14">
        <v>14.676</v>
      </c>
      <c r="O13" s="14">
        <f t="shared" si="2"/>
        <v>0.41782729805014185</v>
      </c>
      <c r="P13" s="17" t="str">
        <f>[1]Risultati!G71</f>
        <v>Si</v>
      </c>
    </row>
    <row r="14" spans="1:16">
      <c r="A14" s="12">
        <v>10</v>
      </c>
      <c r="B14">
        <f>[1]Risultati!B75</f>
        <v>50</v>
      </c>
      <c r="C14">
        <f>[1]Risultati!C75</f>
        <v>5</v>
      </c>
      <c r="D14">
        <f>[1]Risultati!D75</f>
        <v>829</v>
      </c>
      <c r="E14" s="13">
        <v>886</v>
      </c>
      <c r="F14" s="27">
        <v>61.319000000000003</v>
      </c>
      <c r="G14" s="14">
        <f t="shared" si="0"/>
        <v>6.4334085778781116</v>
      </c>
      <c r="H14" s="15" t="str">
        <f>[1]Risultati!G77</f>
        <v>Si</v>
      </c>
      <c r="I14" s="22">
        <v>854</v>
      </c>
      <c r="J14" s="14">
        <v>42.643000000000001</v>
      </c>
      <c r="K14" s="14">
        <f t="shared" si="1"/>
        <v>2.9274004683840786</v>
      </c>
      <c r="L14" s="15" t="str">
        <f>[1]Risultati!G78</f>
        <v>Si</v>
      </c>
      <c r="M14" s="13">
        <v>844</v>
      </c>
      <c r="N14" s="14">
        <v>151.64400000000001</v>
      </c>
      <c r="O14" s="14">
        <f t="shared" si="2"/>
        <v>1.7772511848341281</v>
      </c>
      <c r="P14" s="17" t="str">
        <f>[1]Risultati!G79</f>
        <v>Si</v>
      </c>
    </row>
    <row r="15" spans="1:16">
      <c r="A15" s="12">
        <v>11</v>
      </c>
      <c r="B15">
        <f>[1]Risultati!B83</f>
        <v>100</v>
      </c>
      <c r="C15">
        <f>[1]Risultati!C83</f>
        <v>10</v>
      </c>
      <c r="D15">
        <f>[1]Risultati!D83</f>
        <v>1006</v>
      </c>
      <c r="E15" s="13">
        <v>1083</v>
      </c>
      <c r="F15" s="27">
        <f>4*60+53.294</f>
        <v>293.29399999999998</v>
      </c>
      <c r="G15" s="14">
        <f t="shared" si="0"/>
        <v>7.109879963065552</v>
      </c>
      <c r="H15" s="15" t="str">
        <f>[1]Risultati!G85</f>
        <v>Si</v>
      </c>
      <c r="I15" s="22">
        <v>1035</v>
      </c>
      <c r="J15" s="14">
        <f>2*60+1.61</f>
        <v>121.61</v>
      </c>
      <c r="K15" s="14">
        <f t="shared" si="1"/>
        <v>2.8019323671497602</v>
      </c>
      <c r="L15" s="15" t="str">
        <f>[1]Risultati!G86</f>
        <v>Si</v>
      </c>
      <c r="M15" s="13">
        <v>1022</v>
      </c>
      <c r="N15" s="14">
        <f>2*60+28.764</f>
        <v>148.76400000000001</v>
      </c>
      <c r="O15" s="14">
        <f t="shared" si="2"/>
        <v>1.5655577299412897</v>
      </c>
      <c r="P15" s="17" t="str">
        <f>[1]Risultati!G87</f>
        <v>Si</v>
      </c>
    </row>
    <row r="16" spans="1:16">
      <c r="A16" s="12">
        <v>12</v>
      </c>
      <c r="B16">
        <f>[1]Risultati!B91</f>
        <v>100</v>
      </c>
      <c r="C16">
        <f>[1]Risultati!C91</f>
        <v>10</v>
      </c>
      <c r="D16">
        <f>[1]Risultati!D91</f>
        <v>966</v>
      </c>
      <c r="E16" s="13">
        <v>1033</v>
      </c>
      <c r="F16" s="27">
        <f>3*60+24.32</f>
        <v>204.32</v>
      </c>
      <c r="G16" s="14">
        <f t="shared" si="0"/>
        <v>6.4859632139399821</v>
      </c>
      <c r="H16" s="15" t="str">
        <f>[1]Risultati!G93</f>
        <v>Si</v>
      </c>
      <c r="I16" s="25">
        <v>989</v>
      </c>
      <c r="J16" s="14">
        <f>2*60+8.299</f>
        <v>128.29900000000001</v>
      </c>
      <c r="K16" s="14">
        <f t="shared" si="1"/>
        <v>2.3255813953488484</v>
      </c>
      <c r="L16" s="15" t="str">
        <f>[1]Risultati!G94</f>
        <v>Si</v>
      </c>
      <c r="M16" s="13">
        <v>977</v>
      </c>
      <c r="N16" s="14">
        <v>138.19499999999999</v>
      </c>
      <c r="O16" s="14">
        <f t="shared" si="2"/>
        <v>1.1258955987717485</v>
      </c>
      <c r="P16" s="17" t="str">
        <f>[1]Risultati!G95</f>
        <v>Si</v>
      </c>
    </row>
    <row r="17" spans="1:16">
      <c r="A17" s="12">
        <v>13</v>
      </c>
      <c r="B17">
        <f>[1]Risultati!B99</f>
        <v>100</v>
      </c>
      <c r="C17">
        <f>[1]Risultati!C99</f>
        <v>10</v>
      </c>
      <c r="D17">
        <f>[1]Risultati!D99</f>
        <v>1026</v>
      </c>
      <c r="E17" s="26">
        <v>1073</v>
      </c>
      <c r="F17" s="27">
        <v>44.216999999999999</v>
      </c>
      <c r="G17" s="14">
        <f t="shared" si="0"/>
        <v>4.3802423112767883</v>
      </c>
      <c r="H17" s="15" t="str">
        <f>[1]Risultati!G101</f>
        <v>Si</v>
      </c>
      <c r="I17" s="25">
        <v>1052</v>
      </c>
      <c r="J17" s="14">
        <v>86.364999999999995</v>
      </c>
      <c r="K17" s="14">
        <f t="shared" si="1"/>
        <v>2.4714828897338492</v>
      </c>
      <c r="L17" s="15" t="str">
        <f>[1]Risultati!G102</f>
        <v>Si</v>
      </c>
      <c r="M17" s="13">
        <v>1052</v>
      </c>
      <c r="N17" s="14">
        <v>146.91300000000001</v>
      </c>
      <c r="O17" s="14">
        <f t="shared" si="2"/>
        <v>2.4714828897338492</v>
      </c>
      <c r="P17" s="17" t="str">
        <f>[1]Risultati!G103</f>
        <v>Si</v>
      </c>
    </row>
    <row r="18" spans="1:16">
      <c r="A18" s="12">
        <v>14</v>
      </c>
      <c r="B18">
        <f>[1]Risultati!B107</f>
        <v>100</v>
      </c>
      <c r="C18">
        <f>[1]Risultati!C107</f>
        <v>10</v>
      </c>
      <c r="D18">
        <f>[1]Risultati!D107</f>
        <v>982</v>
      </c>
      <c r="E18" s="13">
        <v>1051</v>
      </c>
      <c r="F18" s="27">
        <v>161.07</v>
      </c>
      <c r="G18" s="14">
        <f t="shared" si="0"/>
        <v>6.5651760228354021</v>
      </c>
      <c r="H18" s="15" t="str">
        <f>[1]Risultati!G109</f>
        <v>Si</v>
      </c>
      <c r="I18" s="25">
        <v>1002</v>
      </c>
      <c r="J18" s="14">
        <v>102.848</v>
      </c>
      <c r="K18" s="14">
        <f t="shared" si="1"/>
        <v>1.9960079840319338</v>
      </c>
      <c r="L18" s="15" t="str">
        <f>[1]Risultati!G110</f>
        <v>Si</v>
      </c>
      <c r="M18" s="13">
        <v>994</v>
      </c>
      <c r="N18" s="14">
        <v>184.291</v>
      </c>
      <c r="O18" s="14">
        <f t="shared" si="2"/>
        <v>1.2072434607645874</v>
      </c>
      <c r="P18" s="17" t="str">
        <f>[1]Risultati!G111</f>
        <v>Si</v>
      </c>
    </row>
    <row r="19" spans="1:16">
      <c r="A19" s="12">
        <v>15</v>
      </c>
      <c r="B19">
        <f>[1]Risultati!B115</f>
        <v>100</v>
      </c>
      <c r="C19">
        <f>[1]Risultati!C115</f>
        <v>10</v>
      </c>
      <c r="D19">
        <f>[1]Risultati!D115</f>
        <v>1091</v>
      </c>
      <c r="E19" s="13">
        <v>1212</v>
      </c>
      <c r="F19" s="27">
        <f>12*60+58.548</f>
        <v>778.548</v>
      </c>
      <c r="G19" s="14">
        <f t="shared" si="0"/>
        <v>9.9834983498349885</v>
      </c>
      <c r="H19" s="15" t="str">
        <f>[1]Risultati!G117</f>
        <v>Si</v>
      </c>
      <c r="I19" s="25">
        <v>1153</v>
      </c>
      <c r="J19" s="14">
        <f>8*60+49.934</f>
        <v>529.93399999999997</v>
      </c>
      <c r="K19" s="14">
        <f t="shared" si="1"/>
        <v>5.3772766695576735</v>
      </c>
      <c r="L19" s="15" t="str">
        <f>[1]Risultati!G118</f>
        <v>Si</v>
      </c>
      <c r="M19" s="13">
        <v>1121</v>
      </c>
      <c r="N19" s="14">
        <f>60*5+27.1</f>
        <v>327.10000000000002</v>
      </c>
      <c r="O19" s="14">
        <f t="shared" si="2"/>
        <v>2.6761819803746647</v>
      </c>
      <c r="P19" s="17" t="str">
        <f>[1]Risultati!G119</f>
        <v>Si</v>
      </c>
    </row>
    <row r="20" spans="1:16">
      <c r="A20" s="12">
        <v>16</v>
      </c>
      <c r="B20">
        <f>[1]Risultati!B123</f>
        <v>100</v>
      </c>
      <c r="C20">
        <f>[1]Risultati!C123</f>
        <v>10</v>
      </c>
      <c r="D20">
        <f>[1]Risultati!D123</f>
        <v>954</v>
      </c>
      <c r="E20" s="13">
        <v>1010</v>
      </c>
      <c r="F20" s="27">
        <f>3*60+21+352</f>
        <v>553</v>
      </c>
      <c r="G20" s="14">
        <f t="shared" si="0"/>
        <v>5.5445544554455495</v>
      </c>
      <c r="H20" s="15" t="str">
        <f>[1]Risultati!G125</f>
        <v>Si</v>
      </c>
      <c r="I20" s="25">
        <v>965</v>
      </c>
      <c r="J20" s="14">
        <v>73.290199999999999</v>
      </c>
      <c r="K20" s="14">
        <f t="shared" si="1"/>
        <v>1.1398963730569989</v>
      </c>
      <c r="L20" s="15" t="str">
        <f>[1]Risultati!G126</f>
        <v>Si</v>
      </c>
      <c r="M20" s="13">
        <v>962</v>
      </c>
      <c r="N20" s="14">
        <v>139.95099999999999</v>
      </c>
      <c r="O20" s="14">
        <f t="shared" si="2"/>
        <v>0.83160083160083786</v>
      </c>
      <c r="P20" s="17" t="str">
        <f>[1]Risultati!G127</f>
        <v>Si</v>
      </c>
    </row>
    <row r="21" spans="1:16">
      <c r="A21" s="12">
        <v>17</v>
      </c>
      <c r="B21">
        <f>[1]Risultati!B131</f>
        <v>100</v>
      </c>
      <c r="C21">
        <f>[1]Risultati!C131</f>
        <v>10</v>
      </c>
      <c r="D21">
        <f>[1]Risultati!D131</f>
        <v>1034</v>
      </c>
      <c r="E21" s="13">
        <v>1117</v>
      </c>
      <c r="F21" s="27">
        <f>4*60+30.596</f>
        <v>270.596</v>
      </c>
      <c r="G21" s="14">
        <f t="shared" si="0"/>
        <v>7.4306177260519206</v>
      </c>
      <c r="H21" s="15" t="str">
        <f>[1]Risultati!G133</f>
        <v>Si</v>
      </c>
      <c r="I21" s="25">
        <v>1069</v>
      </c>
      <c r="J21" s="14">
        <f>9*60+20.178</f>
        <v>560.178</v>
      </c>
      <c r="K21" s="14">
        <f t="shared" si="1"/>
        <v>3.2740879326473333</v>
      </c>
      <c r="L21" s="15" t="str">
        <f>[1]Risultati!G134</f>
        <v>Si</v>
      </c>
      <c r="M21" s="13">
        <v>1046</v>
      </c>
      <c r="N21" s="14">
        <f>3*60+2.96</f>
        <v>182.96</v>
      </c>
      <c r="O21" s="14">
        <f t="shared" si="2"/>
        <v>1.1472275334608071</v>
      </c>
      <c r="P21" s="17" t="str">
        <f>[1]Risultati!G135</f>
        <v>Si</v>
      </c>
    </row>
    <row r="22" spans="1:16">
      <c r="A22" s="12">
        <v>18</v>
      </c>
      <c r="B22">
        <f>[1]Risultati!B139</f>
        <v>100</v>
      </c>
      <c r="C22">
        <f>[1]Risultati!C139</f>
        <v>10</v>
      </c>
      <c r="D22">
        <f>[1]Risultati!D139</f>
        <v>1043</v>
      </c>
      <c r="E22" s="13">
        <v>1112</v>
      </c>
      <c r="F22" s="27">
        <f>2*60+4.06</f>
        <v>124.06</v>
      </c>
      <c r="G22" s="14">
        <f t="shared" si="0"/>
        <v>6.2050359712230119</v>
      </c>
      <c r="H22" s="15" t="str">
        <f>[1]Risultati!G141</f>
        <v>Si</v>
      </c>
      <c r="I22" s="25">
        <v>1078</v>
      </c>
      <c r="J22" s="14">
        <f>14*60+26.227</f>
        <v>866.22699999999998</v>
      </c>
      <c r="K22" s="14">
        <f t="shared" si="1"/>
        <v>3.2467532467532436</v>
      </c>
      <c r="L22" s="15" t="str">
        <f>[1]Risultati!G142</f>
        <v>Si</v>
      </c>
      <c r="M22" s="13">
        <v>1075</v>
      </c>
      <c r="N22" s="14">
        <f>5*60+38.378</f>
        <v>338.37799999999999</v>
      </c>
      <c r="O22" s="14">
        <f t="shared" si="2"/>
        <v>2.9767441860465027</v>
      </c>
      <c r="P22" s="17" t="str">
        <f>[1]Risultati!G143</f>
        <v>Si</v>
      </c>
    </row>
    <row r="23" spans="1:16">
      <c r="A23" s="12">
        <v>19</v>
      </c>
      <c r="B23">
        <f>[1]Risultati!B147</f>
        <v>100</v>
      </c>
      <c r="C23">
        <f>[1]Risultati!C147</f>
        <v>10</v>
      </c>
      <c r="D23">
        <f>[1]Risultati!D147</f>
        <v>1031</v>
      </c>
      <c r="E23" s="13">
        <v>1097</v>
      </c>
      <c r="F23" s="27">
        <f>2*60+57.956</f>
        <v>177.95600000000002</v>
      </c>
      <c r="G23" s="14">
        <f t="shared" si="0"/>
        <v>6.0164083865086582</v>
      </c>
      <c r="H23" s="15" t="str">
        <f>[1]Risultati!G149</f>
        <v>Si</v>
      </c>
      <c r="I23" s="25">
        <v>1058</v>
      </c>
      <c r="J23" s="14">
        <f>3*60+0.573</f>
        <v>180.57300000000001</v>
      </c>
      <c r="K23" s="14">
        <f t="shared" si="1"/>
        <v>2.5519848771266567</v>
      </c>
      <c r="L23" s="15" t="str">
        <f>[1]Risultati!G150</f>
        <v>Si</v>
      </c>
      <c r="M23" s="13">
        <v>1045</v>
      </c>
      <c r="N23" s="14">
        <f>2*60+45.746</f>
        <v>165.74600000000001</v>
      </c>
      <c r="O23" s="14">
        <f t="shared" si="2"/>
        <v>1.3397129186602825</v>
      </c>
      <c r="P23" s="17" t="str">
        <f>[1]Risultati!G151</f>
        <v>Si</v>
      </c>
    </row>
    <row r="24" spans="1:16" ht="15.75" thickBot="1">
      <c r="A24" s="18">
        <v>20</v>
      </c>
      <c r="B24" s="19">
        <f>[1]Risultati!B155</f>
        <v>100</v>
      </c>
      <c r="C24" s="19">
        <f>[1]Risultati!C155</f>
        <v>10</v>
      </c>
      <c r="D24" s="19">
        <f>[1]Risultati!D155</f>
        <v>1005</v>
      </c>
      <c r="E24" s="20">
        <v>1081</v>
      </c>
      <c r="F24" s="2">
        <f>4*60+29.33</f>
        <v>269.33</v>
      </c>
      <c r="G24" s="3">
        <f t="shared" si="0"/>
        <v>7.0305272895467112</v>
      </c>
      <c r="H24" s="19" t="str">
        <f>[1]Risultati!G157</f>
        <v>Si</v>
      </c>
      <c r="I24" s="19">
        <v>1044</v>
      </c>
      <c r="J24" s="3">
        <f>13*60+44.921</f>
        <v>824.92100000000005</v>
      </c>
      <c r="K24" s="3">
        <f t="shared" si="1"/>
        <v>3.735632183908038</v>
      </c>
      <c r="L24" s="19" t="str">
        <f>[1]Risultati!G158</f>
        <v>Si</v>
      </c>
      <c r="M24" s="20">
        <v>1041</v>
      </c>
      <c r="N24" s="3">
        <f>1*3600+8*60+45.381</f>
        <v>4125.3810000000003</v>
      </c>
      <c r="O24" s="3">
        <f t="shared" si="2"/>
        <v>3.4582132564841572</v>
      </c>
      <c r="P24" s="21" t="str">
        <f>[1]Risultati!G159</f>
        <v>Si</v>
      </c>
    </row>
    <row r="25" spans="1:16" ht="15.75" thickTop="1">
      <c r="D25" s="10"/>
      <c r="E25" s="7"/>
      <c r="F25" s="8" t="s">
        <v>8</v>
      </c>
      <c r="G25" s="8" t="s">
        <v>8</v>
      </c>
      <c r="H25" s="10" t="s">
        <v>9</v>
      </c>
      <c r="I25" s="9"/>
      <c r="J25" s="8" t="s">
        <v>8</v>
      </c>
      <c r="K25" s="8" t="s">
        <v>8</v>
      </c>
      <c r="L25" s="10" t="s">
        <v>9</v>
      </c>
      <c r="M25" s="9"/>
      <c r="N25" s="8" t="s">
        <v>8</v>
      </c>
      <c r="O25" s="8" t="s">
        <v>8</v>
      </c>
      <c r="P25" s="10" t="s">
        <v>9</v>
      </c>
    </row>
    <row r="26" spans="1:16">
      <c r="A26" s="15" t="s">
        <v>10</v>
      </c>
      <c r="D26" s="16"/>
      <c r="E26" s="13"/>
      <c r="F26" s="15">
        <f>AVERAGEIF(H5:H24,"Si",F5:F24)</f>
        <v>151.83454999999998</v>
      </c>
      <c r="G26" s="14">
        <f>AVERAGEIF(H5:H24,"Si",G5:G24)</f>
        <v>4.8666358289819254</v>
      </c>
      <c r="H26" s="16">
        <f>COUNTIF(H5:H24,"Si")</f>
        <v>20</v>
      </c>
      <c r="I26" s="15"/>
      <c r="J26" s="15">
        <f>AVERAGEIF(L5:L24,"Si",J5:J24)</f>
        <v>187.13165999999995</v>
      </c>
      <c r="K26" s="14">
        <f>AVERAGEIF(L5:L24,"Si",K5:K24)</f>
        <v>1.856699209341506</v>
      </c>
      <c r="L26" s="16">
        <f>COUNTIF(L5:L24,"Si")</f>
        <v>20</v>
      </c>
      <c r="M26" s="15"/>
      <c r="N26" s="15">
        <f>AVERAGEIF(P5:P24,"Si",N5:N24)</f>
        <v>325.55584500000003</v>
      </c>
      <c r="O26" s="14">
        <f>AVERAGEIF(P5:P24,"Si",O5:O24)</f>
        <v>1.240986956249325</v>
      </c>
      <c r="P26" s="16">
        <f>COUNTIF(P5:P24,"Si")</f>
        <v>20</v>
      </c>
    </row>
    <row r="27" spans="1:16">
      <c r="A27" s="22" t="s">
        <v>11</v>
      </c>
      <c r="D27" s="16"/>
      <c r="E27" s="13"/>
      <c r="F27" s="15" t="str">
        <f>IF(H27&gt;0,AVERAGEIF(H5:H24,"No",F5:F24),"")</f>
        <v/>
      </c>
      <c r="G27" s="14" t="str">
        <f>IF(H27&gt;0,AVERAGEIF(H5:H24,"No",G5:G24),"")</f>
        <v/>
      </c>
      <c r="H27" s="16">
        <f>COUNTIF(H5:H24,"No")</f>
        <v>0</v>
      </c>
      <c r="I27" s="15"/>
      <c r="J27" s="15" t="str">
        <f>IF(L27&gt;0,AVERAGEIF(L5:L24,"No",J11:J24),"")</f>
        <v/>
      </c>
      <c r="K27" s="14" t="str">
        <f>IF(L27&gt;0,AVERAGEIF(L5:L24,"No",K5:K24),"")</f>
        <v/>
      </c>
      <c r="L27" s="16">
        <f>COUNTIF(L5:L24,"No")</f>
        <v>0</v>
      </c>
      <c r="M27" s="15"/>
      <c r="N27" s="15" t="str">
        <f>IF(P27&gt;0,AVERAGEIF(P5:P24,"No",N11:N24),"")</f>
        <v/>
      </c>
      <c r="O27" s="14" t="str">
        <f>IF(P27&gt;0,AVERAGEIF(P5:P24,"No",O5:O24),"")</f>
        <v/>
      </c>
      <c r="P27" s="16">
        <f>COUNTIF(P5:P24,"No")</f>
        <v>0</v>
      </c>
    </row>
    <row r="28" spans="1:16">
      <c r="A28" s="54" t="s">
        <v>12</v>
      </c>
      <c r="B28" s="50"/>
      <c r="C28" s="50"/>
      <c r="D28" s="51"/>
      <c r="E28" s="52"/>
      <c r="F28" s="53">
        <f>AVERAGE(F5:F24)</f>
        <v>151.83454999999998</v>
      </c>
      <c r="G28" s="53">
        <f>AVERAGE(G5:G24)</f>
        <v>4.8666358289819254</v>
      </c>
      <c r="H28" s="51">
        <f>H26+H27</f>
        <v>20</v>
      </c>
      <c r="I28" s="49"/>
      <c r="J28" s="53">
        <f>AVERAGE(J5:J24)</f>
        <v>187.13165999999995</v>
      </c>
      <c r="K28" s="53">
        <f>AVERAGE(K5:K24)</f>
        <v>1.856699209341506</v>
      </c>
      <c r="L28" s="51">
        <f>L26+L27</f>
        <v>20</v>
      </c>
      <c r="M28" s="49"/>
      <c r="N28" s="53">
        <f>AVERAGE(N5:N24)</f>
        <v>325.55584500000003</v>
      </c>
      <c r="O28" s="53">
        <f>AVERAGE(O5:O24)</f>
        <v>1.240986956249325</v>
      </c>
      <c r="P28" s="51">
        <f>P26+P27</f>
        <v>20</v>
      </c>
    </row>
    <row r="29" spans="1:16">
      <c r="D29" s="16"/>
      <c r="E29" s="13"/>
      <c r="F29" s="15"/>
      <c r="G29" s="14"/>
      <c r="H29" s="16" t="s">
        <v>13</v>
      </c>
      <c r="I29" s="15"/>
      <c r="J29" s="15"/>
      <c r="K29" s="14"/>
      <c r="L29" s="16" t="s">
        <v>13</v>
      </c>
      <c r="M29" s="15"/>
      <c r="N29" s="15"/>
      <c r="O29" s="14"/>
      <c r="P29" s="16" t="s">
        <v>13</v>
      </c>
    </row>
    <row r="30" spans="1:16">
      <c r="A30" s="22" t="s">
        <v>14</v>
      </c>
      <c r="D30" s="16"/>
      <c r="E30" s="13"/>
      <c r="F30" s="15"/>
      <c r="G30" s="14">
        <f>MIN(H30:H49)</f>
        <v>0.45871559633027914</v>
      </c>
      <c r="H30" s="16">
        <f>IF(H5="Si",G5,"")</f>
        <v>6.1842105263157947</v>
      </c>
      <c r="I30" s="15"/>
      <c r="J30" s="15"/>
      <c r="K30" s="14">
        <f>MIN(L30:L49)</f>
        <v>0</v>
      </c>
      <c r="L30" s="16">
        <f>IF(L5="Si",K5,"")</f>
        <v>0</v>
      </c>
      <c r="M30" s="15"/>
      <c r="N30" s="15"/>
      <c r="O30" s="14">
        <f>MIN(P30:P49)</f>
        <v>0</v>
      </c>
      <c r="P30" s="16">
        <f>IF(P5="Si",O5,"")</f>
        <v>0</v>
      </c>
    </row>
    <row r="31" spans="1:16">
      <c r="A31" s="22" t="s">
        <v>15</v>
      </c>
      <c r="D31" s="16"/>
      <c r="E31" s="13"/>
      <c r="F31" s="15"/>
      <c r="G31" s="14">
        <f>MAX(H30:H49)</f>
        <v>9.9834983498349885</v>
      </c>
      <c r="H31" s="16">
        <f>IF(H6="Si",G6,"")</f>
        <v>3.2679738562091529</v>
      </c>
      <c r="I31" s="15"/>
      <c r="J31" s="15"/>
      <c r="K31" s="14">
        <f>MAX(L30:L49)</f>
        <v>5.3772766695576735</v>
      </c>
      <c r="L31" s="16">
        <f>IF(L6="Si",K6,"")</f>
        <v>1.7264276228419675</v>
      </c>
      <c r="M31" s="15"/>
      <c r="N31" s="15"/>
      <c r="O31" s="14">
        <f>MAX(P30:P49)</f>
        <v>3.4582132564841572</v>
      </c>
      <c r="P31" s="16">
        <f>IF(P6="Si",O6,"")</f>
        <v>1.7264276228419675</v>
      </c>
    </row>
    <row r="32" spans="1:16">
      <c r="A32" s="22" t="s">
        <v>16</v>
      </c>
      <c r="D32" s="16"/>
      <c r="E32" s="13"/>
      <c r="F32" s="15"/>
      <c r="G32" s="14" t="e">
        <f>MIN(#REF!)</f>
        <v>#REF!</v>
      </c>
      <c r="H32" s="16">
        <f t="shared" ref="H32:H49" si="3">IF(H7="Si",G7,"")</f>
        <v>1.1842105263157805</v>
      </c>
      <c r="I32" s="15"/>
      <c r="J32" s="15"/>
      <c r="K32" s="14" t="e">
        <f>MIN(#REF!)</f>
        <v>#REF!</v>
      </c>
      <c r="L32" s="16">
        <f t="shared" ref="L32:L49" si="4">IF(L7="Si",K7,"")</f>
        <v>0</v>
      </c>
      <c r="M32" s="15"/>
      <c r="N32" s="15"/>
      <c r="O32" s="14" t="e">
        <f>MIN(#REF!)</f>
        <v>#REF!</v>
      </c>
      <c r="P32" s="16">
        <f t="shared" ref="P32:P49" si="5">IF(P7="Si",O7,"")</f>
        <v>0</v>
      </c>
    </row>
    <row r="33" spans="1:16">
      <c r="A33" s="22" t="s">
        <v>17</v>
      </c>
      <c r="D33" s="16"/>
      <c r="E33" s="13"/>
      <c r="F33" s="15"/>
      <c r="G33" s="14" t="e">
        <f>MAX(#REF!)</f>
        <v>#REF!</v>
      </c>
      <c r="H33" s="16">
        <f t="shared" si="3"/>
        <v>0.45871559633027914</v>
      </c>
      <c r="I33" s="15"/>
      <c r="J33" s="15"/>
      <c r="K33" s="14" t="e">
        <f>MAX(#REF!)</f>
        <v>#REF!</v>
      </c>
      <c r="L33" s="16">
        <f t="shared" si="4"/>
        <v>0</v>
      </c>
      <c r="M33" s="15"/>
      <c r="N33" s="15"/>
      <c r="O33" s="14" t="e">
        <f>MAX(#REF!)</f>
        <v>#REF!</v>
      </c>
      <c r="P33" s="16">
        <f t="shared" si="5"/>
        <v>0</v>
      </c>
    </row>
    <row r="34" spans="1:16">
      <c r="D34" s="16"/>
      <c r="E34" s="13"/>
      <c r="F34" s="15"/>
      <c r="G34" s="14"/>
      <c r="H34" s="16">
        <f t="shared" si="3"/>
        <v>6.0820367751060758</v>
      </c>
      <c r="I34" s="15"/>
      <c r="J34" s="15"/>
      <c r="K34" s="14"/>
      <c r="L34" s="16">
        <f t="shared" si="4"/>
        <v>0.15037593984962427</v>
      </c>
      <c r="M34" s="15"/>
      <c r="N34" s="15"/>
      <c r="O34" s="14"/>
      <c r="P34" s="16">
        <f t="shared" si="5"/>
        <v>0.15037593984962427</v>
      </c>
    </row>
    <row r="35" spans="1:16">
      <c r="D35" s="16"/>
      <c r="E35" s="13"/>
      <c r="F35" s="15"/>
      <c r="G35" s="14"/>
      <c r="H35" s="16">
        <f t="shared" si="3"/>
        <v>1.1435832274460012</v>
      </c>
      <c r="I35" s="15"/>
      <c r="J35" s="15"/>
      <c r="K35" s="14"/>
      <c r="L35" s="16">
        <f t="shared" si="4"/>
        <v>0.12836970474967302</v>
      </c>
      <c r="M35" s="15"/>
      <c r="N35" s="15"/>
      <c r="O35" s="14"/>
      <c r="P35" s="16">
        <f t="shared" si="5"/>
        <v>0</v>
      </c>
    </row>
    <row r="36" spans="1:16">
      <c r="D36" s="16"/>
      <c r="E36" s="13"/>
      <c r="F36" s="15"/>
      <c r="G36" s="14"/>
      <c r="H36" s="16">
        <f t="shared" si="3"/>
        <v>1.625</v>
      </c>
      <c r="I36" s="15"/>
      <c r="J36" s="15"/>
      <c r="K36" s="14"/>
      <c r="L36" s="16">
        <f t="shared" si="4"/>
        <v>1.0062893081760933</v>
      </c>
      <c r="M36" s="15"/>
      <c r="N36" s="15"/>
      <c r="O36" s="14"/>
      <c r="P36" s="16">
        <f t="shared" si="5"/>
        <v>0.50568900126421568</v>
      </c>
    </row>
    <row r="37" spans="1:16">
      <c r="D37" s="16"/>
      <c r="E37" s="13"/>
      <c r="F37" s="15"/>
      <c r="G37" s="14"/>
      <c r="H37" s="16">
        <f t="shared" si="3"/>
        <v>2.958579881656803</v>
      </c>
      <c r="I37" s="15"/>
      <c r="J37" s="15"/>
      <c r="K37" s="14"/>
      <c r="L37" s="16">
        <f t="shared" si="4"/>
        <v>1.4423076923076934</v>
      </c>
      <c r="M37" s="15"/>
      <c r="N37" s="15"/>
      <c r="O37" s="14"/>
      <c r="P37" s="16">
        <f t="shared" si="5"/>
        <v>1.4423076923076934</v>
      </c>
    </row>
    <row r="38" spans="1:16">
      <c r="D38" s="16"/>
      <c r="E38" s="13"/>
      <c r="F38" s="15"/>
      <c r="G38" s="14"/>
      <c r="H38" s="16">
        <f t="shared" si="3"/>
        <v>1.2430939226519371</v>
      </c>
      <c r="I38" s="15"/>
      <c r="J38" s="15"/>
      <c r="K38" s="14"/>
      <c r="L38" s="16">
        <f t="shared" si="4"/>
        <v>0.8321775312066535</v>
      </c>
      <c r="M38" s="15"/>
      <c r="N38" s="15"/>
      <c r="O38" s="14"/>
      <c r="P38" s="16">
        <f t="shared" si="5"/>
        <v>0.41782729805014185</v>
      </c>
    </row>
    <row r="39" spans="1:16">
      <c r="D39" s="16"/>
      <c r="E39" s="13"/>
      <c r="F39" s="15"/>
      <c r="G39" s="14"/>
      <c r="H39" s="16">
        <f t="shared" si="3"/>
        <v>6.4334085778781116</v>
      </c>
      <c r="I39" s="15"/>
      <c r="J39" s="15"/>
      <c r="K39" s="14"/>
      <c r="L39" s="16">
        <f t="shared" si="4"/>
        <v>2.9274004683840786</v>
      </c>
      <c r="M39" s="15"/>
      <c r="N39" s="15"/>
      <c r="O39" s="14"/>
      <c r="P39" s="16">
        <f t="shared" si="5"/>
        <v>1.7772511848341281</v>
      </c>
    </row>
    <row r="40" spans="1:16">
      <c r="D40" s="16"/>
      <c r="E40" s="13"/>
      <c r="F40" s="15"/>
      <c r="G40" s="14"/>
      <c r="H40" s="16">
        <f t="shared" si="3"/>
        <v>7.109879963065552</v>
      </c>
      <c r="I40" s="15"/>
      <c r="J40" s="15"/>
      <c r="K40" s="14"/>
      <c r="L40" s="16">
        <f t="shared" si="4"/>
        <v>2.8019323671497602</v>
      </c>
      <c r="M40" s="15"/>
      <c r="N40" s="15"/>
      <c r="O40" s="14"/>
      <c r="P40" s="16">
        <f t="shared" si="5"/>
        <v>1.5655577299412897</v>
      </c>
    </row>
    <row r="41" spans="1:16">
      <c r="D41" s="16"/>
      <c r="E41" s="13"/>
      <c r="F41" s="15"/>
      <c r="G41" s="14"/>
      <c r="H41" s="16">
        <f t="shared" si="3"/>
        <v>6.4859632139399821</v>
      </c>
      <c r="I41" s="15"/>
      <c r="J41" s="15"/>
      <c r="K41" s="14"/>
      <c r="L41" s="16">
        <f t="shared" si="4"/>
        <v>2.3255813953488484</v>
      </c>
      <c r="M41" s="15"/>
      <c r="N41" s="15"/>
      <c r="O41" s="14"/>
      <c r="P41" s="16">
        <f t="shared" si="5"/>
        <v>1.1258955987717485</v>
      </c>
    </row>
    <row r="42" spans="1:16">
      <c r="D42" s="16"/>
      <c r="E42" s="13"/>
      <c r="F42" s="15"/>
      <c r="G42" s="14"/>
      <c r="H42" s="16">
        <f t="shared" si="3"/>
        <v>4.3802423112767883</v>
      </c>
      <c r="I42" s="15"/>
      <c r="J42" s="15"/>
      <c r="K42" s="14"/>
      <c r="L42" s="16">
        <f t="shared" si="4"/>
        <v>2.4714828897338492</v>
      </c>
      <c r="M42" s="15"/>
      <c r="N42" s="15"/>
      <c r="O42" s="14"/>
      <c r="P42" s="16">
        <f t="shared" si="5"/>
        <v>2.4714828897338492</v>
      </c>
    </row>
    <row r="43" spans="1:16">
      <c r="D43" s="16"/>
      <c r="E43" s="13"/>
      <c r="F43" s="15"/>
      <c r="G43" s="14"/>
      <c r="H43" s="16">
        <f t="shared" si="3"/>
        <v>6.5651760228354021</v>
      </c>
      <c r="I43" s="15"/>
      <c r="J43" s="15"/>
      <c r="K43" s="14"/>
      <c r="L43" s="16">
        <f t="shared" si="4"/>
        <v>1.9960079840319338</v>
      </c>
      <c r="M43" s="15"/>
      <c r="N43" s="15"/>
      <c r="O43" s="14"/>
      <c r="P43" s="16">
        <f t="shared" si="5"/>
        <v>1.2072434607645874</v>
      </c>
    </row>
    <row r="44" spans="1:16">
      <c r="D44" s="16"/>
      <c r="E44" s="13"/>
      <c r="F44" s="15"/>
      <c r="G44" s="14"/>
      <c r="H44" s="16">
        <f t="shared" si="3"/>
        <v>9.9834983498349885</v>
      </c>
      <c r="I44" s="15"/>
      <c r="J44" s="15"/>
      <c r="K44" s="14"/>
      <c r="L44" s="16">
        <f t="shared" si="4"/>
        <v>5.3772766695576735</v>
      </c>
      <c r="M44" s="15"/>
      <c r="N44" s="15"/>
      <c r="O44" s="14"/>
      <c r="P44" s="16">
        <f t="shared" si="5"/>
        <v>2.6761819803746647</v>
      </c>
    </row>
    <row r="45" spans="1:16">
      <c r="D45" s="16"/>
      <c r="E45" s="13"/>
      <c r="F45" s="15"/>
      <c r="G45" s="14"/>
      <c r="H45" s="16">
        <f t="shared" si="3"/>
        <v>5.5445544554455495</v>
      </c>
      <c r="I45" s="15"/>
      <c r="J45" s="15"/>
      <c r="K45" s="14"/>
      <c r="L45" s="16">
        <f t="shared" si="4"/>
        <v>1.1398963730569989</v>
      </c>
      <c r="M45" s="15"/>
      <c r="N45" s="15"/>
      <c r="O45" s="14"/>
      <c r="P45" s="16">
        <f t="shared" si="5"/>
        <v>0.83160083160083786</v>
      </c>
    </row>
    <row r="46" spans="1:16">
      <c r="D46" s="16"/>
      <c r="E46" s="13"/>
      <c r="F46" s="15"/>
      <c r="G46" s="14"/>
      <c r="H46" s="16">
        <f t="shared" si="3"/>
        <v>7.4306177260519206</v>
      </c>
      <c r="I46" s="15"/>
      <c r="J46" s="15"/>
      <c r="K46" s="14"/>
      <c r="L46" s="16">
        <f t="shared" si="4"/>
        <v>3.2740879326473333</v>
      </c>
      <c r="M46" s="15"/>
      <c r="N46" s="15"/>
      <c r="O46" s="14"/>
      <c r="P46" s="16">
        <f t="shared" si="5"/>
        <v>1.1472275334608071</v>
      </c>
    </row>
    <row r="47" spans="1:16">
      <c r="D47" s="16"/>
      <c r="E47" s="13"/>
      <c r="F47" s="15"/>
      <c r="G47" s="14"/>
      <c r="H47" s="16">
        <f t="shared" si="3"/>
        <v>6.2050359712230119</v>
      </c>
      <c r="I47" s="15"/>
      <c r="J47" s="15"/>
      <c r="K47" s="14"/>
      <c r="L47" s="16">
        <f t="shared" si="4"/>
        <v>3.2467532467532436</v>
      </c>
      <c r="M47" s="15"/>
      <c r="N47" s="15"/>
      <c r="O47" s="14"/>
      <c r="P47" s="16">
        <f t="shared" si="5"/>
        <v>2.9767441860465027</v>
      </c>
    </row>
    <row r="48" spans="1:16">
      <c r="D48" s="16"/>
      <c r="E48" s="13"/>
      <c r="F48" s="15"/>
      <c r="G48" s="14"/>
      <c r="H48" s="16">
        <f t="shared" si="3"/>
        <v>6.0164083865086582</v>
      </c>
      <c r="I48" s="15"/>
      <c r="J48" s="15"/>
      <c r="K48" s="14"/>
      <c r="L48" s="16">
        <f t="shared" si="4"/>
        <v>2.5519848771266567</v>
      </c>
      <c r="M48" s="15"/>
      <c r="N48" s="15"/>
      <c r="O48" s="14"/>
      <c r="P48" s="16">
        <f t="shared" si="5"/>
        <v>1.3397129186602825</v>
      </c>
    </row>
    <row r="49" spans="1:16">
      <c r="A49" s="28"/>
      <c r="B49" s="28"/>
      <c r="C49" s="28"/>
      <c r="D49" s="23"/>
      <c r="E49" s="29"/>
      <c r="F49" s="28"/>
      <c r="G49" s="30"/>
      <c r="H49" s="23">
        <f t="shared" si="3"/>
        <v>7.0305272895467112</v>
      </c>
      <c r="I49" s="28"/>
      <c r="J49" s="28"/>
      <c r="K49" s="30"/>
      <c r="L49" s="23">
        <f t="shared" si="4"/>
        <v>3.735632183908038</v>
      </c>
      <c r="M49" s="28"/>
      <c r="N49" s="28"/>
      <c r="O49" s="30"/>
      <c r="P49" s="23">
        <f t="shared" si="5"/>
        <v>3.4582132564841572</v>
      </c>
    </row>
  </sheetData>
  <mergeCells count="8">
    <mergeCell ref="A2:A4"/>
    <mergeCell ref="B2:B4"/>
    <mergeCell ref="C2:C4"/>
    <mergeCell ref="D2:D4"/>
    <mergeCell ref="E2:P2"/>
    <mergeCell ref="E3:H3"/>
    <mergeCell ref="I3:L3"/>
    <mergeCell ref="M3:P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B3" sqref="B3"/>
    </sheetView>
  </sheetViews>
  <sheetFormatPr defaultRowHeight="15"/>
  <sheetData>
    <row r="1" spans="1:4" ht="45.75" thickTop="1">
      <c r="A1" s="38" t="s">
        <v>18</v>
      </c>
      <c r="B1" s="71" t="s">
        <v>8</v>
      </c>
      <c r="C1" s="71" t="s">
        <v>19</v>
      </c>
      <c r="D1" s="71" t="s">
        <v>20</v>
      </c>
    </row>
    <row r="2" spans="1:4" ht="15.75" thickBot="1">
      <c r="A2" s="39" t="s">
        <v>21</v>
      </c>
      <c r="B2" s="72"/>
      <c r="C2" s="72"/>
      <c r="D2" s="72"/>
    </row>
    <row r="3" spans="1:4" ht="15.75" thickTop="1">
      <c r="A3" s="31">
        <v>1000</v>
      </c>
      <c r="B3" s="56">
        <v>4.87</v>
      </c>
      <c r="C3" s="35">
        <v>0.46</v>
      </c>
      <c r="D3" s="35">
        <v>9.98</v>
      </c>
    </row>
    <row r="4" spans="1:4">
      <c r="A4" s="31">
        <v>3000</v>
      </c>
      <c r="B4" s="36">
        <v>1.86</v>
      </c>
      <c r="C4" s="36">
        <v>0</v>
      </c>
      <c r="D4" s="36">
        <v>5.38</v>
      </c>
    </row>
    <row r="5" spans="1:4" ht="15.75" thickBot="1">
      <c r="A5" s="32">
        <v>5000</v>
      </c>
      <c r="B5" s="37">
        <v>1.24</v>
      </c>
      <c r="C5" s="37">
        <v>0</v>
      </c>
      <c r="D5" s="37">
        <v>3.46</v>
      </c>
    </row>
    <row r="6" spans="1:4" ht="15.75" thickTop="1"/>
    <row r="7" spans="1:4">
      <c r="A7" s="15"/>
    </row>
  </sheetData>
  <mergeCells count="3">
    <mergeCell ref="B1:B2"/>
    <mergeCell ref="C1:C2"/>
    <mergeCell ref="D1:D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3" sqref="B3"/>
    </sheetView>
  </sheetViews>
  <sheetFormatPr defaultRowHeight="15"/>
  <cols>
    <col min="3" max="3" width="12.28515625" customWidth="1"/>
  </cols>
  <sheetData>
    <row r="1" spans="1:8" ht="45.75" thickTop="1">
      <c r="A1" s="38" t="s">
        <v>24</v>
      </c>
      <c r="B1" s="38" t="s">
        <v>22</v>
      </c>
      <c r="C1" s="38" t="s">
        <v>23</v>
      </c>
      <c r="E1" s="40" t="s">
        <v>26</v>
      </c>
      <c r="F1" s="38" t="s">
        <v>8</v>
      </c>
      <c r="G1" s="38" t="s">
        <v>19</v>
      </c>
      <c r="H1" s="38" t="s">
        <v>25</v>
      </c>
    </row>
    <row r="2" spans="1:8" ht="15.75" thickBot="1">
      <c r="A2" s="39" t="s">
        <v>21</v>
      </c>
      <c r="B2" s="39"/>
      <c r="C2" s="39"/>
      <c r="E2" s="39" t="s">
        <v>21</v>
      </c>
      <c r="F2" s="39"/>
      <c r="G2" s="39"/>
      <c r="H2" s="39"/>
    </row>
    <row r="3" spans="1:8" ht="15.75" thickTop="1">
      <c r="A3" s="31">
        <v>1000</v>
      </c>
      <c r="B3" s="56">
        <v>9.6199999999999992</v>
      </c>
      <c r="C3" s="35">
        <v>151.83000000000001</v>
      </c>
      <c r="E3" s="31">
        <v>1000</v>
      </c>
      <c r="F3" s="56">
        <f>Riassunto!$B$3-RiassuntoSP!$B$3</f>
        <v>-0.52103685156313073</v>
      </c>
      <c r="G3" s="35">
        <f>Riassunto!$C$3-RiassuntoSP!$C$3</f>
        <v>-1.2844036697208794E-3</v>
      </c>
      <c r="H3" s="35">
        <f>Riassunto!$D$3-RiassuntoSP!$D$3</f>
        <v>-2.7154260089686169</v>
      </c>
    </row>
    <row r="4" spans="1:8">
      <c r="A4" s="31">
        <v>3000</v>
      </c>
      <c r="B4" s="36">
        <v>17.73</v>
      </c>
      <c r="C4" s="36">
        <v>187.13</v>
      </c>
      <c r="E4" s="31">
        <v>3000</v>
      </c>
      <c r="F4" s="36">
        <f>Riassunto!$B$4-RiassuntoSP!$B$4</f>
        <v>-3.6356763874368925E-2</v>
      </c>
      <c r="G4" s="36">
        <f>Riassunto!$C$4-RiassuntoSP!$C$4</f>
        <v>0</v>
      </c>
      <c r="H4" s="36">
        <f>Riassunto!$D$4-RiassuntoSP!$D$4</f>
        <v>-0.66384279475982044</v>
      </c>
    </row>
    <row r="5" spans="1:8" ht="15.75" thickBot="1">
      <c r="A5" s="32">
        <v>5000</v>
      </c>
      <c r="B5" s="37">
        <v>53.91</v>
      </c>
      <c r="C5" s="37">
        <v>325.56</v>
      </c>
      <c r="E5" s="32">
        <v>5000</v>
      </c>
      <c r="F5" s="37">
        <f>Riassunto!$B$5-RiassuntoSP!$B$5</f>
        <v>-2.5154385260762746E-2</v>
      </c>
      <c r="G5" s="37">
        <f>Riassunto!$C$5-RiassuntoSP!$C$5</f>
        <v>0</v>
      </c>
      <c r="H5" s="37">
        <f>Riassunto!$D$5-RiassuntoSP!$D$5</f>
        <v>-1.7867435158427369E-3</v>
      </c>
    </row>
    <row r="6" spans="1:8" ht="15.75" thickTop="1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Risultati</vt:lpstr>
      <vt:lpstr>Riassunto</vt:lpstr>
      <vt:lpstr>RisultatiSP</vt:lpstr>
      <vt:lpstr>RiassuntoSP</vt:lpstr>
      <vt:lpstr>SC vs SP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2011-10-17T11:41:50Z</dcterms:modified>
</cp:coreProperties>
</file>