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bookViews>
    <workbookView xWindow="-120" yWindow="-120" windowWidth="20730" windowHeight="11760"/>
  </bookViews>
  <sheets>
    <sheet name="ProjectSchedule" sheetId="11" r:id="rId1"/>
    <sheet name="Case Chart" sheetId="13" r:id="rId2"/>
    <sheet name="Presupuesto" sheetId="14" r:id="rId3"/>
  </sheets>
  <definedNames>
    <definedName name="hoy" localSheetId="0">TODAY()</definedName>
    <definedName name="InicioDelProyecto">ProjectSchedule!$E$3</definedName>
    <definedName name="SemanaPara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44525"/>
</workbook>
</file>

<file path=xl/calcChain.xml><?xml version="1.0" encoding="utf-8"?>
<calcChain xmlns="http://schemas.openxmlformats.org/spreadsheetml/2006/main">
  <c r="G26" i="11" l="1"/>
  <c r="G28" i="11"/>
  <c r="G29" i="11"/>
  <c r="G30" i="11"/>
  <c r="G31" i="11"/>
  <c r="G27" i="11"/>
  <c r="E3" i="11"/>
  <c r="D21" i="14" l="1"/>
  <c r="D13" i="14"/>
  <c r="E8" i="14"/>
  <c r="D8" i="14"/>
  <c r="J20" i="13" l="1"/>
  <c r="I20" i="13"/>
  <c r="H7" i="11" l="1"/>
  <c r="E9" i="11" l="1"/>
  <c r="E21" i="11" s="1"/>
  <c r="F21" i="11" s="1"/>
  <c r="E22" i="11" l="1"/>
  <c r="F22" i="11" s="1"/>
  <c r="G21" i="11"/>
  <c r="F9" i="11"/>
  <c r="G9" i="11" s="1"/>
  <c r="I5" i="11"/>
  <c r="H33" i="11"/>
  <c r="H32" i="11"/>
  <c r="H31" i="11"/>
  <c r="H30" i="11"/>
  <c r="H29" i="11"/>
  <c r="H28" i="11"/>
  <c r="H26" i="11"/>
  <c r="H21" i="11"/>
  <c r="H20" i="11"/>
  <c r="H14" i="11"/>
  <c r="H8" i="11"/>
  <c r="H22" i="11" l="1"/>
  <c r="G22" i="11"/>
  <c r="E23" i="11"/>
  <c r="F23" i="11" s="1"/>
  <c r="G23" i="11" s="1"/>
  <c r="E10" i="11"/>
  <c r="F10" i="11" s="1"/>
  <c r="G10" i="11" s="1"/>
  <c r="H9" i="11"/>
  <c r="E25" i="11" l="1"/>
  <c r="F25" i="11" s="1"/>
  <c r="E11" i="11"/>
  <c r="F11" i="11" s="1"/>
  <c r="G11" i="11" s="1"/>
  <c r="H27" i="11"/>
  <c r="H10" i="11"/>
  <c r="E24" i="11"/>
  <c r="H23" i="11"/>
  <c r="J5" i="11"/>
  <c r="K5" i="11" s="1"/>
  <c r="L5" i="11" s="1"/>
  <c r="M5" i="11" s="1"/>
  <c r="N5" i="11" s="1"/>
  <c r="O5" i="11" s="1"/>
  <c r="P5" i="11" s="1"/>
  <c r="H25" i="11" l="1"/>
  <c r="G25" i="11"/>
  <c r="E12" i="11"/>
  <c r="F12" i="11" s="1"/>
  <c r="G12" i="11" s="1"/>
  <c r="F24" i="11"/>
  <c r="H11" i="11"/>
  <c r="Q5" i="11"/>
  <c r="R5" i="11" s="1"/>
  <c r="S5" i="11" s="1"/>
  <c r="T5" i="11" s="1"/>
  <c r="U5" i="11" s="1"/>
  <c r="V5" i="11" s="1"/>
  <c r="W5" i="11" s="1"/>
  <c r="H24" i="11" l="1"/>
  <c r="G24" i="11"/>
  <c r="G20" i="11" s="1"/>
  <c r="H12" i="11"/>
  <c r="E13" i="11"/>
  <c r="X5" i="11"/>
  <c r="Y5" i="11" s="1"/>
  <c r="Z5" i="11" s="1"/>
  <c r="AA5" i="11" s="1"/>
  <c r="AB5" i="11" s="1"/>
  <c r="AC5" i="11" s="1"/>
  <c r="AD5" i="11" s="1"/>
  <c r="F13" i="11" l="1"/>
  <c r="AE5" i="11"/>
  <c r="AF5" i="11" s="1"/>
  <c r="AG5" i="11" s="1"/>
  <c r="AH5" i="11" s="1"/>
  <c r="AI5" i="11" s="1"/>
  <c r="AJ5" i="11" s="1"/>
  <c r="G13" i="11" l="1"/>
  <c r="G8" i="11" s="1"/>
  <c r="H13" i="11"/>
  <c r="E15" i="11"/>
  <c r="E16" i="11" s="1"/>
  <c r="AK5" i="11"/>
  <c r="AL5" i="11" s="1"/>
  <c r="AM5" i="11" s="1"/>
  <c r="AN5" i="11" s="1"/>
  <c r="AO5" i="11" s="1"/>
  <c r="AP5" i="11" s="1"/>
  <c r="AQ5" i="11" s="1"/>
  <c r="F15" i="11" l="1"/>
  <c r="F16" i="11"/>
  <c r="AR5" i="11"/>
  <c r="AS5" i="11" s="1"/>
  <c r="E17" i="11" l="1"/>
  <c r="E18" i="11" s="1"/>
  <c r="G16" i="11"/>
  <c r="H15" i="11"/>
  <c r="G15" i="11"/>
  <c r="H16" i="11"/>
  <c r="AT5" i="11"/>
  <c r="F17" i="11" l="1"/>
  <c r="H17" i="11" s="1"/>
  <c r="E19" i="11"/>
  <c r="F19" i="11" s="1"/>
  <c r="F18" i="11"/>
  <c r="AU5" i="11"/>
  <c r="G17" i="11" l="1"/>
  <c r="H18" i="11"/>
  <c r="G18" i="11"/>
  <c r="H19" i="11"/>
  <c r="G19" i="11"/>
  <c r="AV5" i="11"/>
  <c r="G14" i="11" l="1"/>
  <c r="AW5" i="11"/>
  <c r="AX5" i="11" l="1"/>
  <c r="AY5" i="11" s="1"/>
  <c r="AZ5" i="11" l="1"/>
  <c r="BA5" i="11" l="1"/>
  <c r="BB5" i="11" l="1"/>
  <c r="BC5" i="11" l="1"/>
  <c r="BD5" i="11" l="1"/>
  <c r="BE5" i="11" l="1"/>
  <c r="BF5" i="11" l="1"/>
  <c r="BG5" i="11" l="1"/>
  <c r="BH5" i="11" l="1"/>
  <c r="BI5" i="11" l="1"/>
  <c r="BJ5" i="11" l="1"/>
  <c r="BK5" i="11" l="1"/>
  <c r="BL5" i="11" l="1"/>
</calcChain>
</file>

<file path=xl/sharedStrings.xml><?xml version="1.0" encoding="utf-8"?>
<sst xmlns="http://schemas.openxmlformats.org/spreadsheetml/2006/main" count="181" uniqueCount="101">
  <si>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</si>
  <si>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</si>
  <si>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</si>
  <si>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</si>
  <si>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</si>
  <si>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</si>
  <si>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</si>
  <si>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</si>
  <si>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</si>
  <si>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</si>
  <si>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</si>
  <si>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</si>
  <si>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</si>
  <si>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</si>
  <si>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</si>
  <si>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</si>
  <si>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</si>
  <si>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</si>
  <si>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</si>
  <si>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PROGRESO</t>
  </si>
  <si>
    <t>INICIO</t>
  </si>
  <si>
    <t>FIN</t>
  </si>
  <si>
    <t>DÍAS</t>
  </si>
  <si>
    <t>Green-Jade Energy</t>
  </si>
  <si>
    <t>GAIA</t>
  </si>
  <si>
    <t>Rafael Peñate</t>
  </si>
  <si>
    <t>Jorge A. Falcón</t>
  </si>
  <si>
    <t>Investigación de consumo de energía (kw/h)</t>
  </si>
  <si>
    <t>Instalación</t>
  </si>
  <si>
    <t>Compra de Equipo Eólico</t>
  </si>
  <si>
    <t>Frank Madrid</t>
  </si>
  <si>
    <t>Cierre de proyecto</t>
  </si>
  <si>
    <t>LA ESTRATEGIA</t>
  </si>
  <si>
    <t>LA SITUACIÓN</t>
  </si>
  <si>
    <t>LA TÁCTICA</t>
  </si>
  <si>
    <t>La gran idea</t>
  </si>
  <si>
    <t>Palabras clave</t>
  </si>
  <si>
    <t>Unidades</t>
  </si>
  <si>
    <t>Total</t>
  </si>
  <si>
    <t>Traslado</t>
  </si>
  <si>
    <t>Cetes</t>
  </si>
  <si>
    <t>Aranceles</t>
  </si>
  <si>
    <t>Bases para aeroturbina</t>
  </si>
  <si>
    <t>Presupuesto 1er año (USD)</t>
  </si>
  <si>
    <t>marzo de 2021</t>
  </si>
  <si>
    <t>abril de 2021</t>
  </si>
  <si>
    <t>l</t>
  </si>
  <si>
    <t>m</t>
  </si>
  <si>
    <t>j</t>
  </si>
  <si>
    <t>v</t>
  </si>
  <si>
    <t>s</t>
  </si>
  <si>
    <t>d</t>
  </si>
  <si>
    <t>Consumo promedio de hoteles</t>
  </si>
  <si>
    <t>Consumo promedio de bares</t>
  </si>
  <si>
    <t>Consumo promedio de antros</t>
  </si>
  <si>
    <t>Consumo promedio de hospitales</t>
  </si>
  <si>
    <t>Bateria para emergencias</t>
  </si>
  <si>
    <t>Benchmarking entre provedores</t>
  </si>
  <si>
    <t>Adquisión de turbinas</t>
  </si>
  <si>
    <t>Traslado vía marítima</t>
  </si>
  <si>
    <t>Permisos para su traslado, instalación y uso</t>
  </si>
  <si>
    <t>Recepción y traslado a su lugar de fina</t>
  </si>
  <si>
    <t xml:space="preserve">Perforación para mástiles </t>
  </si>
  <si>
    <t xml:space="preserve">Construcción de bases para los mástiles </t>
  </si>
  <si>
    <t>Instalación y elevación de rotores</t>
  </si>
  <si>
    <t>Instalación eléctrica</t>
  </si>
  <si>
    <t>Instalación de baterias en sitios correspondientes</t>
  </si>
  <si>
    <t xml:space="preserve">Checklist </t>
  </si>
  <si>
    <t>Configuraciones finales</t>
  </si>
  <si>
    <t>Entrega de manuales a usiarios</t>
  </si>
  <si>
    <t>Seminario "eficiencia energética"</t>
  </si>
  <si>
    <t>Seminario "mantenimiento preventivo y correctivo"</t>
  </si>
  <si>
    <t xml:space="preserve">Valor de proposición </t>
  </si>
  <si>
    <t>Clientes potenciales</t>
  </si>
  <si>
    <t>Modelo de ingresos</t>
  </si>
  <si>
    <t>Plan de desarrollo</t>
  </si>
  <si>
    <t>Tendencias</t>
  </si>
  <si>
    <t>Hitos</t>
  </si>
  <si>
    <t>Los números</t>
  </si>
  <si>
    <t>Ayudar en la prevención del calentamiento global, haciendo uso del 100% de las instalaciones hoteleras en la costa, utilizando la energía eólica.</t>
  </si>
  <si>
    <t xml:space="preserve">Incialmente los hoteles en la riviera maya, posteriormente un porcente de la ciudad. </t>
  </si>
  <si>
    <t>Energias verdes, energía limpias, energias renovables, cero contaminación.</t>
  </si>
  <si>
    <t>Ser 100% sustentable en un lapso menor de 2 años, reducir las emisiones contaminantes provenientes de otro tipo de energías dentro del hotel.</t>
  </si>
  <si>
    <t>En la captación de mayores clientes, dado los actuales movimientos de la sociedad, además la energía eólica en las costas es infinita.</t>
  </si>
  <si>
    <t>El ser los pioneros en cuestiones hoteleras en ser sustentables mediantes energías renovables captará mayor atención en las nuevas gerenaciones.</t>
  </si>
  <si>
    <t>Energía eólica, autosustentabilidad.</t>
  </si>
  <si>
    <t xml:space="preserve">La energía eólica es de las más redituables hoy en dia, por que puede haber viento las 24hrs del día. Mantener una instalación de esta natiraleza no es caro, es práctica, sencilla y fácil acceso. </t>
  </si>
  <si>
    <t>Aeroturbina</t>
  </si>
  <si>
    <t>Baterias</t>
  </si>
  <si>
    <t>Regulador MMPT</t>
  </si>
  <si>
    <t>Baterias estacionarias</t>
  </si>
  <si>
    <t>Impuestos</t>
  </si>
  <si>
    <t>Construcción</t>
  </si>
  <si>
    <t>Mano de obra</t>
  </si>
  <si>
    <t>Permisos</t>
  </si>
  <si>
    <t>Mantenimiento cuatrimestral</t>
  </si>
  <si>
    <t>Precio unitario</t>
  </si>
  <si>
    <t>Total neto</t>
  </si>
  <si>
    <t>Inversión</t>
  </si>
  <si>
    <t xml:space="preserve">Ganancia </t>
  </si>
  <si>
    <t xml:space="preserve">Nohemí de Falcón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</si>
</sst>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Red]\-&quot;$&quot;#,##0"/>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m/d/yy;@"/>
    <numFmt numFmtId="169" formatCode="d\-m\-yy;@"/>
    <numFmt numFmtId="170" formatCode="ddd\,\ dd/mm/yyyy"/>
    <numFmt numFmtId="171" formatCode="mmm\ &quot;de&quot;\ yyyy"/>
    <numFmt numFmtId="172" formatCode="d"/>
    <numFmt numFmtId="173" formatCode="_-[$$-409]* #,##0.00_ ;_-[$$-409]* \-#,##0.00\ ;_-[$$-409]* &quot;-&quot;??_ ;_-@_ "/>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427FC2"/>
        <bgColor indexed="64"/>
      </patternFill>
    </fill>
    <fill>
      <patternFill patternType="solid">
        <fgColor theme="5" tint="0.39997558519241921"/>
        <bgColor indexed="64"/>
      </patternFill>
    </fill>
    <fill>
      <patternFill patternType="solid">
        <fgColor theme="0" tint="-0.249977111117893"/>
        <bgColor indexed="64"/>
      </patternFill>
    </fill>
  </fills>
  <borders count="26">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0"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4" fontId="9" fillId="0" borderId="0" applyFont="0" applyFill="0" applyBorder="0" applyAlignment="0" applyProtection="0"/>
    <xf numFmtId="167" fontId="9" fillId="0" borderId="0" applyFont="0" applyFill="0" applyBorder="0" applyAlignment="0" applyProtection="0"/>
    <xf numFmtId="166" fontId="9" fillId="0" borderId="0" applyFont="0" applyFill="0" applyBorder="0" applyAlignment="0" applyProtection="0"/>
    <xf numFmtId="0" fontId="18" fillId="0" borderId="0" applyNumberFormat="0" applyFill="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1" fillId="16" borderId="0" applyNumberFormat="0" applyBorder="0" applyAlignment="0" applyProtection="0"/>
    <xf numFmtId="0" fontId="22" fillId="17" borderId="11" applyNumberFormat="0" applyAlignment="0" applyProtection="0"/>
    <xf numFmtId="0" fontId="23" fillId="18" borderId="12" applyNumberFormat="0" applyAlignment="0" applyProtection="0"/>
    <xf numFmtId="0" fontId="24" fillId="18" borderId="11" applyNumberFormat="0" applyAlignment="0" applyProtection="0"/>
    <xf numFmtId="0" fontId="25" fillId="0" borderId="13" applyNumberFormat="0" applyFill="0" applyAlignment="0" applyProtection="0"/>
    <xf numFmtId="0" fontId="26" fillId="19" borderId="14" applyNumberFormat="0" applyAlignment="0" applyProtection="0"/>
    <xf numFmtId="0" fontId="27" fillId="0" borderId="0" applyNumberFormat="0" applyFill="0" applyBorder="0" applyAlignment="0" applyProtection="0"/>
    <xf numFmtId="0" fontId="9" fillId="20" borderId="15" applyNumberFormat="0" applyFont="0" applyAlignment="0" applyProtection="0"/>
    <xf numFmtId="0" fontId="28" fillId="0" borderId="0" applyNumberFormat="0" applyFill="0" applyBorder="0" applyAlignment="0" applyProtection="0"/>
    <xf numFmtId="0" fontId="6" fillId="0" borderId="16"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2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0" borderId="2" xfId="11">
      <alignment horizontal="center" vertical="center"/>
    </xf>
    <xf numFmtId="0" fontId="9" fillId="0" borderId="2" xfId="12">
      <alignment horizontal="left" vertical="center" indent="2"/>
    </xf>
    <xf numFmtId="169" fontId="0" fillId="8" borderId="2" xfId="0" applyNumberFormat="1" applyFill="1" applyBorder="1" applyAlignment="1">
      <alignment horizontal="center" vertical="center"/>
    </xf>
    <xf numFmtId="169" fontId="5" fillId="8" borderId="2" xfId="0" applyNumberFormat="1" applyFont="1" applyFill="1" applyBorder="1" applyAlignment="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0" borderId="2" xfId="10" applyNumberFormat="1">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2" fontId="11" fillId="7" borderId="6" xfId="0" applyNumberFormat="1" applyFont="1" applyFill="1" applyBorder="1" applyAlignment="1">
      <alignment horizontal="center" vertical="center"/>
    </xf>
    <xf numFmtId="172" fontId="11" fillId="7" borderId="0" xfId="0" applyNumberFormat="1" applyFont="1" applyFill="1" applyAlignment="1">
      <alignment horizontal="center" vertical="center"/>
    </xf>
    <xf numFmtId="172" fontId="11" fillId="7" borderId="7" xfId="0" applyNumberFormat="1" applyFont="1" applyFill="1" applyBorder="1" applyAlignment="1">
      <alignment horizontal="center" vertical="center"/>
    </xf>
    <xf numFmtId="0" fontId="0" fillId="8" borderId="2" xfId="11" applyFont="1" applyFill="1">
      <alignment horizontal="center" vertical="center"/>
    </xf>
    <xf numFmtId="0" fontId="6" fillId="8" borderId="2" xfId="0" applyFont="1" applyFill="1" applyBorder="1" applyAlignment="1">
      <alignment horizontal="left" vertical="center" wrapText="1" indent="1"/>
    </xf>
    <xf numFmtId="0" fontId="0" fillId="3" borderId="2" xfId="12" applyFont="1" applyFill="1">
      <alignment horizontal="left" vertical="center" indent="2"/>
    </xf>
    <xf numFmtId="0" fontId="0" fillId="3" borderId="2" xfId="12" applyFont="1" applyFill="1" applyAlignment="1">
      <alignment horizontal="left" vertical="center" wrapText="1" indent="2"/>
    </xf>
    <xf numFmtId="0" fontId="0" fillId="3" borderId="2" xfId="11" applyFont="1" applyFill="1">
      <alignment horizontal="center" vertical="center"/>
    </xf>
    <xf numFmtId="0" fontId="0" fillId="9" borderId="2" xfId="11" applyFont="1" applyFill="1">
      <alignment horizontal="center" vertical="center"/>
    </xf>
    <xf numFmtId="0" fontId="0" fillId="4" borderId="2" xfId="11" applyFont="1" applyFill="1">
      <alignment horizontal="center" vertical="center"/>
    </xf>
    <xf numFmtId="0" fontId="0" fillId="4" borderId="2" xfId="12" applyFont="1" applyFill="1">
      <alignment horizontal="left" vertical="center" indent="2"/>
    </xf>
    <xf numFmtId="0" fontId="0" fillId="4" borderId="2" xfId="12" applyFont="1" applyFill="1" applyAlignment="1">
      <alignment horizontal="left" vertical="center" wrapText="1" indent="2"/>
    </xf>
    <xf numFmtId="0" fontId="0" fillId="6" borderId="2" xfId="11" applyFont="1" applyFill="1">
      <alignment horizontal="center" vertical="center"/>
    </xf>
    <xf numFmtId="0" fontId="0" fillId="11" borderId="2" xfId="11" applyFont="1" applyFill="1">
      <alignment horizontal="center" vertical="center"/>
    </xf>
    <xf numFmtId="0" fontId="0" fillId="11" borderId="2" xfId="12" applyFont="1" applyFill="1">
      <alignment horizontal="left" vertical="center" indent="2"/>
    </xf>
    <xf numFmtId="0" fontId="0" fillId="11" borderId="2" xfId="12" applyFont="1" applyFill="1" applyAlignment="1">
      <alignment horizontal="left" vertical="center" wrapText="1" indent="2"/>
    </xf>
    <xf numFmtId="0" fontId="0" fillId="10" borderId="2" xfId="12" applyFont="1" applyFill="1">
      <alignment horizontal="left" vertical="center" indent="2"/>
    </xf>
    <xf numFmtId="0" fontId="0" fillId="5" borderId="2" xfId="11" applyFont="1" applyFill="1">
      <alignment horizontal="center" vertical="center"/>
    </xf>
    <xf numFmtId="0" fontId="0" fillId="10" borderId="2" xfId="11" applyFont="1" applyFill="1">
      <alignment horizontal="center" vertical="center"/>
    </xf>
    <xf numFmtId="0" fontId="0" fillId="10" borderId="2" xfId="12" applyFont="1" applyFill="1" applyAlignment="1">
      <alignment horizontal="left" vertical="center" wrapText="1" indent="2"/>
    </xf>
    <xf numFmtId="0" fontId="0" fillId="0" borderId="0" xfId="0" applyAlignment="1"/>
    <xf numFmtId="0" fontId="0" fillId="0" borderId="21" xfId="0" applyBorder="1"/>
    <xf numFmtId="0" fontId="0" fillId="0" borderId="0"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7" xfId="0" applyBorder="1"/>
    <xf numFmtId="6" fontId="0" fillId="0" borderId="17" xfId="0" applyNumberFormat="1" applyBorder="1"/>
    <xf numFmtId="0" fontId="0" fillId="0" borderId="0" xfId="0" applyAlignment="1">
      <alignment horizontal="center" vertical="center"/>
    </xf>
    <xf numFmtId="173" fontId="0" fillId="0" borderId="0" xfId="15" applyNumberFormat="1" applyFont="1"/>
    <xf numFmtId="173" fontId="0" fillId="0" borderId="0" xfId="0" applyNumberFormat="1"/>
    <xf numFmtId="0" fontId="9" fillId="0" borderId="0" xfId="8">
      <alignment horizontal="right" indent="1"/>
    </xf>
    <xf numFmtId="0" fontId="9" fillId="0" borderId="7" xfId="8" applyBorder="1">
      <alignment horizontal="right" indent="1"/>
    </xf>
    <xf numFmtId="0" fontId="0" fillId="0" borderId="10" xfId="0" applyBorder="1"/>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70" fontId="9" fillId="0" borderId="3" xfId="9" applyNumberFormat="1">
      <alignment horizontal="center" vertical="center"/>
    </xf>
    <xf numFmtId="0" fontId="0" fillId="45" borderId="17" xfId="0" applyFill="1" applyBorder="1" applyAlignment="1">
      <alignment horizontal="center" vertical="center" wrapText="1"/>
    </xf>
    <xf numFmtId="0" fontId="0" fillId="46" borderId="17" xfId="0" applyFill="1" applyBorder="1" applyAlignment="1">
      <alignment horizontal="center" vertical="center" wrapText="1"/>
    </xf>
    <xf numFmtId="0" fontId="0" fillId="47" borderId="17" xfId="0" applyFill="1" applyBorder="1" applyAlignment="1">
      <alignment horizontal="center" vertical="center" wrapText="1"/>
    </xf>
    <xf numFmtId="0" fontId="0" fillId="0" borderId="21" xfId="0" applyBorder="1" applyAlignment="1">
      <alignment horizontal="left" vertical="center" wrapText="1"/>
    </xf>
    <xf numFmtId="0" fontId="0" fillId="0" borderId="0"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left" wrapText="1"/>
    </xf>
    <xf numFmtId="0" fontId="0" fillId="0" borderId="0" xfId="0" applyBorder="1" applyAlignment="1">
      <alignment horizontal="left" wrapText="1"/>
    </xf>
    <xf numFmtId="0" fontId="0" fillId="0" borderId="22" xfId="0" applyBorder="1" applyAlignment="1">
      <alignment horizontal="left" wrapText="1"/>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0" fillId="0" borderId="21" xfId="0" applyBorder="1" applyAlignment="1">
      <alignment horizontal="center" wrapText="1"/>
    </xf>
    <xf numFmtId="0" fontId="0" fillId="0" borderId="0" xfId="0" applyBorder="1" applyAlignment="1">
      <alignment horizontal="center" wrapText="1"/>
    </xf>
    <xf numFmtId="0" fontId="0" fillId="0" borderId="22" xfId="0" applyBorder="1" applyAlignment="1">
      <alignment horizontal="center" wrapText="1"/>
    </xf>
    <xf numFmtId="0" fontId="0" fillId="0" borderId="0" xfId="0" applyAlignment="1">
      <alignment horizontal="center" vertical="center" wrapText="1"/>
    </xf>
    <xf numFmtId="168" fontId="9" fillId="3" borderId="2" xfId="10" applyNumberFormat="1" applyFill="1">
      <alignment horizontal="center" vertical="center"/>
    </xf>
    <xf numFmtId="168" fontId="9" fillId="4" borderId="2" xfId="10" applyNumberFormat="1" applyFill="1">
      <alignment horizontal="center" vertical="center"/>
    </xf>
    <xf numFmtId="168" fontId="9" fillId="11" borderId="2" xfId="10" applyNumberFormat="1" applyFill="1">
      <alignment horizontal="center" vertical="center"/>
    </xf>
    <xf numFmtId="168" fontId="9" fillId="10" borderId="2" xfId="10" applyNumberFormat="1" applyFill="1">
      <alignment horizontal="center" vertical="center"/>
    </xf>
    <xf numFmtId="0" fontId="27" fillId="0" borderId="17" xfId="0" applyFont="1" applyBorder="1"/>
    <xf numFmtId="0" fontId="0" fillId="7" borderId="0" xfId="0" applyFill="1"/>
    <xf numFmtId="173" fontId="0" fillId="7" borderId="0" xfId="15" applyNumberFormat="1" applyFont="1" applyFill="1"/>
    <xf numFmtId="0" fontId="0" fillId="48" borderId="0" xfId="0" applyFill="1"/>
    <xf numFmtId="173" fontId="0" fillId="48" borderId="0" xfId="0" applyNumberFormat="1" applyFill="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a" xfId="18" builtinId="26" customBuiltin="1"/>
    <cellStyle name="Cálculo" xfId="23" builtinId="22" customBuiltin="1"/>
    <cellStyle name="Celda de comprobación" xfId="25" builtinId="23" customBuiltin="1"/>
    <cellStyle name="Celda vinculada" xfId="24" builtinId="24"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otal" xfId="29" builtinId="25" customBuiltin="1"/>
    <cellStyle name="zTextoOculto"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7FC2"/>
      <color rgb="FF215881"/>
      <color rgb="FF42648A"/>
      <color rgb="FF969696"/>
      <color rgb="FFC0C0C0"/>
      <color rgb="FF44678E"/>
      <color rgb="FF4A6F9C"/>
      <color rgb="FF3969AD"/>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6"/>
  <sheetViews>
    <sheetView showGridLines="0" tabSelected="1" showRuler="0" zoomScaleNormal="100" zoomScalePageLayoutView="70" workbookViewId="0">
      <pane ySplit="6" topLeftCell="A7" activePane="bottomLeft" state="frozen"/>
      <selection pane="bottomLeft" activeCell="C29" sqref="C29"/>
    </sheetView>
  </sheetViews>
  <sheetFormatPr baseColWidth="10" defaultColWidth="9.140625" defaultRowHeight="30" customHeight="1" x14ac:dyDescent="0.25"/>
  <cols>
    <col min="1" max="1" width="2.7109375" style="34" customWidth="1"/>
    <col min="2" max="2" width="31.28515625" customWidth="1"/>
    <col min="3" max="3" width="30.7109375" customWidth="1"/>
    <col min="4" max="4" width="10.7109375" customWidth="1"/>
    <col min="5" max="5" width="10.42578125" style="5" customWidth="1"/>
    <col min="6" max="6" width="10.42578125" customWidth="1"/>
    <col min="7" max="7" width="5.140625" customWidth="1"/>
    <col min="8" max="8" width="6.140625" hidden="1" customWidth="1"/>
    <col min="9" max="64" width="2.5703125" customWidth="1"/>
    <col min="69" max="70" width="10.28515625"/>
  </cols>
  <sheetData>
    <row r="1" spans="1:64" ht="30" customHeight="1" x14ac:dyDescent="0.45">
      <c r="A1" s="35" t="s">
        <v>0</v>
      </c>
      <c r="B1" s="39" t="s">
        <v>23</v>
      </c>
      <c r="C1" s="1"/>
      <c r="D1" s="2"/>
      <c r="E1" s="4"/>
      <c r="F1" s="33"/>
      <c r="H1" s="2"/>
      <c r="I1" s="11"/>
    </row>
    <row r="2" spans="1:64" ht="30" customHeight="1" x14ac:dyDescent="0.3">
      <c r="A2" s="34" t="s">
        <v>1</v>
      </c>
      <c r="B2" s="40" t="s">
        <v>24</v>
      </c>
      <c r="I2" s="37"/>
    </row>
    <row r="3" spans="1:64" ht="30" customHeight="1" x14ac:dyDescent="0.25">
      <c r="A3" s="34" t="s">
        <v>2</v>
      </c>
      <c r="B3" s="41" t="s">
        <v>25</v>
      </c>
      <c r="C3" s="87" t="s">
        <v>16</v>
      </c>
      <c r="D3" s="88"/>
      <c r="E3" s="93">
        <f ca="1">TODAY()</f>
        <v>44268</v>
      </c>
      <c r="F3" s="93"/>
    </row>
    <row r="4" spans="1:64" ht="30" customHeight="1" x14ac:dyDescent="0.25">
      <c r="A4" s="35" t="s">
        <v>3</v>
      </c>
      <c r="C4" s="87" t="s">
        <v>17</v>
      </c>
      <c r="D4" s="88"/>
      <c r="E4" s="7">
        <v>1</v>
      </c>
      <c r="I4" s="90" t="s">
        <v>44</v>
      </c>
      <c r="J4" s="91"/>
      <c r="K4" s="91"/>
      <c r="L4" s="91"/>
      <c r="M4" s="91"/>
      <c r="N4" s="91"/>
      <c r="O4" s="92"/>
      <c r="P4" s="90" t="s">
        <v>44</v>
      </c>
      <c r="Q4" s="91"/>
      <c r="R4" s="91"/>
      <c r="S4" s="91"/>
      <c r="T4" s="91"/>
      <c r="U4" s="91"/>
      <c r="V4" s="92"/>
      <c r="W4" s="90" t="s">
        <v>44</v>
      </c>
      <c r="X4" s="91"/>
      <c r="Y4" s="91"/>
      <c r="Z4" s="91"/>
      <c r="AA4" s="91"/>
      <c r="AB4" s="91"/>
      <c r="AC4" s="92"/>
      <c r="AD4" s="90" t="s">
        <v>44</v>
      </c>
      <c r="AE4" s="91"/>
      <c r="AF4" s="91"/>
      <c r="AG4" s="91"/>
      <c r="AH4" s="91"/>
      <c r="AI4" s="91"/>
      <c r="AJ4" s="92"/>
      <c r="AK4" s="90" t="s">
        <v>45</v>
      </c>
      <c r="AL4" s="91"/>
      <c r="AM4" s="91"/>
      <c r="AN4" s="91"/>
      <c r="AO4" s="91"/>
      <c r="AP4" s="91"/>
      <c r="AQ4" s="92"/>
      <c r="AR4" s="90" t="s">
        <v>45</v>
      </c>
      <c r="AS4" s="91"/>
      <c r="AT4" s="91"/>
      <c r="AU4" s="91"/>
      <c r="AV4" s="91"/>
      <c r="AW4" s="91"/>
      <c r="AX4" s="92"/>
      <c r="AY4" s="90" t="s">
        <v>45</v>
      </c>
      <c r="AZ4" s="91"/>
      <c r="BA4" s="91"/>
      <c r="BB4" s="91"/>
      <c r="BC4" s="91"/>
      <c r="BD4" s="91"/>
      <c r="BE4" s="92"/>
      <c r="BF4" s="90" t="s">
        <v>45</v>
      </c>
      <c r="BG4" s="91"/>
      <c r="BH4" s="91"/>
      <c r="BI4" s="91"/>
      <c r="BJ4" s="91"/>
      <c r="BK4" s="91"/>
      <c r="BL4" s="92"/>
    </row>
    <row r="5" spans="1:64" ht="15" customHeight="1" x14ac:dyDescent="0.25">
      <c r="A5" s="35" t="s">
        <v>4</v>
      </c>
      <c r="B5" s="89"/>
      <c r="C5" s="89"/>
      <c r="D5" s="89"/>
      <c r="E5" s="89"/>
      <c r="F5" s="89"/>
      <c r="G5" s="89"/>
      <c r="I5" s="55">
        <f ca="1">InicioDelProyecto-WEEKDAY(InicioDelProyecto,1)+2+7*(SemanaParaMostrar-1)</f>
        <v>44263</v>
      </c>
      <c r="J5" s="56">
        <f ca="1">I5+1</f>
        <v>44264</v>
      </c>
      <c r="K5" s="56">
        <f t="shared" ref="K5:AX5" ca="1" si="0">J5+1</f>
        <v>44265</v>
      </c>
      <c r="L5" s="56">
        <f t="shared" ca="1" si="0"/>
        <v>44266</v>
      </c>
      <c r="M5" s="56">
        <f t="shared" ca="1" si="0"/>
        <v>44267</v>
      </c>
      <c r="N5" s="56">
        <f t="shared" ca="1" si="0"/>
        <v>44268</v>
      </c>
      <c r="O5" s="57">
        <f t="shared" ca="1" si="0"/>
        <v>44269</v>
      </c>
      <c r="P5" s="55">
        <f ca="1">O5+1</f>
        <v>44270</v>
      </c>
      <c r="Q5" s="56">
        <f ca="1">P5+1</f>
        <v>44271</v>
      </c>
      <c r="R5" s="56">
        <f t="shared" ca="1" si="0"/>
        <v>44272</v>
      </c>
      <c r="S5" s="56">
        <f t="shared" ca="1" si="0"/>
        <v>44273</v>
      </c>
      <c r="T5" s="56">
        <f t="shared" ca="1" si="0"/>
        <v>44274</v>
      </c>
      <c r="U5" s="56">
        <f t="shared" ca="1" si="0"/>
        <v>44275</v>
      </c>
      <c r="V5" s="57">
        <f t="shared" ca="1" si="0"/>
        <v>44276</v>
      </c>
      <c r="W5" s="55">
        <f ca="1">V5+1</f>
        <v>44277</v>
      </c>
      <c r="X5" s="56">
        <f ca="1">W5+1</f>
        <v>44278</v>
      </c>
      <c r="Y5" s="56">
        <f t="shared" ca="1" si="0"/>
        <v>44279</v>
      </c>
      <c r="Z5" s="56">
        <f t="shared" ca="1" si="0"/>
        <v>44280</v>
      </c>
      <c r="AA5" s="56">
        <f t="shared" ca="1" si="0"/>
        <v>44281</v>
      </c>
      <c r="AB5" s="56">
        <f t="shared" ca="1" si="0"/>
        <v>44282</v>
      </c>
      <c r="AC5" s="57">
        <f t="shared" ca="1" si="0"/>
        <v>44283</v>
      </c>
      <c r="AD5" s="55">
        <f ca="1">AC5+1</f>
        <v>44284</v>
      </c>
      <c r="AE5" s="56">
        <f ca="1">AD5+1</f>
        <v>44285</v>
      </c>
      <c r="AF5" s="56">
        <f t="shared" ca="1" si="0"/>
        <v>44286</v>
      </c>
      <c r="AG5" s="56">
        <f t="shared" ca="1" si="0"/>
        <v>44287</v>
      </c>
      <c r="AH5" s="56">
        <f t="shared" ca="1" si="0"/>
        <v>44288</v>
      </c>
      <c r="AI5" s="56">
        <f t="shared" ca="1" si="0"/>
        <v>44289</v>
      </c>
      <c r="AJ5" s="57">
        <f t="shared" ca="1" si="0"/>
        <v>44290</v>
      </c>
      <c r="AK5" s="55">
        <f ca="1">AJ5+1</f>
        <v>44291</v>
      </c>
      <c r="AL5" s="56">
        <f ca="1">AK5+1</f>
        <v>44292</v>
      </c>
      <c r="AM5" s="56">
        <f t="shared" ca="1" si="0"/>
        <v>44293</v>
      </c>
      <c r="AN5" s="56">
        <f t="shared" ca="1" si="0"/>
        <v>44294</v>
      </c>
      <c r="AO5" s="56">
        <f t="shared" ca="1" si="0"/>
        <v>44295</v>
      </c>
      <c r="AP5" s="56">
        <f t="shared" ca="1" si="0"/>
        <v>44296</v>
      </c>
      <c r="AQ5" s="57">
        <f t="shared" ca="1" si="0"/>
        <v>44297</v>
      </c>
      <c r="AR5" s="55">
        <f ca="1">AQ5+1</f>
        <v>44298</v>
      </c>
      <c r="AS5" s="56">
        <f ca="1">AR5+1</f>
        <v>44299</v>
      </c>
      <c r="AT5" s="56">
        <f t="shared" ca="1" si="0"/>
        <v>44300</v>
      </c>
      <c r="AU5" s="56">
        <f t="shared" ca="1" si="0"/>
        <v>44301</v>
      </c>
      <c r="AV5" s="56">
        <f t="shared" ca="1" si="0"/>
        <v>44302</v>
      </c>
      <c r="AW5" s="56">
        <f t="shared" ca="1" si="0"/>
        <v>44303</v>
      </c>
      <c r="AX5" s="57">
        <f t="shared" ca="1" si="0"/>
        <v>44304</v>
      </c>
      <c r="AY5" s="55">
        <f t="shared" ref="AY5:BL5" ca="1" si="1">AX5+1</f>
        <v>44305</v>
      </c>
      <c r="AZ5" s="56">
        <f t="shared" ca="1" si="1"/>
        <v>44306</v>
      </c>
      <c r="BA5" s="56">
        <f t="shared" ca="1" si="1"/>
        <v>44307</v>
      </c>
      <c r="BB5" s="56">
        <f t="shared" ca="1" si="1"/>
        <v>44308</v>
      </c>
      <c r="BC5" s="56">
        <f t="shared" ca="1" si="1"/>
        <v>44309</v>
      </c>
      <c r="BD5" s="56">
        <f t="shared" ca="1" si="1"/>
        <v>44310</v>
      </c>
      <c r="BE5" s="57">
        <f t="shared" ca="1" si="1"/>
        <v>44311</v>
      </c>
      <c r="BF5" s="55">
        <f t="shared" ca="1" si="1"/>
        <v>44312</v>
      </c>
      <c r="BG5" s="56">
        <f t="shared" ca="1" si="1"/>
        <v>44313</v>
      </c>
      <c r="BH5" s="56">
        <f t="shared" ca="1" si="1"/>
        <v>44314</v>
      </c>
      <c r="BI5" s="56">
        <f t="shared" ca="1" si="1"/>
        <v>44315</v>
      </c>
      <c r="BJ5" s="56">
        <f t="shared" ca="1" si="1"/>
        <v>44316</v>
      </c>
      <c r="BK5" s="56">
        <f t="shared" ca="1" si="1"/>
        <v>44317</v>
      </c>
      <c r="BL5" s="57">
        <f t="shared" ca="1" si="1"/>
        <v>44318</v>
      </c>
    </row>
    <row r="6" spans="1:64" ht="30" customHeight="1" thickBot="1" x14ac:dyDescent="0.3">
      <c r="A6" s="35" t="s">
        <v>5</v>
      </c>
      <c r="B6" s="8" t="s">
        <v>14</v>
      </c>
      <c r="C6" s="9" t="s">
        <v>18</v>
      </c>
      <c r="D6" s="9" t="s">
        <v>19</v>
      </c>
      <c r="E6" s="9" t="s">
        <v>20</v>
      </c>
      <c r="F6" s="9" t="s">
        <v>21</v>
      </c>
      <c r="G6" s="9" t="s">
        <v>22</v>
      </c>
      <c r="H6" s="9" t="s">
        <v>22</v>
      </c>
      <c r="I6" s="10" t="s">
        <v>46</v>
      </c>
      <c r="J6" s="10" t="s">
        <v>47</v>
      </c>
      <c r="K6" s="10" t="s">
        <v>47</v>
      </c>
      <c r="L6" s="10" t="s">
        <v>48</v>
      </c>
      <c r="M6" s="10" t="s">
        <v>49</v>
      </c>
      <c r="N6" s="10" t="s">
        <v>50</v>
      </c>
      <c r="O6" s="10" t="s">
        <v>51</v>
      </c>
      <c r="P6" s="10" t="s">
        <v>46</v>
      </c>
      <c r="Q6" s="10" t="s">
        <v>47</v>
      </c>
      <c r="R6" s="10" t="s">
        <v>47</v>
      </c>
      <c r="S6" s="10" t="s">
        <v>48</v>
      </c>
      <c r="T6" s="10" t="s">
        <v>49</v>
      </c>
      <c r="U6" s="10" t="s">
        <v>50</v>
      </c>
      <c r="V6" s="10" t="s">
        <v>51</v>
      </c>
      <c r="W6" s="10" t="s">
        <v>46</v>
      </c>
      <c r="X6" s="10" t="s">
        <v>47</v>
      </c>
      <c r="Y6" s="10" t="s">
        <v>47</v>
      </c>
      <c r="Z6" s="10" t="s">
        <v>48</v>
      </c>
      <c r="AA6" s="10" t="s">
        <v>49</v>
      </c>
      <c r="AB6" s="10" t="s">
        <v>50</v>
      </c>
      <c r="AC6" s="10" t="s">
        <v>51</v>
      </c>
      <c r="AD6" s="10" t="s">
        <v>46</v>
      </c>
      <c r="AE6" s="10" t="s">
        <v>47</v>
      </c>
      <c r="AF6" s="10" t="s">
        <v>47</v>
      </c>
      <c r="AG6" s="10" t="s">
        <v>48</v>
      </c>
      <c r="AH6" s="10" t="s">
        <v>49</v>
      </c>
      <c r="AI6" s="10" t="s">
        <v>50</v>
      </c>
      <c r="AJ6" s="10" t="s">
        <v>51</v>
      </c>
      <c r="AK6" s="10" t="s">
        <v>46</v>
      </c>
      <c r="AL6" s="10" t="s">
        <v>47</v>
      </c>
      <c r="AM6" s="10" t="s">
        <v>47</v>
      </c>
      <c r="AN6" s="10" t="s">
        <v>48</v>
      </c>
      <c r="AO6" s="10" t="s">
        <v>49</v>
      </c>
      <c r="AP6" s="10" t="s">
        <v>50</v>
      </c>
      <c r="AQ6" s="10" t="s">
        <v>51</v>
      </c>
      <c r="AR6" s="10" t="s">
        <v>46</v>
      </c>
      <c r="AS6" s="10" t="s">
        <v>47</v>
      </c>
      <c r="AT6" s="10" t="s">
        <v>47</v>
      </c>
      <c r="AU6" s="10" t="s">
        <v>48</v>
      </c>
      <c r="AV6" s="10" t="s">
        <v>49</v>
      </c>
      <c r="AW6" s="10" t="s">
        <v>50</v>
      </c>
      <c r="AX6" s="10" t="s">
        <v>51</v>
      </c>
      <c r="AY6" s="10" t="s">
        <v>46</v>
      </c>
      <c r="AZ6" s="10" t="s">
        <v>47</v>
      </c>
      <c r="BA6" s="10" t="s">
        <v>47</v>
      </c>
      <c r="BB6" s="10" t="s">
        <v>48</v>
      </c>
      <c r="BC6" s="10" t="s">
        <v>49</v>
      </c>
      <c r="BD6" s="10" t="s">
        <v>50</v>
      </c>
      <c r="BE6" s="10" t="s">
        <v>51</v>
      </c>
      <c r="BF6" s="10" t="s">
        <v>46</v>
      </c>
      <c r="BG6" s="10" t="s">
        <v>47</v>
      </c>
      <c r="BH6" s="10" t="s">
        <v>47</v>
      </c>
      <c r="BI6" s="10" t="s">
        <v>48</v>
      </c>
      <c r="BJ6" s="10" t="s">
        <v>49</v>
      </c>
      <c r="BK6" s="10" t="s">
        <v>50</v>
      </c>
      <c r="BL6" s="10" t="s">
        <v>51</v>
      </c>
    </row>
    <row r="7" spans="1:64" ht="30" hidden="1" customHeight="1" thickBot="1" x14ac:dyDescent="0.3">
      <c r="A7" s="34" t="s">
        <v>6</v>
      </c>
      <c r="C7" s="38"/>
      <c r="E7"/>
      <c r="H7" t="str">
        <f>IF(OR(ISBLANK(task_start),ISBLANK(task_end)),"",task_end-task_start+1)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spans="1:64" s="3" customFormat="1" ht="30" customHeight="1" thickBot="1" x14ac:dyDescent="0.3">
      <c r="A8" s="35" t="s">
        <v>7</v>
      </c>
      <c r="B8" s="59" t="s">
        <v>27</v>
      </c>
      <c r="C8" s="58" t="s">
        <v>26</v>
      </c>
      <c r="D8" s="15"/>
      <c r="E8" s="44"/>
      <c r="F8" s="45"/>
      <c r="G8" s="14">
        <f ca="1">SUM(G9:G13)</f>
        <v>21</v>
      </c>
      <c r="H8" s="14" t="str">
        <f t="shared" ref="H8:H33" si="2">IF(OR(ISBLANK(task_start),ISBLANK(task_end)),"",task_end-task_start+1)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row>
    <row r="9" spans="1:64" s="3" customFormat="1" ht="30" customHeight="1" thickBot="1" x14ac:dyDescent="0.3">
      <c r="A9" s="35" t="s">
        <v>8</v>
      </c>
      <c r="B9" s="60" t="s">
        <v>52</v>
      </c>
      <c r="C9" s="62" t="s">
        <v>100</v>
      </c>
      <c r="D9" s="16">
        <v>0.5</v>
      </c>
      <c r="E9" s="119">
        <f ca="1">InicioDelProyecto</f>
        <v>44268</v>
      </c>
      <c r="F9" s="119">
        <f ca="1">E9+3</f>
        <v>44271</v>
      </c>
      <c r="G9" s="14">
        <f ca="1">F9-E9+1</f>
        <v>4</v>
      </c>
      <c r="H9" s="14">
        <f t="shared" ca="1" si="2"/>
        <v>4</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row>
    <row r="10" spans="1:64" s="3" customFormat="1" ht="30" customHeight="1" thickBot="1" x14ac:dyDescent="0.3">
      <c r="A10" s="35" t="s">
        <v>9</v>
      </c>
      <c r="B10" s="60" t="s">
        <v>53</v>
      </c>
      <c r="C10" s="62" t="s">
        <v>100</v>
      </c>
      <c r="D10" s="16">
        <v>0.6</v>
      </c>
      <c r="E10" s="119">
        <f ca="1">F9+1</f>
        <v>44272</v>
      </c>
      <c r="F10" s="119">
        <f ca="1">E10+2</f>
        <v>44274</v>
      </c>
      <c r="G10" s="14">
        <f t="shared" ref="G10:G13" ca="1" si="3">F10-E10+1</f>
        <v>3</v>
      </c>
      <c r="H10" s="14">
        <f t="shared" ca="1" si="2"/>
        <v>3</v>
      </c>
      <c r="I10" s="30"/>
      <c r="J10" s="30"/>
      <c r="K10" s="30"/>
      <c r="L10" s="30"/>
      <c r="M10" s="30"/>
      <c r="N10" s="30"/>
      <c r="O10" s="30"/>
      <c r="P10" s="30"/>
      <c r="Q10" s="30"/>
      <c r="R10" s="30"/>
      <c r="S10" s="30"/>
      <c r="T10" s="30"/>
      <c r="U10" s="31"/>
      <c r="V10" s="31"/>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row>
    <row r="11" spans="1:64" s="3" customFormat="1" ht="30" customHeight="1" thickBot="1" x14ac:dyDescent="0.3">
      <c r="A11" s="34"/>
      <c r="B11" s="60" t="s">
        <v>54</v>
      </c>
      <c r="C11" s="62" t="s">
        <v>100</v>
      </c>
      <c r="D11" s="16">
        <v>0.5</v>
      </c>
      <c r="E11" s="119">
        <f ca="1">F10+1</f>
        <v>44275</v>
      </c>
      <c r="F11" s="119">
        <f ca="1">E11+4</f>
        <v>44279</v>
      </c>
      <c r="G11" s="14">
        <f t="shared" ca="1" si="3"/>
        <v>5</v>
      </c>
      <c r="H11" s="14">
        <f t="shared" ca="1" si="2"/>
        <v>5</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row>
    <row r="12" spans="1:64" s="3" customFormat="1" ht="30" customHeight="1" thickBot="1" x14ac:dyDescent="0.3">
      <c r="A12" s="34"/>
      <c r="B12" s="61" t="s">
        <v>55</v>
      </c>
      <c r="C12" s="62" t="s">
        <v>100</v>
      </c>
      <c r="D12" s="16">
        <v>0.25</v>
      </c>
      <c r="E12" s="119">
        <f ca="1">F11+1</f>
        <v>44280</v>
      </c>
      <c r="F12" s="119">
        <f ca="1">E12+5</f>
        <v>44285</v>
      </c>
      <c r="G12" s="14">
        <f t="shared" ca="1" si="3"/>
        <v>6</v>
      </c>
      <c r="H12" s="14">
        <f t="shared" ca="1" si="2"/>
        <v>6</v>
      </c>
      <c r="I12" s="30"/>
      <c r="J12" s="30"/>
      <c r="K12" s="30"/>
      <c r="L12" s="30"/>
      <c r="M12" s="30"/>
      <c r="N12" s="30"/>
      <c r="O12" s="30"/>
      <c r="P12" s="30"/>
      <c r="Q12" s="30"/>
      <c r="R12" s="30"/>
      <c r="S12" s="30"/>
      <c r="T12" s="30"/>
      <c r="U12" s="30"/>
      <c r="V12" s="30"/>
      <c r="W12" s="30"/>
      <c r="X12" s="30"/>
      <c r="Y12" s="31"/>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row>
    <row r="13" spans="1:64" s="3" customFormat="1" ht="30" customHeight="1" thickBot="1" x14ac:dyDescent="0.3">
      <c r="A13" s="34"/>
      <c r="B13" s="60" t="s">
        <v>56</v>
      </c>
      <c r="C13" s="62" t="s">
        <v>100</v>
      </c>
      <c r="D13" s="16">
        <v>0.1</v>
      </c>
      <c r="E13" s="119">
        <f ca="1">F12+1</f>
        <v>44286</v>
      </c>
      <c r="F13" s="119">
        <f ca="1">E13+2</f>
        <v>44288</v>
      </c>
      <c r="G13" s="14">
        <f t="shared" ca="1" si="3"/>
        <v>3</v>
      </c>
      <c r="H13" s="14">
        <f t="shared" ca="1" si="2"/>
        <v>3</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row>
    <row r="14" spans="1:64" s="3" customFormat="1" ht="30" customHeight="1" thickBot="1" x14ac:dyDescent="0.3">
      <c r="A14" s="35" t="s">
        <v>10</v>
      </c>
      <c r="B14" s="17" t="s">
        <v>29</v>
      </c>
      <c r="C14" s="63" t="s">
        <v>100</v>
      </c>
      <c r="D14" s="18"/>
      <c r="E14" s="46"/>
      <c r="F14" s="47"/>
      <c r="G14" s="14">
        <f ca="1">SUM(G15:G19)</f>
        <v>22</v>
      </c>
      <c r="H14" s="14" t="str">
        <f t="shared" si="2"/>
        <v/>
      </c>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row>
    <row r="15" spans="1:64" s="3" customFormat="1" ht="30" customHeight="1" thickBot="1" x14ac:dyDescent="0.3">
      <c r="A15" s="35"/>
      <c r="B15" s="66" t="s">
        <v>57</v>
      </c>
      <c r="C15" s="64" t="s">
        <v>26</v>
      </c>
      <c r="D15" s="19">
        <v>1</v>
      </c>
      <c r="E15" s="120">
        <f ca="1">F13+1</f>
        <v>44289</v>
      </c>
      <c r="F15" s="120">
        <f ca="1">E15+4</f>
        <v>44293</v>
      </c>
      <c r="G15" s="14">
        <f ca="1">F15-E15+1</f>
        <v>5</v>
      </c>
      <c r="H15" s="14">
        <f t="shared" ca="1" si="2"/>
        <v>5</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row>
    <row r="16" spans="1:64" s="3" customFormat="1" ht="30" customHeight="1" thickBot="1" x14ac:dyDescent="0.3">
      <c r="A16" s="34"/>
      <c r="B16" s="65" t="s">
        <v>58</v>
      </c>
      <c r="C16" s="64" t="s">
        <v>26</v>
      </c>
      <c r="D16" s="19">
        <v>0.1</v>
      </c>
      <c r="E16" s="120">
        <f ca="1">E15+2</f>
        <v>44291</v>
      </c>
      <c r="F16" s="120">
        <f ca="1">E16+5</f>
        <v>44296</v>
      </c>
      <c r="G16" s="14">
        <f t="shared" ref="G16:G19" ca="1" si="4">F16-E16+1</f>
        <v>6</v>
      </c>
      <c r="H16" s="14">
        <f t="shared" ca="1" si="2"/>
        <v>6</v>
      </c>
      <c r="I16" s="30"/>
      <c r="J16" s="30"/>
      <c r="K16" s="30"/>
      <c r="L16" s="30"/>
      <c r="M16" s="30"/>
      <c r="N16" s="30"/>
      <c r="O16" s="30"/>
      <c r="P16" s="30"/>
      <c r="Q16" s="30"/>
      <c r="R16" s="30"/>
      <c r="S16" s="30"/>
      <c r="T16" s="30"/>
      <c r="U16" s="31"/>
      <c r="V16" s="31"/>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row>
    <row r="17" spans="1:64" s="3" customFormat="1" ht="30" customHeight="1" thickBot="1" x14ac:dyDescent="0.3">
      <c r="A17" s="34"/>
      <c r="B17" s="65" t="s">
        <v>59</v>
      </c>
      <c r="C17" s="64" t="s">
        <v>26</v>
      </c>
      <c r="D17" s="19">
        <v>0</v>
      </c>
      <c r="E17" s="120">
        <f ca="1">F16</f>
        <v>44296</v>
      </c>
      <c r="F17" s="120">
        <f ca="1">E17+3</f>
        <v>44299</v>
      </c>
      <c r="G17" s="14">
        <f t="shared" ca="1" si="4"/>
        <v>4</v>
      </c>
      <c r="H17" s="14">
        <f t="shared" ca="1" si="2"/>
        <v>4</v>
      </c>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row>
    <row r="18" spans="1:64" s="3" customFormat="1" ht="30" customHeight="1" thickBot="1" x14ac:dyDescent="0.3">
      <c r="A18" s="34"/>
      <c r="B18" s="66" t="s">
        <v>60</v>
      </c>
      <c r="C18" s="64" t="s">
        <v>26</v>
      </c>
      <c r="D18" s="19">
        <v>1</v>
      </c>
      <c r="E18" s="120">
        <f ca="1">E17</f>
        <v>44296</v>
      </c>
      <c r="F18" s="120">
        <f ca="1">E18+2</f>
        <v>44298</v>
      </c>
      <c r="G18" s="14">
        <f t="shared" ca="1" si="4"/>
        <v>3</v>
      </c>
      <c r="H18" s="14">
        <f t="shared" ca="1" si="2"/>
        <v>3</v>
      </c>
      <c r="I18" s="30"/>
      <c r="J18" s="30"/>
      <c r="K18" s="30"/>
      <c r="L18" s="30"/>
      <c r="M18" s="30"/>
      <c r="N18" s="30"/>
      <c r="O18" s="30"/>
      <c r="P18" s="30"/>
      <c r="Q18" s="30"/>
      <c r="R18" s="30"/>
      <c r="S18" s="30"/>
      <c r="T18" s="30"/>
      <c r="U18" s="30"/>
      <c r="V18" s="30"/>
      <c r="W18" s="30"/>
      <c r="X18" s="30"/>
      <c r="Y18" s="31"/>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row>
    <row r="19" spans="1:64" s="3" customFormat="1" ht="30" customHeight="1" thickBot="1" x14ac:dyDescent="0.3">
      <c r="A19" s="34"/>
      <c r="B19" s="66" t="s">
        <v>61</v>
      </c>
      <c r="C19" s="64" t="s">
        <v>26</v>
      </c>
      <c r="D19" s="19">
        <v>0</v>
      </c>
      <c r="E19" s="120">
        <f ca="1">E18</f>
        <v>44296</v>
      </c>
      <c r="F19" s="120">
        <f ca="1">E19+3</f>
        <v>44299</v>
      </c>
      <c r="G19" s="14">
        <f t="shared" ca="1" si="4"/>
        <v>4</v>
      </c>
      <c r="H19" s="14">
        <f t="shared" ca="1" si="2"/>
        <v>4</v>
      </c>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spans="1:64" s="3" customFormat="1" ht="30" customHeight="1" thickBot="1" x14ac:dyDescent="0.3">
      <c r="A20" s="34" t="s">
        <v>11</v>
      </c>
      <c r="B20" s="20" t="s">
        <v>28</v>
      </c>
      <c r="C20" s="67" t="s">
        <v>25</v>
      </c>
      <c r="D20" s="21"/>
      <c r="E20" s="48"/>
      <c r="F20" s="49"/>
      <c r="G20" s="14">
        <f ca="1">SUM(G21:G25)</f>
        <v>27</v>
      </c>
      <c r="H20" s="14" t="str">
        <f t="shared" si="2"/>
        <v/>
      </c>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row>
    <row r="21" spans="1:64" s="3" customFormat="1" ht="30" customHeight="1" thickBot="1" x14ac:dyDescent="0.3">
      <c r="A21" s="34"/>
      <c r="B21" s="69" t="s">
        <v>62</v>
      </c>
      <c r="C21" s="68" t="s">
        <v>30</v>
      </c>
      <c r="D21" s="22">
        <v>1</v>
      </c>
      <c r="E21" s="121">
        <f ca="1">E9+15</f>
        <v>44283</v>
      </c>
      <c r="F21" s="121">
        <f ca="1">E21+5</f>
        <v>44288</v>
      </c>
      <c r="G21" s="14">
        <f ca="1">F21-E21+1</f>
        <v>6</v>
      </c>
      <c r="H21" s="14">
        <f t="shared" ca="1" si="2"/>
        <v>6</v>
      </c>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row>
    <row r="22" spans="1:64" s="3" customFormat="1" ht="30" customHeight="1" thickBot="1" x14ac:dyDescent="0.3">
      <c r="A22" s="34"/>
      <c r="B22" s="70" t="s">
        <v>63</v>
      </c>
      <c r="C22" s="68" t="s">
        <v>30</v>
      </c>
      <c r="D22" s="22">
        <v>1</v>
      </c>
      <c r="E22" s="121">
        <f ca="1">F21+1</f>
        <v>44289</v>
      </c>
      <c r="F22" s="121">
        <f ca="1">E22+4</f>
        <v>44293</v>
      </c>
      <c r="G22" s="14">
        <f t="shared" ref="G22:G25" ca="1" si="5">F22-E22+1</f>
        <v>5</v>
      </c>
      <c r="H22" s="14">
        <f t="shared" ca="1" si="2"/>
        <v>5</v>
      </c>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row>
    <row r="23" spans="1:64" s="3" customFormat="1" ht="30" customHeight="1" thickBot="1" x14ac:dyDescent="0.3">
      <c r="A23" s="34"/>
      <c r="B23" s="70" t="s">
        <v>64</v>
      </c>
      <c r="C23" s="68" t="s">
        <v>30</v>
      </c>
      <c r="D23" s="22">
        <v>0.1</v>
      </c>
      <c r="E23" s="121">
        <f ca="1">E22+5</f>
        <v>44294</v>
      </c>
      <c r="F23" s="121">
        <f ca="1">E23+5</f>
        <v>44299</v>
      </c>
      <c r="G23" s="14">
        <f t="shared" ca="1" si="5"/>
        <v>6</v>
      </c>
      <c r="H23" s="14">
        <f t="shared" ca="1" si="2"/>
        <v>6</v>
      </c>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row>
    <row r="24" spans="1:64" s="3" customFormat="1" ht="30" customHeight="1" thickBot="1" x14ac:dyDescent="0.3">
      <c r="A24" s="34"/>
      <c r="B24" s="69" t="s">
        <v>65</v>
      </c>
      <c r="C24" s="68" t="s">
        <v>30</v>
      </c>
      <c r="D24" s="22">
        <v>1</v>
      </c>
      <c r="E24" s="121">
        <f ca="1">F23+1</f>
        <v>44300</v>
      </c>
      <c r="F24" s="121">
        <f ca="1">E24+4</f>
        <v>44304</v>
      </c>
      <c r="G24" s="14">
        <f t="shared" ca="1" si="5"/>
        <v>5</v>
      </c>
      <c r="H24" s="14">
        <f t="shared" ca="1" si="2"/>
        <v>5</v>
      </c>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row>
    <row r="25" spans="1:64" s="3" customFormat="1" ht="30" customHeight="1" thickBot="1" x14ac:dyDescent="0.3">
      <c r="A25" s="34"/>
      <c r="B25" s="70" t="s">
        <v>66</v>
      </c>
      <c r="C25" s="68" t="s">
        <v>30</v>
      </c>
      <c r="D25" s="22">
        <v>0.5</v>
      </c>
      <c r="E25" s="121">
        <f ca="1">E23</f>
        <v>44294</v>
      </c>
      <c r="F25" s="121">
        <f ca="1">E25+4</f>
        <v>44298</v>
      </c>
      <c r="G25" s="14">
        <f t="shared" ca="1" si="5"/>
        <v>5</v>
      </c>
      <c r="H25" s="14">
        <f t="shared" ca="1" si="2"/>
        <v>5</v>
      </c>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row>
    <row r="26" spans="1:64" s="3" customFormat="1" ht="30" customHeight="1" thickBot="1" x14ac:dyDescent="0.3">
      <c r="A26" s="34" t="s">
        <v>11</v>
      </c>
      <c r="B26" s="23" t="s">
        <v>31</v>
      </c>
      <c r="C26" s="72" t="s">
        <v>25</v>
      </c>
      <c r="D26" s="24"/>
      <c r="E26" s="50"/>
      <c r="F26" s="51"/>
      <c r="G26" s="14">
        <f>SUM(G27:G31)</f>
        <v>17</v>
      </c>
      <c r="H26" s="14" t="str">
        <f t="shared" si="2"/>
        <v/>
      </c>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row>
    <row r="27" spans="1:64" s="3" customFormat="1" ht="30" customHeight="1" thickBot="1" x14ac:dyDescent="0.3">
      <c r="A27" s="34"/>
      <c r="B27" s="71" t="s">
        <v>67</v>
      </c>
      <c r="C27" s="73" t="s">
        <v>30</v>
      </c>
      <c r="D27" s="25">
        <v>0.1</v>
      </c>
      <c r="E27" s="122">
        <v>44294</v>
      </c>
      <c r="F27" s="122">
        <v>44295</v>
      </c>
      <c r="G27" s="14">
        <f>F27-E27+1</f>
        <v>2</v>
      </c>
      <c r="H27" s="14">
        <f t="shared" si="2"/>
        <v>2</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row>
    <row r="28" spans="1:64" s="3" customFormat="1" ht="30" customHeight="1" thickBot="1" x14ac:dyDescent="0.3">
      <c r="A28" s="34"/>
      <c r="B28" s="71" t="s">
        <v>68</v>
      </c>
      <c r="C28" s="73" t="s">
        <v>100</v>
      </c>
      <c r="D28" s="25">
        <v>0.1</v>
      </c>
      <c r="E28" s="122">
        <v>44296</v>
      </c>
      <c r="F28" s="122">
        <v>44299</v>
      </c>
      <c r="G28" s="14">
        <f t="shared" ref="G28:G31" si="6">F28-E28+1</f>
        <v>4</v>
      </c>
      <c r="H28" s="14">
        <f t="shared" si="2"/>
        <v>4</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row>
    <row r="29" spans="1:64" s="3" customFormat="1" ht="30" customHeight="1" thickBot="1" x14ac:dyDescent="0.3">
      <c r="A29" s="34"/>
      <c r="B29" s="71" t="s">
        <v>69</v>
      </c>
      <c r="C29" s="73" t="s">
        <v>26</v>
      </c>
      <c r="D29" s="25">
        <v>1</v>
      </c>
      <c r="E29" s="122">
        <v>44300</v>
      </c>
      <c r="F29" s="122">
        <v>44301</v>
      </c>
      <c r="G29" s="14">
        <f t="shared" si="6"/>
        <v>2</v>
      </c>
      <c r="H29" s="14">
        <f t="shared" si="2"/>
        <v>2</v>
      </c>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row>
    <row r="30" spans="1:64" s="3" customFormat="1" ht="30" customHeight="1" thickBot="1" x14ac:dyDescent="0.3">
      <c r="A30" s="34"/>
      <c r="B30" s="74" t="s">
        <v>70</v>
      </c>
      <c r="C30" s="73" t="s">
        <v>25</v>
      </c>
      <c r="D30" s="25">
        <v>0</v>
      </c>
      <c r="E30" s="122">
        <v>44303</v>
      </c>
      <c r="F30" s="122">
        <v>44305</v>
      </c>
      <c r="G30" s="14">
        <f t="shared" si="6"/>
        <v>3</v>
      </c>
      <c r="H30" s="14">
        <f t="shared" si="2"/>
        <v>3</v>
      </c>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row>
    <row r="31" spans="1:64" s="3" customFormat="1" ht="30" customHeight="1" thickBot="1" x14ac:dyDescent="0.3">
      <c r="A31" s="34"/>
      <c r="B31" s="74" t="s">
        <v>71</v>
      </c>
      <c r="C31" s="73" t="s">
        <v>25</v>
      </c>
      <c r="D31" s="25">
        <v>0</v>
      </c>
      <c r="E31" s="122">
        <v>44306</v>
      </c>
      <c r="F31" s="122">
        <v>44311</v>
      </c>
      <c r="G31" s="14">
        <f t="shared" si="6"/>
        <v>6</v>
      </c>
      <c r="H31" s="14">
        <f t="shared" si="2"/>
        <v>6</v>
      </c>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row>
    <row r="32" spans="1:64" s="3" customFormat="1" ht="30" customHeight="1" thickBot="1" x14ac:dyDescent="0.3">
      <c r="A32" s="34" t="s">
        <v>12</v>
      </c>
      <c r="B32" s="43"/>
      <c r="C32" s="42"/>
      <c r="D32" s="13"/>
      <c r="E32" s="52"/>
      <c r="F32" s="52"/>
      <c r="G32" s="14"/>
      <c r="H32" s="14" t="str">
        <f t="shared" si="2"/>
        <v/>
      </c>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row>
    <row r="33" spans="1:64" s="3" customFormat="1" ht="30" customHeight="1" thickBot="1" x14ac:dyDescent="0.3">
      <c r="A33" s="35" t="s">
        <v>13</v>
      </c>
      <c r="B33" s="26" t="s">
        <v>15</v>
      </c>
      <c r="C33" s="27"/>
      <c r="D33" s="28"/>
      <c r="E33" s="53"/>
      <c r="F33" s="54"/>
      <c r="G33" s="29"/>
      <c r="H33" s="29" t="str">
        <f t="shared" si="2"/>
        <v/>
      </c>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row>
    <row r="34" spans="1:64" ht="30" customHeight="1" x14ac:dyDescent="0.25">
      <c r="G34" s="6"/>
    </row>
    <row r="35" spans="1:64" ht="30" customHeight="1" x14ac:dyDescent="0.25">
      <c r="C35" s="11"/>
      <c r="F35" s="36"/>
    </row>
    <row r="36" spans="1:64" ht="30" customHeight="1" x14ac:dyDescent="0.25">
      <c r="C36" s="12"/>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2"/>
  <sheetViews>
    <sheetView workbookViewId="0">
      <selection activeCell="H21" sqref="H21"/>
    </sheetView>
  </sheetViews>
  <sheetFormatPr baseColWidth="10" defaultRowHeight="15" x14ac:dyDescent="0.25"/>
  <cols>
    <col min="2" max="10" width="12.85546875" customWidth="1"/>
  </cols>
  <sheetData>
    <row r="2" spans="2:11" ht="30" customHeight="1" x14ac:dyDescent="0.25">
      <c r="B2" s="94" t="s">
        <v>33</v>
      </c>
      <c r="C2" s="94"/>
      <c r="D2" s="94"/>
      <c r="E2" s="95" t="s">
        <v>32</v>
      </c>
      <c r="F2" s="95"/>
      <c r="G2" s="95"/>
      <c r="H2" s="96" t="s">
        <v>34</v>
      </c>
      <c r="I2" s="96"/>
      <c r="J2" s="96"/>
    </row>
    <row r="3" spans="2:11" x14ac:dyDescent="0.25">
      <c r="B3" s="106" t="s">
        <v>35</v>
      </c>
      <c r="C3" s="107"/>
      <c r="D3" s="108"/>
      <c r="E3" s="106" t="s">
        <v>72</v>
      </c>
      <c r="F3" s="107"/>
      <c r="G3" s="108"/>
      <c r="H3" s="106" t="s">
        <v>36</v>
      </c>
      <c r="I3" s="107"/>
      <c r="J3" s="108"/>
    </row>
    <row r="4" spans="2:11" ht="15" customHeight="1" x14ac:dyDescent="0.25">
      <c r="B4" s="97" t="s">
        <v>79</v>
      </c>
      <c r="C4" s="98"/>
      <c r="D4" s="99"/>
      <c r="E4" s="97" t="s">
        <v>84</v>
      </c>
      <c r="F4" s="98"/>
      <c r="G4" s="99"/>
      <c r="H4" s="97" t="s">
        <v>85</v>
      </c>
      <c r="I4" s="98"/>
      <c r="J4" s="99"/>
    </row>
    <row r="5" spans="2:11" x14ac:dyDescent="0.25">
      <c r="B5" s="97"/>
      <c r="C5" s="98"/>
      <c r="D5" s="99"/>
      <c r="E5" s="97"/>
      <c r="F5" s="98"/>
      <c r="G5" s="99"/>
      <c r="H5" s="97"/>
      <c r="I5" s="98"/>
      <c r="J5" s="99"/>
    </row>
    <row r="6" spans="2:11" x14ac:dyDescent="0.25">
      <c r="B6" s="97"/>
      <c r="C6" s="98"/>
      <c r="D6" s="99"/>
      <c r="E6" s="97"/>
      <c r="F6" s="98"/>
      <c r="G6" s="99"/>
      <c r="H6" s="97"/>
      <c r="I6" s="98"/>
      <c r="J6" s="99"/>
    </row>
    <row r="7" spans="2:11" x14ac:dyDescent="0.25">
      <c r="B7" s="97"/>
      <c r="C7" s="98"/>
      <c r="D7" s="99"/>
      <c r="E7" s="97"/>
      <c r="F7" s="98"/>
      <c r="G7" s="99"/>
      <c r="H7" s="97"/>
      <c r="I7" s="98"/>
      <c r="J7" s="99"/>
    </row>
    <row r="8" spans="2:11" ht="14.25" customHeight="1" x14ac:dyDescent="0.25">
      <c r="B8" s="97"/>
      <c r="C8" s="98"/>
      <c r="D8" s="99"/>
      <c r="E8" s="97"/>
      <c r="F8" s="98"/>
      <c r="G8" s="99"/>
      <c r="H8" s="97"/>
      <c r="I8" s="98"/>
      <c r="J8" s="99"/>
    </row>
    <row r="9" spans="2:11" x14ac:dyDescent="0.25">
      <c r="B9" s="100"/>
      <c r="C9" s="101"/>
      <c r="D9" s="102"/>
      <c r="E9" s="100"/>
      <c r="F9" s="101"/>
      <c r="G9" s="102"/>
      <c r="H9" s="100"/>
      <c r="I9" s="101"/>
      <c r="J9" s="102"/>
    </row>
    <row r="10" spans="2:11" x14ac:dyDescent="0.25">
      <c r="B10" s="103" t="s">
        <v>73</v>
      </c>
      <c r="C10" s="104"/>
      <c r="D10" s="105"/>
      <c r="E10" s="106" t="s">
        <v>74</v>
      </c>
      <c r="F10" s="107"/>
      <c r="G10" s="108"/>
      <c r="H10" s="106" t="s">
        <v>75</v>
      </c>
      <c r="I10" s="107"/>
      <c r="J10" s="108"/>
      <c r="K10" s="75"/>
    </row>
    <row r="11" spans="2:11" x14ac:dyDescent="0.25">
      <c r="B11" s="97" t="s">
        <v>80</v>
      </c>
      <c r="C11" s="98"/>
      <c r="D11" s="99"/>
      <c r="E11" s="97" t="s">
        <v>83</v>
      </c>
      <c r="F11" s="98"/>
      <c r="G11" s="99"/>
      <c r="H11" s="109" t="s">
        <v>86</v>
      </c>
      <c r="I11" s="110"/>
      <c r="J11" s="111"/>
    </row>
    <row r="12" spans="2:11" x14ac:dyDescent="0.25">
      <c r="B12" s="97"/>
      <c r="C12" s="98"/>
      <c r="D12" s="99"/>
      <c r="E12" s="97"/>
      <c r="F12" s="98"/>
      <c r="G12" s="99"/>
      <c r="H12" s="109"/>
      <c r="I12" s="110"/>
      <c r="J12" s="111"/>
    </row>
    <row r="13" spans="2:11" x14ac:dyDescent="0.25">
      <c r="B13" s="97"/>
      <c r="C13" s="98"/>
      <c r="D13" s="99"/>
      <c r="E13" s="97"/>
      <c r="F13" s="98"/>
      <c r="G13" s="99"/>
      <c r="H13" s="109"/>
      <c r="I13" s="110"/>
      <c r="J13" s="111"/>
    </row>
    <row r="14" spans="2:11" x14ac:dyDescent="0.25">
      <c r="B14" s="97"/>
      <c r="C14" s="98"/>
      <c r="D14" s="99"/>
      <c r="E14" s="97"/>
      <c r="F14" s="98"/>
      <c r="G14" s="99"/>
      <c r="H14" s="109"/>
      <c r="I14" s="110"/>
      <c r="J14" s="111"/>
    </row>
    <row r="15" spans="2:11" x14ac:dyDescent="0.25">
      <c r="B15" s="100"/>
      <c r="C15" s="101"/>
      <c r="D15" s="102"/>
      <c r="E15" s="100"/>
      <c r="F15" s="101"/>
      <c r="G15" s="102"/>
      <c r="H15" s="112"/>
      <c r="I15" s="113"/>
      <c r="J15" s="114"/>
    </row>
    <row r="16" spans="2:11" x14ac:dyDescent="0.25">
      <c r="B16" s="106" t="s">
        <v>76</v>
      </c>
      <c r="C16" s="107"/>
      <c r="D16" s="108"/>
      <c r="E16" s="106" t="s">
        <v>77</v>
      </c>
      <c r="F16" s="107"/>
      <c r="G16" s="108"/>
      <c r="H16" s="115" t="s">
        <v>78</v>
      </c>
      <c r="I16" s="116"/>
      <c r="J16" s="117"/>
    </row>
    <row r="17" spans="2:10" x14ac:dyDescent="0.25">
      <c r="B17" s="97" t="s">
        <v>81</v>
      </c>
      <c r="C17" s="98"/>
      <c r="D17" s="99"/>
      <c r="E17" s="97" t="s">
        <v>82</v>
      </c>
      <c r="F17" s="98"/>
      <c r="G17" s="99"/>
      <c r="H17" s="76"/>
      <c r="I17" s="82">
        <v>2021</v>
      </c>
      <c r="J17" s="82">
        <v>2022</v>
      </c>
    </row>
    <row r="18" spans="2:10" x14ac:dyDescent="0.25">
      <c r="B18" s="97"/>
      <c r="C18" s="98"/>
      <c r="D18" s="99"/>
      <c r="E18" s="97"/>
      <c r="F18" s="98"/>
      <c r="G18" s="99"/>
      <c r="H18" s="123" t="s">
        <v>98</v>
      </c>
      <c r="I18" s="83">
        <v>100000</v>
      </c>
      <c r="J18" s="83">
        <v>35000</v>
      </c>
    </row>
    <row r="19" spans="2:10" x14ac:dyDescent="0.25">
      <c r="B19" s="97"/>
      <c r="C19" s="98"/>
      <c r="D19" s="99"/>
      <c r="E19" s="97"/>
      <c r="F19" s="98"/>
      <c r="G19" s="99"/>
      <c r="H19" s="123" t="s">
        <v>99</v>
      </c>
      <c r="I19" s="82">
        <v>35000</v>
      </c>
      <c r="J19" s="83">
        <v>68000</v>
      </c>
    </row>
    <row r="20" spans="2:10" x14ac:dyDescent="0.25">
      <c r="B20" s="97"/>
      <c r="C20" s="98"/>
      <c r="D20" s="99"/>
      <c r="E20" s="97"/>
      <c r="F20" s="98"/>
      <c r="G20" s="99"/>
      <c r="H20" s="123" t="s">
        <v>38</v>
      </c>
      <c r="I20" s="83">
        <f>I19-I18</f>
        <v>-65000</v>
      </c>
      <c r="J20" s="83">
        <f>J19-J18</f>
        <v>33000</v>
      </c>
    </row>
    <row r="21" spans="2:10" x14ac:dyDescent="0.25">
      <c r="B21" s="97"/>
      <c r="C21" s="98"/>
      <c r="D21" s="99"/>
      <c r="E21" s="97"/>
      <c r="F21" s="98"/>
      <c r="G21" s="99"/>
      <c r="H21" s="76"/>
      <c r="I21" s="77"/>
      <c r="J21" s="78"/>
    </row>
    <row r="22" spans="2:10" x14ac:dyDescent="0.25">
      <c r="B22" s="100"/>
      <c r="C22" s="101"/>
      <c r="D22" s="102"/>
      <c r="E22" s="100"/>
      <c r="F22" s="101"/>
      <c r="G22" s="102"/>
      <c r="H22" s="79"/>
      <c r="I22" s="80"/>
      <c r="J22" s="81"/>
    </row>
  </sheetData>
  <mergeCells count="20">
    <mergeCell ref="B16:D16"/>
    <mergeCell ref="B17:D22"/>
    <mergeCell ref="E16:G16"/>
    <mergeCell ref="H16:J16"/>
    <mergeCell ref="E17:G22"/>
    <mergeCell ref="B10:D10"/>
    <mergeCell ref="E10:G10"/>
    <mergeCell ref="H10:J10"/>
    <mergeCell ref="B11:D15"/>
    <mergeCell ref="E11:G15"/>
    <mergeCell ref="H11:J15"/>
    <mergeCell ref="B2:D2"/>
    <mergeCell ref="E2:G2"/>
    <mergeCell ref="H2:J2"/>
    <mergeCell ref="B3:D3"/>
    <mergeCell ref="B4:D9"/>
    <mergeCell ref="E4:G9"/>
    <mergeCell ref="E3:G3"/>
    <mergeCell ref="H3:J3"/>
    <mergeCell ref="H4:J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showGridLines="0" workbookViewId="0">
      <selection activeCell="F24" sqref="F24"/>
    </sheetView>
  </sheetViews>
  <sheetFormatPr baseColWidth="10" defaultRowHeight="15" x14ac:dyDescent="0.25"/>
  <cols>
    <col min="2" max="2" width="26.42578125" customWidth="1"/>
    <col min="3" max="3" width="5.140625" customWidth="1"/>
    <col min="4" max="4" width="14.140625" bestFit="1" customWidth="1"/>
    <col min="5" max="5" width="13" bestFit="1" customWidth="1"/>
  </cols>
  <sheetData>
    <row r="1" spans="2:6" x14ac:dyDescent="0.25">
      <c r="B1" s="118" t="s">
        <v>43</v>
      </c>
      <c r="C1" s="118"/>
      <c r="D1" s="118"/>
      <c r="E1" s="118"/>
    </row>
    <row r="3" spans="2:6" ht="15" customHeight="1" x14ac:dyDescent="0.25">
      <c r="B3" s="3"/>
      <c r="C3" s="3"/>
      <c r="D3" s="84" t="s">
        <v>96</v>
      </c>
      <c r="E3" s="84" t="s">
        <v>37</v>
      </c>
      <c r="F3" s="3"/>
    </row>
    <row r="4" spans="2:6" x14ac:dyDescent="0.25">
      <c r="B4" t="s">
        <v>87</v>
      </c>
      <c r="D4" s="85">
        <v>16999</v>
      </c>
      <c r="E4">
        <v>3</v>
      </c>
    </row>
    <row r="5" spans="2:6" x14ac:dyDescent="0.25">
      <c r="B5" t="s">
        <v>88</v>
      </c>
      <c r="D5" s="85">
        <v>8499</v>
      </c>
      <c r="E5">
        <v>3</v>
      </c>
    </row>
    <row r="6" spans="2:6" x14ac:dyDescent="0.25">
      <c r="B6" t="s">
        <v>89</v>
      </c>
      <c r="D6" s="85">
        <v>6999</v>
      </c>
      <c r="E6">
        <v>3</v>
      </c>
    </row>
    <row r="7" spans="2:6" x14ac:dyDescent="0.25">
      <c r="B7" t="s">
        <v>90</v>
      </c>
      <c r="D7" s="85">
        <v>4999</v>
      </c>
      <c r="E7">
        <v>3</v>
      </c>
    </row>
    <row r="8" spans="2:6" x14ac:dyDescent="0.25">
      <c r="B8" s="124" t="s">
        <v>38</v>
      </c>
      <c r="C8" s="124"/>
      <c r="D8" s="125">
        <f>D4+D5+D6+D7</f>
        <v>37496</v>
      </c>
      <c r="E8" s="125">
        <f>D8*3</f>
        <v>112488</v>
      </c>
    </row>
    <row r="10" spans="2:6" x14ac:dyDescent="0.25">
      <c r="B10" t="s">
        <v>39</v>
      </c>
      <c r="D10" s="85">
        <v>1250</v>
      </c>
    </row>
    <row r="11" spans="2:6" x14ac:dyDescent="0.25">
      <c r="B11" t="s">
        <v>40</v>
      </c>
      <c r="D11" s="85">
        <v>200</v>
      </c>
    </row>
    <row r="12" spans="2:6" x14ac:dyDescent="0.25">
      <c r="B12" t="s">
        <v>41</v>
      </c>
      <c r="D12" s="85">
        <v>300</v>
      </c>
    </row>
    <row r="13" spans="2:6" x14ac:dyDescent="0.25">
      <c r="B13" t="s">
        <v>91</v>
      </c>
      <c r="D13" s="86">
        <f>E8*0.15</f>
        <v>16873.2</v>
      </c>
    </row>
    <row r="15" spans="2:6" x14ac:dyDescent="0.25">
      <c r="B15" t="s">
        <v>92</v>
      </c>
      <c r="D15" s="86"/>
    </row>
    <row r="16" spans="2:6" x14ac:dyDescent="0.25">
      <c r="B16" t="s">
        <v>42</v>
      </c>
      <c r="D16" s="86">
        <v>1000</v>
      </c>
    </row>
    <row r="17" spans="2:4" x14ac:dyDescent="0.25">
      <c r="B17" t="s">
        <v>93</v>
      </c>
      <c r="D17" s="86">
        <v>700</v>
      </c>
    </row>
    <row r="18" spans="2:4" x14ac:dyDescent="0.25">
      <c r="B18" t="s">
        <v>94</v>
      </c>
      <c r="D18" s="86">
        <v>150</v>
      </c>
    </row>
    <row r="19" spans="2:4" x14ac:dyDescent="0.25">
      <c r="B19" t="s">
        <v>95</v>
      </c>
      <c r="D19" s="86">
        <v>200</v>
      </c>
    </row>
    <row r="21" spans="2:4" x14ac:dyDescent="0.25">
      <c r="B21" s="126" t="s">
        <v>97</v>
      </c>
      <c r="C21" s="126"/>
      <c r="D21" s="127">
        <f>E8+D10+D11+D12+D13+D16+D17+D18+D19</f>
        <v>133161.20000000001</v>
      </c>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ProjectSchedule</vt:lpstr>
      <vt:lpstr>Case Chart</vt:lpstr>
      <vt:lpstr>Presupuesto</vt:lpstr>
      <vt:lpstr>InicioDelProyecto</vt:lpstr>
      <vt:lpstr>SemanaParaMostrar</vt:lpstr>
      <vt:lpstr>ProjectSchedule!task_end</vt:lpstr>
      <vt:lpstr>ProjectSchedule!task_progress</vt:lpstr>
      <vt:lpstr>ProjectSchedule!task_start</vt:lpstr>
      <vt:lpstr>ProjectSchedule!Títulos_a_imprimir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Green-Jade Energy</cp:keywords>
  <cp:lastModifiedBy/>
  <dcterms:created xsi:type="dcterms:W3CDTF">2019-03-19T17:17:03Z</dcterms:created>
  <dcterms:modified xsi:type="dcterms:W3CDTF">2021-03-13T19:22:29Z</dcterms:modified>
  <cp:category>Proyect Chart</cp:category>
</cp:coreProperties>
</file>