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  <sheet name="2020" sheetId="2" state="visible" r:id="rId3"/>
    <sheet name="Teste" sheetId="3" state="visible" r:id="rId4"/>
    <sheet name="Teste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<sst xmlns="http://schemas.openxmlformats.org/spreadsheetml/2006/main" count="1474" uniqueCount="151">
  <si>
    <t xml:space="preserve">Data</t>
  </si>
  <si>
    <t xml:space="preserve">Ativo</t>
  </si>
  <si>
    <t xml:space="preserve">Operação</t>
  </si>
  <si>
    <t xml:space="preserve">Preço Médio</t>
  </si>
  <si>
    <t xml:space="preserve">Quantidade Bruta</t>
  </si>
  <si>
    <t xml:space="preserve">Taxa/Vendido</t>
  </si>
  <si>
    <t xml:space="preserve">Pago</t>
  </si>
  <si>
    <t xml:space="preserve">Recebido</t>
  </si>
  <si>
    <t xml:space="preserve">Lucro</t>
  </si>
  <si>
    <t xml:space="preserve">Local</t>
  </si>
  <si>
    <t xml:space="preserve">Obs</t>
  </si>
  <si>
    <t xml:space="preserve">BTCs Recebidos</t>
  </si>
  <si>
    <t xml:space="preserve">Líquido</t>
  </si>
  <si>
    <t xml:space="preserve">Parser</t>
  </si>
  <si>
    <t xml:space="preserve">BTC/BRL</t>
  </si>
  <si>
    <t xml:space="preserve">Compra</t>
  </si>
  <si>
    <t xml:space="preserve">NOVADAX</t>
  </si>
  <si>
    <t xml:space="preserve">Comprado em real</t>
  </si>
  <si>
    <t xml:space="preserve">BTC/USD</t>
  </si>
  <si>
    <t xml:space="preserve">Conversão com valor da binance – abertura</t>
  </si>
  <si>
    <t xml:space="preserve">Transf</t>
  </si>
  <si>
    <t xml:space="preserve">Tx de 0,01 para Myscellium</t>
  </si>
  <si>
    <t xml:space="preserve">Conversão com valor da novadax – fechamento</t>
  </si>
  <si>
    <t xml:space="preserve">LTC/BRL</t>
  </si>
  <si>
    <t xml:space="preserve">LTC/USD</t>
  </si>
  <si>
    <t xml:space="preserve">EOS/BRL</t>
  </si>
  <si>
    <t xml:space="preserve">EOS/USD</t>
  </si>
  <si>
    <t xml:space="preserve">ETH/BRL</t>
  </si>
  <si>
    <t xml:space="preserve">ETH/USD</t>
  </si>
  <si>
    <t xml:space="preserve">Conversão com valor da novadax – abertura</t>
  </si>
  <si>
    <t xml:space="preserve">Tx de 0,02 para Mycellium</t>
  </si>
  <si>
    <t xml:space="preserve">Tx de 0,0334 para Binance</t>
  </si>
  <si>
    <t xml:space="preserve">ETH/BTC</t>
  </si>
  <si>
    <t xml:space="preserve">BINANCE</t>
  </si>
  <si>
    <t xml:space="preserve">Venda</t>
  </si>
  <si>
    <t xml:space="preserve">PTAX compra: 5,5824</t>
  </si>
  <si>
    <t xml:space="preserve">Valor do btc as 20h - fechamento</t>
  </si>
  <si>
    <t xml:space="preserve">Preço médio CALCULADO</t>
  </si>
  <si>
    <t xml:space="preserve">LTC/BTC</t>
  </si>
  <si>
    <t xml:space="preserve">PTAX compra:  5,6000</t>
  </si>
  <si>
    <t xml:space="preserve">Valor do btc as 18h – abertura</t>
  </si>
  <si>
    <t xml:space="preserve">Tx de 0,021 para Mycellium</t>
  </si>
  <si>
    <t xml:space="preserve">Vendido em real – corretagem 1,34</t>
  </si>
  <si>
    <t xml:space="preserve">Valor do btc as 19:30h – abertura</t>
  </si>
  <si>
    <t xml:space="preserve">Valor do btc as 15:30h – abertura</t>
  </si>
  <si>
    <t xml:space="preserve">Valor do btc as 13h – abertura</t>
  </si>
  <si>
    <t xml:space="preserve">Vendido em real – corretagem 2,27</t>
  </si>
  <si>
    <t xml:space="preserve">Vendido em real – corretagem 2,29</t>
  </si>
  <si>
    <t xml:space="preserve">Valor do btc as 15:30h – fechamento</t>
  </si>
  <si>
    <t xml:space="preserve">BTC/TUSD</t>
  </si>
  <si>
    <t xml:space="preserve">PTAX 21/12 compra:  5,1566</t>
  </si>
  <si>
    <t xml:space="preserve">Valor em TUSD</t>
  </si>
  <si>
    <t xml:space="preserve">TUSD/BRL</t>
  </si>
  <si>
    <t xml:space="preserve">BTC/USDT</t>
  </si>
  <si>
    <t xml:space="preserve">Valor em USDT</t>
  </si>
  <si>
    <t xml:space="preserve">USDT/BRL</t>
  </si>
  <si>
    <t xml:space="preserve">ETH/PAX</t>
  </si>
  <si>
    <t xml:space="preserve">Valor em PAX</t>
  </si>
  <si>
    <t xml:space="preserve">PAX/BRL</t>
  </si>
  <si>
    <t xml:space="preserve">LTC/PAX</t>
  </si>
  <si>
    <t xml:space="preserve">PTAX 28/12 compra:  5,2384</t>
  </si>
  <si>
    <t xml:space="preserve">Mycellium</t>
  </si>
  <si>
    <t xml:space="preserve">Tx de  0,00702153 para Binance</t>
  </si>
  <si>
    <t xml:space="preserve">Vendido em real – corretagem 0,95</t>
  </si>
  <si>
    <t xml:space="preserve">Valor do ltc as 16h – fechamento</t>
  </si>
  <si>
    <t xml:space="preserve">Vendido em real – corretagem 0,45</t>
  </si>
  <si>
    <t xml:space="preserve">Valor do eth as 17h – abertura</t>
  </si>
  <si>
    <t xml:space="preserve">PTAX 30/12 compra:  5,1961</t>
  </si>
  <si>
    <t xml:space="preserve">PTAX 15/01 compra:  5,2708</t>
  </si>
  <si>
    <t xml:space="preserve">ETH/TUSD</t>
  </si>
  <si>
    <t xml:space="preserve">PTAX 04/02 compra:  5,3904</t>
  </si>
  <si>
    <t xml:space="preserve">Tx de  0,01023657 para Binance</t>
  </si>
  <si>
    <t xml:space="preserve">BTC/PAX</t>
  </si>
  <si>
    <t xml:space="preserve">PTAX 04/02 compra:  5,3664</t>
  </si>
  <si>
    <t xml:space="preserve">BTC/USDC</t>
  </si>
  <si>
    <t xml:space="preserve">PTAX 19/02 compra:  5,3918</t>
  </si>
  <si>
    <t xml:space="preserve">Valor em USDC</t>
  </si>
  <si>
    <t xml:space="preserve">USDC/BRL</t>
  </si>
  <si>
    <t xml:space="preserve">Tx de  </t>
  </si>
  <si>
    <t xml:space="preserve">Vendido em real – corretagem 3,92</t>
  </si>
  <si>
    <t xml:space="preserve">Vendido em real – corretagem 2,48</t>
  </si>
  <si>
    <t xml:space="preserve">Vendido em real – corretagem 0,64</t>
  </si>
  <si>
    <t xml:space="preserve">Vendido em real – corretagem 3,86</t>
  </si>
  <si>
    <t xml:space="preserve">Valor do btc as 15:45 – abertura – int 15min</t>
  </si>
  <si>
    <t xml:space="preserve">Valor do btc as 19:15h -fechamento– int 15min</t>
  </si>
  <si>
    <t xml:space="preserve">Vendido em real – corretagem 0,77</t>
  </si>
  <si>
    <t xml:space="preserve">Valor do eth as 10:38 – abertura – int 1min</t>
  </si>
  <si>
    <t xml:space="preserve">Vendido em real – corretagem 0,61</t>
  </si>
  <si>
    <t xml:space="preserve">Valor do ltc as 10:47 – abertura – int 1min</t>
  </si>
  <si>
    <t xml:space="preserve">Valor do btc as 10:50 – abertura – int 1min</t>
  </si>
  <si>
    <t xml:space="preserve">17:18 – abertura – int 1min</t>
  </si>
  <si>
    <t xml:space="preserve">Vendido em real – corretagem 1</t>
  </si>
  <si>
    <t xml:space="preserve">Valor do btc as 18:38 – abertura – int 1min</t>
  </si>
  <si>
    <t xml:space="preserve">Vendido em real – corretagem 1,17</t>
  </si>
  <si>
    <t xml:space="preserve">Valor do btc pela binance imediato na venda</t>
  </si>
  <si>
    <t xml:space="preserve">Vendido em real – corretagem 1,65</t>
  </si>
  <si>
    <t xml:space="preserve">Vendido em real – corretagem 0,57</t>
  </si>
  <si>
    <t xml:space="preserve">Valor do eth pela binance imediato na venda</t>
  </si>
  <si>
    <t xml:space="preserve">Vendido em real – corretagem 0,86</t>
  </si>
  <si>
    <t xml:space="preserve">Vendido em real – corretagem 0,71</t>
  </si>
  <si>
    <t xml:space="preserve">Earning</t>
  </si>
  <si>
    <t xml:space="preserve">PTAX compra:  5,2221</t>
  </si>
  <si>
    <t xml:space="preserve">Valor do eth na hora da venda</t>
  </si>
  <si>
    <t xml:space="preserve">PTAX 12/5 compra: 5,2347</t>
  </si>
  <si>
    <t xml:space="preserve">Valor do btc na hora da compra</t>
  </si>
  <si>
    <t xml:space="preserve">PTAX 12/5 compra: 5,2809</t>
  </si>
  <si>
    <t xml:space="preserve">PTAX 17/5 compra: 5,2749</t>
  </si>
  <si>
    <t xml:space="preserve">PTAX 19/5 compra: 5,2816</t>
  </si>
  <si>
    <t xml:space="preserve">PTAX 20/05 compra: 5,2899</t>
  </si>
  <si>
    <t xml:space="preserve">PTAX 24/05 compra: 5,3192</t>
  </si>
  <si>
    <t xml:space="preserve">Valor real comprado</t>
  </si>
  <si>
    <t xml:space="preserve">Valor do btc as 08:09 – fechamento– int 1min</t>
  </si>
  <si>
    <t xml:space="preserve">Valor do btc as 16:22 – abertura– int 1min</t>
  </si>
  <si>
    <t xml:space="preserve">BUSD/BRL</t>
  </si>
  <si>
    <t xml:space="preserve">TUSD/BUSD</t>
  </si>
  <si>
    <t xml:space="preserve">PTAX 4/6 compra: 5,0661</t>
  </si>
  <si>
    <t xml:space="preserve">PTAX 7/6 compra: 5,0492</t>
  </si>
  <si>
    <t xml:space="preserve">Tx de   para Mycellium</t>
  </si>
  <si>
    <t xml:space="preserve">PTAX 7/6 compra: 5,0483</t>
  </si>
  <si>
    <t xml:space="preserve">PAX/BUSD</t>
  </si>
  <si>
    <t xml:space="preserve">PTAX compra: 5,0527</t>
  </si>
  <si>
    <t xml:space="preserve">PTAX 10/6 compra: 5,0629</t>
  </si>
  <si>
    <t xml:space="preserve">PTAX 14/06 compra: 5,0701</t>
  </si>
  <si>
    <t xml:space="preserve">bitcoin</t>
  </si>
  <si>
    <t xml:space="preserve">Valor da moeda na hora da compra</t>
  </si>
  <si>
    <t xml:space="preserve">Valor em stablecoin</t>
  </si>
  <si>
    <t xml:space="preserve">PTAX 18/06 compra: 5,0308</t>
  </si>
  <si>
    <t xml:space="preserve">PTAX compra 21/06</t>
  </si>
  <si>
    <t xml:space="preserve">PTAX compra dia:</t>
  </si>
  <si>
    <t xml:space="preserve">PTAX compra 24/06</t>
  </si>
  <si>
    <t xml:space="preserve">PTAX compra 28/6</t>
  </si>
  <si>
    <t xml:space="preserve">Corretora</t>
  </si>
  <si>
    <t xml:space="preserve">Conversão com valor da Binance, 15h abertura</t>
  </si>
  <si>
    <t xml:space="preserve">PTAX compra</t>
  </si>
  <si>
    <t xml:space="preserve">PTAX compra 29/6</t>
  </si>
  <si>
    <t xml:space="preserve">USAR DE MODELO</t>
  </si>
  <si>
    <t xml:space="preserve">PTAX compra 1/7</t>
  </si>
  <si>
    <t xml:space="preserve">PTAX compra de  08/07</t>
  </si>
  <si>
    <t xml:space="preserve">PTAX compra 20/7</t>
  </si>
  <si>
    <t xml:space="preserve">LTC/USDC</t>
  </si>
  <si>
    <t xml:space="preserve">PTAX compra 26/7</t>
  </si>
  <si>
    <t xml:space="preserve">PTAX compra 2/8</t>
  </si>
  <si>
    <t xml:space="preserve">PTAX compra 10/08</t>
  </si>
  <si>
    <t xml:space="preserve">PTAX compra 03/09</t>
  </si>
  <si>
    <t xml:space="preserve">PTAX compra 06/10</t>
  </si>
  <si>
    <t xml:space="preserve">PTAX compra 18/10</t>
  </si>
  <si>
    <t xml:space="preserve">PTAX compra 20/10</t>
  </si>
  <si>
    <t xml:space="preserve">PTAX compra 08/12</t>
  </si>
  <si>
    <t xml:space="preserve">USDC/BUSD</t>
  </si>
  <si>
    <t xml:space="preserve">PTAX compra 16/12</t>
  </si>
  <si>
    <t xml:space="preserve">STOP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</si>
</sst>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D/M/YYYY"/>
    <numFmt numFmtId="166" formatCode="0.00%"/>
    <numFmt numFmtId="167" formatCode="[$R$-416]\ * #,##0.00\ ;\-[$R$-416]\ * #,##0.00\ ;[$R$-416]\ * \-#\ ;@"/>
    <numFmt numFmtId="168" formatCode="&quot;R$ &quot;#,##0.00"/>
    <numFmt numFmtId="169" formatCode="#,##0.00000000"/>
    <numFmt numFmtId="170" formatCode="[$R$]\ #,##0.00;[RED]\-[$R$]\ #,##0.00"/>
    <numFmt numFmtId="171" formatCode="[$$-409]#,##0.00;[RED]\-[$$-409]#,##0.00"/>
    <numFmt numFmtId="172" formatCode="#,##0.0000000000"/>
    <numFmt numFmtId="173" formatCode="0"/>
    <numFmt numFmtId="174" formatCode="0.00"/>
    <numFmt numFmtId="175" formatCode="#,##0.00"/>
    <numFmt numFmtId="176" formatCode="#,##0.0000000"/>
    <numFmt numFmtId="177" formatCode="#,##0.000000000"/>
    <numFmt numFmtId="178" formatCode="[$R$-416]\ #,##0.00;[RED]\-[$R$-416]\ #,##0.00"/>
    <numFmt numFmtId="179" formatCode="#,##0.0"/>
    <numFmt numFmtId="180" formatCode="#,##0.0000"/>
    <numFmt numFmtId="181" formatCode="#,##0.000"/>
    <numFmt numFmtId="182" formatCode="#,##0"/>
    <numFmt numFmtId="183" formatCode="#,##0.00000"/>
    <numFmt numFmtId="184" formatCode="#,##0.00000000000"/>
    <numFmt numFmtId="185" formatCode="DD/MM/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Calibri"/>
      <family val="0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190028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190028"/>
        <bgColor rgb="FF000000"/>
      </patternFill>
    </fill>
    <fill>
      <patternFill patternType="solid">
        <fgColor rgb="FF999999"/>
        <bgColor rgb="FFA5A5A5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7" fillId="11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1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21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1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4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1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11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22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23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4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2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23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7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11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21" fillId="11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1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2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1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22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21" fillId="11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22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21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2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7" fillId="11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17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7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5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17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5" fontId="16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dxfs count="5">
    <dxf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190028"/>
      <rgbColor rgb="FF996600"/>
      <rgbColor rgb="FF800080"/>
      <rgbColor rgb="FF008080"/>
      <rgbColor rgb="FFBFBFBF"/>
      <rgbColor rgb="FF808080"/>
      <rgbColor rgb="FFA5A5A5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19"/>
    <col collapsed="false" customWidth="false" hidden="false" outlineLevel="0" max="5" min="2" style="0" width="11.52"/>
    <col collapsed="false" customWidth="true" hidden="false" outlineLevel="0" max="6" min="6" style="0" width="18.06"/>
    <col collapsed="false" customWidth="true" hidden="false" outlineLevel="0" max="7" min="7" style="0" width="13.02"/>
    <col collapsed="false" customWidth="false" hidden="false" outlineLevel="0" max="13" min="8" style="0" width="11.52"/>
    <col collapsed="false" customWidth="true" hidden="false" outlineLevel="0" max="14" min="14" style="0" width="12.71"/>
    <col collapsed="false" customWidth="true" hidden="false" outlineLevel="0" max="15" min="15" style="0" width="18.18"/>
    <col collapsed="false" customWidth="false" hidden="false" outlineLevel="0" max="1025" min="16" style="0" width="11.52"/>
  </cols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</row>
    <row r="2" customFormat="false" ht="12.8" hidden="false" customHeight="false" outlineLevel="0" collapsed="false">
      <c r="A2" s="3" t="n">
        <v>44039</v>
      </c>
      <c r="B2" s="4" t="s">
        <v>14</v>
      </c>
      <c r="C2" s="4" t="s">
        <v>15</v>
      </c>
      <c r="D2" s="5" t="n">
        <v>52997.4</v>
      </c>
      <c r="E2" s="6" t="n">
        <v>0.01509508</v>
      </c>
      <c r="F2" s="6" t="n">
        <v>7.548E-005</v>
      </c>
      <c r="G2" s="7" t="n">
        <f aca="false">D2*E2</f>
        <v>799.999992792</v>
      </c>
      <c r="H2" s="7" t="n">
        <v>0</v>
      </c>
      <c r="I2" s="8" t="n">
        <v>52997.4</v>
      </c>
      <c r="J2" s="7" t="n">
        <f aca="false">H2 - F2*I2</f>
        <v>-4.000243752</v>
      </c>
      <c r="K2" s="9" t="s">
        <v>16</v>
      </c>
      <c r="L2" s="10" t="s">
        <v>17</v>
      </c>
      <c r="M2" s="11"/>
      <c r="N2" s="12" t="n">
        <f aca="false">E2-F2</f>
        <v>0.0150196</v>
      </c>
      <c r="O2" s="13" t="n">
        <v>1</v>
      </c>
      <c r="P2" s="2"/>
    </row>
    <row r="3" customFormat="false" ht="12.8" hidden="false" customHeight="false" outlineLevel="0" collapsed="false">
      <c r="A3" s="3" t="n">
        <v>44039</v>
      </c>
      <c r="B3" s="4" t="s">
        <v>18</v>
      </c>
      <c r="C3" s="4" t="s">
        <v>15</v>
      </c>
      <c r="D3" s="14" t="n">
        <v>10255.93</v>
      </c>
      <c r="E3" s="6" t="n">
        <v>0.01509508</v>
      </c>
      <c r="F3" s="6" t="n">
        <v>7.548E-005</v>
      </c>
      <c r="G3" s="15" t="n">
        <f aca="false">D3*E3</f>
        <v>154.8140838244</v>
      </c>
      <c r="H3" s="15" t="n">
        <v>0</v>
      </c>
      <c r="I3" s="16" t="n">
        <v>10255.93</v>
      </c>
      <c r="J3" s="15" t="n">
        <f aca="false">H3 - F3*I3</f>
        <v>-0.7741175964</v>
      </c>
      <c r="K3" s="9"/>
      <c r="L3" s="10" t="s">
        <v>19</v>
      </c>
      <c r="M3" s="11"/>
      <c r="N3" s="2"/>
      <c r="O3" s="17"/>
      <c r="P3" s="2"/>
    </row>
    <row r="4" customFormat="false" ht="12.8" hidden="false" customHeight="false" outlineLevel="0" collapsed="false">
      <c r="A4" s="18" t="n">
        <v>44066</v>
      </c>
      <c r="B4" s="19" t="s">
        <v>14</v>
      </c>
      <c r="C4" s="19" t="s">
        <v>20</v>
      </c>
      <c r="D4" s="20" t="n">
        <v>0</v>
      </c>
      <c r="E4" s="21" t="n">
        <v>0</v>
      </c>
      <c r="F4" s="21" t="n">
        <v>5E-005</v>
      </c>
      <c r="G4" s="22" t="n">
        <f aca="false">D4*E4</f>
        <v>0</v>
      </c>
      <c r="H4" s="22" t="n">
        <v>0</v>
      </c>
      <c r="I4" s="23" t="n">
        <v>52997.4</v>
      </c>
      <c r="J4" s="22" t="n">
        <f aca="false">H4-F4*I4</f>
        <v>-2.64987</v>
      </c>
      <c r="K4" s="24" t="s">
        <v>16</v>
      </c>
      <c r="L4" s="25" t="s">
        <v>21</v>
      </c>
      <c r="M4" s="11"/>
      <c r="N4" s="12" t="n">
        <f aca="false">E4-F4</f>
        <v>-5E-005</v>
      </c>
      <c r="O4" s="26"/>
      <c r="P4" s="2"/>
    </row>
    <row r="5" customFormat="false" ht="12.8" hidden="false" customHeight="false" outlineLevel="0" collapsed="false">
      <c r="A5" s="18" t="n">
        <v>44066</v>
      </c>
      <c r="B5" s="19" t="s">
        <v>18</v>
      </c>
      <c r="C5" s="19" t="s">
        <v>20</v>
      </c>
      <c r="D5" s="27" t="n">
        <v>0</v>
      </c>
      <c r="E5" s="21" t="n">
        <v>0</v>
      </c>
      <c r="F5" s="21" t="n">
        <v>5E-005</v>
      </c>
      <c r="G5" s="28" t="n">
        <f aca="false">D5*E5</f>
        <v>0</v>
      </c>
      <c r="H5" s="28" t="n">
        <v>0</v>
      </c>
      <c r="I5" s="29" t="n">
        <v>10255.93</v>
      </c>
      <c r="J5" s="28" t="n">
        <f aca="false">H5-F5*I5</f>
        <v>-0.5127965</v>
      </c>
      <c r="K5" s="24"/>
      <c r="L5" s="25"/>
      <c r="M5" s="11"/>
      <c r="N5" s="2"/>
      <c r="O5" s="26"/>
      <c r="P5" s="2"/>
    </row>
    <row r="6" customFormat="false" ht="12.8" hidden="false" customHeight="false" outlineLevel="0" collapsed="false">
      <c r="A6" s="3" t="n">
        <v>44078</v>
      </c>
      <c r="B6" s="4" t="s">
        <v>14</v>
      </c>
      <c r="C6" s="4" t="s">
        <v>15</v>
      </c>
      <c r="D6" s="5" t="n">
        <v>57087.4</v>
      </c>
      <c r="E6" s="6" t="n">
        <v>0.00928401</v>
      </c>
      <c r="F6" s="6" t="n">
        <v>4.643E-005</v>
      </c>
      <c r="G6" s="7" t="n">
        <f aca="false">D6*E6</f>
        <v>529.999992474</v>
      </c>
      <c r="H6" s="7" t="n">
        <v>0</v>
      </c>
      <c r="I6" s="8" t="n">
        <v>54563.0061468788</v>
      </c>
      <c r="J6" s="7" t="n">
        <f aca="false">H6 - F6*I6</f>
        <v>-2.53336037539958</v>
      </c>
      <c r="K6" s="9" t="s">
        <v>16</v>
      </c>
      <c r="L6" s="10" t="s">
        <v>17</v>
      </c>
      <c r="M6" s="11"/>
      <c r="N6" s="12" t="n">
        <f aca="false">E6-F6</f>
        <v>0.00923758</v>
      </c>
      <c r="O6" s="13" t="n">
        <v>1</v>
      </c>
    </row>
    <row r="7" customFormat="false" ht="12.8" hidden="false" customHeight="false" outlineLevel="0" collapsed="false">
      <c r="A7" s="3" t="n">
        <v>44078</v>
      </c>
      <c r="B7" s="4" t="s">
        <v>18</v>
      </c>
      <c r="C7" s="4" t="s">
        <v>15</v>
      </c>
      <c r="D7" s="14" t="n">
        <v>10461.19</v>
      </c>
      <c r="E7" s="6" t="n">
        <v>0.00928401</v>
      </c>
      <c r="F7" s="6" t="n">
        <v>4.643E-005</v>
      </c>
      <c r="G7" s="15" t="n">
        <f aca="false">D7*E7</f>
        <v>97.1217925719</v>
      </c>
      <c r="H7" s="15" t="n">
        <v>0</v>
      </c>
      <c r="I7" s="16" t="n">
        <v>10334.5012268236</v>
      </c>
      <c r="J7" s="15" t="n">
        <f aca="false">H7 - F7*I7</f>
        <v>-0.47983089196142</v>
      </c>
      <c r="K7" s="9"/>
      <c r="L7" s="10" t="s">
        <v>22</v>
      </c>
      <c r="M7" s="11"/>
      <c r="O7" s="17"/>
    </row>
    <row r="8" customFormat="false" ht="12.8" hidden="false" customHeight="false" outlineLevel="0" collapsed="false">
      <c r="A8" s="18" t="n">
        <v>44106</v>
      </c>
      <c r="B8" s="19" t="s">
        <v>14</v>
      </c>
      <c r="C8" s="19" t="s">
        <v>15</v>
      </c>
      <c r="D8" s="20" t="n">
        <v>60667.46</v>
      </c>
      <c r="E8" s="21" t="n">
        <v>0.00164833</v>
      </c>
      <c r="F8" s="21" t="n">
        <v>8.25E-006</v>
      </c>
      <c r="G8" s="22" t="n">
        <f aca="false">D8*E8</f>
        <v>99.9999943418</v>
      </c>
      <c r="H8" s="22" t="n">
        <v>0</v>
      </c>
      <c r="I8" s="23" t="n">
        <v>54952.1748161378</v>
      </c>
      <c r="J8" s="22" t="n">
        <f aca="false">H8-F8*I8</f>
        <v>-0.453355442233137</v>
      </c>
      <c r="K8" s="30" t="s">
        <v>16</v>
      </c>
      <c r="L8" s="31" t="s">
        <v>17</v>
      </c>
      <c r="M8" s="11"/>
      <c r="N8" s="12" t="n">
        <f aca="false">E8-F8</f>
        <v>0.00164008</v>
      </c>
      <c r="O8" s="13" t="n">
        <v>1</v>
      </c>
    </row>
    <row r="9" customFormat="false" ht="12.8" hidden="false" customHeight="false" outlineLevel="0" collapsed="false">
      <c r="A9" s="18" t="n">
        <v>44106</v>
      </c>
      <c r="B9" s="19" t="s">
        <v>18</v>
      </c>
      <c r="C9" s="19" t="s">
        <v>15</v>
      </c>
      <c r="D9" s="27" t="n">
        <v>10570.72</v>
      </c>
      <c r="E9" s="21" t="n">
        <v>0.00164833</v>
      </c>
      <c r="F9" s="21" t="n">
        <v>8.25E-006</v>
      </c>
      <c r="G9" s="28" t="n">
        <f aca="false">D9*E9</f>
        <v>17.4240348976</v>
      </c>
      <c r="H9" s="28" t="n">
        <v>0</v>
      </c>
      <c r="I9" s="29" t="n">
        <v>10349.5605503639</v>
      </c>
      <c r="J9" s="28" t="n">
        <f aca="false">H9-F9*I9</f>
        <v>-0.0853838745405022</v>
      </c>
      <c r="K9" s="30"/>
      <c r="L9" s="31" t="s">
        <v>22</v>
      </c>
      <c r="M9" s="11"/>
      <c r="O9" s="17"/>
    </row>
    <row r="10" customFormat="false" ht="12.8" hidden="false" customHeight="false" outlineLevel="0" collapsed="false">
      <c r="A10" s="3" t="n">
        <v>44106</v>
      </c>
      <c r="B10" s="4" t="s">
        <v>23</v>
      </c>
      <c r="C10" s="4" t="s">
        <v>15</v>
      </c>
      <c r="D10" s="5" t="n">
        <v>258.31</v>
      </c>
      <c r="E10" s="6" t="n">
        <v>0.77426348</v>
      </c>
      <c r="F10" s="6" t="n">
        <v>0.00387132</v>
      </c>
      <c r="G10" s="7" t="n">
        <f aca="false">D10*E10</f>
        <v>199.9999995188</v>
      </c>
      <c r="H10" s="7" t="n">
        <v>0</v>
      </c>
      <c r="I10" s="8" t="n">
        <v>258.31</v>
      </c>
      <c r="J10" s="7" t="n">
        <f aca="false">H10 - F10*I10</f>
        <v>-1.0000006692</v>
      </c>
      <c r="K10" s="9" t="s">
        <v>16</v>
      </c>
      <c r="L10" s="10" t="s">
        <v>17</v>
      </c>
      <c r="M10" s="11"/>
      <c r="N10" s="12" t="n">
        <f aca="false">E10-F10</f>
        <v>0.77039216</v>
      </c>
      <c r="O10" s="13" t="n">
        <v>1</v>
      </c>
    </row>
    <row r="11" customFormat="false" ht="12.8" hidden="false" customHeight="false" outlineLevel="0" collapsed="false">
      <c r="A11" s="3" t="n">
        <v>44106</v>
      </c>
      <c r="B11" s="4" t="s">
        <v>24</v>
      </c>
      <c r="C11" s="4" t="s">
        <v>15</v>
      </c>
      <c r="D11" s="14" t="n">
        <v>44.89</v>
      </c>
      <c r="E11" s="6" t="n">
        <v>0.77426348</v>
      </c>
      <c r="F11" s="6" t="n">
        <v>0.00387132</v>
      </c>
      <c r="G11" s="15" t="n">
        <f aca="false">D11*E11</f>
        <v>34.7566876172</v>
      </c>
      <c r="H11" s="15" t="n">
        <v>0</v>
      </c>
      <c r="I11" s="16" t="n">
        <v>44.89</v>
      </c>
      <c r="J11" s="15" t="n">
        <f aca="false">H11 - F11*I11</f>
        <v>-0.1737835548</v>
      </c>
      <c r="K11" s="9"/>
      <c r="L11" s="10" t="s">
        <v>22</v>
      </c>
      <c r="M11" s="11"/>
      <c r="O11" s="17"/>
    </row>
    <row r="12" customFormat="false" ht="12.8" hidden="false" customHeight="false" outlineLevel="0" collapsed="false">
      <c r="A12" s="18" t="n">
        <v>44106</v>
      </c>
      <c r="B12" s="19" t="s">
        <v>25</v>
      </c>
      <c r="C12" s="19" t="s">
        <v>15</v>
      </c>
      <c r="D12" s="20" t="n">
        <v>14.2639</v>
      </c>
      <c r="E12" s="32" t="n">
        <v>1.963</v>
      </c>
      <c r="F12" s="32" t="n">
        <v>0.0099</v>
      </c>
      <c r="G12" s="22" t="n">
        <f aca="false">D12*E12</f>
        <v>28.0000357</v>
      </c>
      <c r="H12" s="22" t="n">
        <v>0</v>
      </c>
      <c r="I12" s="33" t="n">
        <v>14.2639</v>
      </c>
      <c r="J12" s="22" t="n">
        <f aca="false">H12-F12*I12</f>
        <v>-0.14121261</v>
      </c>
      <c r="K12" s="30" t="s">
        <v>16</v>
      </c>
      <c r="L12" s="31" t="s">
        <v>17</v>
      </c>
      <c r="M12" s="11"/>
      <c r="N12" s="12" t="n">
        <f aca="false">E12-F12</f>
        <v>1.9531</v>
      </c>
      <c r="O12" s="13" t="n">
        <v>1</v>
      </c>
    </row>
    <row r="13" customFormat="false" ht="12.8" hidden="false" customHeight="false" outlineLevel="0" collapsed="false">
      <c r="A13" s="18" t="n">
        <v>44106</v>
      </c>
      <c r="B13" s="19" t="s">
        <v>26</v>
      </c>
      <c r="C13" s="19" t="s">
        <v>15</v>
      </c>
      <c r="D13" s="27" t="n">
        <v>2.4786</v>
      </c>
      <c r="E13" s="32" t="n">
        <v>1.963</v>
      </c>
      <c r="F13" s="32" t="n">
        <v>0.0099</v>
      </c>
      <c r="G13" s="28" t="n">
        <f aca="false">D13*E13</f>
        <v>4.8654918</v>
      </c>
      <c r="H13" s="28" t="n">
        <v>0</v>
      </c>
      <c r="I13" s="34" t="n">
        <v>2.4786</v>
      </c>
      <c r="J13" s="28" t="n">
        <f aca="false">H13-F13*I13</f>
        <v>-0.02453814</v>
      </c>
      <c r="K13" s="30"/>
      <c r="L13" s="31" t="s">
        <v>22</v>
      </c>
      <c r="O13" s="17"/>
    </row>
    <row r="14" customFormat="false" ht="12.8" hidden="false" customHeight="false" outlineLevel="0" collapsed="false">
      <c r="A14" s="3" t="n">
        <v>44106</v>
      </c>
      <c r="B14" s="4" t="s">
        <v>27</v>
      </c>
      <c r="C14" s="4" t="s">
        <v>15</v>
      </c>
      <c r="D14" s="5" t="n">
        <v>1987.64</v>
      </c>
      <c r="E14" s="6" t="n">
        <v>0.05031092</v>
      </c>
      <c r="F14" s="35" t="n">
        <v>0.00025156</v>
      </c>
      <c r="G14" s="7" t="n">
        <f aca="false">D14*E14</f>
        <v>99.9999970288</v>
      </c>
      <c r="H14" s="7" t="n">
        <v>0</v>
      </c>
      <c r="I14" s="36" t="n">
        <v>1987.64</v>
      </c>
      <c r="J14" s="7" t="n">
        <f aca="false">H14 - F14*I14</f>
        <v>-0.5000107184</v>
      </c>
      <c r="K14" s="9" t="s">
        <v>16</v>
      </c>
      <c r="L14" s="10" t="s">
        <v>17</v>
      </c>
      <c r="N14" s="12" t="n">
        <f aca="false">E14-F14</f>
        <v>0.05005936</v>
      </c>
      <c r="O14" s="13" t="n">
        <v>1</v>
      </c>
    </row>
    <row r="15" customFormat="false" ht="12.8" hidden="false" customHeight="false" outlineLevel="0" collapsed="false">
      <c r="A15" s="3" t="n">
        <v>44106</v>
      </c>
      <c r="B15" s="37" t="s">
        <v>28</v>
      </c>
      <c r="C15" s="37" t="s">
        <v>15</v>
      </c>
      <c r="D15" s="14" t="n">
        <v>345.66</v>
      </c>
      <c r="E15" s="6" t="n">
        <v>0.05031092</v>
      </c>
      <c r="F15" s="35" t="n">
        <v>0.00025156</v>
      </c>
      <c r="G15" s="15" t="n">
        <f aca="false">D15*E15</f>
        <v>17.3904726072</v>
      </c>
      <c r="H15" s="15" t="n">
        <v>0</v>
      </c>
      <c r="I15" s="38" t="n">
        <v>345.66</v>
      </c>
      <c r="J15" s="15" t="n">
        <f aca="false">H15 - F15*I15</f>
        <v>-0.0869542296</v>
      </c>
      <c r="K15" s="9"/>
      <c r="L15" s="10" t="s">
        <v>22</v>
      </c>
      <c r="O15" s="17"/>
    </row>
    <row r="16" customFormat="false" ht="12.8" hidden="false" customHeight="false" outlineLevel="0" collapsed="false">
      <c r="A16" s="18" t="n">
        <v>44111</v>
      </c>
      <c r="B16" s="19" t="s">
        <v>14</v>
      </c>
      <c r="C16" s="19" t="s">
        <v>15</v>
      </c>
      <c r="D16" s="20" t="n">
        <v>60062.45</v>
      </c>
      <c r="E16" s="21" t="n">
        <v>0.00150843</v>
      </c>
      <c r="F16" s="21" t="n">
        <v>7.55E-006</v>
      </c>
      <c r="G16" s="22" t="n">
        <f aca="false">D16*E16</f>
        <v>90.6000014535</v>
      </c>
      <c r="H16" s="22" t="n">
        <v>0</v>
      </c>
      <c r="I16" s="23" t="n">
        <v>55233.9623490275</v>
      </c>
      <c r="J16" s="22" t="n">
        <f aca="false">H16-F16*I16</f>
        <v>-0.417016415735158</v>
      </c>
      <c r="K16" s="30" t="s">
        <v>16</v>
      </c>
      <c r="L16" s="31" t="s">
        <v>17</v>
      </c>
      <c r="N16" s="12" t="n">
        <f aca="false">E16-F16</f>
        <v>0.00150088</v>
      </c>
      <c r="O16" s="13" t="n">
        <v>1</v>
      </c>
    </row>
    <row r="17" customFormat="false" ht="12.8" hidden="false" customHeight="false" outlineLevel="0" collapsed="false">
      <c r="A17" s="18" t="n">
        <v>44111</v>
      </c>
      <c r="B17" s="19" t="s">
        <v>18</v>
      </c>
      <c r="C17" s="19" t="s">
        <v>15</v>
      </c>
      <c r="D17" s="27" t="n">
        <v>10639.81</v>
      </c>
      <c r="E17" s="21" t="n">
        <v>0.00150843</v>
      </c>
      <c r="F17" s="21" t="n">
        <v>7.55E-006</v>
      </c>
      <c r="G17" s="28" t="n">
        <f aca="false">D17*E17</f>
        <v>16.0494085983</v>
      </c>
      <c r="H17" s="28" t="n">
        <v>0</v>
      </c>
      <c r="I17" s="29" t="n">
        <v>10365.565300283</v>
      </c>
      <c r="J17" s="28" t="n">
        <f aca="false">H17-F17*I17</f>
        <v>-0.0782600180171367</v>
      </c>
      <c r="K17" s="30"/>
      <c r="L17" s="31" t="s">
        <v>29</v>
      </c>
      <c r="O17" s="17"/>
    </row>
    <row r="18" customFormat="false" ht="12.8" hidden="false" customHeight="false" outlineLevel="0" collapsed="false">
      <c r="A18" s="39" t="n">
        <v>44116</v>
      </c>
      <c r="B18" s="37" t="s">
        <v>14</v>
      </c>
      <c r="C18" s="37" t="s">
        <v>15</v>
      </c>
      <c r="D18" s="40" t="n">
        <v>63791.82</v>
      </c>
      <c r="E18" s="41" t="n">
        <v>0.0127822</v>
      </c>
      <c r="F18" s="42" t="n">
        <v>6.392E-005</v>
      </c>
      <c r="G18" s="7" t="n">
        <f aca="false">D18*E18</f>
        <v>815.399801604</v>
      </c>
      <c r="H18" s="7" t="n">
        <v>0</v>
      </c>
      <c r="I18" s="8" t="n">
        <v>57959.7864528417</v>
      </c>
      <c r="J18" s="7" t="n">
        <f aca="false">H18 - F18*I18</f>
        <v>-3.70478955006564</v>
      </c>
      <c r="K18" s="9" t="s">
        <v>16</v>
      </c>
      <c r="L18" s="10" t="s">
        <v>17</v>
      </c>
      <c r="O18" s="0" t="n">
        <v>1</v>
      </c>
    </row>
    <row r="19" customFormat="false" ht="12.8" hidden="false" customHeight="false" outlineLevel="0" collapsed="false">
      <c r="A19" s="39" t="n">
        <v>44116</v>
      </c>
      <c r="B19" s="37" t="s">
        <v>18</v>
      </c>
      <c r="C19" s="37" t="s">
        <v>15</v>
      </c>
      <c r="D19" s="14" t="n">
        <v>11560.21</v>
      </c>
      <c r="E19" s="41" t="n">
        <v>0.0127822</v>
      </c>
      <c r="F19" s="42" t="n">
        <v>6.392E-005</v>
      </c>
      <c r="G19" s="15" t="n">
        <f aca="false">D19*E19</f>
        <v>147.764916262</v>
      </c>
      <c r="H19" s="15" t="n">
        <v>0</v>
      </c>
      <c r="I19" s="16" t="n">
        <v>10746.0800798917</v>
      </c>
      <c r="J19" s="15" t="n">
        <f aca="false">H19 - F19*I19</f>
        <v>-0.686889438706678</v>
      </c>
      <c r="K19" s="9"/>
      <c r="L19" s="10" t="s">
        <v>22</v>
      </c>
    </row>
    <row r="20" customFormat="false" ht="12.8" hidden="false" customHeight="false" outlineLevel="0" collapsed="false">
      <c r="A20" s="43" t="n">
        <v>44120</v>
      </c>
      <c r="B20" s="19" t="s">
        <v>14</v>
      </c>
      <c r="C20" s="44" t="s">
        <v>20</v>
      </c>
      <c r="D20" s="45" t="n">
        <v>0</v>
      </c>
      <c r="E20" s="46" t="n">
        <v>0</v>
      </c>
      <c r="F20" s="46" t="n">
        <v>0.00024</v>
      </c>
      <c r="G20" s="22" t="n">
        <f aca="false">D20*E20</f>
        <v>0</v>
      </c>
      <c r="H20" s="22" t="n">
        <v>0</v>
      </c>
      <c r="I20" s="23" t="n">
        <v>57959.7864528417</v>
      </c>
      <c r="J20" s="22" t="n">
        <f aca="false">H20-F20*I20</f>
        <v>-13.910348748682</v>
      </c>
      <c r="K20" s="24" t="s">
        <v>16</v>
      </c>
      <c r="L20" s="24" t="s">
        <v>30</v>
      </c>
      <c r="O20" s="47"/>
    </row>
    <row r="21" customFormat="false" ht="12.8" hidden="false" customHeight="false" outlineLevel="0" collapsed="false">
      <c r="A21" s="43" t="n">
        <v>44120</v>
      </c>
      <c r="B21" s="19" t="s">
        <v>18</v>
      </c>
      <c r="C21" s="44" t="s">
        <v>20</v>
      </c>
      <c r="D21" s="27" t="n">
        <v>0</v>
      </c>
      <c r="E21" s="46" t="n">
        <v>0</v>
      </c>
      <c r="F21" s="46" t="n">
        <v>0.00024</v>
      </c>
      <c r="G21" s="28" t="n">
        <f aca="false">D21*E21</f>
        <v>0</v>
      </c>
      <c r="H21" s="28" t="n">
        <v>0</v>
      </c>
      <c r="I21" s="29" t="n">
        <v>10746.0800798917</v>
      </c>
      <c r="J21" s="28" t="n">
        <f aca="false">H21-F21*I21</f>
        <v>-2.57905921917401</v>
      </c>
      <c r="K21" s="24"/>
      <c r="L21" s="24"/>
      <c r="O21" s="47"/>
    </row>
    <row r="22" customFormat="false" ht="12.8" hidden="false" customHeight="false" outlineLevel="0" collapsed="false">
      <c r="A22" s="39" t="n">
        <v>44124</v>
      </c>
      <c r="B22" s="37" t="s">
        <v>14</v>
      </c>
      <c r="C22" s="37" t="s">
        <v>15</v>
      </c>
      <c r="D22" s="40" t="n">
        <v>67312.01</v>
      </c>
      <c r="E22" s="42" t="n">
        <v>0.01051224</v>
      </c>
      <c r="F22" s="42" t="n">
        <v>5.257E-005</v>
      </c>
      <c r="G22" s="7" t="n">
        <f aca="false">D22*E22</f>
        <v>707.6000040024</v>
      </c>
      <c r="H22" s="7" t="n">
        <v>0</v>
      </c>
      <c r="I22" s="8" t="n">
        <v>59912.8145720125</v>
      </c>
      <c r="J22" s="7" t="n">
        <f aca="false">H22 - F22*I22</f>
        <v>-3.1496166620507</v>
      </c>
      <c r="K22" s="9" t="s">
        <v>16</v>
      </c>
      <c r="L22" s="10" t="s">
        <v>17</v>
      </c>
      <c r="O22" s="0" t="n">
        <v>1</v>
      </c>
    </row>
    <row r="23" customFormat="false" ht="12.8" hidden="false" customHeight="false" outlineLevel="0" collapsed="false">
      <c r="A23" s="39" t="n">
        <v>44124</v>
      </c>
      <c r="B23" s="37" t="s">
        <v>18</v>
      </c>
      <c r="C23" s="37" t="s">
        <v>15</v>
      </c>
      <c r="D23" s="14" t="n">
        <v>11926.93</v>
      </c>
      <c r="E23" s="42" t="n">
        <v>0.01051224</v>
      </c>
      <c r="F23" s="42" t="n">
        <v>5.257E-005</v>
      </c>
      <c r="G23" s="15" t="n">
        <f aca="false">D23*E23</f>
        <v>125.3787506232</v>
      </c>
      <c r="H23" s="15" t="n">
        <v>0</v>
      </c>
      <c r="I23" s="16" t="n">
        <v>10992.677382326</v>
      </c>
      <c r="J23" s="15" t="n">
        <f aca="false">H23 - F23*I23</f>
        <v>-0.577885049988878</v>
      </c>
      <c r="K23" s="9"/>
      <c r="L23" s="10" t="s">
        <v>22</v>
      </c>
    </row>
    <row r="24" customFormat="false" ht="12.8" hidden="false" customHeight="false" outlineLevel="0" collapsed="false">
      <c r="A24" s="43" t="n">
        <v>44124</v>
      </c>
      <c r="B24" s="44" t="s">
        <v>14</v>
      </c>
      <c r="C24" s="44" t="s">
        <v>15</v>
      </c>
      <c r="D24" s="45" t="n">
        <v>67000</v>
      </c>
      <c r="E24" s="46" t="n">
        <v>0.01</v>
      </c>
      <c r="F24" s="46" t="n">
        <v>3E-005</v>
      </c>
      <c r="G24" s="22" t="n">
        <f aca="false">D24*E24</f>
        <v>670</v>
      </c>
      <c r="H24" s="22" t="n">
        <v>0</v>
      </c>
      <c r="I24" s="23" t="n">
        <v>61088.4073090379</v>
      </c>
      <c r="J24" s="22" t="n">
        <f aca="false">H24-F24*I24</f>
        <v>-1.83265221927114</v>
      </c>
      <c r="K24" s="30" t="s">
        <v>16</v>
      </c>
      <c r="L24" s="31" t="s">
        <v>17</v>
      </c>
      <c r="O24" s="0" t="n">
        <v>1</v>
      </c>
    </row>
    <row r="25" customFormat="false" ht="12.8" hidden="false" customHeight="false" outlineLevel="0" collapsed="false">
      <c r="A25" s="43" t="n">
        <v>44124</v>
      </c>
      <c r="B25" s="44" t="s">
        <v>18</v>
      </c>
      <c r="C25" s="44" t="s">
        <v>15</v>
      </c>
      <c r="D25" s="27" t="n">
        <v>11926.93</v>
      </c>
      <c r="E25" s="46" t="n">
        <v>0.01</v>
      </c>
      <c r="F25" s="46" t="n">
        <v>3E-005</v>
      </c>
      <c r="G25" s="28" t="n">
        <f aca="false">D25*E25</f>
        <v>119.2693</v>
      </c>
      <c r="H25" s="28" t="n">
        <v>0</v>
      </c>
      <c r="I25" s="29" t="n">
        <v>11147.6473069942</v>
      </c>
      <c r="J25" s="28" t="n">
        <f aca="false">H25-F25*I25</f>
        <v>-0.334429419209826</v>
      </c>
      <c r="K25" s="30"/>
      <c r="L25" s="31" t="s">
        <v>22</v>
      </c>
    </row>
    <row r="26" customFormat="false" ht="12.8" hidden="false" customHeight="false" outlineLevel="0" collapsed="false">
      <c r="A26" s="39" t="n">
        <v>44124</v>
      </c>
      <c r="B26" s="37" t="s">
        <v>14</v>
      </c>
      <c r="C26" s="37" t="s">
        <v>15</v>
      </c>
      <c r="D26" s="40" t="n">
        <v>67000</v>
      </c>
      <c r="E26" s="41" t="n">
        <v>0.01</v>
      </c>
      <c r="F26" s="41" t="n">
        <v>3E-005</v>
      </c>
      <c r="G26" s="7" t="n">
        <f aca="false">D26*E26</f>
        <v>670</v>
      </c>
      <c r="H26" s="7" t="n">
        <v>0</v>
      </c>
      <c r="I26" s="8" t="n">
        <v>61929.8425803813</v>
      </c>
      <c r="J26" s="7" t="n">
        <f aca="false">H26 - F26*I26</f>
        <v>-1.85789527741144</v>
      </c>
      <c r="K26" s="9" t="s">
        <v>16</v>
      </c>
      <c r="L26" s="10" t="s">
        <v>17</v>
      </c>
      <c r="O26" s="0" t="n">
        <v>1</v>
      </c>
    </row>
    <row r="27" customFormat="false" ht="12.8" hidden="false" customHeight="false" outlineLevel="0" collapsed="false">
      <c r="A27" s="39" t="n">
        <v>44124</v>
      </c>
      <c r="B27" s="37" t="s">
        <v>18</v>
      </c>
      <c r="C27" s="37" t="s">
        <v>15</v>
      </c>
      <c r="D27" s="14" t="n">
        <v>11926.94</v>
      </c>
      <c r="E27" s="41" t="n">
        <v>0.01</v>
      </c>
      <c r="F27" s="41" t="n">
        <v>3E-005</v>
      </c>
      <c r="G27" s="15" t="n">
        <f aca="false">D27*E27</f>
        <v>119.2694</v>
      </c>
      <c r="H27" s="15" t="n">
        <v>0</v>
      </c>
      <c r="I27" s="16" t="n">
        <v>11258.5690827109</v>
      </c>
      <c r="J27" s="15" t="n">
        <f aca="false">H27 - F27*I27</f>
        <v>-0.337757072481327</v>
      </c>
      <c r="K27" s="9"/>
      <c r="L27" s="10" t="s">
        <v>29</v>
      </c>
    </row>
    <row r="28" customFormat="false" ht="12.8" hidden="false" customHeight="false" outlineLevel="0" collapsed="false">
      <c r="A28" s="43" t="n">
        <v>44124</v>
      </c>
      <c r="B28" s="44" t="s">
        <v>14</v>
      </c>
      <c r="C28" s="44" t="s">
        <v>15</v>
      </c>
      <c r="D28" s="45" t="n">
        <v>67100.05</v>
      </c>
      <c r="E28" s="48" t="n">
        <v>0.01233084</v>
      </c>
      <c r="F28" s="46" t="n">
        <v>3.7E-005</v>
      </c>
      <c r="G28" s="22" t="n">
        <f aca="false">D28*E28</f>
        <v>827.399980542</v>
      </c>
      <c r="H28" s="22" t="n">
        <v>0</v>
      </c>
      <c r="I28" s="23" t="n">
        <v>62702.0736168923</v>
      </c>
      <c r="J28" s="22" t="n">
        <f aca="false">H28-F28*I28</f>
        <v>-2.31997672382502</v>
      </c>
      <c r="K28" s="30" t="s">
        <v>16</v>
      </c>
      <c r="L28" s="31" t="s">
        <v>17</v>
      </c>
      <c r="O28" s="0" t="n">
        <v>1</v>
      </c>
    </row>
    <row r="29" customFormat="false" ht="12.8" hidden="false" customHeight="false" outlineLevel="0" collapsed="false">
      <c r="A29" s="43" t="n">
        <v>44124</v>
      </c>
      <c r="B29" s="44" t="s">
        <v>18</v>
      </c>
      <c r="C29" s="44" t="s">
        <v>15</v>
      </c>
      <c r="D29" s="27" t="n">
        <v>11926.94</v>
      </c>
      <c r="E29" s="48" t="n">
        <v>0.01233084</v>
      </c>
      <c r="F29" s="46" t="n">
        <v>3.7E-005</v>
      </c>
      <c r="G29" s="28" t="n">
        <f aca="false">D29*E29</f>
        <v>147.0691888296</v>
      </c>
      <c r="H29" s="28" t="n">
        <v>0</v>
      </c>
      <c r="I29" s="29" t="n">
        <v>11358.3981078044</v>
      </c>
      <c r="J29" s="28" t="n">
        <f aca="false">H29-F29*I29</f>
        <v>-0.420260729988763</v>
      </c>
      <c r="K29" s="30"/>
      <c r="L29" s="31" t="s">
        <v>29</v>
      </c>
    </row>
    <row r="30" customFormat="false" ht="12.8" hidden="false" customHeight="false" outlineLevel="0" collapsed="false">
      <c r="A30" s="39" t="n">
        <v>44124</v>
      </c>
      <c r="B30" s="37" t="s">
        <v>14</v>
      </c>
      <c r="C30" s="37" t="s">
        <v>15</v>
      </c>
      <c r="D30" s="40" t="n">
        <v>67000.02</v>
      </c>
      <c r="E30" s="49" t="n">
        <v>0.00992537</v>
      </c>
      <c r="F30" s="42" t="n">
        <v>2.978E-005</v>
      </c>
      <c r="G30" s="7" t="n">
        <f aca="false">D30*E30</f>
        <v>664.9999885074</v>
      </c>
      <c r="H30" s="7" t="n">
        <v>0</v>
      </c>
      <c r="I30" s="8" t="n">
        <v>63163.5218672193</v>
      </c>
      <c r="J30" s="7" t="n">
        <f aca="false">H30 - F30*I30</f>
        <v>-1.88100968120579</v>
      </c>
      <c r="K30" s="9" t="s">
        <v>16</v>
      </c>
      <c r="L30" s="10" t="s">
        <v>17</v>
      </c>
      <c r="O30" s="0" t="n">
        <v>1</v>
      </c>
    </row>
    <row r="31" customFormat="false" ht="12.8" hidden="false" customHeight="false" outlineLevel="0" collapsed="false">
      <c r="A31" s="39" t="n">
        <v>44124</v>
      </c>
      <c r="B31" s="37" t="s">
        <v>18</v>
      </c>
      <c r="C31" s="37" t="s">
        <v>15</v>
      </c>
      <c r="D31" s="14" t="n">
        <v>11960.41</v>
      </c>
      <c r="E31" s="49" t="n">
        <v>0.00992537</v>
      </c>
      <c r="F31" s="42" t="n">
        <v>2.978E-005</v>
      </c>
      <c r="G31" s="15" t="n">
        <f aca="false">D31*E31</f>
        <v>118.7114946017</v>
      </c>
      <c r="H31" s="15" t="n">
        <v>0</v>
      </c>
      <c r="I31" s="16" t="n">
        <v>11423.0330077235</v>
      </c>
      <c r="J31" s="15" t="n">
        <f aca="false">H31 - F31*I31</f>
        <v>-0.340177922970006</v>
      </c>
      <c r="K31" s="9"/>
      <c r="L31" s="10" t="s">
        <v>22</v>
      </c>
    </row>
    <row r="32" customFormat="false" ht="12.8" hidden="false" customHeight="false" outlineLevel="0" collapsed="false">
      <c r="A32" s="43" t="n">
        <v>44124</v>
      </c>
      <c r="B32" s="44" t="s">
        <v>14</v>
      </c>
      <c r="C32" s="44" t="s">
        <v>20</v>
      </c>
      <c r="D32" s="45" t="n">
        <v>0</v>
      </c>
      <c r="E32" s="46" t="n">
        <v>0</v>
      </c>
      <c r="F32" s="50" t="n">
        <v>0.00019</v>
      </c>
      <c r="G32" s="22" t="n">
        <f aca="false">D32*E32</f>
        <v>0</v>
      </c>
      <c r="H32" s="22" t="n">
        <v>0</v>
      </c>
      <c r="I32" s="23" t="n">
        <v>63163.5218672193</v>
      </c>
      <c r="J32" s="22" t="n">
        <f aca="false">H32 - F32*I32</f>
        <v>-12.0010691547717</v>
      </c>
      <c r="K32" s="30" t="s">
        <v>16</v>
      </c>
      <c r="L32" s="24" t="s">
        <v>31</v>
      </c>
      <c r="O32" s="47"/>
    </row>
    <row r="33" customFormat="false" ht="12.8" hidden="false" customHeight="false" outlineLevel="0" collapsed="false">
      <c r="A33" s="43" t="n">
        <v>44124</v>
      </c>
      <c r="B33" s="44" t="s">
        <v>18</v>
      </c>
      <c r="C33" s="44" t="s">
        <v>20</v>
      </c>
      <c r="D33" s="27" t="n">
        <v>0</v>
      </c>
      <c r="E33" s="46" t="n">
        <v>0</v>
      </c>
      <c r="F33" s="50" t="n">
        <v>0.00019</v>
      </c>
      <c r="G33" s="28" t="n">
        <f aca="false">D33*E33</f>
        <v>0</v>
      </c>
      <c r="H33" s="28" t="n">
        <v>0</v>
      </c>
      <c r="I33" s="29" t="n">
        <v>11423.0330077235</v>
      </c>
      <c r="J33" s="28" t="n">
        <f aca="false">H33 - F33*I33</f>
        <v>-2.17037627146746</v>
      </c>
      <c r="K33" s="30"/>
      <c r="L33" s="30"/>
      <c r="O33" s="47"/>
    </row>
    <row r="34" customFormat="false" ht="12.8" hidden="false" customHeight="false" outlineLevel="0" collapsed="false">
      <c r="A34" s="51" t="n">
        <v>44124</v>
      </c>
      <c r="B34" s="52" t="s">
        <v>32</v>
      </c>
      <c r="C34" s="53" t="s">
        <v>15</v>
      </c>
      <c r="D34" s="54" t="n">
        <v>0.030913</v>
      </c>
      <c r="E34" s="55" t="n">
        <v>0.298</v>
      </c>
      <c r="F34" s="55"/>
      <c r="G34" s="37"/>
      <c r="H34" s="37"/>
      <c r="I34" s="37"/>
      <c r="J34" s="37"/>
      <c r="K34" s="56" t="s">
        <v>33</v>
      </c>
      <c r="L34" s="57"/>
      <c r="O34" s="0" t="n">
        <v>5</v>
      </c>
    </row>
    <row r="35" customFormat="false" ht="12.8" hidden="false" customHeight="false" outlineLevel="0" collapsed="false">
      <c r="A35" s="39" t="n">
        <v>44124</v>
      </c>
      <c r="B35" s="37" t="s">
        <v>14</v>
      </c>
      <c r="C35" s="58" t="s">
        <v>34</v>
      </c>
      <c r="D35" s="59" t="n">
        <f aca="false">5.5824*D36</f>
        <v>66486.328176</v>
      </c>
      <c r="E35" s="42" t="n">
        <v>0</v>
      </c>
      <c r="F35" s="42" t="n">
        <v>0.00921207</v>
      </c>
      <c r="G35" s="7" t="n">
        <f aca="false">D36*E35</f>
        <v>0</v>
      </c>
      <c r="H35" s="7" t="n">
        <f aca="false">D35*F35</f>
        <v>612.476709200284</v>
      </c>
      <c r="I35" s="8" t="n">
        <v>63163.5218672193</v>
      </c>
      <c r="J35" s="7" t="n">
        <f aca="false">H35 - F35*I35</f>
        <v>30.6099243129294</v>
      </c>
      <c r="K35" s="56"/>
      <c r="L35" s="10" t="s">
        <v>35</v>
      </c>
    </row>
    <row r="36" customFormat="false" ht="12.8" hidden="false" customHeight="false" outlineLevel="0" collapsed="false">
      <c r="A36" s="39" t="n">
        <v>44124</v>
      </c>
      <c r="B36" s="37" t="s">
        <v>18</v>
      </c>
      <c r="C36" s="58" t="s">
        <v>34</v>
      </c>
      <c r="D36" s="60" t="n">
        <v>11909.99</v>
      </c>
      <c r="E36" s="42" t="n">
        <v>0</v>
      </c>
      <c r="F36" s="42" t="n">
        <v>0.00921207</v>
      </c>
      <c r="G36" s="15" t="n">
        <f aca="false">D36*E36</f>
        <v>0</v>
      </c>
      <c r="H36" s="15" t="n">
        <f aca="false">D36*F36</f>
        <v>109.7156615793</v>
      </c>
      <c r="I36" s="16" t="n">
        <v>11423.0330077235</v>
      </c>
      <c r="J36" s="15" t="n">
        <f aca="false">H36 - F36*I36</f>
        <v>4.48588189984058</v>
      </c>
      <c r="K36" s="56"/>
      <c r="L36" s="10" t="s">
        <v>36</v>
      </c>
    </row>
    <row r="37" customFormat="false" ht="12.8" hidden="false" customHeight="false" outlineLevel="0" collapsed="false">
      <c r="A37" s="39" t="n">
        <v>44124</v>
      </c>
      <c r="B37" s="4" t="s">
        <v>27</v>
      </c>
      <c r="C37" s="37" t="s">
        <v>15</v>
      </c>
      <c r="D37" s="61" t="n">
        <f aca="false">G37/E37</f>
        <v>2055.29097047075</v>
      </c>
      <c r="E37" s="62" t="n">
        <v>0.298</v>
      </c>
      <c r="F37" s="62" t="n">
        <v>0.000298</v>
      </c>
      <c r="G37" s="7" t="n">
        <v>612.476709200284</v>
      </c>
      <c r="H37" s="7" t="n">
        <v>0</v>
      </c>
      <c r="I37" s="63" t="n">
        <v>2045.56113022655</v>
      </c>
      <c r="J37" s="7" t="n">
        <f aca="false">H37 - F37*I37</f>
        <v>-0.609577216807512</v>
      </c>
      <c r="K37" s="56"/>
      <c r="L37" s="10" t="s">
        <v>37</v>
      </c>
    </row>
    <row r="38" customFormat="false" ht="12.8" hidden="false" customHeight="false" outlineLevel="0" collapsed="false">
      <c r="A38" s="39" t="n">
        <v>44124</v>
      </c>
      <c r="B38" s="37" t="s">
        <v>28</v>
      </c>
      <c r="C38" s="37" t="s">
        <v>15</v>
      </c>
      <c r="D38" s="60" t="n">
        <f aca="false">G38/E38</f>
        <v>368.173361004362</v>
      </c>
      <c r="E38" s="62" t="n">
        <v>0.298</v>
      </c>
      <c r="F38" s="62" t="n">
        <v>0.000298</v>
      </c>
      <c r="G38" s="15" t="n">
        <v>109.7156615793</v>
      </c>
      <c r="H38" s="15" t="n">
        <v>0</v>
      </c>
      <c r="I38" s="16" t="n">
        <v>364.935397019393</v>
      </c>
      <c r="J38" s="15" t="n">
        <f aca="false">H38 - F38*I38</f>
        <v>-0.108750748311779</v>
      </c>
      <c r="K38" s="56"/>
      <c r="L38" s="10" t="s">
        <v>37</v>
      </c>
    </row>
    <row r="39" customFormat="false" ht="12.8" hidden="false" customHeight="false" outlineLevel="0" collapsed="false">
      <c r="A39" s="43" t="n">
        <v>44125</v>
      </c>
      <c r="B39" s="44" t="s">
        <v>38</v>
      </c>
      <c r="C39" s="44" t="s">
        <v>15</v>
      </c>
      <c r="D39" s="46" t="n">
        <v>0.004135</v>
      </c>
      <c r="E39" s="64" t="n">
        <v>0.9</v>
      </c>
      <c r="F39" s="64"/>
      <c r="G39" s="44"/>
      <c r="H39" s="44"/>
      <c r="I39" s="44"/>
      <c r="J39" s="44"/>
      <c r="K39" s="65" t="s">
        <v>33</v>
      </c>
      <c r="O39" s="0" t="n">
        <v>5</v>
      </c>
    </row>
    <row r="40" customFormat="false" ht="12.8" hidden="false" customHeight="false" outlineLevel="0" collapsed="false">
      <c r="A40" s="43" t="n">
        <v>44125</v>
      </c>
      <c r="B40" s="66" t="s">
        <v>14</v>
      </c>
      <c r="C40" s="66" t="s">
        <v>34</v>
      </c>
      <c r="D40" s="45" t="n">
        <f aca="false">D41*5.6</f>
        <v>71878.744</v>
      </c>
      <c r="E40" s="67" t="n">
        <v>0</v>
      </c>
      <c r="F40" s="46" t="n">
        <v>0.0037215</v>
      </c>
      <c r="G40" s="22" t="n">
        <f aca="false">D40*E40</f>
        <v>0</v>
      </c>
      <c r="H40" s="22" t="n">
        <f aca="false">F40*D40</f>
        <v>267.496745796</v>
      </c>
      <c r="I40" s="23" t="n">
        <v>63163.5218672193</v>
      </c>
      <c r="J40" s="22" t="n">
        <f aca="false">H40 - F40*I40</f>
        <v>32.4336991671433</v>
      </c>
      <c r="K40" s="65"/>
      <c r="L40" s="31" t="s">
        <v>39</v>
      </c>
    </row>
    <row r="41" customFormat="false" ht="12.8" hidden="false" customHeight="false" outlineLevel="0" collapsed="false">
      <c r="A41" s="43" t="n">
        <v>44125</v>
      </c>
      <c r="B41" s="66" t="s">
        <v>18</v>
      </c>
      <c r="C41" s="66" t="s">
        <v>34</v>
      </c>
      <c r="D41" s="27" t="n">
        <v>12835.49</v>
      </c>
      <c r="E41" s="67" t="n">
        <v>0</v>
      </c>
      <c r="F41" s="46" t="n">
        <v>0.0037215</v>
      </c>
      <c r="G41" s="28" t="n">
        <f aca="false">D41*E41</f>
        <v>0</v>
      </c>
      <c r="H41" s="28" t="n">
        <f aca="false">F41*D41</f>
        <v>47.767276035</v>
      </c>
      <c r="I41" s="29" t="n">
        <v>11423.0330077235</v>
      </c>
      <c r="J41" s="28" t="n">
        <f aca="false">H41 - F41*I41</f>
        <v>5.256458696757</v>
      </c>
      <c r="K41" s="65"/>
      <c r="L41" s="31" t="s">
        <v>40</v>
      </c>
    </row>
    <row r="42" customFormat="false" ht="12.8" hidden="false" customHeight="false" outlineLevel="0" collapsed="false">
      <c r="A42" s="43" t="n">
        <v>44125</v>
      </c>
      <c r="B42" s="19" t="s">
        <v>23</v>
      </c>
      <c r="C42" s="44" t="s">
        <v>15</v>
      </c>
      <c r="D42" s="68" t="n">
        <f aca="false">G42/E42</f>
        <v>297.21860644</v>
      </c>
      <c r="E42" s="48" t="n">
        <v>0.9</v>
      </c>
      <c r="F42" s="48" t="n">
        <v>0.0009</v>
      </c>
      <c r="G42" s="69" t="n">
        <v>267.496745796</v>
      </c>
      <c r="H42" s="22" t="n">
        <v>0</v>
      </c>
      <c r="I42" s="23" t="n">
        <v>279.27</v>
      </c>
      <c r="J42" s="22" t="n">
        <f aca="false">H42 - F42*I42</f>
        <v>-0.251343</v>
      </c>
      <c r="K42" s="65" t="n">
        <v>12844</v>
      </c>
      <c r="L42" s="31" t="s">
        <v>37</v>
      </c>
    </row>
    <row r="43" customFormat="false" ht="12.8" hidden="false" customHeight="false" outlineLevel="0" collapsed="false">
      <c r="A43" s="43" t="n">
        <v>44125</v>
      </c>
      <c r="B43" s="19" t="s">
        <v>24</v>
      </c>
      <c r="C43" s="44" t="s">
        <v>15</v>
      </c>
      <c r="D43" s="70" t="n">
        <f aca="false">G43/E43</f>
        <v>58.9719457222222</v>
      </c>
      <c r="E43" s="48" t="n">
        <v>0.9</v>
      </c>
      <c r="F43" s="48" t="n">
        <v>0.0009</v>
      </c>
      <c r="G43" s="69" t="n">
        <v>53.07475115</v>
      </c>
      <c r="H43" s="28" t="n">
        <v>0</v>
      </c>
      <c r="I43" s="29" t="n">
        <v>52.4772907582697</v>
      </c>
      <c r="J43" s="28" t="n">
        <f aca="false">H43 - F43*I43</f>
        <v>-0.0472295616824427</v>
      </c>
      <c r="K43" s="65"/>
      <c r="L43" s="31" t="s">
        <v>37</v>
      </c>
    </row>
    <row r="44" customFormat="false" ht="12.8" hidden="false" customHeight="false" outlineLevel="0" collapsed="false">
      <c r="A44" s="39" t="n">
        <v>44126</v>
      </c>
      <c r="B44" s="37" t="s">
        <v>14</v>
      </c>
      <c r="C44" s="37" t="s">
        <v>20</v>
      </c>
      <c r="D44" s="40" t="n">
        <v>0</v>
      </c>
      <c r="E44" s="41" t="n">
        <v>0</v>
      </c>
      <c r="F44" s="42" t="n">
        <v>0.00034</v>
      </c>
      <c r="G44" s="7" t="n">
        <f aca="false">D44*E44</f>
        <v>0</v>
      </c>
      <c r="H44" s="7" t="n">
        <v>0</v>
      </c>
      <c r="I44" s="8" t="n">
        <v>63163.5218672193</v>
      </c>
      <c r="J44" s="7" t="n">
        <f aca="false">H44 - F44*I44</f>
        <v>-21.4755974348546</v>
      </c>
      <c r="K44" s="9" t="s">
        <v>16</v>
      </c>
      <c r="L44" s="71" t="s">
        <v>41</v>
      </c>
    </row>
    <row r="45" customFormat="false" ht="12.8" hidden="false" customHeight="false" outlineLevel="0" collapsed="false">
      <c r="A45" s="39" t="n">
        <v>44126</v>
      </c>
      <c r="B45" s="37" t="s">
        <v>18</v>
      </c>
      <c r="C45" s="37" t="s">
        <v>20</v>
      </c>
      <c r="D45" s="14" t="n">
        <v>0</v>
      </c>
      <c r="E45" s="41" t="n">
        <v>0</v>
      </c>
      <c r="F45" s="42" t="n">
        <v>0.00034</v>
      </c>
      <c r="G45" s="15" t="n">
        <f aca="false">D45*E45</f>
        <v>0</v>
      </c>
      <c r="H45" s="15" t="n">
        <v>0</v>
      </c>
      <c r="I45" s="16" t="n">
        <v>11423.0330077235</v>
      </c>
      <c r="J45" s="15" t="n">
        <f aca="false">H45 - F45*I45</f>
        <v>-3.88383122262599</v>
      </c>
      <c r="K45" s="9"/>
      <c r="L45" s="9"/>
    </row>
    <row r="46" customFormat="false" ht="12.8" hidden="false" customHeight="false" outlineLevel="0" collapsed="false">
      <c r="A46" s="43" t="n">
        <v>44159</v>
      </c>
      <c r="B46" s="66" t="s">
        <v>14</v>
      </c>
      <c r="C46" s="66" t="s">
        <v>34</v>
      </c>
      <c r="D46" s="45" t="n">
        <v>103706.98</v>
      </c>
      <c r="E46" s="48" t="n">
        <v>0</v>
      </c>
      <c r="F46" s="48" t="n">
        <v>0.0043</v>
      </c>
      <c r="G46" s="22" t="n">
        <f aca="false">D46*E46</f>
        <v>0</v>
      </c>
      <c r="H46" s="22" t="n">
        <f aca="false">F46*D46-1.34</f>
        <v>444.600014</v>
      </c>
      <c r="I46" s="23" t="n">
        <v>63163.5218672193</v>
      </c>
      <c r="J46" s="22" t="n">
        <f aca="false">H46 - F46*I46</f>
        <v>172.996869970957</v>
      </c>
      <c r="K46" s="30" t="s">
        <v>16</v>
      </c>
      <c r="L46" s="31" t="s">
        <v>42</v>
      </c>
      <c r="O46" s="0" t="n">
        <v>3</v>
      </c>
    </row>
    <row r="47" customFormat="false" ht="12.8" hidden="false" customHeight="false" outlineLevel="0" collapsed="false">
      <c r="A47" s="43" t="n">
        <v>44159</v>
      </c>
      <c r="B47" s="66" t="s">
        <v>18</v>
      </c>
      <c r="C47" s="66" t="s">
        <v>34</v>
      </c>
      <c r="D47" s="27" t="n">
        <v>19047.02</v>
      </c>
      <c r="E47" s="48" t="n">
        <v>0</v>
      </c>
      <c r="F47" s="48" t="n">
        <v>0.0043</v>
      </c>
      <c r="G47" s="28" t="n">
        <f aca="false">D47*E47</f>
        <v>0</v>
      </c>
      <c r="H47" s="28" t="n">
        <f aca="false">F47*D47-(1.34/5.4031)</f>
        <v>81.6541802255372</v>
      </c>
      <c r="I47" s="29" t="n">
        <v>11423.0330077235</v>
      </c>
      <c r="J47" s="28" t="n">
        <f aca="false">H47 - F47*I47</f>
        <v>32.5351382923261</v>
      </c>
      <c r="K47" s="30"/>
      <c r="L47" s="31" t="s">
        <v>43</v>
      </c>
    </row>
    <row r="48" customFormat="false" ht="12.8" hidden="false" customHeight="false" outlineLevel="0" collapsed="false">
      <c r="A48" s="39" t="n">
        <v>44161</v>
      </c>
      <c r="B48" s="37" t="s">
        <v>14</v>
      </c>
      <c r="C48" s="37" t="s">
        <v>15</v>
      </c>
      <c r="D48" s="40" t="n">
        <v>92541.86</v>
      </c>
      <c r="E48" s="42" t="n">
        <v>0.0043</v>
      </c>
      <c r="F48" s="42" t="n">
        <v>1.29E-005</v>
      </c>
      <c r="G48" s="7" t="n">
        <f aca="false">D48*E48</f>
        <v>397.929998</v>
      </c>
      <c r="H48" s="7" t="n">
        <v>0</v>
      </c>
      <c r="I48" s="8" t="n">
        <v>64763.567926243</v>
      </c>
      <c r="J48" s="7" t="n">
        <f aca="false">H48 - F48*I48</f>
        <v>-0.835450026248535</v>
      </c>
      <c r="K48" s="9" t="s">
        <v>16</v>
      </c>
      <c r="L48" s="10" t="s">
        <v>17</v>
      </c>
      <c r="O48" s="0" t="n">
        <v>1</v>
      </c>
    </row>
    <row r="49" customFormat="false" ht="12.8" hidden="false" customHeight="false" outlineLevel="0" collapsed="false">
      <c r="A49" s="39" t="n">
        <v>44161</v>
      </c>
      <c r="B49" s="37" t="s">
        <v>18</v>
      </c>
      <c r="C49" s="37" t="s">
        <v>15</v>
      </c>
      <c r="D49" s="14" t="n">
        <v>17131.86</v>
      </c>
      <c r="E49" s="42" t="n">
        <v>0.0043</v>
      </c>
      <c r="F49" s="42" t="n">
        <v>1.29E-005</v>
      </c>
      <c r="G49" s="15" t="n">
        <f aca="false">D49*E49</f>
        <v>73.666998</v>
      </c>
      <c r="H49" s="15" t="n">
        <v>0</v>
      </c>
      <c r="I49" s="16" t="n">
        <v>11733.9555771612</v>
      </c>
      <c r="J49" s="15" t="n">
        <f aca="false">H49 - F49*I49</f>
        <v>-0.151368026945379</v>
      </c>
      <c r="K49" s="9"/>
      <c r="L49" s="10" t="s">
        <v>40</v>
      </c>
    </row>
    <row r="50" customFormat="false" ht="12.8" hidden="false" customHeight="false" outlineLevel="0" collapsed="false">
      <c r="A50" s="43" t="n">
        <v>44165</v>
      </c>
      <c r="B50" s="66" t="s">
        <v>14</v>
      </c>
      <c r="C50" s="66" t="s">
        <v>34</v>
      </c>
      <c r="D50" s="45" t="n">
        <v>103776.74</v>
      </c>
      <c r="E50" s="48" t="n">
        <v>0</v>
      </c>
      <c r="F50" s="48" t="n">
        <v>0.0043</v>
      </c>
      <c r="G50" s="22" t="n">
        <f aca="false">D50*E50</f>
        <v>0</v>
      </c>
      <c r="H50" s="22" t="n">
        <f aca="false">F50*D50-1.34</f>
        <v>444.899982</v>
      </c>
      <c r="I50" s="23" t="n">
        <v>64763.567926243</v>
      </c>
      <c r="J50" s="22" t="n">
        <f aca="false">H50 - F50*I50</f>
        <v>166.416639917155</v>
      </c>
      <c r="K50" s="30" t="s">
        <v>16</v>
      </c>
      <c r="L50" s="31" t="s">
        <v>42</v>
      </c>
      <c r="O50" s="0" t="n">
        <v>3</v>
      </c>
    </row>
    <row r="51" customFormat="false" ht="12.8" hidden="false" customHeight="false" outlineLevel="0" collapsed="false">
      <c r="A51" s="43" t="n">
        <v>44165</v>
      </c>
      <c r="B51" s="66" t="s">
        <v>18</v>
      </c>
      <c r="C51" s="66" t="s">
        <v>34</v>
      </c>
      <c r="D51" s="27" t="n">
        <v>19239.43</v>
      </c>
      <c r="E51" s="48" t="n">
        <v>0</v>
      </c>
      <c r="F51" s="48" t="n">
        <v>0.0043</v>
      </c>
      <c r="G51" s="28" t="n">
        <f aca="false">D51*E51</f>
        <v>0</v>
      </c>
      <c r="H51" s="28" t="n">
        <f aca="false">F51*D51-(1.34/5.3311)</f>
        <v>82.478193744987</v>
      </c>
      <c r="I51" s="29" t="n">
        <v>11733.9555771612</v>
      </c>
      <c r="J51" s="28" t="n">
        <f aca="false">H51 - F51*I51</f>
        <v>32.0221847631938</v>
      </c>
      <c r="K51" s="30"/>
      <c r="L51" s="31" t="s">
        <v>44</v>
      </c>
    </row>
    <row r="52" customFormat="false" ht="12.8" hidden="false" customHeight="false" outlineLevel="0" collapsed="false">
      <c r="A52" s="39" t="n">
        <v>44175</v>
      </c>
      <c r="B52" s="37" t="s">
        <v>14</v>
      </c>
      <c r="C52" s="37" t="s">
        <v>15</v>
      </c>
      <c r="D52" s="40" t="n">
        <v>93500</v>
      </c>
      <c r="E52" s="42" t="n">
        <v>0.0043</v>
      </c>
      <c r="F52" s="42" t="n">
        <v>1.29E-005</v>
      </c>
      <c r="G52" s="7" t="n">
        <f aca="false">D52*E52</f>
        <v>402.05</v>
      </c>
      <c r="H52" s="7" t="n">
        <v>0</v>
      </c>
      <c r="I52" s="8" t="n">
        <v>66328.9105281258</v>
      </c>
      <c r="J52" s="7" t="n">
        <f aca="false">H52 - F52*I52</f>
        <v>-0.855642945812823</v>
      </c>
      <c r="K52" s="9" t="s">
        <v>16</v>
      </c>
      <c r="L52" s="10" t="s">
        <v>17</v>
      </c>
      <c r="O52" s="0" t="n">
        <v>1</v>
      </c>
    </row>
    <row r="53" customFormat="false" ht="12.8" hidden="false" customHeight="false" outlineLevel="0" collapsed="false">
      <c r="A53" s="39" t="n">
        <v>44175</v>
      </c>
      <c r="B53" s="37" t="s">
        <v>18</v>
      </c>
      <c r="C53" s="37" t="s">
        <v>15</v>
      </c>
      <c r="D53" s="14" t="n">
        <v>18138.42</v>
      </c>
      <c r="E53" s="42" t="n">
        <v>0.0043</v>
      </c>
      <c r="F53" s="42" t="n">
        <v>1.29E-005</v>
      </c>
      <c r="G53" s="15" t="n">
        <f aca="false">D53*E53</f>
        <v>77.995206</v>
      </c>
      <c r="H53" s="15" t="n">
        <v>0</v>
      </c>
      <c r="I53" s="16" t="n">
        <v>12082.822164968</v>
      </c>
      <c r="J53" s="15" t="n">
        <f aca="false">H53 - F53*I53</f>
        <v>-0.155868405928087</v>
      </c>
      <c r="K53" s="9"/>
      <c r="L53" s="10" t="s">
        <v>45</v>
      </c>
    </row>
    <row r="54" customFormat="false" ht="12.8" hidden="false" customHeight="false" outlineLevel="0" collapsed="false">
      <c r="A54" s="43" t="n">
        <v>44181</v>
      </c>
      <c r="B54" s="66" t="s">
        <v>14</v>
      </c>
      <c r="C54" s="66" t="s">
        <v>34</v>
      </c>
      <c r="D54" s="45" t="n">
        <v>105400</v>
      </c>
      <c r="E54" s="48" t="n">
        <v>0</v>
      </c>
      <c r="F54" s="48" t="n">
        <v>0.0043</v>
      </c>
      <c r="G54" s="22" t="n">
        <f aca="false">D54*E54</f>
        <v>0</v>
      </c>
      <c r="H54" s="22" t="n">
        <f aca="false">F54*D54-2.27</f>
        <v>450.95</v>
      </c>
      <c r="I54" s="23" t="n">
        <v>66328.9105281258</v>
      </c>
      <c r="J54" s="22" t="n">
        <f aca="false">H54 - F54*I54</f>
        <v>165.735684729059</v>
      </c>
      <c r="K54" s="30" t="s">
        <v>16</v>
      </c>
      <c r="L54" s="31" t="s">
        <v>46</v>
      </c>
      <c r="O54" s="0" t="n">
        <v>3</v>
      </c>
    </row>
    <row r="55" customFormat="false" ht="12.8" hidden="false" customHeight="false" outlineLevel="0" collapsed="false">
      <c r="A55" s="43" t="n">
        <v>44181</v>
      </c>
      <c r="B55" s="66" t="s">
        <v>18</v>
      </c>
      <c r="C55" s="66" t="s">
        <v>34</v>
      </c>
      <c r="D55" s="27" t="n">
        <v>20659.69</v>
      </c>
      <c r="E55" s="48" t="n">
        <v>0</v>
      </c>
      <c r="F55" s="48" t="n">
        <v>0.0043</v>
      </c>
      <c r="G55" s="28" t="n">
        <f aca="false">D55*E55</f>
        <v>0</v>
      </c>
      <c r="H55" s="28" t="n">
        <f aca="false">F55*D55-(2.27/5.1051)</f>
        <v>88.3920136141701</v>
      </c>
      <c r="I55" s="29" t="n">
        <v>12082.822164968</v>
      </c>
      <c r="J55" s="28" t="n">
        <f aca="false">H55 - F55*I55</f>
        <v>36.4358783048077</v>
      </c>
      <c r="K55" s="30"/>
      <c r="L55" s="31" t="s">
        <v>45</v>
      </c>
    </row>
    <row r="56" customFormat="false" ht="12.8" hidden="false" customHeight="false" outlineLevel="0" collapsed="false">
      <c r="A56" s="39" t="n">
        <v>44182</v>
      </c>
      <c r="B56" s="58" t="s">
        <v>14</v>
      </c>
      <c r="C56" s="58" t="s">
        <v>34</v>
      </c>
      <c r="D56" s="40" t="n">
        <v>116804.56</v>
      </c>
      <c r="E56" s="42" t="n">
        <v>0</v>
      </c>
      <c r="F56" s="42" t="n">
        <v>0.0039</v>
      </c>
      <c r="G56" s="7" t="n">
        <f aca="false">D56*E56</f>
        <v>0</v>
      </c>
      <c r="H56" s="7" t="n">
        <f aca="false">F56*D56-2.29</f>
        <v>453.247784</v>
      </c>
      <c r="I56" s="8" t="n">
        <v>66328.9105281258</v>
      </c>
      <c r="J56" s="7" t="n">
        <f aca="false">H56 - F56*I56</f>
        <v>194.565032940309</v>
      </c>
      <c r="K56" s="9" t="s">
        <v>16</v>
      </c>
      <c r="L56" s="10" t="s">
        <v>47</v>
      </c>
      <c r="O56" s="0" t="n">
        <v>3</v>
      </c>
    </row>
    <row r="57" customFormat="false" ht="12.8" hidden="false" customHeight="false" outlineLevel="0" collapsed="false">
      <c r="A57" s="39" t="n">
        <v>44182</v>
      </c>
      <c r="B57" s="58" t="s">
        <v>18</v>
      </c>
      <c r="C57" s="58" t="s">
        <v>34</v>
      </c>
      <c r="D57" s="14" t="n">
        <v>23239.86</v>
      </c>
      <c r="E57" s="42" t="n">
        <v>0</v>
      </c>
      <c r="F57" s="42" t="n">
        <v>0.0039</v>
      </c>
      <c r="G57" s="15" t="n">
        <f aca="false">D57*E57</f>
        <v>0</v>
      </c>
      <c r="H57" s="15" t="n">
        <f aca="false">F57*D57-(2.29/5.0606)</f>
        <v>90.1829384880054</v>
      </c>
      <c r="I57" s="16" t="n">
        <v>12082.822164968</v>
      </c>
      <c r="J57" s="15" t="n">
        <f aca="false">H57 - F57*I57</f>
        <v>43.0599320446302</v>
      </c>
      <c r="K57" s="9"/>
      <c r="L57" s="10" t="s">
        <v>48</v>
      </c>
    </row>
    <row r="58" customFormat="false" ht="12.8" hidden="false" customHeight="false" outlineLevel="0" collapsed="false">
      <c r="A58" s="43" t="n">
        <v>44184</v>
      </c>
      <c r="B58" s="44" t="s">
        <v>49</v>
      </c>
      <c r="C58" s="44" t="s">
        <v>34</v>
      </c>
      <c r="D58" s="69" t="n">
        <v>23880</v>
      </c>
      <c r="E58" s="48" t="n">
        <v>0.0068</v>
      </c>
      <c r="F58" s="48"/>
      <c r="G58" s="28"/>
      <c r="H58" s="28"/>
      <c r="I58" s="29"/>
      <c r="J58" s="28"/>
      <c r="K58" s="24" t="s">
        <v>33</v>
      </c>
      <c r="O58" s="0" t="n">
        <v>4</v>
      </c>
    </row>
    <row r="59" customFormat="false" ht="12.8" hidden="false" customHeight="false" outlineLevel="0" collapsed="false">
      <c r="A59" s="43" t="n">
        <v>44184</v>
      </c>
      <c r="B59" s="66" t="s">
        <v>14</v>
      </c>
      <c r="C59" s="66" t="s">
        <v>34</v>
      </c>
      <c r="D59" s="45" t="n">
        <f aca="false">D60*5.1566</f>
        <v>123139.608</v>
      </c>
      <c r="E59" s="48" t="n">
        <v>0</v>
      </c>
      <c r="F59" s="48" t="n">
        <v>0.0068</v>
      </c>
      <c r="G59" s="22" t="n">
        <f aca="false">D59*E59</f>
        <v>0</v>
      </c>
      <c r="H59" s="22" t="n">
        <f aca="false">F59*D59</f>
        <v>837.3493344</v>
      </c>
      <c r="I59" s="23" t="n">
        <v>66328.9105281258</v>
      </c>
      <c r="J59" s="22" t="n">
        <f aca="false">H59 - F59*I59</f>
        <v>386.312742808745</v>
      </c>
      <c r="K59" s="24"/>
      <c r="L59" s="31" t="s">
        <v>50</v>
      </c>
    </row>
    <row r="60" customFormat="false" ht="12.8" hidden="false" customHeight="false" outlineLevel="0" collapsed="false">
      <c r="A60" s="43" t="n">
        <v>44184</v>
      </c>
      <c r="B60" s="66" t="s">
        <v>18</v>
      </c>
      <c r="C60" s="66" t="s">
        <v>34</v>
      </c>
      <c r="D60" s="27" t="n">
        <v>23880</v>
      </c>
      <c r="E60" s="72" t="n">
        <v>0</v>
      </c>
      <c r="F60" s="48" t="n">
        <v>0.0068</v>
      </c>
      <c r="G60" s="28" t="n">
        <f aca="false">D60*E60</f>
        <v>0</v>
      </c>
      <c r="H60" s="28" t="n">
        <f aca="false">F60*D60</f>
        <v>162.384</v>
      </c>
      <c r="I60" s="29" t="n">
        <v>12082.822164968</v>
      </c>
      <c r="J60" s="28" t="n">
        <f aca="false">H60 - F60*I60</f>
        <v>80.2208092782176</v>
      </c>
      <c r="K60" s="24"/>
      <c r="L60" s="31" t="s">
        <v>51</v>
      </c>
    </row>
    <row r="61" customFormat="false" ht="12.8" hidden="false" customHeight="false" outlineLevel="0" collapsed="false">
      <c r="A61" s="43" t="n">
        <v>44184</v>
      </c>
      <c r="B61" s="73" t="s">
        <v>52</v>
      </c>
      <c r="C61" s="44" t="s">
        <v>15</v>
      </c>
      <c r="D61" s="68" t="n">
        <f aca="false">G61/E61</f>
        <v>5.1566</v>
      </c>
      <c r="E61" s="48" t="n">
        <v>162.384</v>
      </c>
      <c r="F61" s="48" t="n">
        <v>0.162384</v>
      </c>
      <c r="G61" s="22" t="n">
        <v>837.3493344</v>
      </c>
      <c r="H61" s="22" t="n">
        <v>0</v>
      </c>
      <c r="I61" s="23" t="n">
        <v>5.16</v>
      </c>
      <c r="J61" s="22" t="n">
        <f aca="false">H61 - F61*I61</f>
        <v>-0.83790144</v>
      </c>
      <c r="K61" s="24"/>
      <c r="L61" s="31" t="s">
        <v>37</v>
      </c>
    </row>
    <row r="62" customFormat="false" ht="12.8" hidden="false" customHeight="false" outlineLevel="0" collapsed="false">
      <c r="A62" s="39" t="n">
        <v>44184</v>
      </c>
      <c r="B62" s="37" t="s">
        <v>53</v>
      </c>
      <c r="C62" s="37" t="s">
        <v>34</v>
      </c>
      <c r="D62" s="74" t="n">
        <v>23869.75</v>
      </c>
      <c r="E62" s="42" t="n">
        <v>0.0068</v>
      </c>
      <c r="F62" s="42"/>
      <c r="G62" s="37"/>
      <c r="H62" s="37"/>
      <c r="I62" s="37"/>
      <c r="J62" s="37"/>
      <c r="K62" s="71" t="s">
        <v>33</v>
      </c>
      <c r="O62" s="0" t="n">
        <v>4</v>
      </c>
    </row>
    <row r="63" customFormat="false" ht="12.8" hidden="false" customHeight="false" outlineLevel="0" collapsed="false">
      <c r="A63" s="39" t="n">
        <v>44184</v>
      </c>
      <c r="B63" s="58" t="s">
        <v>14</v>
      </c>
      <c r="C63" s="58" t="s">
        <v>34</v>
      </c>
      <c r="D63" s="40" t="n">
        <f aca="false">D64*5.1566</f>
        <v>123086.75285</v>
      </c>
      <c r="E63" s="75" t="n">
        <v>0</v>
      </c>
      <c r="F63" s="42" t="n">
        <v>0.0068</v>
      </c>
      <c r="G63" s="7" t="n">
        <f aca="false">D63*E63</f>
        <v>0</v>
      </c>
      <c r="H63" s="7" t="n">
        <f aca="false">F63*D63</f>
        <v>836.98991938</v>
      </c>
      <c r="I63" s="8" t="n">
        <v>66328.9105281258</v>
      </c>
      <c r="J63" s="7" t="n">
        <f aca="false">H63 - F63*I63</f>
        <v>385.953327788745</v>
      </c>
      <c r="K63" s="71"/>
      <c r="L63" s="10" t="s">
        <v>50</v>
      </c>
    </row>
    <row r="64" customFormat="false" ht="12.8" hidden="false" customHeight="false" outlineLevel="0" collapsed="false">
      <c r="A64" s="39" t="n">
        <v>44184</v>
      </c>
      <c r="B64" s="58" t="s">
        <v>18</v>
      </c>
      <c r="C64" s="58" t="s">
        <v>34</v>
      </c>
      <c r="D64" s="14" t="n">
        <v>23869.75</v>
      </c>
      <c r="E64" s="42" t="n">
        <v>0</v>
      </c>
      <c r="F64" s="42" t="n">
        <v>0.0068</v>
      </c>
      <c r="G64" s="15" t="n">
        <f aca="false">D64*E64</f>
        <v>0</v>
      </c>
      <c r="H64" s="15" t="n">
        <f aca="false">F64*D64</f>
        <v>162.3143</v>
      </c>
      <c r="I64" s="16" t="n">
        <v>12082.822164968</v>
      </c>
      <c r="J64" s="15" t="n">
        <f aca="false">H64 - F64*I64</f>
        <v>80.1511092782176</v>
      </c>
      <c r="K64" s="71"/>
      <c r="L64" s="10" t="s">
        <v>54</v>
      </c>
    </row>
    <row r="65" customFormat="false" ht="12.8" hidden="false" customHeight="false" outlineLevel="0" collapsed="false">
      <c r="A65" s="39" t="n">
        <v>44184</v>
      </c>
      <c r="B65" s="37" t="s">
        <v>55</v>
      </c>
      <c r="C65" s="37" t="s">
        <v>15</v>
      </c>
      <c r="D65" s="61" t="n">
        <f aca="false">G65/E65</f>
        <v>5.1566</v>
      </c>
      <c r="E65" s="42" t="n">
        <v>162.3143</v>
      </c>
      <c r="F65" s="42" t="n">
        <v>0.1623143</v>
      </c>
      <c r="G65" s="7" t="n">
        <v>836.98991938</v>
      </c>
      <c r="H65" s="7" t="n">
        <v>0</v>
      </c>
      <c r="I65" s="8" t="n">
        <v>5.16</v>
      </c>
      <c r="J65" s="7" t="n">
        <f aca="false">H65 - F65*I65</f>
        <v>-0.837541788</v>
      </c>
      <c r="K65" s="71"/>
      <c r="L65" s="10" t="s">
        <v>37</v>
      </c>
    </row>
    <row r="66" customFormat="false" ht="12.8" hidden="false" customHeight="false" outlineLevel="0" collapsed="false">
      <c r="A66" s="43" t="n">
        <v>44184</v>
      </c>
      <c r="B66" s="44" t="s">
        <v>56</v>
      </c>
      <c r="C66" s="44" t="s">
        <v>34</v>
      </c>
      <c r="D66" s="69" t="n">
        <v>664.13</v>
      </c>
      <c r="E66" s="48" t="n">
        <v>0.17</v>
      </c>
      <c r="F66" s="48"/>
      <c r="G66" s="44"/>
      <c r="H66" s="44"/>
      <c r="I66" s="44"/>
      <c r="J66" s="44"/>
      <c r="K66" s="24" t="s">
        <v>33</v>
      </c>
      <c r="O66" s="0" t="n">
        <v>4</v>
      </c>
    </row>
    <row r="67" customFormat="false" ht="12.8" hidden="false" customHeight="false" outlineLevel="0" collapsed="false">
      <c r="A67" s="43" t="n">
        <v>44184</v>
      </c>
      <c r="B67" s="76" t="s">
        <v>27</v>
      </c>
      <c r="C67" s="66" t="s">
        <v>34</v>
      </c>
      <c r="D67" s="45" t="n">
        <f aca="false">D68*5.1566</f>
        <v>3424.652758</v>
      </c>
      <c r="E67" s="67" t="n">
        <v>0</v>
      </c>
      <c r="F67" s="67" t="n">
        <v>0.17</v>
      </c>
      <c r="G67" s="22" t="n">
        <f aca="false">D67*E67</f>
        <v>0</v>
      </c>
      <c r="H67" s="22" t="n">
        <f aca="false">F67*D67</f>
        <v>582.19096886</v>
      </c>
      <c r="I67" s="23" t="n">
        <v>2045.56113022655</v>
      </c>
      <c r="J67" s="22" t="n">
        <f aca="false">H67 - F67*I67</f>
        <v>234.445576721487</v>
      </c>
      <c r="K67" s="24"/>
      <c r="L67" s="31" t="s">
        <v>50</v>
      </c>
    </row>
    <row r="68" customFormat="false" ht="12.8" hidden="false" customHeight="false" outlineLevel="0" collapsed="false">
      <c r="A68" s="43" t="n">
        <v>44184</v>
      </c>
      <c r="B68" s="76" t="s">
        <v>28</v>
      </c>
      <c r="C68" s="66" t="s">
        <v>34</v>
      </c>
      <c r="D68" s="27" t="n">
        <v>664.13</v>
      </c>
      <c r="E68" s="48" t="n">
        <v>0</v>
      </c>
      <c r="F68" s="67" t="n">
        <v>0.17</v>
      </c>
      <c r="G68" s="28" t="n">
        <f aca="false">D68*E68</f>
        <v>0</v>
      </c>
      <c r="H68" s="28" t="n">
        <f aca="false">F68*D68</f>
        <v>112.9021</v>
      </c>
      <c r="I68" s="29" t="n">
        <v>364.935397019393</v>
      </c>
      <c r="J68" s="28" t="n">
        <f aca="false">H68 - F68*I68</f>
        <v>50.8630825067032</v>
      </c>
      <c r="K68" s="24"/>
      <c r="L68" s="31" t="s">
        <v>57</v>
      </c>
    </row>
    <row r="69" customFormat="false" ht="12.8" hidden="false" customHeight="false" outlineLevel="0" collapsed="false">
      <c r="A69" s="43" t="n">
        <v>44184</v>
      </c>
      <c r="B69" s="77" t="s">
        <v>58</v>
      </c>
      <c r="C69" s="44" t="s">
        <v>15</v>
      </c>
      <c r="D69" s="68" t="n">
        <f aca="false">G69/E69</f>
        <v>5.1566</v>
      </c>
      <c r="E69" s="48" t="n">
        <v>112.9021</v>
      </c>
      <c r="F69" s="48" t="n">
        <v>0.1129021</v>
      </c>
      <c r="G69" s="22" t="n">
        <v>582.19096886</v>
      </c>
      <c r="H69" s="22" t="n">
        <v>0</v>
      </c>
      <c r="I69" s="23" t="n">
        <v>5.16</v>
      </c>
      <c r="J69" s="22" t="n">
        <f aca="false">H69 - F69*I69</f>
        <v>-0.582574836</v>
      </c>
      <c r="K69" s="24"/>
      <c r="L69" s="31" t="s">
        <v>37</v>
      </c>
    </row>
    <row r="70" customFormat="false" ht="12.8" hidden="false" customHeight="false" outlineLevel="0" collapsed="false">
      <c r="A70" s="39" t="n">
        <v>44184</v>
      </c>
      <c r="B70" s="78" t="s">
        <v>59</v>
      </c>
      <c r="C70" s="37" t="s">
        <v>34</v>
      </c>
      <c r="D70" s="74" t="n">
        <v>117.32</v>
      </c>
      <c r="E70" s="42" t="n">
        <v>0.85</v>
      </c>
      <c r="F70" s="42"/>
      <c r="G70" s="37"/>
      <c r="H70" s="37"/>
      <c r="I70" s="37"/>
      <c r="J70" s="37"/>
      <c r="K70" s="71" t="s">
        <v>33</v>
      </c>
      <c r="L70" s="79"/>
      <c r="O70" s="0" t="n">
        <v>4</v>
      </c>
    </row>
    <row r="71" customFormat="false" ht="12.8" hidden="false" customHeight="false" outlineLevel="0" collapsed="false">
      <c r="A71" s="39" t="n">
        <v>44184</v>
      </c>
      <c r="B71" s="80" t="s">
        <v>23</v>
      </c>
      <c r="C71" s="58" t="s">
        <v>34</v>
      </c>
      <c r="D71" s="40" t="n">
        <f aca="false">D72*5.1566</f>
        <v>604.972312</v>
      </c>
      <c r="E71" s="75" t="n">
        <v>0</v>
      </c>
      <c r="F71" s="75" t="n">
        <v>0.85</v>
      </c>
      <c r="G71" s="7" t="n">
        <f aca="false">D71*E71</f>
        <v>0</v>
      </c>
      <c r="H71" s="7" t="n">
        <f aca="false">F71*D71</f>
        <v>514.2264652</v>
      </c>
      <c r="I71" s="8" t="n">
        <v>279.27</v>
      </c>
      <c r="J71" s="7" t="n">
        <f aca="false">H71 - F71*I71</f>
        <v>276.8469652</v>
      </c>
      <c r="K71" s="71"/>
      <c r="L71" s="10" t="s">
        <v>50</v>
      </c>
    </row>
    <row r="72" customFormat="false" ht="12.8" hidden="false" customHeight="false" outlineLevel="0" collapsed="false">
      <c r="A72" s="39" t="n">
        <v>44184</v>
      </c>
      <c r="B72" s="80" t="s">
        <v>24</v>
      </c>
      <c r="C72" s="58" t="s">
        <v>34</v>
      </c>
      <c r="D72" s="14" t="n">
        <v>117.32</v>
      </c>
      <c r="E72" s="42" t="n">
        <v>0</v>
      </c>
      <c r="F72" s="75" t="n">
        <v>0.85</v>
      </c>
      <c r="G72" s="15" t="n">
        <f aca="false">D72*E72</f>
        <v>0</v>
      </c>
      <c r="H72" s="15" t="n">
        <f aca="false">F72*D72</f>
        <v>99.722</v>
      </c>
      <c r="I72" s="16" t="n">
        <v>52.4772907582697</v>
      </c>
      <c r="J72" s="15" t="n">
        <f aca="false">H72 - F72*I72</f>
        <v>55.1163028554708</v>
      </c>
      <c r="K72" s="71"/>
      <c r="L72" s="10" t="s">
        <v>57</v>
      </c>
    </row>
    <row r="73" customFormat="false" ht="12.8" hidden="false" customHeight="false" outlineLevel="0" collapsed="false">
      <c r="A73" s="39" t="n">
        <v>44184</v>
      </c>
      <c r="B73" s="78" t="s">
        <v>58</v>
      </c>
      <c r="C73" s="37" t="s">
        <v>15</v>
      </c>
      <c r="D73" s="61" t="n">
        <f aca="false">G73/E73</f>
        <v>5.1566</v>
      </c>
      <c r="E73" s="42" t="n">
        <v>99.722</v>
      </c>
      <c r="F73" s="42" t="n">
        <v>0.099722</v>
      </c>
      <c r="G73" s="7" t="n">
        <v>514.2264652</v>
      </c>
      <c r="H73" s="7" t="n">
        <v>0</v>
      </c>
      <c r="I73" s="8" t="n">
        <v>5.16</v>
      </c>
      <c r="J73" s="7" t="n">
        <f aca="false">H73 - F73*I73</f>
        <v>-0.51456552</v>
      </c>
      <c r="K73" s="71"/>
      <c r="L73" s="10" t="s">
        <v>37</v>
      </c>
    </row>
    <row r="74" customFormat="false" ht="12.8" hidden="false" customHeight="false" outlineLevel="0" collapsed="false">
      <c r="A74" s="43" t="n">
        <v>44192</v>
      </c>
      <c r="B74" s="77" t="s">
        <v>53</v>
      </c>
      <c r="C74" s="44" t="s">
        <v>34</v>
      </c>
      <c r="D74" s="69" t="n">
        <v>28273.63</v>
      </c>
      <c r="E74" s="48" t="n">
        <v>0.006676</v>
      </c>
      <c r="F74" s="48"/>
      <c r="G74" s="44"/>
      <c r="H74" s="44"/>
      <c r="I74" s="44"/>
      <c r="J74" s="44"/>
      <c r="K74" s="24" t="s">
        <v>33</v>
      </c>
      <c r="O74" s="0" t="n">
        <v>4</v>
      </c>
    </row>
    <row r="75" customFormat="false" ht="12.8" hidden="false" customHeight="false" outlineLevel="0" collapsed="false">
      <c r="A75" s="43" t="n">
        <v>44192</v>
      </c>
      <c r="B75" s="76" t="s">
        <v>14</v>
      </c>
      <c r="C75" s="66" t="s">
        <v>34</v>
      </c>
      <c r="D75" s="45" t="n">
        <f aca="false">D76*5.2384</f>
        <v>148108.583392</v>
      </c>
      <c r="E75" s="67" t="n">
        <v>0</v>
      </c>
      <c r="F75" s="48" t="n">
        <v>0.006676</v>
      </c>
      <c r="G75" s="22" t="n">
        <f aca="false">D75*E75</f>
        <v>0</v>
      </c>
      <c r="H75" s="22" t="n">
        <f aca="false">F75*D75</f>
        <v>988.772902724992</v>
      </c>
      <c r="I75" s="23" t="n">
        <v>66328.9105281258</v>
      </c>
      <c r="J75" s="22" t="n">
        <f aca="false">H75 - F75*I75</f>
        <v>545.961096039224</v>
      </c>
      <c r="K75" s="24"/>
      <c r="L75" s="31" t="s">
        <v>60</v>
      </c>
    </row>
    <row r="76" customFormat="false" ht="12.8" hidden="false" customHeight="false" outlineLevel="0" collapsed="false">
      <c r="A76" s="43" t="n">
        <v>44192</v>
      </c>
      <c r="B76" s="76" t="s">
        <v>18</v>
      </c>
      <c r="C76" s="66" t="s">
        <v>34</v>
      </c>
      <c r="D76" s="27" t="n">
        <v>28273.63</v>
      </c>
      <c r="E76" s="48" t="n">
        <v>0</v>
      </c>
      <c r="F76" s="48" t="n">
        <v>0.006676</v>
      </c>
      <c r="G76" s="28" t="n">
        <f aca="false">D76*E76</f>
        <v>0</v>
      </c>
      <c r="H76" s="28" t="n">
        <f aca="false">F76*D76</f>
        <v>188.75475388</v>
      </c>
      <c r="I76" s="29" t="n">
        <v>12082.822164968</v>
      </c>
      <c r="J76" s="28" t="n">
        <f aca="false">H76 - F76*I76</f>
        <v>108.089833106674</v>
      </c>
      <c r="K76" s="24"/>
      <c r="L76" s="31" t="s">
        <v>57</v>
      </c>
    </row>
    <row r="77" customFormat="false" ht="12.8" hidden="false" customHeight="false" outlineLevel="0" collapsed="false">
      <c r="A77" s="43" t="n">
        <v>44192</v>
      </c>
      <c r="B77" s="77" t="s">
        <v>55</v>
      </c>
      <c r="C77" s="44" t="s">
        <v>15</v>
      </c>
      <c r="D77" s="68" t="n">
        <f aca="false">G77/E77</f>
        <v>5.2384</v>
      </c>
      <c r="E77" s="48" t="n">
        <v>188.75475388</v>
      </c>
      <c r="F77" s="48" t="n">
        <v>0.18875475</v>
      </c>
      <c r="G77" s="22" t="n">
        <v>988.772902724992</v>
      </c>
      <c r="H77" s="22" t="n">
        <v>0</v>
      </c>
      <c r="I77" s="23" t="n">
        <v>5.24</v>
      </c>
      <c r="J77" s="22" t="n">
        <f aca="false">H77 - F77*I77</f>
        <v>-0.98907489</v>
      </c>
      <c r="K77" s="24"/>
      <c r="L77" s="31" t="s">
        <v>37</v>
      </c>
    </row>
    <row r="78" customFormat="false" ht="12.8" hidden="false" customHeight="false" outlineLevel="0" collapsed="false">
      <c r="A78" s="39" t="n">
        <v>44192</v>
      </c>
      <c r="B78" s="78" t="s">
        <v>14</v>
      </c>
      <c r="C78" s="37" t="s">
        <v>20</v>
      </c>
      <c r="D78" s="40" t="n">
        <v>0</v>
      </c>
      <c r="E78" s="42" t="n">
        <v>0</v>
      </c>
      <c r="F78" s="42" t="n">
        <v>2.153E-005</v>
      </c>
      <c r="G78" s="7" t="n">
        <f aca="false">D78*E78</f>
        <v>0</v>
      </c>
      <c r="H78" s="7" t="n">
        <f aca="false">F78*D78</f>
        <v>0</v>
      </c>
      <c r="I78" s="8" t="n">
        <v>66328.9105281258</v>
      </c>
      <c r="J78" s="7" t="n">
        <f aca="false">H78 - F78*I78</f>
        <v>-1.42806144367055</v>
      </c>
      <c r="K78" s="71" t="s">
        <v>61</v>
      </c>
      <c r="L78" s="71" t="s">
        <v>62</v>
      </c>
    </row>
    <row r="79" customFormat="false" ht="12.8" hidden="false" customHeight="false" outlineLevel="0" collapsed="false">
      <c r="A79" s="39" t="n">
        <v>44192</v>
      </c>
      <c r="B79" s="78" t="s">
        <v>18</v>
      </c>
      <c r="C79" s="37" t="s">
        <v>20</v>
      </c>
      <c r="D79" s="14" t="n">
        <v>0</v>
      </c>
      <c r="E79" s="42" t="n">
        <v>0</v>
      </c>
      <c r="F79" s="42" t="n">
        <v>2.153E-005</v>
      </c>
      <c r="G79" s="15" t="n">
        <f aca="false">D79*E79</f>
        <v>0</v>
      </c>
      <c r="H79" s="15" t="n">
        <f aca="false">F79*D79</f>
        <v>0</v>
      </c>
      <c r="I79" s="16" t="n">
        <v>12082.822164968</v>
      </c>
      <c r="J79" s="15" t="n">
        <f aca="false">H79 - F79*I79</f>
        <v>-0.260143161211761</v>
      </c>
      <c r="K79" s="71"/>
      <c r="L79" s="71"/>
    </row>
    <row r="80" customFormat="false" ht="12.8" hidden="false" customHeight="false" outlineLevel="0" collapsed="false">
      <c r="A80" s="43" t="n">
        <v>44193</v>
      </c>
      <c r="B80" s="76" t="s">
        <v>23</v>
      </c>
      <c r="C80" s="66" t="s">
        <v>34</v>
      </c>
      <c r="D80" s="81" t="n">
        <v>704.46</v>
      </c>
      <c r="E80" s="48" t="n">
        <v>0</v>
      </c>
      <c r="F80" s="48" t="n">
        <v>0.26963725</v>
      </c>
      <c r="G80" s="22" t="n">
        <f aca="false">D80*E80</f>
        <v>0</v>
      </c>
      <c r="H80" s="22" t="n">
        <f aca="false">F80*D80-0.95</f>
        <v>188.998657135</v>
      </c>
      <c r="I80" s="23" t="n">
        <v>279.27</v>
      </c>
      <c r="J80" s="22" t="n">
        <f aca="false">H80 - F80*I80</f>
        <v>113.6970623275</v>
      </c>
      <c r="K80" s="82" t="s">
        <v>16</v>
      </c>
      <c r="L80" s="31" t="s">
        <v>63</v>
      </c>
      <c r="O80" s="0" t="n">
        <v>3</v>
      </c>
    </row>
    <row r="81" customFormat="false" ht="12.8" hidden="false" customHeight="false" outlineLevel="0" collapsed="false">
      <c r="A81" s="43" t="n">
        <v>44193</v>
      </c>
      <c r="B81" s="76" t="s">
        <v>24</v>
      </c>
      <c r="C81" s="66" t="s">
        <v>34</v>
      </c>
      <c r="D81" s="27" t="n">
        <v>132.77</v>
      </c>
      <c r="E81" s="48" t="n">
        <v>0</v>
      </c>
      <c r="F81" s="48" t="n">
        <v>0.26963725</v>
      </c>
      <c r="G81" s="28" t="n">
        <f aca="false">D81*E81</f>
        <v>0</v>
      </c>
      <c r="H81" s="28" t="n">
        <f aca="false">F81*D81-(0.95/5.2384)</f>
        <v>35.6183845975886</v>
      </c>
      <c r="I81" s="29" t="n">
        <v>52.4772907582697</v>
      </c>
      <c r="J81" s="28" t="n">
        <f aca="false">H81 - F81*I81</f>
        <v>21.4685522300783</v>
      </c>
      <c r="K81" s="82"/>
      <c r="L81" s="31" t="s">
        <v>64</v>
      </c>
    </row>
    <row r="82" customFormat="false" ht="12.8" hidden="false" customHeight="false" outlineLevel="0" collapsed="false">
      <c r="A82" s="39" t="n">
        <v>44193</v>
      </c>
      <c r="B82" s="80" t="s">
        <v>27</v>
      </c>
      <c r="C82" s="58" t="s">
        <v>34</v>
      </c>
      <c r="D82" s="40" t="n">
        <v>3949.98</v>
      </c>
      <c r="E82" s="42" t="n">
        <v>0</v>
      </c>
      <c r="F82" s="42" t="n">
        <v>0.02252671</v>
      </c>
      <c r="G82" s="7" t="n">
        <f aca="false">D82*E82</f>
        <v>0</v>
      </c>
      <c r="H82" s="7" t="n">
        <f aca="false">F82*D82-0.45</f>
        <v>88.5300539658</v>
      </c>
      <c r="I82" s="8" t="n">
        <v>2045.56113022655</v>
      </c>
      <c r="J82" s="7" t="n">
        <f aca="false">H82 - F82*I82</f>
        <v>42.4502915979143</v>
      </c>
      <c r="K82" s="83" t="s">
        <v>16</v>
      </c>
      <c r="L82" s="10" t="s">
        <v>65</v>
      </c>
      <c r="O82" s="0" t="n">
        <v>3</v>
      </c>
    </row>
    <row r="83" customFormat="false" ht="12.8" hidden="false" customHeight="false" outlineLevel="0" collapsed="false">
      <c r="A83" s="39" t="n">
        <v>44193</v>
      </c>
      <c r="B83" s="84" t="s">
        <v>28</v>
      </c>
      <c r="C83" s="58" t="s">
        <v>34</v>
      </c>
      <c r="D83" s="14" t="n">
        <v>744.19</v>
      </c>
      <c r="E83" s="42" t="n">
        <v>0</v>
      </c>
      <c r="F83" s="42" t="n">
        <v>0.02252671</v>
      </c>
      <c r="G83" s="15" t="n">
        <f aca="false">D83*E83</f>
        <v>0</v>
      </c>
      <c r="H83" s="15" t="n">
        <f aca="false">F83*D83-(0.45/5.2384)</f>
        <v>16.6782482220472</v>
      </c>
      <c r="I83" s="16" t="n">
        <v>364.935397019393</v>
      </c>
      <c r="J83" s="15" t="n">
        <f aca="false">H83 - F83*I83</f>
        <v>8.45745436465649</v>
      </c>
      <c r="K83" s="83"/>
      <c r="L83" s="10" t="s">
        <v>66</v>
      </c>
    </row>
    <row r="84" customFormat="false" ht="12.8" hidden="false" customHeight="false" outlineLevel="0" collapsed="false">
      <c r="A84" s="43" t="n">
        <v>44195</v>
      </c>
      <c r="B84" s="85" t="s">
        <v>49</v>
      </c>
      <c r="C84" s="44" t="s">
        <v>34</v>
      </c>
      <c r="D84" s="69" t="n">
        <v>28115.75</v>
      </c>
      <c r="E84" s="48" t="n">
        <v>0.007</v>
      </c>
      <c r="F84" s="48"/>
      <c r="G84" s="44"/>
      <c r="H84" s="44"/>
      <c r="I84" s="44"/>
      <c r="J84" s="44"/>
      <c r="K84" s="24" t="s">
        <v>33</v>
      </c>
      <c r="O84" s="0" t="n">
        <v>4</v>
      </c>
    </row>
    <row r="85" customFormat="false" ht="12.8" hidden="false" customHeight="false" outlineLevel="0" collapsed="false">
      <c r="A85" s="43" t="n">
        <v>44195</v>
      </c>
      <c r="B85" s="76" t="s">
        <v>14</v>
      </c>
      <c r="C85" s="66" t="s">
        <v>34</v>
      </c>
      <c r="D85" s="45" t="n">
        <f aca="false">D86*5.1961</f>
        <v>146092.248575</v>
      </c>
      <c r="E85" s="67" t="n">
        <v>0</v>
      </c>
      <c r="F85" s="48" t="n">
        <v>0.007</v>
      </c>
      <c r="G85" s="22" t="n">
        <f aca="false">D85*E85</f>
        <v>0</v>
      </c>
      <c r="H85" s="22" t="n">
        <f aca="false">F85*D85</f>
        <v>1022.645740025</v>
      </c>
      <c r="I85" s="23" t="n">
        <v>66328.9105281258</v>
      </c>
      <c r="J85" s="22" t="n">
        <f aca="false">H85 - F85*I85</f>
        <v>558.343366328119</v>
      </c>
      <c r="K85" s="24"/>
      <c r="L85" s="31" t="s">
        <v>67</v>
      </c>
    </row>
    <row r="86" customFormat="false" ht="12.8" hidden="false" customHeight="false" outlineLevel="0" collapsed="false">
      <c r="A86" s="43" t="n">
        <v>44195</v>
      </c>
      <c r="B86" s="76" t="s">
        <v>18</v>
      </c>
      <c r="C86" s="66" t="s">
        <v>34</v>
      </c>
      <c r="D86" s="27" t="n">
        <v>28115.75</v>
      </c>
      <c r="E86" s="48" t="n">
        <v>0</v>
      </c>
      <c r="F86" s="48" t="n">
        <v>0.007</v>
      </c>
      <c r="G86" s="28" t="n">
        <f aca="false">D86*E86</f>
        <v>0</v>
      </c>
      <c r="H86" s="28" t="n">
        <f aca="false">F86*D86</f>
        <v>196.81025</v>
      </c>
      <c r="I86" s="29" t="n">
        <v>12082.822164968</v>
      </c>
      <c r="J86" s="28" t="n">
        <f aca="false">H86 - F86*I86</f>
        <v>112.230494845224</v>
      </c>
      <c r="K86" s="24"/>
      <c r="L86" s="31" t="s">
        <v>51</v>
      </c>
    </row>
    <row r="87" customFormat="false" ht="12.8" hidden="false" customHeight="false" outlineLevel="0" collapsed="false">
      <c r="A87" s="43" t="n">
        <v>44195</v>
      </c>
      <c r="B87" s="85" t="s">
        <v>52</v>
      </c>
      <c r="C87" s="44" t="s">
        <v>15</v>
      </c>
      <c r="D87" s="68" t="n">
        <f aca="false">G87/E87</f>
        <v>5.1961</v>
      </c>
      <c r="E87" s="48" t="n">
        <v>196.81025</v>
      </c>
      <c r="F87" s="48" t="n">
        <v>0.19681025</v>
      </c>
      <c r="G87" s="22" t="n">
        <v>1022.645740025</v>
      </c>
      <c r="H87" s="22" t="n">
        <v>0</v>
      </c>
      <c r="I87" s="23" t="n">
        <v>5.2</v>
      </c>
      <c r="J87" s="22" t="n">
        <f aca="false">H87 - F87*I87</f>
        <v>-1.0234133</v>
      </c>
      <c r="K87" s="24"/>
      <c r="L87" s="31" t="s">
        <v>37</v>
      </c>
    </row>
    <row r="88" customFormat="false" ht="12.8" hidden="false" customHeight="false" outlineLevel="0" collapsed="false">
      <c r="A88" s="39" t="n">
        <v>44211</v>
      </c>
      <c r="B88" s="86" t="s">
        <v>56</v>
      </c>
      <c r="C88" s="37" t="s">
        <v>34</v>
      </c>
      <c r="D88" s="74" t="n">
        <v>1150.17</v>
      </c>
      <c r="E88" s="42" t="n">
        <v>0.0498</v>
      </c>
      <c r="F88" s="42"/>
      <c r="G88" s="37"/>
      <c r="H88" s="37"/>
      <c r="I88" s="37"/>
      <c r="J88" s="37"/>
      <c r="K88" s="71" t="s">
        <v>33</v>
      </c>
      <c r="M88" s="87"/>
      <c r="O88" s="0" t="n">
        <v>-1</v>
      </c>
    </row>
    <row r="89" customFormat="false" ht="12.8" hidden="false" customHeight="false" outlineLevel="0" collapsed="false">
      <c r="A89" s="39" t="n">
        <v>44211</v>
      </c>
      <c r="B89" s="78" t="s">
        <v>27</v>
      </c>
      <c r="C89" s="37" t="s">
        <v>34</v>
      </c>
      <c r="D89" s="40" t="n">
        <f aca="false">D90*5.2708</f>
        <v>6062.316036</v>
      </c>
      <c r="E89" s="75" t="n">
        <v>0</v>
      </c>
      <c r="F89" s="42" t="n">
        <v>0.0498</v>
      </c>
      <c r="G89" s="7" t="n">
        <f aca="false">D89*E89</f>
        <v>0</v>
      </c>
      <c r="H89" s="7" t="n">
        <f aca="false">F89*D89</f>
        <v>301.9033385928</v>
      </c>
      <c r="I89" s="8" t="n">
        <v>2045.56113022655</v>
      </c>
      <c r="J89" s="7" t="n">
        <f aca="false">H89 - F89*I89</f>
        <v>200.034394307518</v>
      </c>
      <c r="K89" s="71"/>
      <c r="L89" s="10" t="s">
        <v>68</v>
      </c>
      <c r="M89" s="87"/>
    </row>
    <row r="90" customFormat="false" ht="12.8" hidden="false" customHeight="false" outlineLevel="0" collapsed="false">
      <c r="A90" s="39" t="n">
        <v>44211</v>
      </c>
      <c r="B90" s="86" t="s">
        <v>28</v>
      </c>
      <c r="C90" s="37" t="s">
        <v>34</v>
      </c>
      <c r="D90" s="14" t="n">
        <v>1150.17</v>
      </c>
      <c r="E90" s="42" t="n">
        <v>0</v>
      </c>
      <c r="F90" s="42" t="n">
        <v>0.0498</v>
      </c>
      <c r="G90" s="15" t="n">
        <f aca="false">D90*E90</f>
        <v>0</v>
      </c>
      <c r="H90" s="15" t="n">
        <f aca="false">F90*D90</f>
        <v>57.278466</v>
      </c>
      <c r="I90" s="16" t="n">
        <v>364.935397019393</v>
      </c>
      <c r="J90" s="15" t="n">
        <f aca="false">H90 - F90*I90</f>
        <v>39.1046832284342</v>
      </c>
      <c r="K90" s="71"/>
      <c r="L90" s="10" t="s">
        <v>57</v>
      </c>
      <c r="M90" s="87"/>
    </row>
    <row r="91" customFormat="false" ht="12.8" hidden="false" customHeight="false" outlineLevel="0" collapsed="false">
      <c r="A91" s="39" t="n">
        <v>44211</v>
      </c>
      <c r="B91" s="86" t="s">
        <v>58</v>
      </c>
      <c r="C91" s="37" t="s">
        <v>15</v>
      </c>
      <c r="D91" s="61" t="n">
        <f aca="false">G91/E91</f>
        <v>5.2708</v>
      </c>
      <c r="E91" s="42" t="n">
        <v>57.278466</v>
      </c>
      <c r="F91" s="42" t="n">
        <v>0.05727847</v>
      </c>
      <c r="G91" s="7" t="n">
        <v>301.9033385928</v>
      </c>
      <c r="H91" s="7" t="n">
        <v>0</v>
      </c>
      <c r="I91" s="8" t="n">
        <v>5.27</v>
      </c>
      <c r="J91" s="7" t="n">
        <f aca="false">H91 - F91*I91</f>
        <v>-0.3018575369</v>
      </c>
      <c r="K91" s="71"/>
      <c r="L91" s="10" t="s">
        <v>37</v>
      </c>
      <c r="M91" s="87"/>
    </row>
    <row r="92" customFormat="false" ht="12.8" hidden="false" customHeight="false" outlineLevel="0" collapsed="false">
      <c r="A92" s="43" t="n">
        <v>44231</v>
      </c>
      <c r="B92" s="85" t="s">
        <v>69</v>
      </c>
      <c r="C92" s="44" t="s">
        <v>34</v>
      </c>
      <c r="D92" s="69" t="n">
        <v>1645.85</v>
      </c>
      <c r="E92" s="48" t="n">
        <v>0.0322</v>
      </c>
      <c r="F92" s="48"/>
      <c r="G92" s="44"/>
      <c r="H92" s="44"/>
      <c r="I92" s="44"/>
      <c r="J92" s="44"/>
      <c r="K92" s="24" t="s">
        <v>33</v>
      </c>
      <c r="M92" s="87"/>
    </row>
    <row r="93" customFormat="false" ht="12.8" hidden="false" customHeight="false" outlineLevel="0" collapsed="false">
      <c r="A93" s="43" t="n">
        <v>44231</v>
      </c>
      <c r="B93" s="85" t="s">
        <v>27</v>
      </c>
      <c r="C93" s="44" t="s">
        <v>34</v>
      </c>
      <c r="D93" s="45" t="n">
        <f aca="false">D94*5.3904</f>
        <v>8871.78984</v>
      </c>
      <c r="E93" s="67" t="n">
        <v>0</v>
      </c>
      <c r="F93" s="48" t="n">
        <v>0.0322</v>
      </c>
      <c r="G93" s="22" t="n">
        <f aca="false">D93*E93</f>
        <v>0</v>
      </c>
      <c r="H93" s="22" t="n">
        <f aca="false">F93*D93</f>
        <v>285.671632848</v>
      </c>
      <c r="I93" s="23" t="n">
        <v>2045.56113022655</v>
      </c>
      <c r="J93" s="22" t="n">
        <f aca="false">H93 - F93*I93</f>
        <v>219.804564454705</v>
      </c>
      <c r="K93" s="24"/>
      <c r="L93" s="31" t="s">
        <v>70</v>
      </c>
      <c r="M93" s="87"/>
    </row>
    <row r="94" customFormat="false" ht="12.8" hidden="false" customHeight="false" outlineLevel="0" collapsed="false">
      <c r="A94" s="43" t="n">
        <v>44231</v>
      </c>
      <c r="B94" s="85" t="s">
        <v>28</v>
      </c>
      <c r="C94" s="44" t="s">
        <v>34</v>
      </c>
      <c r="D94" s="27" t="n">
        <v>1645.85</v>
      </c>
      <c r="E94" s="48" t="n">
        <v>0</v>
      </c>
      <c r="F94" s="48" t="n">
        <v>0.0322</v>
      </c>
      <c r="G94" s="28" t="n">
        <f aca="false">D94*E94</f>
        <v>0</v>
      </c>
      <c r="H94" s="28" t="n">
        <f aca="false">F94*D94</f>
        <v>52.99637</v>
      </c>
      <c r="I94" s="29" t="n">
        <v>364.935397019393</v>
      </c>
      <c r="J94" s="28" t="n">
        <f aca="false">H94 - F94*I94</f>
        <v>41.2454502159755</v>
      </c>
      <c r="K94" s="24"/>
      <c r="L94" s="31" t="s">
        <v>51</v>
      </c>
      <c r="M94" s="87"/>
    </row>
    <row r="95" customFormat="false" ht="12.8" hidden="false" customHeight="false" outlineLevel="0" collapsed="false">
      <c r="A95" s="43" t="n">
        <v>44231</v>
      </c>
      <c r="B95" s="85" t="s">
        <v>52</v>
      </c>
      <c r="C95" s="44" t="s">
        <v>15</v>
      </c>
      <c r="D95" s="68" t="n">
        <f aca="false">G95/E95</f>
        <v>5.3904</v>
      </c>
      <c r="E95" s="48" t="n">
        <v>52.99637</v>
      </c>
      <c r="F95" s="48" t="n">
        <v>0.05299637</v>
      </c>
      <c r="G95" s="22" t="n">
        <v>285.671632848</v>
      </c>
      <c r="H95" s="22" t="n">
        <v>0</v>
      </c>
      <c r="I95" s="23" t="n">
        <v>5.39</v>
      </c>
      <c r="J95" s="22" t="n">
        <f aca="false">H95 - F95*I95</f>
        <v>-0.2856504343</v>
      </c>
      <c r="K95" s="24"/>
      <c r="L95" s="31" t="s">
        <v>37</v>
      </c>
      <c r="M95" s="87"/>
    </row>
    <row r="96" customFormat="false" ht="12.8" hidden="false" customHeight="false" outlineLevel="0" collapsed="false">
      <c r="A96" s="39" t="n">
        <v>44235</v>
      </c>
      <c r="B96" s="37" t="s">
        <v>14</v>
      </c>
      <c r="C96" s="37" t="s">
        <v>20</v>
      </c>
      <c r="D96" s="40" t="n">
        <v>0</v>
      </c>
      <c r="E96" s="42" t="n">
        <v>0</v>
      </c>
      <c r="F96" s="42" t="n">
        <v>0.00023657</v>
      </c>
      <c r="G96" s="7" t="n">
        <f aca="false">D96*E96</f>
        <v>0</v>
      </c>
      <c r="H96" s="7" t="n">
        <f aca="false">F96*D96</f>
        <v>0</v>
      </c>
      <c r="I96" s="8" t="n">
        <v>66328.9105281258</v>
      </c>
      <c r="J96" s="7" t="n">
        <f aca="false">H96 - F96*I96</f>
        <v>-15.6914303636387</v>
      </c>
      <c r="K96" s="71" t="s">
        <v>61</v>
      </c>
      <c r="L96" s="71" t="s">
        <v>71</v>
      </c>
      <c r="M96" s="88" t="n">
        <f aca="false">0.01</f>
        <v>0.01</v>
      </c>
    </row>
    <row r="97" customFormat="false" ht="12.8" hidden="false" customHeight="false" outlineLevel="0" collapsed="false">
      <c r="A97" s="39" t="n">
        <v>44235</v>
      </c>
      <c r="B97" s="37" t="s">
        <v>18</v>
      </c>
      <c r="C97" s="37" t="s">
        <v>20</v>
      </c>
      <c r="D97" s="14" t="n">
        <v>0</v>
      </c>
      <c r="E97" s="42" t="n">
        <v>0</v>
      </c>
      <c r="F97" s="42" t="n">
        <v>0.00023657</v>
      </c>
      <c r="G97" s="15" t="n">
        <f aca="false">D97*E97</f>
        <v>0</v>
      </c>
      <c r="H97" s="15" t="n">
        <f aca="false">F97*D97</f>
        <v>0</v>
      </c>
      <c r="I97" s="16" t="n">
        <v>12082.822164968</v>
      </c>
      <c r="J97" s="15" t="n">
        <f aca="false">H97 - F97*I97</f>
        <v>-2.85843323956648</v>
      </c>
      <c r="K97" s="71"/>
      <c r="L97" s="71"/>
      <c r="M97" s="88"/>
    </row>
    <row r="98" customFormat="false" ht="12.8" hidden="false" customHeight="false" outlineLevel="0" collapsed="false">
      <c r="A98" s="43" t="n">
        <v>44235</v>
      </c>
      <c r="B98" s="19" t="s">
        <v>72</v>
      </c>
      <c r="C98" s="44" t="s">
        <v>34</v>
      </c>
      <c r="D98" s="69" t="n">
        <v>46352.1</v>
      </c>
      <c r="E98" s="48" t="n">
        <v>0.0087</v>
      </c>
      <c r="F98" s="48"/>
      <c r="G98" s="44"/>
      <c r="H98" s="44"/>
      <c r="I98" s="44"/>
      <c r="J98" s="44"/>
      <c r="K98" s="24" t="s">
        <v>33</v>
      </c>
      <c r="M98" s="87"/>
    </row>
    <row r="99" customFormat="false" ht="12.8" hidden="false" customHeight="false" outlineLevel="0" collapsed="false">
      <c r="A99" s="43" t="n">
        <v>44235</v>
      </c>
      <c r="B99" s="77" t="s">
        <v>14</v>
      </c>
      <c r="C99" s="44" t="s">
        <v>34</v>
      </c>
      <c r="D99" s="45" t="n">
        <f aca="false">D100*5.3664</f>
        <v>248743.90944</v>
      </c>
      <c r="E99" s="67" t="n">
        <v>0</v>
      </c>
      <c r="F99" s="48" t="n">
        <v>0.0087</v>
      </c>
      <c r="G99" s="22" t="n">
        <f aca="false">D99*E99</f>
        <v>0</v>
      </c>
      <c r="H99" s="22" t="n">
        <f aca="false">F99*D99</f>
        <v>2164.072012128</v>
      </c>
      <c r="I99" s="23" t="n">
        <v>66328.9105281258</v>
      </c>
      <c r="J99" s="22" t="n">
        <f aca="false">H99 - F99*I99</f>
        <v>1587.01049053331</v>
      </c>
      <c r="K99" s="24"/>
      <c r="L99" s="31" t="s">
        <v>73</v>
      </c>
      <c r="M99" s="87"/>
    </row>
    <row r="100" customFormat="false" ht="12.8" hidden="false" customHeight="false" outlineLevel="0" collapsed="false">
      <c r="A100" s="43" t="n">
        <v>44235</v>
      </c>
      <c r="B100" s="77" t="s">
        <v>18</v>
      </c>
      <c r="C100" s="44" t="s">
        <v>34</v>
      </c>
      <c r="D100" s="27" t="n">
        <v>46352.1</v>
      </c>
      <c r="E100" s="48" t="n">
        <v>0</v>
      </c>
      <c r="F100" s="48" t="n">
        <v>0.0087</v>
      </c>
      <c r="G100" s="28" t="n">
        <f aca="false">D100*E100</f>
        <v>0</v>
      </c>
      <c r="H100" s="28" t="n">
        <f aca="false">F100*D100</f>
        <v>403.26327</v>
      </c>
      <c r="I100" s="29" t="n">
        <v>12082.822164968</v>
      </c>
      <c r="J100" s="28" t="n">
        <f aca="false">H100 - F100*I100</f>
        <v>298.142717164778</v>
      </c>
      <c r="K100" s="24"/>
      <c r="L100" s="31" t="s">
        <v>51</v>
      </c>
      <c r="M100" s="87"/>
    </row>
    <row r="101" customFormat="false" ht="12.8" hidden="false" customHeight="false" outlineLevel="0" collapsed="false">
      <c r="A101" s="43" t="n">
        <v>44235</v>
      </c>
      <c r="B101" s="19" t="s">
        <v>58</v>
      </c>
      <c r="C101" s="44" t="s">
        <v>15</v>
      </c>
      <c r="D101" s="68" t="n">
        <f aca="false">G101/E101</f>
        <v>5.3664</v>
      </c>
      <c r="E101" s="48" t="n">
        <v>403.26327</v>
      </c>
      <c r="F101" s="48" t="n">
        <v>0.40326327</v>
      </c>
      <c r="G101" s="22" t="n">
        <v>2164.072012128</v>
      </c>
      <c r="H101" s="22" t="n">
        <v>0</v>
      </c>
      <c r="I101" s="23" t="n">
        <v>5.37</v>
      </c>
      <c r="J101" s="22" t="n">
        <f aca="false">H101 - F101*I101</f>
        <v>-2.1655237599</v>
      </c>
      <c r="K101" s="24"/>
      <c r="L101" s="31" t="s">
        <v>37</v>
      </c>
      <c r="M101" s="87"/>
    </row>
    <row r="102" customFormat="false" ht="12.8" hidden="false" customHeight="false" outlineLevel="0" collapsed="false">
      <c r="A102" s="39" t="n">
        <v>44246</v>
      </c>
      <c r="B102" s="4" t="s">
        <v>74</v>
      </c>
      <c r="C102" s="37" t="s">
        <v>34</v>
      </c>
      <c r="D102" s="74" t="n">
        <v>55485.34</v>
      </c>
      <c r="E102" s="42" t="n">
        <v>0.0013</v>
      </c>
      <c r="F102" s="42"/>
      <c r="G102" s="37"/>
      <c r="H102" s="37"/>
      <c r="I102" s="37"/>
      <c r="J102" s="37"/>
      <c r="K102" s="71" t="s">
        <v>33</v>
      </c>
      <c r="M102" s="87"/>
    </row>
    <row r="103" customFormat="false" ht="12.8" hidden="false" customHeight="false" outlineLevel="0" collapsed="false">
      <c r="A103" s="39" t="n">
        <v>44246</v>
      </c>
      <c r="B103" s="78" t="s">
        <v>14</v>
      </c>
      <c r="C103" s="37" t="s">
        <v>34</v>
      </c>
      <c r="D103" s="40" t="n">
        <f aca="false">D104*5.3918</f>
        <v>299165.856212</v>
      </c>
      <c r="E103" s="75" t="n">
        <v>0</v>
      </c>
      <c r="F103" s="42" t="n">
        <v>0.0013</v>
      </c>
      <c r="G103" s="7" t="n">
        <f aca="false">D103*E103</f>
        <v>0</v>
      </c>
      <c r="H103" s="7" t="n">
        <f aca="false">F103*D103</f>
        <v>388.9156130756</v>
      </c>
      <c r="I103" s="8" t="n">
        <v>66328.9105281258</v>
      </c>
      <c r="J103" s="7" t="n">
        <f aca="false">H103 - F103*I103</f>
        <v>302.688029389036</v>
      </c>
      <c r="K103" s="71"/>
      <c r="L103" s="10" t="s">
        <v>75</v>
      </c>
      <c r="M103" s="87"/>
    </row>
    <row r="104" customFormat="false" ht="12.8" hidden="false" customHeight="false" outlineLevel="0" collapsed="false">
      <c r="A104" s="39" t="n">
        <v>44246</v>
      </c>
      <c r="B104" s="78" t="s">
        <v>18</v>
      </c>
      <c r="C104" s="37" t="s">
        <v>34</v>
      </c>
      <c r="D104" s="14" t="n">
        <v>55485.34</v>
      </c>
      <c r="E104" s="42" t="n">
        <v>0</v>
      </c>
      <c r="F104" s="42" t="n">
        <v>0.0013</v>
      </c>
      <c r="G104" s="15" t="n">
        <f aca="false">D104*E104</f>
        <v>0</v>
      </c>
      <c r="H104" s="15" t="n">
        <f aca="false">F104*D104</f>
        <v>72.130942</v>
      </c>
      <c r="I104" s="16" t="n">
        <v>12082.822164968</v>
      </c>
      <c r="J104" s="15" t="n">
        <f aca="false">H104 - F104*I104</f>
        <v>56.4232731855416</v>
      </c>
      <c r="K104" s="71"/>
      <c r="L104" s="10" t="s">
        <v>76</v>
      </c>
      <c r="M104" s="87"/>
    </row>
    <row r="105" customFormat="false" ht="12.8" hidden="false" customHeight="false" outlineLevel="0" collapsed="false">
      <c r="A105" s="39" t="n">
        <v>44246</v>
      </c>
      <c r="B105" s="4" t="s">
        <v>77</v>
      </c>
      <c r="C105" s="37" t="s">
        <v>15</v>
      </c>
      <c r="D105" s="61" t="n">
        <f aca="false">G105/E105</f>
        <v>5.3918</v>
      </c>
      <c r="E105" s="42" t="n">
        <v>72.130942</v>
      </c>
      <c r="F105" s="42" t="n">
        <v>0.07213094</v>
      </c>
      <c r="G105" s="7" t="n">
        <v>388.9156130756</v>
      </c>
      <c r="H105" s="7" t="n">
        <v>0</v>
      </c>
      <c r="I105" s="8" t="n">
        <v>5.39</v>
      </c>
      <c r="J105" s="7" t="n">
        <f aca="false">H105 - F105*I105</f>
        <v>-0.3887857666</v>
      </c>
      <c r="K105" s="71"/>
      <c r="L105" s="10" t="s">
        <v>37</v>
      </c>
      <c r="M105" s="87"/>
    </row>
    <row r="106" customFormat="false" ht="12.8" hidden="false" customHeight="false" outlineLevel="0" collapsed="false">
      <c r="A106" s="43" t="n">
        <v>44251</v>
      </c>
      <c r="B106" s="44" t="s">
        <v>14</v>
      </c>
      <c r="C106" s="44" t="s">
        <v>20</v>
      </c>
      <c r="D106" s="45" t="n">
        <v>0</v>
      </c>
      <c r="E106" s="48" t="n">
        <v>0</v>
      </c>
      <c r="F106" s="48" t="n">
        <f aca="false">0.00059521+0.00002674</f>
        <v>0.00062195</v>
      </c>
      <c r="G106" s="22" t="n">
        <f aca="false">D106*E106</f>
        <v>0</v>
      </c>
      <c r="H106" s="22" t="n">
        <f aca="false">F106*D106</f>
        <v>0</v>
      </c>
      <c r="I106" s="23" t="n">
        <v>66328.9105281258</v>
      </c>
      <c r="J106" s="22" t="n">
        <f aca="false">H106 - F106*I106</f>
        <v>-41.2532659029678</v>
      </c>
      <c r="K106" s="24" t="s">
        <v>61</v>
      </c>
      <c r="L106" s="24" t="s">
        <v>78</v>
      </c>
      <c r="M106" s="87"/>
    </row>
    <row r="107" customFormat="false" ht="12.8" hidden="false" customHeight="false" outlineLevel="0" collapsed="false">
      <c r="A107" s="43" t="n">
        <v>44251</v>
      </c>
      <c r="B107" s="44" t="s">
        <v>18</v>
      </c>
      <c r="C107" s="44" t="s">
        <v>20</v>
      </c>
      <c r="D107" s="27" t="n">
        <v>0</v>
      </c>
      <c r="E107" s="48" t="n">
        <v>0</v>
      </c>
      <c r="F107" s="48" t="n">
        <f aca="false">0.00059521+0.00002674</f>
        <v>0.00062195</v>
      </c>
      <c r="G107" s="28" t="n">
        <f aca="false">D107*E107</f>
        <v>0</v>
      </c>
      <c r="H107" s="28" t="n">
        <f aca="false">F107*D107</f>
        <v>0</v>
      </c>
      <c r="I107" s="29" t="n">
        <v>12082.822164968</v>
      </c>
      <c r="J107" s="28" t="n">
        <f aca="false">H107 - F107*I107</f>
        <v>-7.51491124550185</v>
      </c>
      <c r="K107" s="24"/>
      <c r="L107" s="24"/>
      <c r="M107" s="87"/>
    </row>
    <row r="108" customFormat="false" ht="12.8" hidden="false" customHeight="false" outlineLevel="0" collapsed="false">
      <c r="A108" s="39" t="n">
        <v>44254</v>
      </c>
      <c r="B108" s="37" t="s">
        <v>14</v>
      </c>
      <c r="C108" s="37" t="s">
        <v>15</v>
      </c>
      <c r="D108" s="40" t="n">
        <v>265525.65</v>
      </c>
      <c r="E108" s="42" t="n">
        <v>0.00263274</v>
      </c>
      <c r="F108" s="42" t="n">
        <v>7.9E-006</v>
      </c>
      <c r="G108" s="7" t="n">
        <f aca="false">D108*E108</f>
        <v>699.059999781</v>
      </c>
      <c r="H108" s="7" t="n">
        <v>0</v>
      </c>
      <c r="I108" s="8" t="n">
        <v>81226.3797061009</v>
      </c>
      <c r="J108" s="7" t="n">
        <f aca="false">H108 - F108*I108</f>
        <v>-0.641688399678197</v>
      </c>
      <c r="K108" s="9" t="s">
        <v>16</v>
      </c>
      <c r="L108" s="10" t="s">
        <v>17</v>
      </c>
    </row>
    <row r="109" customFormat="false" ht="12.8" hidden="false" customHeight="false" outlineLevel="0" collapsed="false">
      <c r="A109" s="39" t="n">
        <v>44254</v>
      </c>
      <c r="B109" s="37" t="s">
        <v>18</v>
      </c>
      <c r="C109" s="37" t="s">
        <v>15</v>
      </c>
      <c r="D109" s="14" t="n">
        <v>46181.35</v>
      </c>
      <c r="E109" s="42" t="n">
        <v>0.00263274</v>
      </c>
      <c r="F109" s="42" t="n">
        <v>7.9E-006</v>
      </c>
      <c r="G109" s="15" t="n">
        <f aca="false">D109*E109</f>
        <v>121.583487399</v>
      </c>
      <c r="H109" s="15" t="n">
        <v>0</v>
      </c>
      <c r="I109" s="16" t="n">
        <v>14632.9731804089</v>
      </c>
      <c r="J109" s="15" t="n">
        <f aca="false">H109 - F109*I109</f>
        <v>-0.11560048812523</v>
      </c>
      <c r="K109" s="9"/>
      <c r="L109" s="10" t="s">
        <v>45</v>
      </c>
    </row>
    <row r="110" customFormat="false" ht="12.8" hidden="false" customHeight="false" outlineLevel="0" collapsed="false">
      <c r="A110" s="43" t="n">
        <v>44262</v>
      </c>
      <c r="B110" s="19" t="s">
        <v>14</v>
      </c>
      <c r="C110" s="66" t="s">
        <v>34</v>
      </c>
      <c r="D110" s="45" t="n">
        <v>290144.44</v>
      </c>
      <c r="E110" s="89" t="n">
        <v>0</v>
      </c>
      <c r="F110" s="90" t="n">
        <v>0.0027</v>
      </c>
      <c r="G110" s="22" t="n">
        <f aca="false">D110*E110</f>
        <v>0</v>
      </c>
      <c r="H110" s="22" t="n">
        <f aca="false">F110*D110-3.92</f>
        <v>779.469988</v>
      </c>
      <c r="I110" s="23" t="n">
        <v>81226.3797061009</v>
      </c>
      <c r="J110" s="22" t="n">
        <f aca="false">H110 - F110*I110</f>
        <v>560.158762793528</v>
      </c>
      <c r="K110" s="30" t="s">
        <v>16</v>
      </c>
      <c r="L110" s="91" t="s">
        <v>79</v>
      </c>
      <c r="M110" s="87"/>
    </row>
    <row r="111" customFormat="false" ht="12.8" hidden="false" customHeight="false" outlineLevel="0" collapsed="false">
      <c r="A111" s="43" t="n">
        <v>44262</v>
      </c>
      <c r="B111" s="19" t="s">
        <v>18</v>
      </c>
      <c r="C111" s="66" t="s">
        <v>34</v>
      </c>
      <c r="D111" s="28" t="n">
        <v>50900</v>
      </c>
      <c r="E111" s="89" t="n">
        <v>0</v>
      </c>
      <c r="F111" s="90" t="n">
        <v>0.0027</v>
      </c>
      <c r="G111" s="28" t="n">
        <f aca="false">D111*E111</f>
        <v>0</v>
      </c>
      <c r="H111" s="28" t="n">
        <f aca="false">F111*D111-3.92/(D110/D111)</f>
        <v>136.742314928385</v>
      </c>
      <c r="I111" s="29" t="n">
        <v>14632.9731804089</v>
      </c>
      <c r="J111" s="28" t="n">
        <f aca="false">H111 - F111*I111</f>
        <v>97.2332873412813</v>
      </c>
      <c r="K111" s="30"/>
      <c r="L111" s="92"/>
      <c r="M111" s="87"/>
    </row>
    <row r="112" customFormat="false" ht="12.8" hidden="false" customHeight="false" outlineLevel="0" collapsed="false">
      <c r="A112" s="39" t="n">
        <v>44263</v>
      </c>
      <c r="B112" s="37" t="s">
        <v>14</v>
      </c>
      <c r="C112" s="58" t="s">
        <v>34</v>
      </c>
      <c r="D112" s="40" t="n">
        <v>309887.5</v>
      </c>
      <c r="E112" s="93" t="n">
        <v>0</v>
      </c>
      <c r="F112" s="94" t="n">
        <v>0.0016</v>
      </c>
      <c r="G112" s="7" t="n">
        <f aca="false">D112*E112</f>
        <v>0</v>
      </c>
      <c r="H112" s="7" t="n">
        <f aca="false">F112*D112-2.48</f>
        <v>493.34</v>
      </c>
      <c r="I112" s="8" t="n">
        <v>81226.3797061009</v>
      </c>
      <c r="J112" s="7" t="n">
        <f aca="false">H112 - F112*I112</f>
        <v>363.377792470239</v>
      </c>
      <c r="K112" s="9" t="s">
        <v>16</v>
      </c>
      <c r="L112" s="95" t="s">
        <v>80</v>
      </c>
      <c r="M112" s="87"/>
    </row>
    <row r="113" customFormat="false" ht="12.8" hidden="false" customHeight="false" outlineLevel="0" collapsed="false">
      <c r="A113" s="39" t="n">
        <v>44263</v>
      </c>
      <c r="B113" s="37" t="s">
        <v>18</v>
      </c>
      <c r="C113" s="58" t="s">
        <v>34</v>
      </c>
      <c r="D113" s="15" t="n">
        <v>53400</v>
      </c>
      <c r="E113" s="93" t="n">
        <v>0</v>
      </c>
      <c r="F113" s="94" t="n">
        <v>0.0016</v>
      </c>
      <c r="G113" s="15" t="n">
        <f aca="false">D113*E113</f>
        <v>0</v>
      </c>
      <c r="H113" s="15" t="n">
        <f aca="false">F113*D113-2.48/(D112/D113)</f>
        <v>85.0126449114598</v>
      </c>
      <c r="I113" s="16" t="n">
        <v>14632.9731804089</v>
      </c>
      <c r="J113" s="15" t="n">
        <f aca="false">H113 - F113*I113</f>
        <v>61.5998878228056</v>
      </c>
      <c r="K113" s="9"/>
      <c r="L113" s="96"/>
      <c r="M113" s="87"/>
    </row>
    <row r="114" customFormat="false" ht="12.8" hidden="false" customHeight="false" outlineLevel="0" collapsed="false">
      <c r="A114" s="43" t="n">
        <v>44264</v>
      </c>
      <c r="B114" s="19" t="s">
        <v>23</v>
      </c>
      <c r="C114" s="44" t="s">
        <v>34</v>
      </c>
      <c r="D114" s="45" t="n">
        <v>1152.16</v>
      </c>
      <c r="E114" s="89" t="n">
        <v>0</v>
      </c>
      <c r="F114" s="72" t="n">
        <v>0.111</v>
      </c>
      <c r="G114" s="22" t="n">
        <f aca="false">D114*E114</f>
        <v>0</v>
      </c>
      <c r="H114" s="22" t="n">
        <f aca="false">F114*D114-0.64</f>
        <v>127.24976</v>
      </c>
      <c r="I114" s="23" t="n">
        <v>279.281505075766</v>
      </c>
      <c r="J114" s="22" t="n">
        <f aca="false">H114 - F114*I114</f>
        <v>96.24951293659</v>
      </c>
      <c r="K114" s="30" t="s">
        <v>16</v>
      </c>
      <c r="L114" s="91" t="s">
        <v>81</v>
      </c>
      <c r="M114" s="87"/>
    </row>
    <row r="115" customFormat="false" ht="12.8" hidden="false" customHeight="false" outlineLevel="0" collapsed="false">
      <c r="A115" s="43" t="n">
        <v>44264</v>
      </c>
      <c r="B115" s="44" t="s">
        <v>24</v>
      </c>
      <c r="C115" s="44" t="s">
        <v>34</v>
      </c>
      <c r="D115" s="28" t="n">
        <v>198</v>
      </c>
      <c r="E115" s="89" t="n">
        <v>0</v>
      </c>
      <c r="F115" s="72" t="n">
        <v>0.111</v>
      </c>
      <c r="G115" s="28" t="n">
        <f aca="false">D115*E115</f>
        <v>0</v>
      </c>
      <c r="H115" s="28" t="n">
        <f aca="false">F115*D115-0.64/(D114/D115)</f>
        <v>21.8680152756562</v>
      </c>
      <c r="I115" s="29" t="n">
        <v>52.4772910342441</v>
      </c>
      <c r="J115" s="28" t="n">
        <f aca="false">H115 - F115*I115</f>
        <v>16.0430359708551</v>
      </c>
      <c r="K115" s="30"/>
      <c r="L115" s="92"/>
      <c r="M115" s="87"/>
    </row>
    <row r="116" customFormat="false" ht="12.8" hidden="false" customHeight="false" outlineLevel="0" collapsed="false">
      <c r="A116" s="39" t="n">
        <v>44266</v>
      </c>
      <c r="B116" s="37" t="s">
        <v>14</v>
      </c>
      <c r="C116" s="58" t="s">
        <v>34</v>
      </c>
      <c r="D116" s="40" t="n">
        <v>320428.69</v>
      </c>
      <c r="E116" s="93" t="n">
        <v>0</v>
      </c>
      <c r="F116" s="49" t="n">
        <v>0.00240456</v>
      </c>
      <c r="G116" s="7" t="n">
        <f aca="false">D116*E116</f>
        <v>0</v>
      </c>
      <c r="H116" s="7" t="n">
        <f aca="false">F116*D116-3.86</f>
        <v>766.6300108264</v>
      </c>
      <c r="I116" s="8" t="n">
        <v>81226.3797061009</v>
      </c>
      <c r="J116" s="7" t="n">
        <f aca="false">H116 - F116*I116</f>
        <v>571.316307240298</v>
      </c>
      <c r="K116" s="9" t="s">
        <v>16</v>
      </c>
      <c r="L116" s="95" t="s">
        <v>82</v>
      </c>
      <c r="M116" s="87"/>
    </row>
    <row r="117" customFormat="false" ht="12.8" hidden="false" customHeight="false" outlineLevel="0" collapsed="false">
      <c r="A117" s="39" t="n">
        <v>44266</v>
      </c>
      <c r="B117" s="37" t="s">
        <v>18</v>
      </c>
      <c r="C117" s="58" t="s">
        <v>34</v>
      </c>
      <c r="D117" s="15" t="n">
        <v>57467.07</v>
      </c>
      <c r="E117" s="93" t="n">
        <v>0</v>
      </c>
      <c r="F117" s="49" t="n">
        <v>0.00240456</v>
      </c>
      <c r="G117" s="15" t="n">
        <f aca="false">D117*E117</f>
        <v>0</v>
      </c>
      <c r="H117" s="15" t="n">
        <f aca="false">F117*D117-3.86/(D116/D117)</f>
        <v>137.490748709991</v>
      </c>
      <c r="I117" s="16" t="n">
        <v>14632.9731804089</v>
      </c>
      <c r="J117" s="15" t="n">
        <f aca="false">H117 - F117*I117</f>
        <v>102.304886719307</v>
      </c>
      <c r="K117" s="9"/>
      <c r="L117" s="95" t="s">
        <v>83</v>
      </c>
      <c r="M117" s="87"/>
    </row>
    <row r="118" customFormat="false" ht="12.8" hidden="false" customHeight="false" outlineLevel="0" collapsed="false">
      <c r="A118" s="43" t="n">
        <v>44281</v>
      </c>
      <c r="B118" s="44" t="s">
        <v>14</v>
      </c>
      <c r="C118" s="44" t="s">
        <v>15</v>
      </c>
      <c r="D118" s="45" t="n">
        <v>311182.98</v>
      </c>
      <c r="E118" s="97" t="n">
        <v>0.00132022</v>
      </c>
      <c r="F118" s="98" t="n">
        <v>3.97E-006</v>
      </c>
      <c r="G118" s="22" t="n">
        <f aca="false">D118*E118</f>
        <v>410.8299938556</v>
      </c>
      <c r="H118" s="22" t="n">
        <v>0</v>
      </c>
      <c r="I118" s="23" t="n">
        <v>91410.4519099482</v>
      </c>
      <c r="J118" s="22" t="n">
        <f aca="false">H118 - F118*I118</f>
        <v>-0.362899494082494</v>
      </c>
      <c r="K118" s="30" t="s">
        <v>16</v>
      </c>
      <c r="L118" s="91" t="s">
        <v>17</v>
      </c>
      <c r="M118" s="87"/>
    </row>
    <row r="119" customFormat="false" ht="12.8" hidden="false" customHeight="false" outlineLevel="0" collapsed="false">
      <c r="A119" s="43" t="n">
        <v>44281</v>
      </c>
      <c r="B119" s="44" t="s">
        <v>18</v>
      </c>
      <c r="C119" s="44" t="s">
        <v>15</v>
      </c>
      <c r="D119" s="28" t="n">
        <v>53651.87</v>
      </c>
      <c r="E119" s="97" t="n">
        <v>0.00132022</v>
      </c>
      <c r="F119" s="98" t="n">
        <v>3.97E-006</v>
      </c>
      <c r="G119" s="28" t="n">
        <f aca="false">D119*E119</f>
        <v>70.8322718114</v>
      </c>
      <c r="H119" s="28" t="n">
        <v>0</v>
      </c>
      <c r="I119" s="29" t="n">
        <v>16361.000390836</v>
      </c>
      <c r="J119" s="28" t="n">
        <f aca="false">H119 - F119*I119</f>
        <v>-0.0649531715516189</v>
      </c>
      <c r="K119" s="30"/>
      <c r="L119" s="91" t="s">
        <v>83</v>
      </c>
      <c r="M119" s="87"/>
    </row>
    <row r="120" customFormat="false" ht="12.8" hidden="false" customHeight="false" outlineLevel="0" collapsed="false">
      <c r="A120" s="39" t="n">
        <v>44285</v>
      </c>
      <c r="B120" s="37" t="s">
        <v>14</v>
      </c>
      <c r="C120" s="58" t="s">
        <v>34</v>
      </c>
      <c r="D120" s="40" t="n">
        <v>338902.18</v>
      </c>
      <c r="E120" s="93" t="n">
        <v>0</v>
      </c>
      <c r="F120" s="99" t="n">
        <v>0.00131625</v>
      </c>
      <c r="G120" s="7" t="n">
        <f aca="false">D120*E120</f>
        <v>0</v>
      </c>
      <c r="H120" s="7" t="n">
        <f aca="false">F120*D120-1.34</f>
        <v>444.739994425</v>
      </c>
      <c r="I120" s="8" t="n">
        <v>91410.4519099482</v>
      </c>
      <c r="J120" s="7" t="n">
        <f aca="false">H120 - F120*I120</f>
        <v>324.420987098531</v>
      </c>
      <c r="K120" s="9" t="s">
        <v>16</v>
      </c>
      <c r="L120" s="95" t="s">
        <v>42</v>
      </c>
      <c r="M120" s="87"/>
    </row>
    <row r="121" customFormat="false" ht="12.8" hidden="false" customHeight="false" outlineLevel="0" collapsed="false">
      <c r="A121" s="39" t="n">
        <v>44285</v>
      </c>
      <c r="B121" s="37" t="s">
        <v>18</v>
      </c>
      <c r="C121" s="58" t="s">
        <v>34</v>
      </c>
      <c r="D121" s="15" t="n">
        <v>58800.14</v>
      </c>
      <c r="E121" s="93" t="n">
        <v>0</v>
      </c>
      <c r="F121" s="99" t="n">
        <v>0.00131625</v>
      </c>
      <c r="G121" s="15" t="n">
        <f aca="false">D121*E121</f>
        <v>0</v>
      </c>
      <c r="H121" s="15" t="n">
        <f aca="false">F121*D121-1.34/(D120/D121)</f>
        <v>77.1631918560961</v>
      </c>
      <c r="I121" s="16" t="n">
        <v>16361.000390836</v>
      </c>
      <c r="J121" s="15" t="n">
        <f aca="false">H121 - F121*I121</f>
        <v>55.6280250916582</v>
      </c>
      <c r="K121" s="9"/>
      <c r="L121" s="95" t="s">
        <v>84</v>
      </c>
      <c r="M121" s="87"/>
    </row>
    <row r="122" customFormat="false" ht="12.8" hidden="false" customHeight="false" outlineLevel="0" collapsed="false">
      <c r="A122" s="43" t="n">
        <v>44307</v>
      </c>
      <c r="B122" s="44" t="s">
        <v>27</v>
      </c>
      <c r="C122" s="66" t="s">
        <v>34</v>
      </c>
      <c r="D122" s="45" t="n">
        <v>13665.05</v>
      </c>
      <c r="E122" s="89" t="n">
        <v>0</v>
      </c>
      <c r="F122" s="98" t="n">
        <v>0.011154</v>
      </c>
      <c r="G122" s="22" t="n">
        <f aca="false">D122*E122</f>
        <v>0</v>
      </c>
      <c r="H122" s="22" t="n">
        <f aca="false">F122*D122-0.77</f>
        <v>151.6499677</v>
      </c>
      <c r="I122" s="23" t="n">
        <v>2045.56109859064</v>
      </c>
      <c r="J122" s="22" t="n">
        <f aca="false">H122 - F122*I122</f>
        <v>128.83377920632</v>
      </c>
      <c r="K122" s="30" t="s">
        <v>16</v>
      </c>
      <c r="L122" s="91" t="s">
        <v>85</v>
      </c>
      <c r="M122" s="87"/>
    </row>
    <row r="123" customFormat="false" ht="12.8" hidden="false" customHeight="false" outlineLevel="0" collapsed="false">
      <c r="A123" s="43" t="n">
        <v>44307</v>
      </c>
      <c r="B123" s="44" t="s">
        <v>28</v>
      </c>
      <c r="C123" s="66" t="s">
        <v>34</v>
      </c>
      <c r="D123" s="28" t="n">
        <v>2368.63</v>
      </c>
      <c r="E123" s="89" t="n">
        <v>0</v>
      </c>
      <c r="F123" s="98" t="n">
        <v>0.011154</v>
      </c>
      <c r="G123" s="28" t="n">
        <f aca="false">D123*E123</f>
        <v>0</v>
      </c>
      <c r="H123" s="28" t="n">
        <f aca="false">F123*D123-0.77/(D122/D123)</f>
        <v>26.2862311512399</v>
      </c>
      <c r="I123" s="29" t="n">
        <v>364.935386491373</v>
      </c>
      <c r="J123" s="28" t="n">
        <f aca="false">H123 - F123*I123</f>
        <v>22.2157418503151</v>
      </c>
      <c r="K123" s="30"/>
      <c r="L123" s="91" t="s">
        <v>86</v>
      </c>
      <c r="M123" s="87"/>
    </row>
    <row r="124" customFormat="false" ht="12.8" hidden="false" customHeight="false" outlineLevel="0" collapsed="false">
      <c r="A124" s="39" t="n">
        <v>44307</v>
      </c>
      <c r="B124" s="37" t="s">
        <v>23</v>
      </c>
      <c r="C124" s="58" t="s">
        <v>34</v>
      </c>
      <c r="D124" s="40" t="n">
        <v>1518.75</v>
      </c>
      <c r="E124" s="93" t="n">
        <v>0</v>
      </c>
      <c r="F124" s="99" t="n">
        <v>0.08</v>
      </c>
      <c r="G124" s="7" t="n">
        <f aca="false">D124*E124</f>
        <v>0</v>
      </c>
      <c r="H124" s="7" t="n">
        <f aca="false">F124*D124-0.61</f>
        <v>120.89</v>
      </c>
      <c r="I124" s="8" t="n">
        <v>279.281505075766</v>
      </c>
      <c r="J124" s="7" t="n">
        <f aca="false">H124 - F124*I124</f>
        <v>98.5474795939387</v>
      </c>
      <c r="K124" s="9" t="s">
        <v>16</v>
      </c>
      <c r="L124" s="95" t="s">
        <v>87</v>
      </c>
      <c r="M124" s="87"/>
    </row>
    <row r="125" customFormat="false" ht="12.8" hidden="false" customHeight="false" outlineLevel="0" collapsed="false">
      <c r="A125" s="39" t="n">
        <v>44307</v>
      </c>
      <c r="B125" s="37" t="s">
        <v>24</v>
      </c>
      <c r="C125" s="58" t="s">
        <v>34</v>
      </c>
      <c r="D125" s="15" t="n">
        <v>264.55</v>
      </c>
      <c r="E125" s="93" t="n">
        <v>0</v>
      </c>
      <c r="F125" s="99" t="n">
        <v>0.08</v>
      </c>
      <c r="G125" s="15" t="n">
        <f aca="false">D125*E125</f>
        <v>0</v>
      </c>
      <c r="H125" s="15" t="n">
        <f aca="false">F125*D125-0.61/(D124/D125)</f>
        <v>21.057744526749</v>
      </c>
      <c r="I125" s="16" t="n">
        <v>52.477291034244</v>
      </c>
      <c r="J125" s="15" t="n">
        <f aca="false">H125 - F125*I125</f>
        <v>16.8595612440095</v>
      </c>
      <c r="K125" s="9"/>
      <c r="L125" s="95" t="s">
        <v>88</v>
      </c>
      <c r="M125" s="87"/>
    </row>
    <row r="126" customFormat="false" ht="12.8" hidden="false" customHeight="false" outlineLevel="0" collapsed="false">
      <c r="A126" s="43" t="n">
        <v>44307</v>
      </c>
      <c r="B126" s="44" t="s">
        <v>14</v>
      </c>
      <c r="C126" s="44" t="s">
        <v>15</v>
      </c>
      <c r="D126" s="45" t="n">
        <v>319391.53</v>
      </c>
      <c r="E126" s="98" t="n">
        <v>0.00524203</v>
      </c>
      <c r="F126" s="98" t="n">
        <v>2.622E-005</v>
      </c>
      <c r="G126" s="22" t="n">
        <f aca="false">D126*E126</f>
        <v>1674.2599820059</v>
      </c>
      <c r="H126" s="22" t="n">
        <v>0</v>
      </c>
      <c r="I126" s="23" t="n">
        <v>126838.802590507</v>
      </c>
      <c r="J126" s="22" t="n">
        <f aca="false">H126 - F126*I126</f>
        <v>-3.32571340392309</v>
      </c>
      <c r="K126" s="30" t="s">
        <v>16</v>
      </c>
      <c r="L126" s="91" t="s">
        <v>17</v>
      </c>
      <c r="M126" s="87"/>
    </row>
    <row r="127" customFormat="false" ht="12.8" hidden="false" customHeight="false" outlineLevel="0" collapsed="false">
      <c r="A127" s="43" t="n">
        <v>44307</v>
      </c>
      <c r="B127" s="44" t="s">
        <v>18</v>
      </c>
      <c r="C127" s="44" t="s">
        <v>15</v>
      </c>
      <c r="D127" s="28" t="n">
        <v>55495.14</v>
      </c>
      <c r="E127" s="98" t="n">
        <v>0.00524203</v>
      </c>
      <c r="F127" s="98" t="n">
        <v>2.622E-005</v>
      </c>
      <c r="G127" s="28" t="n">
        <f aca="false">D127*E127</f>
        <v>290.9071887342</v>
      </c>
      <c r="H127" s="28" t="n">
        <v>0</v>
      </c>
      <c r="I127" s="29" t="n">
        <v>22442.4613316768</v>
      </c>
      <c r="J127" s="28" t="n">
        <f aca="false">H127 - F127*I127</f>
        <v>-0.588441336116566</v>
      </c>
      <c r="K127" s="30"/>
      <c r="L127" s="91" t="s">
        <v>89</v>
      </c>
      <c r="M127" s="87"/>
    </row>
    <row r="128" customFormat="false" ht="12.8" hidden="false" customHeight="false" outlineLevel="0" collapsed="false">
      <c r="A128" s="39" t="n">
        <v>44308</v>
      </c>
      <c r="B128" s="37" t="s">
        <v>14</v>
      </c>
      <c r="C128" s="37" t="s">
        <v>15</v>
      </c>
      <c r="D128" s="40" t="n">
        <v>293959.35</v>
      </c>
      <c r="E128" s="99" t="n">
        <v>0.00350045</v>
      </c>
      <c r="F128" s="99" t="n">
        <v>1.051E-005</v>
      </c>
      <c r="G128" s="7" t="n">
        <f aca="false">D128*E128</f>
        <v>1028.9900067075</v>
      </c>
      <c r="H128" s="7" t="n">
        <v>0</v>
      </c>
      <c r="I128" s="8" t="n">
        <v>142561.725170443</v>
      </c>
      <c r="J128" s="7" t="n">
        <f aca="false">H128 - F128*I128</f>
        <v>-1.49832373154136</v>
      </c>
      <c r="K128" s="9" t="s">
        <v>16</v>
      </c>
      <c r="L128" s="95" t="s">
        <v>17</v>
      </c>
      <c r="M128" s="87"/>
    </row>
    <row r="129" customFormat="false" ht="12.8" hidden="false" customHeight="false" outlineLevel="0" collapsed="false">
      <c r="A129" s="39" t="n">
        <v>44308</v>
      </c>
      <c r="B129" s="37" t="s">
        <v>18</v>
      </c>
      <c r="C129" s="37" t="s">
        <v>15</v>
      </c>
      <c r="D129" s="15" t="n">
        <v>52694.91</v>
      </c>
      <c r="E129" s="99" t="n">
        <v>0.00350045</v>
      </c>
      <c r="F129" s="99" t="n">
        <v>1.051E-005</v>
      </c>
      <c r="G129" s="15" t="n">
        <f aca="false">D129*E129</f>
        <v>184.4558977095</v>
      </c>
      <c r="H129" s="15" t="n">
        <v>0</v>
      </c>
      <c r="I129" s="16" t="n">
        <v>25288.6517950197</v>
      </c>
      <c r="J129" s="15" t="n">
        <f aca="false">H129 - F129*I129</f>
        <v>-0.265783730365657</v>
      </c>
      <c r="K129" s="9"/>
      <c r="L129" s="96" t="s">
        <v>90</v>
      </c>
      <c r="M129" s="87"/>
    </row>
    <row r="130" customFormat="false" ht="12.8" hidden="false" customHeight="false" outlineLevel="0" collapsed="false">
      <c r="A130" s="43" t="n">
        <v>44313</v>
      </c>
      <c r="B130" s="44" t="s">
        <v>14</v>
      </c>
      <c r="C130" s="66" t="s">
        <v>34</v>
      </c>
      <c r="D130" s="45" t="n">
        <v>302963.3</v>
      </c>
      <c r="E130" s="89" t="n">
        <v>0</v>
      </c>
      <c r="F130" s="98" t="n">
        <v>0.00109</v>
      </c>
      <c r="G130" s="22" t="n">
        <f aca="false">D130*E130</f>
        <v>0</v>
      </c>
      <c r="H130" s="22" t="n">
        <v>329.23</v>
      </c>
      <c r="I130" s="23" t="n">
        <v>142561.725170443</v>
      </c>
      <c r="J130" s="22" t="n">
        <f aca="false">H130 - F130*I130</f>
        <v>173.837719564217</v>
      </c>
      <c r="K130" s="30" t="s">
        <v>16</v>
      </c>
      <c r="L130" s="91" t="s">
        <v>91</v>
      </c>
      <c r="M130" s="87"/>
    </row>
    <row r="131" customFormat="false" ht="12.8" hidden="false" customHeight="false" outlineLevel="0" collapsed="false">
      <c r="A131" s="43" t="n">
        <v>44313</v>
      </c>
      <c r="B131" s="44" t="s">
        <v>18</v>
      </c>
      <c r="C131" s="66" t="s">
        <v>34</v>
      </c>
      <c r="D131" s="28" t="n">
        <v>55017.65</v>
      </c>
      <c r="E131" s="89" t="n">
        <v>0</v>
      </c>
      <c r="F131" s="98" t="n">
        <v>0.00109</v>
      </c>
      <c r="G131" s="28" t="n">
        <f aca="false">D131*E131</f>
        <v>0</v>
      </c>
      <c r="H131" s="28" t="n">
        <f aca="false">F131*D131-D131/D130</f>
        <v>59.7876401017782</v>
      </c>
      <c r="I131" s="29" t="n">
        <v>25288.6517950197</v>
      </c>
      <c r="J131" s="28" t="n">
        <f aca="false">H131 - F131*I131</f>
        <v>32.2230096452067</v>
      </c>
      <c r="K131" s="30"/>
      <c r="L131" s="91" t="s">
        <v>92</v>
      </c>
      <c r="M131" s="87"/>
    </row>
    <row r="132" customFormat="false" ht="12.8" hidden="false" customHeight="false" outlineLevel="0" collapsed="false">
      <c r="A132" s="39" t="n">
        <v>44316</v>
      </c>
      <c r="B132" s="37" t="s">
        <v>14</v>
      </c>
      <c r="C132" s="58" t="s">
        <v>34</v>
      </c>
      <c r="D132" s="40" t="n">
        <v>306367.11</v>
      </c>
      <c r="E132" s="93" t="n">
        <v>0</v>
      </c>
      <c r="F132" s="99" t="n">
        <v>0.00076157</v>
      </c>
      <c r="G132" s="7" t="n">
        <f aca="false">D132*E132</f>
        <v>0</v>
      </c>
      <c r="H132" s="7" t="n">
        <f aca="false">F132*D132-1.17</f>
        <v>232.1499999627</v>
      </c>
      <c r="I132" s="8" t="n">
        <v>142561.725170443</v>
      </c>
      <c r="J132" s="7" t="n">
        <f aca="false">H132 - F132*I132</f>
        <v>123.579266924646</v>
      </c>
      <c r="K132" s="9" t="s">
        <v>16</v>
      </c>
      <c r="L132" s="95" t="s">
        <v>93</v>
      </c>
      <c r="M132" s="87"/>
    </row>
    <row r="133" customFormat="false" ht="12.8" hidden="false" customHeight="false" outlineLevel="0" collapsed="false">
      <c r="A133" s="39" t="n">
        <v>44316</v>
      </c>
      <c r="B133" s="37" t="s">
        <v>18</v>
      </c>
      <c r="C133" s="58" t="s">
        <v>34</v>
      </c>
      <c r="D133" s="15" t="n">
        <v>56485</v>
      </c>
      <c r="E133" s="93" t="n">
        <v>0</v>
      </c>
      <c r="F133" s="99" t="n">
        <v>0.00076157</v>
      </c>
      <c r="G133" s="15" t="n">
        <f aca="false">D133*E133</f>
        <v>0</v>
      </c>
      <c r="H133" s="7" t="n">
        <f aca="false">F133*D133-1.17/(D132/D133)</f>
        <v>42.801568183651</v>
      </c>
      <c r="I133" s="16" t="n">
        <v>25288.6517950197</v>
      </c>
      <c r="J133" s="15" t="n">
        <f aca="false">H133 - F133*I133</f>
        <v>23.5424896361179</v>
      </c>
      <c r="K133" s="9"/>
      <c r="L133" s="95" t="s">
        <v>94</v>
      </c>
      <c r="M133" s="87"/>
    </row>
    <row r="134" customFormat="false" ht="12.8" hidden="false" customHeight="false" outlineLevel="0" collapsed="false">
      <c r="A134" s="43" t="n">
        <v>44316</v>
      </c>
      <c r="B134" s="44" t="s">
        <v>14</v>
      </c>
      <c r="C134" s="66" t="s">
        <v>34</v>
      </c>
      <c r="D134" s="45" t="n">
        <v>318608.02</v>
      </c>
      <c r="E134" s="89" t="n">
        <v>0</v>
      </c>
      <c r="F134" s="98" t="n">
        <v>0.0010345</v>
      </c>
      <c r="G134" s="22" t="n">
        <f aca="false">D134*E134</f>
        <v>0</v>
      </c>
      <c r="H134" s="22" t="n">
        <f aca="false">F134*D134-1.65</f>
        <v>327.94999669</v>
      </c>
      <c r="I134" s="23" t="n">
        <v>142561.725170443</v>
      </c>
      <c r="J134" s="22" t="n">
        <f aca="false">H134 - F134*I134</f>
        <v>180.469892001177</v>
      </c>
      <c r="K134" s="30" t="s">
        <v>16</v>
      </c>
      <c r="L134" s="91" t="s">
        <v>95</v>
      </c>
      <c r="M134" s="87"/>
    </row>
    <row r="135" customFormat="false" ht="12.8" hidden="false" customHeight="false" outlineLevel="0" collapsed="false">
      <c r="A135" s="43" t="n">
        <v>44316</v>
      </c>
      <c r="B135" s="44" t="s">
        <v>18</v>
      </c>
      <c r="C135" s="66" t="s">
        <v>34</v>
      </c>
      <c r="D135" s="28" t="n">
        <v>58260</v>
      </c>
      <c r="E135" s="89" t="n">
        <v>0</v>
      </c>
      <c r="F135" s="98" t="n">
        <v>0.0010345</v>
      </c>
      <c r="G135" s="28" t="n">
        <f aca="false">D135*E135</f>
        <v>0</v>
      </c>
      <c r="H135" s="22" t="n">
        <f aca="false">F135*D135-1.65/(D134/D135)</f>
        <v>59.9682544311326</v>
      </c>
      <c r="I135" s="29" t="n">
        <v>25288.6517950197</v>
      </c>
      <c r="J135" s="28" t="n">
        <f aca="false">H135 - F135*I135</f>
        <v>33.8071441491848</v>
      </c>
      <c r="K135" s="30"/>
      <c r="L135" s="91" t="s">
        <v>94</v>
      </c>
      <c r="M135" s="87"/>
    </row>
    <row r="136" customFormat="false" ht="12.8" hidden="false" customHeight="false" outlineLevel="0" collapsed="false">
      <c r="A136" s="39" t="n">
        <v>44316</v>
      </c>
      <c r="B136" s="37" t="s">
        <v>27</v>
      </c>
      <c r="C136" s="58" t="s">
        <v>34</v>
      </c>
      <c r="D136" s="40" t="n">
        <v>15370.24</v>
      </c>
      <c r="E136" s="93" t="n">
        <v>0</v>
      </c>
      <c r="F136" s="99" t="n">
        <v>0.007333</v>
      </c>
      <c r="G136" s="7" t="n">
        <f aca="false">D136*E136</f>
        <v>0</v>
      </c>
      <c r="H136" s="7" t="n">
        <f aca="false">F136*D136-0.57</f>
        <v>112.13996992</v>
      </c>
      <c r="I136" s="8" t="n">
        <v>2045.56109859064</v>
      </c>
      <c r="J136" s="7" t="n">
        <f aca="false">H136 - F136*I136</f>
        <v>97.1398703840348</v>
      </c>
      <c r="K136" s="9" t="s">
        <v>16</v>
      </c>
      <c r="L136" s="95" t="s">
        <v>96</v>
      </c>
      <c r="M136" s="87"/>
    </row>
    <row r="137" customFormat="false" ht="12.8" hidden="false" customHeight="false" outlineLevel="0" collapsed="false">
      <c r="A137" s="39" t="n">
        <v>44316</v>
      </c>
      <c r="B137" s="37" t="s">
        <v>28</v>
      </c>
      <c r="C137" s="58" t="s">
        <v>34</v>
      </c>
      <c r="D137" s="15" t="n">
        <v>2825.9</v>
      </c>
      <c r="E137" s="93" t="n">
        <v>0</v>
      </c>
      <c r="F137" s="99" t="n">
        <v>0.007333</v>
      </c>
      <c r="G137" s="15" t="n">
        <f aca="false">D137*E137</f>
        <v>0</v>
      </c>
      <c r="H137" s="7" t="n">
        <f aca="false">F137*D137-0.57/(D136/D137)</f>
        <v>20.6175271821994</v>
      </c>
      <c r="I137" s="16" t="n">
        <v>364.935386491373</v>
      </c>
      <c r="J137" s="15" t="n">
        <f aca="false">H137 - F137*I137</f>
        <v>17.9414559930581</v>
      </c>
      <c r="K137" s="9"/>
      <c r="L137" s="95" t="s">
        <v>97</v>
      </c>
      <c r="M137" s="87"/>
    </row>
    <row r="138" customFormat="false" ht="12.8" hidden="false" customHeight="false" outlineLevel="0" collapsed="false">
      <c r="A138" s="43" t="n">
        <v>44322</v>
      </c>
      <c r="B138" s="44" t="s">
        <v>27</v>
      </c>
      <c r="C138" s="66" t="s">
        <v>34</v>
      </c>
      <c r="D138" s="45" t="n">
        <v>18843.31</v>
      </c>
      <c r="E138" s="89" t="n">
        <v>0</v>
      </c>
      <c r="F138" s="98" t="n">
        <v>0.00904565</v>
      </c>
      <c r="G138" s="22" t="n">
        <f aca="false">D138*E138</f>
        <v>0</v>
      </c>
      <c r="H138" s="22" t="n">
        <f aca="false">F138*D138-0.86</f>
        <v>169.5899871015</v>
      </c>
      <c r="I138" s="23" t="n">
        <v>2045.56109859064</v>
      </c>
      <c r="J138" s="22" t="n">
        <f aca="false">H138 - F138*I138</f>
        <v>151.086557350034</v>
      </c>
      <c r="K138" s="30" t="s">
        <v>16</v>
      </c>
      <c r="L138" s="91" t="s">
        <v>98</v>
      </c>
      <c r="M138" s="87"/>
    </row>
    <row r="139" customFormat="false" ht="12.8" hidden="false" customHeight="false" outlineLevel="0" collapsed="false">
      <c r="A139" s="43" t="n">
        <v>44322</v>
      </c>
      <c r="B139" s="44" t="s">
        <v>28</v>
      </c>
      <c r="C139" s="66" t="s">
        <v>34</v>
      </c>
      <c r="D139" s="28" t="n">
        <v>3527</v>
      </c>
      <c r="E139" s="89" t="n">
        <v>0</v>
      </c>
      <c r="F139" s="98" t="n">
        <v>0.00904565</v>
      </c>
      <c r="G139" s="28" t="n">
        <f aca="false">D139*E139</f>
        <v>0</v>
      </c>
      <c r="H139" s="22" t="n">
        <f aca="false">F139*D139-0.86/(D138/D139)</f>
        <v>31.7430368925094</v>
      </c>
      <c r="I139" s="29" t="n">
        <v>364.935386491373</v>
      </c>
      <c r="J139" s="28" t="n">
        <f aca="false">H139 - F139*I139</f>
        <v>28.4419591136937</v>
      </c>
      <c r="K139" s="30"/>
      <c r="L139" s="91" t="s">
        <v>97</v>
      </c>
      <c r="M139" s="87"/>
    </row>
    <row r="140" customFormat="false" ht="12.8" hidden="false" customHeight="false" outlineLevel="0" collapsed="false">
      <c r="A140" s="39" t="n">
        <v>44322</v>
      </c>
      <c r="B140" s="37" t="s">
        <v>23</v>
      </c>
      <c r="C140" s="58" t="s">
        <v>34</v>
      </c>
      <c r="D140" s="40" t="n">
        <v>1907.34</v>
      </c>
      <c r="E140" s="93" t="n">
        <v>0</v>
      </c>
      <c r="F140" s="99" t="n">
        <v>0.0736</v>
      </c>
      <c r="G140" s="7" t="n">
        <f aca="false">D140*E140</f>
        <v>0</v>
      </c>
      <c r="H140" s="7" t="n">
        <f aca="false">F140*D140-0.71</f>
        <v>139.670224</v>
      </c>
      <c r="I140" s="8" t="n">
        <v>279.281505075767</v>
      </c>
      <c r="J140" s="7" t="n">
        <f aca="false">H140 - F140*I140</f>
        <v>119.115105226424</v>
      </c>
      <c r="K140" s="9" t="s">
        <v>16</v>
      </c>
      <c r="L140" s="95" t="s">
        <v>99</v>
      </c>
      <c r="M140" s="87"/>
    </row>
    <row r="141" customFormat="false" ht="12.8" hidden="false" customHeight="false" outlineLevel="0" collapsed="false">
      <c r="A141" s="39" t="n">
        <v>44322</v>
      </c>
      <c r="B141" s="37" t="s">
        <v>24</v>
      </c>
      <c r="C141" s="58" t="s">
        <v>34</v>
      </c>
      <c r="D141" s="15" t="n">
        <v>356</v>
      </c>
      <c r="E141" s="93" t="n">
        <v>0</v>
      </c>
      <c r="F141" s="99" t="n">
        <v>0.0736</v>
      </c>
      <c r="G141" s="15" t="n">
        <f aca="false">D141*E141</f>
        <v>0</v>
      </c>
      <c r="H141" s="7" t="n">
        <f aca="false">F141*D141-0.71/(D140/D141)</f>
        <v>26.0690803653255</v>
      </c>
      <c r="I141" s="16" t="n">
        <v>52.477291034244</v>
      </c>
      <c r="J141" s="15" t="n">
        <f aca="false">H141 - F141*I141</f>
        <v>22.2067517452052</v>
      </c>
      <c r="K141" s="9"/>
      <c r="L141" s="95" t="s">
        <v>97</v>
      </c>
      <c r="M141" s="87"/>
    </row>
    <row r="142" customFormat="false" ht="12.8" hidden="false" customHeight="false" outlineLevel="0" collapsed="false">
      <c r="A142" s="100" t="n">
        <v>44323</v>
      </c>
      <c r="B142" s="101" t="s">
        <v>55</v>
      </c>
      <c r="C142" s="101" t="s">
        <v>100</v>
      </c>
      <c r="D142" s="101" t="n">
        <v>5.2217</v>
      </c>
      <c r="E142" s="101" t="n">
        <v>0.3627</v>
      </c>
      <c r="F142" s="101" t="n">
        <v>0</v>
      </c>
      <c r="G142" s="101" t="n">
        <v>0</v>
      </c>
      <c r="H142" s="102" t="n">
        <f aca="false">E142*D142</f>
        <v>1.89391059</v>
      </c>
      <c r="I142" s="101" t="n">
        <v>5.19</v>
      </c>
      <c r="J142" s="101" t="n">
        <v>0</v>
      </c>
      <c r="K142" s="101"/>
      <c r="L142" s="101"/>
    </row>
    <row r="143" customFormat="false" ht="12.8" hidden="false" customHeight="false" outlineLevel="0" collapsed="false">
      <c r="A143" s="43" t="n">
        <v>44326</v>
      </c>
      <c r="B143" s="103" t="s">
        <v>32</v>
      </c>
      <c r="C143" s="44" t="s">
        <v>34</v>
      </c>
      <c r="D143" s="46" t="n">
        <v>0.07069</v>
      </c>
      <c r="E143" s="98" t="n">
        <v>0.005</v>
      </c>
      <c r="F143" s="98"/>
      <c r="G143" s="98"/>
      <c r="H143" s="98"/>
      <c r="I143" s="98"/>
      <c r="J143" s="98"/>
      <c r="K143" s="65" t="s">
        <v>33</v>
      </c>
      <c r="L143" s="31" t="s">
        <v>101</v>
      </c>
    </row>
    <row r="144" customFormat="false" ht="12.8" hidden="false" customHeight="false" outlineLevel="0" collapsed="false">
      <c r="A144" s="43" t="n">
        <v>44326</v>
      </c>
      <c r="B144" s="19" t="s">
        <v>27</v>
      </c>
      <c r="C144" s="66" t="s">
        <v>34</v>
      </c>
      <c r="D144" s="45" t="n">
        <f aca="false">D145*5.2221</f>
        <v>20622.0729</v>
      </c>
      <c r="E144" s="98" t="n">
        <v>0</v>
      </c>
      <c r="F144" s="98" t="n">
        <v>0.005</v>
      </c>
      <c r="G144" s="22" t="n">
        <f aca="false">D144*E144</f>
        <v>0</v>
      </c>
      <c r="H144" s="22" t="n">
        <f aca="false">F144*D144</f>
        <v>103.1103645</v>
      </c>
      <c r="I144" s="23" t="n">
        <v>2045.56109859064</v>
      </c>
      <c r="J144" s="22" t="n">
        <f aca="false">H144 - F144*I144</f>
        <v>92.8825590070468</v>
      </c>
      <c r="K144" s="65"/>
      <c r="L144" s="104" t="n">
        <v>5.2221</v>
      </c>
    </row>
    <row r="145" customFormat="false" ht="12.8" hidden="false" customHeight="false" outlineLevel="0" collapsed="false">
      <c r="A145" s="43" t="n">
        <v>44326</v>
      </c>
      <c r="B145" s="44" t="s">
        <v>28</v>
      </c>
      <c r="C145" s="66" t="s">
        <v>34</v>
      </c>
      <c r="D145" s="28" t="n">
        <v>3949</v>
      </c>
      <c r="E145" s="98" t="n">
        <v>0</v>
      </c>
      <c r="F145" s="98" t="n">
        <v>0.005</v>
      </c>
      <c r="G145" s="28" t="n">
        <f aca="false">D145*E145</f>
        <v>0</v>
      </c>
      <c r="H145" s="22" t="n">
        <f aca="false">F145*D145</f>
        <v>19.745</v>
      </c>
      <c r="I145" s="29" t="n">
        <v>364.935386491373</v>
      </c>
      <c r="J145" s="28" t="n">
        <f aca="false">H145 - F145*I145</f>
        <v>17.9203230675431</v>
      </c>
      <c r="K145" s="65"/>
      <c r="L145" s="31" t="s">
        <v>102</v>
      </c>
    </row>
    <row r="146" customFormat="false" ht="12.8" hidden="false" customHeight="false" outlineLevel="0" collapsed="false">
      <c r="A146" s="43" t="n">
        <v>44326</v>
      </c>
      <c r="B146" s="44" t="s">
        <v>14</v>
      </c>
      <c r="C146" s="44" t="s">
        <v>15</v>
      </c>
      <c r="D146" s="45" t="n">
        <f aca="false">G146/E146</f>
        <v>291724.430612534</v>
      </c>
      <c r="E146" s="98" t="n">
        <v>0.00035345</v>
      </c>
      <c r="F146" s="98" t="n">
        <v>3.5E-007</v>
      </c>
      <c r="G146" s="22" t="n">
        <v>103.11</v>
      </c>
      <c r="H146" s="22" t="n">
        <v>0</v>
      </c>
      <c r="I146" s="23" t="n">
        <v>144082.677844841</v>
      </c>
      <c r="J146" s="22" t="n">
        <f aca="false">H146 - F146*I146</f>
        <v>-0.0504289372456944</v>
      </c>
      <c r="K146" s="65"/>
      <c r="L146" s="31" t="s">
        <v>37</v>
      </c>
    </row>
    <row r="147" customFormat="false" ht="12.8" hidden="false" customHeight="false" outlineLevel="0" collapsed="false">
      <c r="A147" s="43" t="n">
        <v>44326</v>
      </c>
      <c r="B147" s="44" t="s">
        <v>18</v>
      </c>
      <c r="C147" s="44" t="s">
        <v>15</v>
      </c>
      <c r="D147" s="28" t="n">
        <f aca="false">G147/E147</f>
        <v>55877.7762059697</v>
      </c>
      <c r="E147" s="98" t="n">
        <v>0.00035345</v>
      </c>
      <c r="F147" s="98" t="n">
        <v>3.5E-007</v>
      </c>
      <c r="G147" s="28" t="n">
        <v>19.75</v>
      </c>
      <c r="H147" s="28" t="n">
        <v>0</v>
      </c>
      <c r="I147" s="29" t="n">
        <v>25600.5569085829</v>
      </c>
      <c r="J147" s="28" t="n">
        <f aca="false">H147 - F147*I147</f>
        <v>-0.00896019491800401</v>
      </c>
      <c r="K147" s="65"/>
      <c r="L147" s="31" t="s">
        <v>37</v>
      </c>
    </row>
    <row r="148" customFormat="false" ht="12.8" hidden="false" customHeight="false" outlineLevel="0" collapsed="false">
      <c r="A148" s="39" t="n">
        <v>44328</v>
      </c>
      <c r="B148" s="37" t="s">
        <v>53</v>
      </c>
      <c r="C148" s="37" t="s">
        <v>15</v>
      </c>
      <c r="D148" s="74" t="n">
        <v>52479.76</v>
      </c>
      <c r="E148" s="99"/>
      <c r="F148" s="99"/>
      <c r="G148" s="15"/>
      <c r="H148" s="15"/>
      <c r="I148" s="16"/>
      <c r="J148" s="15"/>
      <c r="K148" s="71" t="s">
        <v>33</v>
      </c>
      <c r="L148" s="10"/>
    </row>
    <row r="149" customFormat="false" ht="12.8" hidden="false" customHeight="false" outlineLevel="0" collapsed="false">
      <c r="A149" s="39" t="n">
        <v>44328</v>
      </c>
      <c r="B149" s="37" t="s">
        <v>55</v>
      </c>
      <c r="C149" s="37" t="s">
        <v>34</v>
      </c>
      <c r="D149" s="40" t="n">
        <v>5.2347</v>
      </c>
      <c r="E149" s="99" t="n">
        <v>0</v>
      </c>
      <c r="F149" s="99" t="n">
        <v>249.85613736</v>
      </c>
      <c r="G149" s="7" t="n">
        <f aca="false">E149*D149</f>
        <v>0</v>
      </c>
      <c r="H149" s="7" t="n">
        <f aca="false">F149*D149</f>
        <v>1307.92192223839</v>
      </c>
      <c r="I149" s="8" t="n">
        <v>5.19</v>
      </c>
      <c r="J149" s="7" t="n">
        <f aca="false">H149 - F149*I149</f>
        <v>11.168569339992</v>
      </c>
      <c r="K149" s="71"/>
      <c r="L149" s="10" t="s">
        <v>103</v>
      </c>
    </row>
    <row r="150" customFormat="false" ht="12.8" hidden="false" customHeight="false" outlineLevel="0" collapsed="false">
      <c r="A150" s="39" t="n">
        <v>44328</v>
      </c>
      <c r="B150" s="37" t="s">
        <v>14</v>
      </c>
      <c r="C150" s="37" t="s">
        <v>15</v>
      </c>
      <c r="D150" s="40" t="n">
        <f aca="false">D151*5.2347</f>
        <v>274715.799672</v>
      </c>
      <c r="E150" s="99" t="n">
        <v>0.004761</v>
      </c>
      <c r="F150" s="99" t="n">
        <v>4.76E-006</v>
      </c>
      <c r="G150" s="7" t="n">
        <f aca="false">E150*D150</f>
        <v>1307.92192223839</v>
      </c>
      <c r="H150" s="7" t="n">
        <v>0</v>
      </c>
      <c r="I150" s="8" t="n">
        <v>159858.391897255</v>
      </c>
      <c r="J150" s="7" t="n">
        <f aca="false">H150 - F150*I150</f>
        <v>-0.760925945430934</v>
      </c>
      <c r="K150" s="71" t="s">
        <v>33</v>
      </c>
      <c r="L150" s="10"/>
      <c r="M150" s="87"/>
    </row>
    <row r="151" customFormat="false" ht="12.8" hidden="false" customHeight="false" outlineLevel="0" collapsed="false">
      <c r="A151" s="39" t="n">
        <v>44328</v>
      </c>
      <c r="B151" s="37" t="s">
        <v>18</v>
      </c>
      <c r="C151" s="37" t="s">
        <v>15</v>
      </c>
      <c r="D151" s="15" t="n">
        <v>52479.76</v>
      </c>
      <c r="E151" s="99" t="n">
        <v>0.004761</v>
      </c>
      <c r="F151" s="99" t="n">
        <v>4.76E-006</v>
      </c>
      <c r="G151" s="15" t="n">
        <v>249.86</v>
      </c>
      <c r="H151" s="15" t="n">
        <v>0</v>
      </c>
      <c r="I151" s="16" t="n">
        <v>28846.6818370084</v>
      </c>
      <c r="J151" s="15" t="n">
        <f aca="false">H151 - F151*I151</f>
        <v>-0.13731020554416</v>
      </c>
      <c r="K151" s="71"/>
      <c r="L151" s="10" t="s">
        <v>104</v>
      </c>
      <c r="M151" s="87"/>
    </row>
    <row r="152" customFormat="false" ht="12.8" hidden="false" customHeight="false" outlineLevel="0" collapsed="false">
      <c r="A152" s="43" t="n">
        <v>44328</v>
      </c>
      <c r="B152" s="44" t="s">
        <v>53</v>
      </c>
      <c r="C152" s="44" t="s">
        <v>15</v>
      </c>
      <c r="D152" s="69" t="n">
        <v>48000</v>
      </c>
      <c r="E152" s="105"/>
      <c r="F152" s="105"/>
      <c r="G152" s="105"/>
      <c r="H152" s="105"/>
      <c r="I152" s="105"/>
      <c r="J152" s="105"/>
      <c r="K152" s="24" t="s">
        <v>33</v>
      </c>
      <c r="L152" s="105"/>
      <c r="M152" s="87"/>
    </row>
    <row r="153" customFormat="false" ht="12.8" hidden="false" customHeight="false" outlineLevel="0" collapsed="false">
      <c r="A153" s="43" t="n">
        <v>44328</v>
      </c>
      <c r="B153" s="44" t="s">
        <v>55</v>
      </c>
      <c r="C153" s="44" t="s">
        <v>34</v>
      </c>
      <c r="D153" s="45" t="n">
        <v>5.2347</v>
      </c>
      <c r="E153" s="98" t="n">
        <v>0</v>
      </c>
      <c r="F153" s="98" t="n">
        <v>101.184</v>
      </c>
      <c r="G153" s="22" t="n">
        <f aca="false">E153*D153</f>
        <v>0</v>
      </c>
      <c r="H153" s="22" t="n">
        <f aca="false">F153*D153</f>
        <v>529.6678848</v>
      </c>
      <c r="I153" s="23" t="n">
        <v>5.19</v>
      </c>
      <c r="J153" s="22" t="n">
        <f aca="false">H153 - F153*I153</f>
        <v>4.52292479999994</v>
      </c>
      <c r="K153" s="24"/>
      <c r="L153" s="31" t="s">
        <v>103</v>
      </c>
    </row>
    <row r="154" customFormat="false" ht="12.8" hidden="false" customHeight="false" outlineLevel="0" collapsed="false">
      <c r="A154" s="43" t="n">
        <v>44328</v>
      </c>
      <c r="B154" s="44" t="s">
        <v>14</v>
      </c>
      <c r="C154" s="44" t="s">
        <v>15</v>
      </c>
      <c r="D154" s="45" t="n">
        <f aca="false">D155*5.2347</f>
        <v>251265.6</v>
      </c>
      <c r="E154" s="98" t="n">
        <v>0.002108</v>
      </c>
      <c r="F154" s="98" t="n">
        <v>2.11E-006</v>
      </c>
      <c r="G154" s="22" t="n">
        <f aca="false">E154*D154</f>
        <v>529.6678848</v>
      </c>
      <c r="H154" s="22" t="n">
        <v>0</v>
      </c>
      <c r="I154" s="23" t="n">
        <v>164498.374481839</v>
      </c>
      <c r="J154" s="22" t="n">
        <f aca="false">H154 - F154*I154</f>
        <v>-0.34709157015668</v>
      </c>
      <c r="K154" s="24" t="s">
        <v>33</v>
      </c>
      <c r="L154" s="31"/>
    </row>
    <row r="155" customFormat="false" ht="12.8" hidden="false" customHeight="false" outlineLevel="0" collapsed="false">
      <c r="A155" s="43" t="n">
        <v>44328</v>
      </c>
      <c r="B155" s="44" t="s">
        <v>18</v>
      </c>
      <c r="C155" s="44" t="s">
        <v>15</v>
      </c>
      <c r="D155" s="28" t="n">
        <v>48000</v>
      </c>
      <c r="E155" s="98" t="n">
        <v>0.002108</v>
      </c>
      <c r="F155" s="98" t="n">
        <v>2.11E-006</v>
      </c>
      <c r="G155" s="28" t="n">
        <v>101.184</v>
      </c>
      <c r="H155" s="28" t="n">
        <v>0</v>
      </c>
      <c r="I155" s="29" t="n">
        <v>29818.9361724011</v>
      </c>
      <c r="J155" s="28" t="n">
        <f aca="false">H155 - F155*I155</f>
        <v>-0.0629179553237663</v>
      </c>
      <c r="K155" s="24"/>
      <c r="L155" s="31" t="s">
        <v>104</v>
      </c>
    </row>
    <row r="156" customFormat="false" ht="12.8" hidden="false" customHeight="false" outlineLevel="0" collapsed="false">
      <c r="A156" s="39" t="n">
        <v>44329</v>
      </c>
      <c r="B156" s="37" t="s">
        <v>49</v>
      </c>
      <c r="C156" s="37" t="s">
        <v>15</v>
      </c>
      <c r="D156" s="74" t="n">
        <v>48173.01</v>
      </c>
      <c r="E156" s="99"/>
      <c r="F156" s="99"/>
      <c r="G156" s="37"/>
      <c r="H156" s="37"/>
      <c r="I156" s="37"/>
      <c r="J156" s="37"/>
      <c r="K156" s="71" t="s">
        <v>33</v>
      </c>
      <c r="L156" s="10"/>
      <c r="M156" s="87"/>
    </row>
    <row r="157" customFormat="false" ht="12.8" hidden="false" customHeight="false" outlineLevel="0" collapsed="false">
      <c r="A157" s="39" t="n">
        <v>44329</v>
      </c>
      <c r="B157" s="37" t="s">
        <v>52</v>
      </c>
      <c r="C157" s="37" t="s">
        <v>34</v>
      </c>
      <c r="D157" s="40" t="n">
        <v>5.2809</v>
      </c>
      <c r="E157" s="99" t="n">
        <v>0</v>
      </c>
      <c r="F157" s="99" t="n">
        <v>36.99687168</v>
      </c>
      <c r="G157" s="7" t="n">
        <f aca="false">E157*D157</f>
        <v>0</v>
      </c>
      <c r="H157" s="7" t="n">
        <f aca="false">F157*D157</f>
        <v>195.376779654912</v>
      </c>
      <c r="I157" s="8" t="n">
        <v>5.21</v>
      </c>
      <c r="J157" s="7" t="n">
        <f aca="false">H157 - F157*I157</f>
        <v>2.623078202112</v>
      </c>
      <c r="K157" s="71"/>
      <c r="L157" s="10" t="s">
        <v>105</v>
      </c>
      <c r="M157" s="87"/>
    </row>
    <row r="158" customFormat="false" ht="12.8" hidden="false" customHeight="false" outlineLevel="0" collapsed="false">
      <c r="A158" s="39" t="n">
        <v>44329</v>
      </c>
      <c r="B158" s="37" t="s">
        <v>14</v>
      </c>
      <c r="C158" s="37" t="s">
        <v>15</v>
      </c>
      <c r="D158" s="40" t="n">
        <f aca="false">D159*5.2809</f>
        <v>254396.848509</v>
      </c>
      <c r="E158" s="99" t="n">
        <v>0.000768</v>
      </c>
      <c r="F158" s="99" t="n">
        <v>7.7E-007</v>
      </c>
      <c r="G158" s="7" t="n">
        <f aca="false">E158*D158</f>
        <v>195.376779654912</v>
      </c>
      <c r="H158" s="7" t="n">
        <v>0</v>
      </c>
      <c r="I158" s="8" t="n">
        <v>166130.832681541</v>
      </c>
      <c r="J158" s="7" t="n">
        <f aca="false">H158 - F158*I158</f>
        <v>-0.127920741164787</v>
      </c>
      <c r="K158" s="71" t="s">
        <v>33</v>
      </c>
      <c r="L158" s="10"/>
      <c r="M158" s="87"/>
    </row>
    <row r="159" customFormat="false" ht="12.8" hidden="false" customHeight="false" outlineLevel="0" collapsed="false">
      <c r="A159" s="39" t="n">
        <v>44329</v>
      </c>
      <c r="B159" s="37" t="s">
        <v>18</v>
      </c>
      <c r="C159" s="37" t="s">
        <v>15</v>
      </c>
      <c r="D159" s="15" t="n">
        <v>48173.01</v>
      </c>
      <c r="E159" s="99" t="n">
        <v>0.000768</v>
      </c>
      <c r="F159" s="99" t="n">
        <v>7.7E-007</v>
      </c>
      <c r="G159" s="15" t="n">
        <f aca="false">E159*D159</f>
        <v>36.99687168</v>
      </c>
      <c r="H159" s="15" t="n">
        <v>0</v>
      </c>
      <c r="I159" s="16" t="n">
        <v>30152.2261268973</v>
      </c>
      <c r="J159" s="15" t="n">
        <f aca="false">H159 - F159*I159</f>
        <v>-0.0232172141177109</v>
      </c>
      <c r="K159" s="71"/>
      <c r="L159" s="10" t="s">
        <v>104</v>
      </c>
      <c r="M159" s="87"/>
    </row>
    <row r="160" customFormat="false" ht="12.8" hidden="false" customHeight="false" outlineLevel="0" collapsed="false">
      <c r="A160" s="43" t="n">
        <v>44331</v>
      </c>
      <c r="B160" s="44" t="s">
        <v>72</v>
      </c>
      <c r="C160" s="44" t="s">
        <v>15</v>
      </c>
      <c r="D160" s="69" t="n">
        <v>47200</v>
      </c>
      <c r="E160" s="98"/>
      <c r="F160" s="98"/>
      <c r="G160" s="44"/>
      <c r="H160" s="44"/>
      <c r="I160" s="44"/>
      <c r="J160" s="44"/>
      <c r="K160" s="24" t="s">
        <v>33</v>
      </c>
      <c r="L160" s="105"/>
      <c r="M160" s="87"/>
    </row>
    <row r="161" customFormat="false" ht="12.8" hidden="false" customHeight="false" outlineLevel="0" collapsed="false">
      <c r="A161" s="43" t="n">
        <v>44331</v>
      </c>
      <c r="B161" s="44" t="s">
        <v>58</v>
      </c>
      <c r="C161" s="44" t="s">
        <v>34</v>
      </c>
      <c r="D161" s="45" t="n">
        <v>5.2749</v>
      </c>
      <c r="E161" s="98" t="n">
        <v>0</v>
      </c>
      <c r="F161" s="98" t="n">
        <f aca="false">36.816+0.1416</f>
        <v>36.9576</v>
      </c>
      <c r="G161" s="22" t="n">
        <f aca="false">E161*D161</f>
        <v>0</v>
      </c>
      <c r="H161" s="22" t="n">
        <f aca="false">F161*D161</f>
        <v>194.94764424</v>
      </c>
      <c r="I161" s="23" t="n">
        <v>5.29</v>
      </c>
      <c r="J161" s="22" t="n">
        <f aca="false">H161 - F161*I161</f>
        <v>-0.55805976000002</v>
      </c>
      <c r="K161" s="24"/>
      <c r="L161" s="31" t="s">
        <v>106</v>
      </c>
      <c r="M161" s="87"/>
    </row>
    <row r="162" customFormat="false" ht="12.8" hidden="false" customHeight="false" outlineLevel="0" collapsed="false">
      <c r="A162" s="43" t="n">
        <v>44331</v>
      </c>
      <c r="B162" s="44" t="s">
        <v>14</v>
      </c>
      <c r="C162" s="44" t="s">
        <v>15</v>
      </c>
      <c r="D162" s="45" t="n">
        <f aca="false">D163*D161</f>
        <v>248975.28</v>
      </c>
      <c r="E162" s="98" t="n">
        <v>0.000783</v>
      </c>
      <c r="F162" s="98" t="n">
        <v>7.9E-007</v>
      </c>
      <c r="G162" s="22" t="n">
        <f aca="false">E162*D162</f>
        <v>194.94764424</v>
      </c>
      <c r="H162" s="22" t="n">
        <v>0</v>
      </c>
      <c r="I162" s="23" t="n">
        <v>167636.727497213</v>
      </c>
      <c r="J162" s="106" t="n">
        <f aca="false">H162 - F162*I162</f>
        <v>-0.132433014722798</v>
      </c>
      <c r="K162" s="24" t="s">
        <v>33</v>
      </c>
      <c r="L162" s="31"/>
      <c r="M162" s="87"/>
    </row>
    <row r="163" customFormat="false" ht="12.8" hidden="false" customHeight="false" outlineLevel="0" collapsed="false">
      <c r="A163" s="43" t="n">
        <v>44331</v>
      </c>
      <c r="B163" s="44" t="s">
        <v>18</v>
      </c>
      <c r="C163" s="44" t="s">
        <v>15</v>
      </c>
      <c r="D163" s="28" t="n">
        <v>47200</v>
      </c>
      <c r="E163" s="98" t="n">
        <v>0.000783</v>
      </c>
      <c r="F163" s="98" t="n">
        <v>7.9E-007</v>
      </c>
      <c r="G163" s="28" t="n">
        <f aca="false">E163*D163</f>
        <v>36.9576</v>
      </c>
      <c r="H163" s="28" t="n">
        <v>0</v>
      </c>
      <c r="I163" s="29" t="n">
        <v>30462.1099528532</v>
      </c>
      <c r="J163" s="28" t="n">
        <f aca="false">H163 - F163*I163</f>
        <v>-0.024065066862754</v>
      </c>
      <c r="K163" s="24"/>
      <c r="L163" s="31" t="s">
        <v>104</v>
      </c>
      <c r="M163" s="87"/>
    </row>
    <row r="164" customFormat="false" ht="12.8" hidden="false" customHeight="false" outlineLevel="0" collapsed="false">
      <c r="A164" s="39" t="n">
        <v>44332</v>
      </c>
      <c r="B164" s="37" t="s">
        <v>72</v>
      </c>
      <c r="C164" s="37" t="s">
        <v>15</v>
      </c>
      <c r="D164" s="74" t="n">
        <v>45400.24</v>
      </c>
      <c r="E164" s="99"/>
      <c r="F164" s="99"/>
      <c r="G164" s="37"/>
      <c r="H164" s="37"/>
      <c r="I164" s="37"/>
      <c r="J164" s="37"/>
      <c r="K164" s="71" t="s">
        <v>33</v>
      </c>
      <c r="L164" s="79"/>
      <c r="M164" s="87"/>
    </row>
    <row r="165" customFormat="false" ht="12.8" hidden="false" customHeight="false" outlineLevel="0" collapsed="false">
      <c r="A165" s="39" t="n">
        <v>44332</v>
      </c>
      <c r="B165" s="37" t="s">
        <v>58</v>
      </c>
      <c r="C165" s="37" t="s">
        <v>34</v>
      </c>
      <c r="D165" s="40" t="n">
        <v>5.2749</v>
      </c>
      <c r="E165" s="99" t="n">
        <v>0</v>
      </c>
      <c r="F165" s="99" t="n">
        <f aca="false">99.880528+0.09080048</f>
        <v>99.97132848</v>
      </c>
      <c r="G165" s="7" t="n">
        <f aca="false">E165*D165</f>
        <v>0</v>
      </c>
      <c r="H165" s="7" t="n">
        <f aca="false">F165*D165</f>
        <v>527.338760599152</v>
      </c>
      <c r="I165" s="8" t="n">
        <v>5.29</v>
      </c>
      <c r="J165" s="7" t="n">
        <f aca="false">H165 - F165*I165</f>
        <v>-1.50956706004808</v>
      </c>
      <c r="K165" s="71"/>
      <c r="L165" s="10" t="s">
        <v>106</v>
      </c>
      <c r="M165" s="107" t="n">
        <f aca="false">D166/D167</f>
        <v>5.2749</v>
      </c>
    </row>
    <row r="166" customFormat="false" ht="12.8" hidden="false" customHeight="false" outlineLevel="0" collapsed="false">
      <c r="A166" s="39" t="n">
        <v>44332</v>
      </c>
      <c r="B166" s="37" t="s">
        <v>14</v>
      </c>
      <c r="C166" s="37" t="s">
        <v>15</v>
      </c>
      <c r="D166" s="40" t="n">
        <f aca="false">G166/E166</f>
        <v>239481.725976</v>
      </c>
      <c r="E166" s="99" t="n">
        <v>0.002202</v>
      </c>
      <c r="F166" s="99" t="n">
        <v>2.21E-006</v>
      </c>
      <c r="G166" s="7" t="n">
        <f aca="false">H165</f>
        <v>527.338760599152</v>
      </c>
      <c r="H166" s="7" t="n">
        <v>0</v>
      </c>
      <c r="I166" s="8" t="n">
        <v>171130.855422314</v>
      </c>
      <c r="J166" s="108" t="n">
        <f aca="false">H166 - F166*I166</f>
        <v>-0.378199190483314</v>
      </c>
      <c r="K166" s="71" t="s">
        <v>33</v>
      </c>
      <c r="L166" s="10"/>
      <c r="M166" s="107" t="n">
        <f aca="false">H165/F165</f>
        <v>5.2749</v>
      </c>
    </row>
    <row r="167" customFormat="false" ht="12.8" hidden="false" customHeight="false" outlineLevel="0" collapsed="false">
      <c r="A167" s="39" t="n">
        <v>44332</v>
      </c>
      <c r="B167" s="37" t="s">
        <v>18</v>
      </c>
      <c r="C167" s="37" t="s">
        <v>15</v>
      </c>
      <c r="D167" s="15" t="n">
        <v>45400.24</v>
      </c>
      <c r="E167" s="99" t="n">
        <v>0.002202</v>
      </c>
      <c r="F167" s="99" t="n">
        <v>2.21E-006</v>
      </c>
      <c r="G167" s="15" t="n">
        <f aca="false">E167*D167</f>
        <v>99.97132848</v>
      </c>
      <c r="H167" s="15" t="n">
        <v>0</v>
      </c>
      <c r="I167" s="16" t="n">
        <v>31188.6147681042</v>
      </c>
      <c r="J167" s="15" t="n">
        <f aca="false">H167 - F167*I167</f>
        <v>-0.0689268386375103</v>
      </c>
      <c r="K167" s="71"/>
      <c r="L167" s="10" t="s">
        <v>104</v>
      </c>
      <c r="M167" s="87"/>
    </row>
    <row r="168" customFormat="false" ht="12.8" hidden="false" customHeight="false" outlineLevel="0" collapsed="false">
      <c r="A168" s="43" t="n">
        <v>44333</v>
      </c>
      <c r="B168" s="44" t="s">
        <v>72</v>
      </c>
      <c r="C168" s="44" t="s">
        <v>15</v>
      </c>
      <c r="D168" s="69" t="n">
        <v>43000</v>
      </c>
      <c r="E168" s="98"/>
      <c r="F168" s="98"/>
      <c r="G168" s="44"/>
      <c r="H168" s="44"/>
      <c r="I168" s="44"/>
      <c r="J168" s="44"/>
      <c r="K168" s="24" t="s">
        <v>33</v>
      </c>
      <c r="L168" s="105"/>
      <c r="M168" s="87"/>
    </row>
    <row r="169" customFormat="false" ht="12.8" hidden="false" customHeight="false" outlineLevel="0" collapsed="false">
      <c r="A169" s="43" t="n">
        <v>44333</v>
      </c>
      <c r="B169" s="44" t="s">
        <v>58</v>
      </c>
      <c r="C169" s="44" t="s">
        <v>34</v>
      </c>
      <c r="D169" s="45" t="n">
        <v>5.2749</v>
      </c>
      <c r="E169" s="98" t="n">
        <v>0</v>
      </c>
      <c r="F169" s="98" t="n">
        <v>99.975</v>
      </c>
      <c r="G169" s="22" t="n">
        <f aca="false">E169*D169</f>
        <v>0</v>
      </c>
      <c r="H169" s="22" t="n">
        <f aca="false">F169*D169</f>
        <v>527.3581275</v>
      </c>
      <c r="I169" s="23" t="n">
        <v>5.29</v>
      </c>
      <c r="J169" s="22" t="n">
        <f aca="false">H169 - F169*I169</f>
        <v>-1.50962250000009</v>
      </c>
      <c r="K169" s="24"/>
      <c r="L169" s="31" t="s">
        <v>106</v>
      </c>
      <c r="M169" s="87"/>
    </row>
    <row r="170" customFormat="false" ht="12.8" hidden="false" customHeight="false" outlineLevel="0" collapsed="false">
      <c r="A170" s="43" t="n">
        <v>44333</v>
      </c>
      <c r="B170" s="44" t="s">
        <v>14</v>
      </c>
      <c r="C170" s="44" t="s">
        <v>15</v>
      </c>
      <c r="D170" s="45" t="n">
        <f aca="false">D171*D169</f>
        <v>226820.7</v>
      </c>
      <c r="E170" s="98" t="n">
        <v>0.002325</v>
      </c>
      <c r="F170" s="98" t="n">
        <v>2.33E-006</v>
      </c>
      <c r="G170" s="22" t="n">
        <f aca="false">E170*D170</f>
        <v>527.3581275</v>
      </c>
      <c r="H170" s="22" t="n">
        <v>0</v>
      </c>
      <c r="I170" s="23" t="n">
        <v>173851.027572015</v>
      </c>
      <c r="J170" s="106" t="n">
        <f aca="false">H170 - F170*I170</f>
        <v>-0.405072894242795</v>
      </c>
      <c r="K170" s="24" t="s">
        <v>33</v>
      </c>
      <c r="L170" s="31"/>
      <c r="M170" s="87"/>
    </row>
    <row r="171" customFormat="false" ht="12.8" hidden="false" customHeight="false" outlineLevel="0" collapsed="false">
      <c r="A171" s="43" t="n">
        <v>44333</v>
      </c>
      <c r="B171" s="44" t="s">
        <v>18</v>
      </c>
      <c r="C171" s="44" t="s">
        <v>15</v>
      </c>
      <c r="D171" s="28" t="n">
        <v>43000</v>
      </c>
      <c r="E171" s="98" t="n">
        <v>0.002325</v>
      </c>
      <c r="F171" s="98" t="n">
        <v>2.33E-006</v>
      </c>
      <c r="G171" s="28" t="n">
        <f aca="false">E171*D171</f>
        <v>99.975</v>
      </c>
      <c r="H171" s="28" t="n">
        <v>0</v>
      </c>
      <c r="I171" s="29" t="n">
        <v>31765.5422384685</v>
      </c>
      <c r="J171" s="28" t="n">
        <f aca="false">H171 - F171*I171</f>
        <v>-0.0740137134156316</v>
      </c>
      <c r="K171" s="24"/>
      <c r="L171" s="31" t="s">
        <v>104</v>
      </c>
      <c r="M171" s="87"/>
    </row>
    <row r="172" customFormat="false" ht="12.8" hidden="false" customHeight="false" outlineLevel="0" collapsed="false">
      <c r="A172" s="39" t="n">
        <v>44335</v>
      </c>
      <c r="B172" s="37" t="s">
        <v>72</v>
      </c>
      <c r="C172" s="37" t="s">
        <v>15</v>
      </c>
      <c r="D172" s="74" t="n">
        <v>38624.27</v>
      </c>
      <c r="E172" s="99"/>
      <c r="F172" s="99"/>
      <c r="G172" s="37"/>
      <c r="H172" s="37"/>
      <c r="I172" s="37"/>
      <c r="J172" s="37"/>
      <c r="K172" s="71" t="s">
        <v>33</v>
      </c>
      <c r="L172" s="79"/>
    </row>
    <row r="173" customFormat="false" ht="12.8" hidden="false" customHeight="false" outlineLevel="0" collapsed="false">
      <c r="A173" s="39" t="n">
        <v>44335</v>
      </c>
      <c r="B173" s="37" t="s">
        <v>58</v>
      </c>
      <c r="C173" s="37" t="s">
        <v>34</v>
      </c>
      <c r="D173" s="40" t="n">
        <v>5.2816</v>
      </c>
      <c r="E173" s="99" t="n">
        <v>0</v>
      </c>
      <c r="F173" s="99" t="n">
        <v>199.57160309</v>
      </c>
      <c r="G173" s="7" t="n">
        <f aca="false">E173*D173</f>
        <v>0</v>
      </c>
      <c r="H173" s="7" t="n">
        <f aca="false">F173*D173</f>
        <v>1054.05737888014</v>
      </c>
      <c r="I173" s="8" t="n">
        <v>5.29</v>
      </c>
      <c r="J173" s="7" t="n">
        <f aca="false">H173 - F173*I173</f>
        <v>-1.67640146595613</v>
      </c>
      <c r="K173" s="71"/>
      <c r="L173" s="10" t="s">
        <v>107</v>
      </c>
    </row>
    <row r="174" customFormat="false" ht="12.8" hidden="false" customHeight="false" outlineLevel="0" collapsed="false">
      <c r="A174" s="39" t="n">
        <v>44335</v>
      </c>
      <c r="B174" s="37" t="s">
        <v>14</v>
      </c>
      <c r="C174" s="37" t="s">
        <v>15</v>
      </c>
      <c r="D174" s="40" t="n">
        <f aca="false">D175*D173</f>
        <v>203997.944432</v>
      </c>
      <c r="E174" s="42" t="n">
        <v>0.005167</v>
      </c>
      <c r="F174" s="42" t="n">
        <v>5.17E-006</v>
      </c>
      <c r="G174" s="7" t="n">
        <f aca="false">E174*D174</f>
        <v>1054.05737888014</v>
      </c>
      <c r="H174" s="7" t="n">
        <v>0</v>
      </c>
      <c r="I174" s="8" t="n">
        <v>176803.202511411</v>
      </c>
      <c r="J174" s="108" t="n">
        <f aca="false">H174 - F174*I174</f>
        <v>-0.914072556983995</v>
      </c>
      <c r="K174" s="71" t="s">
        <v>33</v>
      </c>
      <c r="L174" s="10"/>
    </row>
    <row r="175" customFormat="false" ht="12.8" hidden="false" customHeight="false" outlineLevel="0" collapsed="false">
      <c r="A175" s="39" t="n">
        <v>44335</v>
      </c>
      <c r="B175" s="37" t="s">
        <v>18</v>
      </c>
      <c r="C175" s="37" t="s">
        <v>15</v>
      </c>
      <c r="D175" s="15" t="n">
        <v>38624.27</v>
      </c>
      <c r="E175" s="42" t="n">
        <v>0.005167</v>
      </c>
      <c r="F175" s="42" t="n">
        <v>5.17E-006</v>
      </c>
      <c r="G175" s="15" t="n">
        <f aca="false">E175*D175</f>
        <v>199.57160309</v>
      </c>
      <c r="H175" s="15" t="n">
        <v>0</v>
      </c>
      <c r="I175" s="16" t="n">
        <v>32437.1918239892</v>
      </c>
      <c r="J175" s="15" t="n">
        <f aca="false">H175 - F175*I175</f>
        <v>-0.167700281730024</v>
      </c>
      <c r="K175" s="71"/>
      <c r="L175" s="10" t="s">
        <v>104</v>
      </c>
    </row>
    <row r="176" customFormat="false" ht="12.8" hidden="false" customHeight="false" outlineLevel="0" collapsed="false">
      <c r="A176" s="43" t="n">
        <v>44335</v>
      </c>
      <c r="B176" s="44" t="s">
        <v>49</v>
      </c>
      <c r="C176" s="44" t="s">
        <v>15</v>
      </c>
      <c r="D176" s="69" t="n">
        <v>35000</v>
      </c>
      <c r="E176" s="98"/>
      <c r="F176" s="98"/>
      <c r="G176" s="44"/>
      <c r="H176" s="44"/>
      <c r="I176" s="44"/>
      <c r="J176" s="44"/>
      <c r="K176" s="24" t="s">
        <v>33</v>
      </c>
      <c r="L176" s="105"/>
    </row>
    <row r="177" customFormat="false" ht="12.8" hidden="false" customHeight="false" outlineLevel="0" collapsed="false">
      <c r="A177" s="43" t="n">
        <v>44335</v>
      </c>
      <c r="B177" s="44" t="s">
        <v>52</v>
      </c>
      <c r="C177" s="44" t="s">
        <v>34</v>
      </c>
      <c r="D177" s="45" t="n">
        <v>5.2816</v>
      </c>
      <c r="E177" s="98" t="n">
        <v>0</v>
      </c>
      <c r="F177" s="98" t="n">
        <v>119.98</v>
      </c>
      <c r="G177" s="22" t="n">
        <f aca="false">E177*D177</f>
        <v>0</v>
      </c>
      <c r="H177" s="22" t="n">
        <f aca="false">F177*D177</f>
        <v>633.686368</v>
      </c>
      <c r="I177" s="23" t="n">
        <v>5.21</v>
      </c>
      <c r="J177" s="22" t="n">
        <f aca="false">H177 - F177*I177</f>
        <v>8.59056799999996</v>
      </c>
      <c r="K177" s="24"/>
      <c r="L177" s="31" t="s">
        <v>107</v>
      </c>
    </row>
    <row r="178" customFormat="false" ht="12.8" hidden="false" customHeight="false" outlineLevel="0" collapsed="false">
      <c r="A178" s="43" t="n">
        <v>44335</v>
      </c>
      <c r="B178" s="44" t="s">
        <v>14</v>
      </c>
      <c r="C178" s="44" t="s">
        <v>15</v>
      </c>
      <c r="D178" s="45" t="n">
        <f aca="false">D179*D177</f>
        <v>184856</v>
      </c>
      <c r="E178" s="48" t="n">
        <v>0.003428</v>
      </c>
      <c r="F178" s="48" t="n">
        <v>3.43E-006</v>
      </c>
      <c r="G178" s="22" t="n">
        <f aca="false">E178*D178</f>
        <v>633.686368</v>
      </c>
      <c r="H178" s="22" t="n">
        <v>0</v>
      </c>
      <c r="I178" s="23" t="n">
        <v>177294.507972902</v>
      </c>
      <c r="J178" s="106" t="n">
        <f aca="false">H178 - F178*I178</f>
        <v>-0.608120162347054</v>
      </c>
      <c r="K178" s="24" t="s">
        <v>33</v>
      </c>
      <c r="L178" s="31"/>
    </row>
    <row r="179" customFormat="false" ht="12.8" hidden="false" customHeight="false" outlineLevel="0" collapsed="false">
      <c r="A179" s="43" t="n">
        <v>44335</v>
      </c>
      <c r="B179" s="44" t="s">
        <v>18</v>
      </c>
      <c r="C179" s="44" t="s">
        <v>15</v>
      </c>
      <c r="D179" s="28" t="n">
        <v>35000</v>
      </c>
      <c r="E179" s="48" t="n">
        <v>0.003428</v>
      </c>
      <c r="F179" s="48" t="n">
        <v>3.43E-006</v>
      </c>
      <c r="G179" s="28" t="n">
        <f aca="false">E179*D179</f>
        <v>119.98</v>
      </c>
      <c r="H179" s="28" t="n">
        <v>0</v>
      </c>
      <c r="I179" s="29" t="n">
        <v>32593.5501150565</v>
      </c>
      <c r="J179" s="28" t="n">
        <f aca="false">H179 - F179*I179</f>
        <v>-0.111795876894644</v>
      </c>
      <c r="K179" s="24"/>
      <c r="L179" s="31" t="s">
        <v>104</v>
      </c>
    </row>
    <row r="180" customFormat="false" ht="12.8" hidden="false" customHeight="false" outlineLevel="0" collapsed="false">
      <c r="A180" s="39" t="n">
        <v>44335</v>
      </c>
      <c r="B180" s="37" t="s">
        <v>49</v>
      </c>
      <c r="C180" s="37" t="s">
        <v>15</v>
      </c>
      <c r="D180" s="74" t="n">
        <v>32000</v>
      </c>
      <c r="E180" s="99"/>
      <c r="F180" s="99"/>
      <c r="G180" s="37"/>
      <c r="H180" s="37"/>
      <c r="I180" s="37"/>
      <c r="J180" s="37"/>
      <c r="K180" s="71" t="s">
        <v>33</v>
      </c>
      <c r="L180" s="79"/>
    </row>
    <row r="181" customFormat="false" ht="12.8" hidden="false" customHeight="false" outlineLevel="0" collapsed="false">
      <c r="A181" s="39" t="n">
        <v>44335</v>
      </c>
      <c r="B181" s="37" t="s">
        <v>52</v>
      </c>
      <c r="C181" s="37" t="s">
        <v>34</v>
      </c>
      <c r="D181" s="74" t="n">
        <v>5.2816</v>
      </c>
      <c r="E181" s="99" t="n">
        <v>0</v>
      </c>
      <c r="F181" s="99" t="n">
        <v>120</v>
      </c>
      <c r="G181" s="7" t="n">
        <f aca="false">E181*D181</f>
        <v>0</v>
      </c>
      <c r="H181" s="7" t="n">
        <f aca="false">F181*D181</f>
        <v>633.792</v>
      </c>
      <c r="I181" s="8" t="n">
        <v>5.21</v>
      </c>
      <c r="J181" s="7" t="n">
        <f aca="false">H181 - F181*I181</f>
        <v>8.59199999999998</v>
      </c>
      <c r="K181" s="71"/>
      <c r="L181" s="10" t="s">
        <v>107</v>
      </c>
    </row>
    <row r="182" customFormat="false" ht="12.8" hidden="false" customHeight="false" outlineLevel="0" collapsed="false">
      <c r="A182" s="39" t="n">
        <v>44335</v>
      </c>
      <c r="B182" s="37" t="s">
        <v>14</v>
      </c>
      <c r="C182" s="37" t="s">
        <v>15</v>
      </c>
      <c r="D182" s="40" t="n">
        <f aca="false">D183*D181</f>
        <v>169011.2</v>
      </c>
      <c r="E182" s="42" t="n">
        <v>0.00375</v>
      </c>
      <c r="F182" s="42" t="n">
        <v>3.75E-006</v>
      </c>
      <c r="G182" s="7" t="n">
        <f aca="false">E182*D182</f>
        <v>633.792</v>
      </c>
      <c r="H182" s="7" t="n">
        <v>0</v>
      </c>
      <c r="I182" s="8" t="n">
        <v>176776.227574574</v>
      </c>
      <c r="J182" s="108" t="n">
        <f aca="false">H182 - F182*I182</f>
        <v>-0.662910853404653</v>
      </c>
      <c r="K182" s="71" t="s">
        <v>33</v>
      </c>
      <c r="L182" s="10"/>
    </row>
    <row r="183" customFormat="false" ht="12.8" hidden="false" customHeight="false" outlineLevel="0" collapsed="false">
      <c r="A183" s="39" t="n">
        <v>44335</v>
      </c>
      <c r="B183" s="37" t="s">
        <v>18</v>
      </c>
      <c r="C183" s="37" t="s">
        <v>15</v>
      </c>
      <c r="D183" s="15" t="n">
        <v>32000</v>
      </c>
      <c r="E183" s="42" t="n">
        <v>0.00375</v>
      </c>
      <c r="F183" s="42" t="n">
        <v>3.75E-006</v>
      </c>
      <c r="G183" s="15" t="n">
        <f aca="false">E183*D183</f>
        <v>120</v>
      </c>
      <c r="H183" s="15" t="n">
        <v>0</v>
      </c>
      <c r="I183" s="16" t="n">
        <v>32556.4121273027</v>
      </c>
      <c r="J183" s="15" t="n">
        <f aca="false">H183 - F183*I183</f>
        <v>-0.122086545477385</v>
      </c>
      <c r="K183" s="71"/>
      <c r="L183" s="10" t="s">
        <v>104</v>
      </c>
    </row>
    <row r="184" customFormat="false" ht="12.8" hidden="false" customHeight="false" outlineLevel="0" collapsed="false">
      <c r="A184" s="43" t="n">
        <v>44335</v>
      </c>
      <c r="B184" s="44" t="s">
        <v>49</v>
      </c>
      <c r="C184" s="44" t="s">
        <v>34</v>
      </c>
      <c r="D184" s="69" t="n">
        <v>37250</v>
      </c>
      <c r="E184" s="98"/>
      <c r="F184" s="98"/>
      <c r="G184" s="44"/>
      <c r="H184" s="44"/>
      <c r="I184" s="44"/>
      <c r="J184" s="44"/>
      <c r="K184" s="24" t="s">
        <v>33</v>
      </c>
      <c r="L184" s="105"/>
      <c r="M184" s="87"/>
    </row>
    <row r="185" customFormat="false" ht="12.8" hidden="false" customHeight="false" outlineLevel="0" collapsed="false">
      <c r="A185" s="43" t="n">
        <v>44335</v>
      </c>
      <c r="B185" s="44" t="s">
        <v>14</v>
      </c>
      <c r="C185" s="66" t="s">
        <v>34</v>
      </c>
      <c r="D185" s="106" t="n">
        <f aca="false">D186*5.2816</f>
        <v>196739.6</v>
      </c>
      <c r="E185" s="48" t="n">
        <v>0</v>
      </c>
      <c r="F185" s="48" t="n">
        <v>0.004905</v>
      </c>
      <c r="G185" s="22" t="n">
        <f aca="false">D185*E185</f>
        <v>0</v>
      </c>
      <c r="H185" s="22" t="n">
        <f aca="false">F185*D185</f>
        <v>965.007738</v>
      </c>
      <c r="I185" s="23" t="n">
        <v>176776.227574574</v>
      </c>
      <c r="J185" s="22" t="n">
        <f aca="false">H185 - F185*I185</f>
        <v>97.9203417467145</v>
      </c>
      <c r="K185" s="24"/>
      <c r="L185" s="31" t="s">
        <v>107</v>
      </c>
      <c r="M185" s="87"/>
    </row>
    <row r="186" customFormat="false" ht="12.8" hidden="false" customHeight="false" outlineLevel="0" collapsed="false">
      <c r="A186" s="43" t="n">
        <v>44335</v>
      </c>
      <c r="B186" s="44" t="s">
        <v>18</v>
      </c>
      <c r="C186" s="66" t="s">
        <v>34</v>
      </c>
      <c r="D186" s="28" t="n">
        <v>37250</v>
      </c>
      <c r="E186" s="48" t="n">
        <v>0</v>
      </c>
      <c r="F186" s="48" t="n">
        <v>0.004905</v>
      </c>
      <c r="G186" s="28" t="n">
        <f aca="false">E186*D186</f>
        <v>0</v>
      </c>
      <c r="H186" s="28" t="n">
        <f aca="false">F186*D186</f>
        <v>182.71125</v>
      </c>
      <c r="I186" s="29" t="n">
        <v>32556.4121273027</v>
      </c>
      <c r="J186" s="28" t="n">
        <f aca="false">H186 - F186*I186</f>
        <v>23.0220485155803</v>
      </c>
      <c r="K186" s="24" t="s">
        <v>33</v>
      </c>
      <c r="L186" s="31" t="s">
        <v>51</v>
      </c>
      <c r="M186" s="87"/>
    </row>
    <row r="187" customFormat="false" ht="12.8" hidden="false" customHeight="false" outlineLevel="0" collapsed="false">
      <c r="A187" s="43" t="n">
        <v>44335</v>
      </c>
      <c r="B187" s="44" t="s">
        <v>52</v>
      </c>
      <c r="C187" s="44" t="s">
        <v>15</v>
      </c>
      <c r="D187" s="68" t="n">
        <f aca="false">G187/E187</f>
        <v>5.2816</v>
      </c>
      <c r="E187" s="48" t="n">
        <f aca="false">182.525+0.18625</f>
        <v>182.71125</v>
      </c>
      <c r="F187" s="48" t="n">
        <f aca="false">0.182525+0.00018625</f>
        <v>0.18271125</v>
      </c>
      <c r="G187" s="22" t="n">
        <f aca="false">H185</f>
        <v>965.007738</v>
      </c>
      <c r="H187" s="22" t="n">
        <v>0</v>
      </c>
      <c r="I187" s="23" t="n">
        <v>5.25</v>
      </c>
      <c r="J187" s="22" t="n">
        <f aca="false">H187 - F187*I187</f>
        <v>-0.9592340625</v>
      </c>
      <c r="K187" s="24"/>
      <c r="L187" s="31" t="s">
        <v>37</v>
      </c>
      <c r="M187" s="87"/>
    </row>
    <row r="188" customFormat="false" ht="12.8" hidden="false" customHeight="false" outlineLevel="0" collapsed="false">
      <c r="A188" s="39" t="n">
        <v>44335</v>
      </c>
      <c r="B188" s="37" t="s">
        <v>72</v>
      </c>
      <c r="C188" s="37" t="s">
        <v>34</v>
      </c>
      <c r="D188" s="74" t="n">
        <v>40312.93</v>
      </c>
      <c r="E188" s="99"/>
      <c r="F188" s="99"/>
      <c r="G188" s="37"/>
      <c r="H188" s="37"/>
      <c r="I188" s="37"/>
      <c r="J188" s="37"/>
      <c r="K188" s="71" t="s">
        <v>33</v>
      </c>
      <c r="L188" s="79"/>
      <c r="M188" s="87"/>
    </row>
    <row r="189" customFormat="false" ht="12.8" hidden="false" customHeight="false" outlineLevel="0" collapsed="false">
      <c r="A189" s="39" t="n">
        <v>44335</v>
      </c>
      <c r="B189" s="37" t="s">
        <v>14</v>
      </c>
      <c r="C189" s="58" t="s">
        <v>34</v>
      </c>
      <c r="D189" s="108" t="n">
        <f aca="false">D190*5.2816</f>
        <v>212916.771088</v>
      </c>
      <c r="E189" s="42" t="n">
        <v>0</v>
      </c>
      <c r="F189" s="42" t="n">
        <v>0.001985</v>
      </c>
      <c r="G189" s="7" t="n">
        <f aca="false">D189*E189</f>
        <v>0</v>
      </c>
      <c r="H189" s="7" t="n">
        <f aca="false">F189*D189</f>
        <v>422.63979060968</v>
      </c>
      <c r="I189" s="8" t="n">
        <v>176776.227574574</v>
      </c>
      <c r="J189" s="7" t="n">
        <f aca="false">H189 - F189*I189</f>
        <v>71.7389788741506</v>
      </c>
      <c r="K189" s="71"/>
      <c r="L189" s="10" t="s">
        <v>107</v>
      </c>
      <c r="M189" s="87"/>
    </row>
    <row r="190" customFormat="false" ht="12.8" hidden="false" customHeight="false" outlineLevel="0" collapsed="false">
      <c r="A190" s="39" t="n">
        <v>44335</v>
      </c>
      <c r="B190" s="37" t="s">
        <v>18</v>
      </c>
      <c r="C190" s="58" t="s">
        <v>34</v>
      </c>
      <c r="D190" s="15" t="n">
        <v>40312.93</v>
      </c>
      <c r="E190" s="42" t="n">
        <v>0</v>
      </c>
      <c r="F190" s="42" t="n">
        <v>0.001985</v>
      </c>
      <c r="G190" s="15" t="n">
        <f aca="false">E190*D190</f>
        <v>0</v>
      </c>
      <c r="H190" s="15" t="n">
        <f aca="false">F190*D190</f>
        <v>80.02116605</v>
      </c>
      <c r="I190" s="16" t="n">
        <v>32556.4121273027</v>
      </c>
      <c r="J190" s="15" t="n">
        <f aca="false">H190 - F190*I190</f>
        <v>15.3966879773041</v>
      </c>
      <c r="K190" s="71" t="s">
        <v>33</v>
      </c>
      <c r="L190" s="10" t="s">
        <v>51</v>
      </c>
      <c r="M190" s="87"/>
    </row>
    <row r="191" customFormat="false" ht="12.8" hidden="false" customHeight="false" outlineLevel="0" collapsed="false">
      <c r="A191" s="39" t="n">
        <v>44335</v>
      </c>
      <c r="B191" s="37" t="s">
        <v>58</v>
      </c>
      <c r="C191" s="37" t="s">
        <v>15</v>
      </c>
      <c r="D191" s="61" t="n">
        <f aca="false">G191/E191</f>
        <v>5.2816</v>
      </c>
      <c r="E191" s="42" t="n">
        <v>80.02116605</v>
      </c>
      <c r="F191" s="42" t="n">
        <v>0.08002117</v>
      </c>
      <c r="G191" s="7" t="n">
        <f aca="false">H189</f>
        <v>422.63979060968</v>
      </c>
      <c r="H191" s="7" t="n">
        <v>0</v>
      </c>
      <c r="I191" s="8" t="n">
        <v>5.29</v>
      </c>
      <c r="J191" s="7" t="n">
        <f aca="false">H191 - F191*I191</f>
        <v>-0.4233119893</v>
      </c>
      <c r="K191" s="71"/>
      <c r="L191" s="10" t="s">
        <v>37</v>
      </c>
      <c r="M191" s="87"/>
    </row>
    <row r="192" customFormat="false" ht="12.8" hidden="false" customHeight="false" outlineLevel="0" collapsed="false">
      <c r="A192" s="43" t="n">
        <v>44336</v>
      </c>
      <c r="B192" s="44" t="s">
        <v>74</v>
      </c>
      <c r="C192" s="44" t="s">
        <v>34</v>
      </c>
      <c r="D192" s="69" t="n">
        <v>42000</v>
      </c>
      <c r="E192" s="98"/>
      <c r="F192" s="98"/>
      <c r="G192" s="44"/>
      <c r="H192" s="44"/>
      <c r="I192" s="44"/>
      <c r="J192" s="44"/>
      <c r="K192" s="24" t="s">
        <v>33</v>
      </c>
      <c r="L192" s="105"/>
      <c r="M192" s="87"/>
    </row>
    <row r="193" customFormat="false" ht="12.8" hidden="false" customHeight="false" outlineLevel="0" collapsed="false">
      <c r="A193" s="43" t="n">
        <v>44336</v>
      </c>
      <c r="B193" s="44" t="s">
        <v>14</v>
      </c>
      <c r="C193" s="66" t="s">
        <v>34</v>
      </c>
      <c r="D193" s="106" t="n">
        <f aca="false">D194*5.2899</f>
        <v>222175.8</v>
      </c>
      <c r="E193" s="48" t="n">
        <v>0</v>
      </c>
      <c r="F193" s="48" t="n">
        <v>0.003571</v>
      </c>
      <c r="G193" s="22" t="n">
        <f aca="false">D193*E193</f>
        <v>0</v>
      </c>
      <c r="H193" s="22" t="n">
        <f aca="false">F193*D193</f>
        <v>793.3897818</v>
      </c>
      <c r="I193" s="23" t="n">
        <v>176776.227574574</v>
      </c>
      <c r="J193" s="22" t="n">
        <f aca="false">H193 - F193*I193</f>
        <v>162.121873131196</v>
      </c>
      <c r="K193" s="24"/>
      <c r="L193" s="31" t="s">
        <v>108</v>
      </c>
      <c r="M193" s="87"/>
    </row>
    <row r="194" customFormat="false" ht="12.8" hidden="false" customHeight="false" outlineLevel="0" collapsed="false">
      <c r="A194" s="43" t="n">
        <v>44336</v>
      </c>
      <c r="B194" s="44" t="s">
        <v>18</v>
      </c>
      <c r="C194" s="66" t="s">
        <v>34</v>
      </c>
      <c r="D194" s="28" t="n">
        <v>42000</v>
      </c>
      <c r="E194" s="48" t="n">
        <v>0</v>
      </c>
      <c r="F194" s="48" t="n">
        <v>0.003571</v>
      </c>
      <c r="G194" s="28" t="n">
        <f aca="false">E194*D194</f>
        <v>0</v>
      </c>
      <c r="H194" s="28" t="n">
        <v>149.982</v>
      </c>
      <c r="I194" s="29" t="n">
        <v>32556.4121273027</v>
      </c>
      <c r="J194" s="28" t="n">
        <f aca="false">H194 - F194*I194</f>
        <v>33.723052293402</v>
      </c>
      <c r="K194" s="24" t="s">
        <v>33</v>
      </c>
      <c r="L194" s="31" t="s">
        <v>51</v>
      </c>
      <c r="M194" s="87"/>
    </row>
    <row r="195" customFormat="false" ht="12.8" hidden="false" customHeight="false" outlineLevel="0" collapsed="false">
      <c r="A195" s="43" t="n">
        <v>44336</v>
      </c>
      <c r="B195" s="44" t="s">
        <v>77</v>
      </c>
      <c r="C195" s="44" t="s">
        <v>15</v>
      </c>
      <c r="D195" s="68" t="n">
        <f aca="false">G195/E195</f>
        <v>5.2899</v>
      </c>
      <c r="E195" s="48" t="n">
        <v>149.982</v>
      </c>
      <c r="F195" s="48" t="n">
        <v>0.149982</v>
      </c>
      <c r="G195" s="22" t="n">
        <f aca="false">H193</f>
        <v>793.3897818</v>
      </c>
      <c r="H195" s="22" t="n">
        <v>0</v>
      </c>
      <c r="I195" s="23" t="n">
        <v>5.32</v>
      </c>
      <c r="J195" s="22" t="n">
        <f aca="false">H195 - F195*I195</f>
        <v>-0.79790424</v>
      </c>
      <c r="K195" s="24"/>
      <c r="L195" s="31" t="s">
        <v>37</v>
      </c>
      <c r="M195" s="87"/>
    </row>
    <row r="196" customFormat="false" ht="12.8" hidden="false" customHeight="false" outlineLevel="0" collapsed="false">
      <c r="A196" s="39" t="n">
        <v>44339</v>
      </c>
      <c r="B196" s="37" t="s">
        <v>49</v>
      </c>
      <c r="C196" s="37" t="s">
        <v>15</v>
      </c>
      <c r="D196" s="74" t="n">
        <v>33179.42</v>
      </c>
      <c r="E196" s="99"/>
      <c r="F196" s="99"/>
      <c r="G196" s="37"/>
      <c r="H196" s="37"/>
      <c r="I196" s="37"/>
      <c r="J196" s="37"/>
      <c r="K196" s="71" t="s">
        <v>33</v>
      </c>
      <c r="L196" s="79"/>
      <c r="M196" s="87"/>
    </row>
    <row r="197" customFormat="false" ht="12.8" hidden="false" customHeight="false" outlineLevel="0" collapsed="false">
      <c r="A197" s="39" t="n">
        <v>44339</v>
      </c>
      <c r="B197" s="37" t="s">
        <v>52</v>
      </c>
      <c r="C197" s="37" t="s">
        <v>34</v>
      </c>
      <c r="D197" s="74" t="n">
        <v>5.3192</v>
      </c>
      <c r="E197" s="99" t="n">
        <v>0</v>
      </c>
      <c r="F197" s="99" t="n">
        <f aca="false">155.6114798+0.09953826</f>
        <v>155.71101806</v>
      </c>
      <c r="G197" s="7" t="n">
        <f aca="false">E197*D197</f>
        <v>0</v>
      </c>
      <c r="H197" s="7" t="n">
        <f aca="false">F197*D197</f>
        <v>828.258047264752</v>
      </c>
      <c r="I197" s="8" t="n">
        <v>5.24538568262046</v>
      </c>
      <c r="J197" s="7" t="n">
        <f aca="false">H197 - F197*I197</f>
        <v>11.4937025065722</v>
      </c>
      <c r="K197" s="71"/>
      <c r="L197" s="10" t="s">
        <v>109</v>
      </c>
      <c r="M197" s="87"/>
    </row>
    <row r="198" customFormat="false" ht="12.8" hidden="false" customHeight="false" outlineLevel="0" collapsed="false">
      <c r="A198" s="39" t="n">
        <v>44339</v>
      </c>
      <c r="B198" s="37" t="s">
        <v>14</v>
      </c>
      <c r="C198" s="37" t="s">
        <v>15</v>
      </c>
      <c r="D198" s="40" t="n">
        <f aca="false">D199*D197</f>
        <v>176487.970864</v>
      </c>
      <c r="E198" s="42" t="n">
        <v>0.004693</v>
      </c>
      <c r="F198" s="42" t="n">
        <v>4.7E-006</v>
      </c>
      <c r="G198" s="7" t="n">
        <f aca="false">E198*D198</f>
        <v>828.258047264752</v>
      </c>
      <c r="H198" s="7" t="n">
        <v>0</v>
      </c>
      <c r="I198" s="8" t="n">
        <v>176751.250787546</v>
      </c>
      <c r="J198" s="108" t="n">
        <f aca="false">H198 - F198*I198</f>
        <v>-0.830730878701466</v>
      </c>
      <c r="K198" s="71" t="s">
        <v>33</v>
      </c>
      <c r="L198" s="10" t="s">
        <v>51</v>
      </c>
      <c r="M198" s="87"/>
    </row>
    <row r="199" customFormat="false" ht="12.8" hidden="false" customHeight="false" outlineLevel="0" collapsed="false">
      <c r="A199" s="39" t="n">
        <v>44339</v>
      </c>
      <c r="B199" s="37" t="s">
        <v>18</v>
      </c>
      <c r="C199" s="37" t="s">
        <v>15</v>
      </c>
      <c r="D199" s="15" t="n">
        <v>33179.42</v>
      </c>
      <c r="E199" s="42" t="n">
        <v>0.004693</v>
      </c>
      <c r="F199" s="42" t="n">
        <v>4.7E-006</v>
      </c>
      <c r="G199" s="15" t="n">
        <f aca="false">E199*D199</f>
        <v>155.71101806</v>
      </c>
      <c r="H199" s="15" t="n">
        <v>0</v>
      </c>
      <c r="I199" s="16" t="n">
        <v>32610.3943396236</v>
      </c>
      <c r="J199" s="15" t="n">
        <f aca="false">H199 - F199*I199</f>
        <v>-0.153268853396231</v>
      </c>
      <c r="K199" s="71"/>
      <c r="L199" s="10" t="s">
        <v>37</v>
      </c>
      <c r="M199" s="87"/>
    </row>
    <row r="200" customFormat="false" ht="12.8" hidden="false" customHeight="false" outlineLevel="0" collapsed="false">
      <c r="A200" s="43" t="n">
        <v>44344</v>
      </c>
      <c r="B200" s="44" t="s">
        <v>14</v>
      </c>
      <c r="C200" s="44" t="s">
        <v>15</v>
      </c>
      <c r="D200" s="45" t="n">
        <v>191249</v>
      </c>
      <c r="E200" s="98" t="n">
        <v>0.001598</v>
      </c>
      <c r="F200" s="48" t="n">
        <v>1.6E-006</v>
      </c>
      <c r="G200" s="106" t="n">
        <f aca="false">E200*D200</f>
        <v>305.615902</v>
      </c>
      <c r="H200" s="106" t="n">
        <v>0</v>
      </c>
      <c r="I200" s="109" t="n">
        <v>177166.771281218</v>
      </c>
      <c r="J200" s="106" t="n">
        <f aca="false">H200 - F200*I200</f>
        <v>-0.283466834049949</v>
      </c>
      <c r="K200" s="110" t="s">
        <v>33</v>
      </c>
      <c r="L200" s="111" t="s">
        <v>110</v>
      </c>
      <c r="M200" s="87"/>
    </row>
    <row r="201" customFormat="false" ht="12.8" hidden="false" customHeight="false" outlineLevel="0" collapsed="false">
      <c r="A201" s="43" t="n">
        <v>44344</v>
      </c>
      <c r="B201" s="44" t="s">
        <v>18</v>
      </c>
      <c r="C201" s="44" t="s">
        <v>15</v>
      </c>
      <c r="D201" s="28" t="n">
        <v>35910.17</v>
      </c>
      <c r="E201" s="98" t="n">
        <v>0.001598</v>
      </c>
      <c r="F201" s="48" t="n">
        <v>1.6E-006</v>
      </c>
      <c r="G201" s="28" t="n">
        <f aca="false">E201*D201</f>
        <v>57.38445166</v>
      </c>
      <c r="H201" s="28" t="n">
        <v>0</v>
      </c>
      <c r="I201" s="29" t="n">
        <v>32704.9693241951</v>
      </c>
      <c r="J201" s="28" t="n">
        <f aca="false">H201 - F201*I201</f>
        <v>-0.0523279509187122</v>
      </c>
      <c r="K201" s="110"/>
      <c r="L201" s="111" t="s">
        <v>111</v>
      </c>
      <c r="M201" s="87"/>
    </row>
    <row r="202" customFormat="false" ht="12.8" hidden="false" customHeight="false" outlineLevel="0" collapsed="false">
      <c r="A202" s="39" t="n">
        <v>44344</v>
      </c>
      <c r="B202" s="37" t="s">
        <v>14</v>
      </c>
      <c r="C202" s="37" t="s">
        <v>15</v>
      </c>
      <c r="D202" s="40" t="n">
        <v>187863</v>
      </c>
      <c r="E202" s="99" t="n">
        <f aca="false">0.001258+0.00014+0.000002</f>
        <v>0.0014</v>
      </c>
      <c r="F202" s="99" t="n">
        <f aca="false">0.00000126+0.00000014+0.00000001</f>
        <v>1.41E-006</v>
      </c>
      <c r="G202" s="108" t="n">
        <f aca="false">E202*D202</f>
        <v>263.0082</v>
      </c>
      <c r="H202" s="108" t="n">
        <v>0</v>
      </c>
      <c r="I202" s="63" t="n">
        <v>177428.779901336</v>
      </c>
      <c r="J202" s="108" t="n">
        <f aca="false">H202 - F202*I202</f>
        <v>-0.250174579660884</v>
      </c>
      <c r="K202" s="88" t="s">
        <v>33</v>
      </c>
      <c r="L202" s="112" t="s">
        <v>110</v>
      </c>
      <c r="M202" s="87"/>
    </row>
    <row r="203" customFormat="false" ht="12.8" hidden="false" customHeight="false" outlineLevel="0" collapsed="false">
      <c r="A203" s="39" t="n">
        <v>44344</v>
      </c>
      <c r="B203" s="37" t="s">
        <v>18</v>
      </c>
      <c r="C203" s="37" t="s">
        <v>15</v>
      </c>
      <c r="D203" s="15" t="n">
        <v>35939.74</v>
      </c>
      <c r="E203" s="99" t="n">
        <f aca="false">0.001258+0.00014+0.000002</f>
        <v>0.0014</v>
      </c>
      <c r="F203" s="99" t="n">
        <f aca="false">0.00000126+0.00000014+0.00000001</f>
        <v>1.41E-006</v>
      </c>
      <c r="G203" s="15" t="n">
        <f aca="false">E203*D203</f>
        <v>50.315636</v>
      </c>
      <c r="H203" s="15" t="n">
        <v>0</v>
      </c>
      <c r="I203" s="16" t="n">
        <v>32784.2063923824</v>
      </c>
      <c r="J203" s="15" t="n">
        <f aca="false">H203 - F203*I203</f>
        <v>-0.0462257310132592</v>
      </c>
      <c r="K203" s="88"/>
      <c r="L203" s="112" t="s">
        <v>112</v>
      </c>
      <c r="M203" s="87"/>
    </row>
    <row r="204" customFormat="false" ht="12.8" hidden="false" customHeight="false" outlineLevel="0" collapsed="false">
      <c r="A204" s="43" t="n">
        <v>44349</v>
      </c>
      <c r="B204" s="44" t="s">
        <v>113</v>
      </c>
      <c r="C204" s="44" t="s">
        <v>15</v>
      </c>
      <c r="D204" s="45" t="n">
        <v>5.12</v>
      </c>
      <c r="E204" s="98" t="n">
        <v>8.08</v>
      </c>
      <c r="F204" s="48" t="n">
        <v>0.00808</v>
      </c>
      <c r="G204" s="106" t="n">
        <f aca="false">E204*D204</f>
        <v>41.3696</v>
      </c>
      <c r="H204" s="106" t="n">
        <v>0</v>
      </c>
      <c r="I204" s="109" t="n">
        <v>5.12</v>
      </c>
      <c r="J204" s="106" t="n">
        <f aca="false">H204 - F204*I204</f>
        <v>-0.0413696</v>
      </c>
      <c r="K204" s="110" t="s">
        <v>33</v>
      </c>
      <c r="L204" s="87"/>
      <c r="M204" s="87"/>
    </row>
    <row r="205" customFormat="false" ht="12.8" hidden="false" customHeight="false" outlineLevel="0" collapsed="false">
      <c r="A205" s="39" t="n">
        <v>44350</v>
      </c>
      <c r="B205" s="37" t="s">
        <v>113</v>
      </c>
      <c r="C205" s="37" t="s">
        <v>15</v>
      </c>
      <c r="D205" s="40" t="n">
        <v>5.09</v>
      </c>
      <c r="E205" s="99" t="n">
        <v>58.94</v>
      </c>
      <c r="F205" s="42" t="n">
        <v>0.05894</v>
      </c>
      <c r="G205" s="108" t="n">
        <v>300.0046</v>
      </c>
      <c r="H205" s="108" t="n">
        <v>0</v>
      </c>
      <c r="I205" s="63" t="n">
        <v>5.09361683079678</v>
      </c>
      <c r="J205" s="108" t="n">
        <f aca="false">H205 - F205*I205</f>
        <v>-0.300217776007162</v>
      </c>
      <c r="K205" s="88" t="s">
        <v>33</v>
      </c>
      <c r="L205" s="96"/>
      <c r="M205" s="96"/>
    </row>
    <row r="206" customFormat="false" ht="12.8" hidden="false" customHeight="false" outlineLevel="0" collapsed="false">
      <c r="A206" s="43" t="n">
        <v>44350</v>
      </c>
      <c r="B206" s="44" t="s">
        <v>114</v>
      </c>
      <c r="C206" s="44" t="s">
        <v>15</v>
      </c>
      <c r="D206" s="69" t="n">
        <v>1</v>
      </c>
      <c r="E206" s="98" t="n">
        <v>66.95</v>
      </c>
      <c r="F206" s="48" t="n">
        <v>0</v>
      </c>
      <c r="G206" s="106" t="n">
        <v>66.95</v>
      </c>
      <c r="H206" s="106" t="n">
        <v>0</v>
      </c>
      <c r="I206" s="109" t="n">
        <v>1</v>
      </c>
      <c r="J206" s="106" t="n">
        <f aca="false">H206 - F206*I206</f>
        <v>0</v>
      </c>
      <c r="K206" s="110" t="s">
        <v>33</v>
      </c>
      <c r="L206" s="87"/>
      <c r="M206" s="87"/>
    </row>
    <row r="207" customFormat="false" ht="12.8" hidden="false" customHeight="false" outlineLevel="0" collapsed="false">
      <c r="A207" s="43" t="n">
        <v>44350</v>
      </c>
      <c r="B207" s="44" t="s">
        <v>113</v>
      </c>
      <c r="C207" s="44" t="s">
        <v>34</v>
      </c>
      <c r="D207" s="69" t="n">
        <v>5.0661</v>
      </c>
      <c r="E207" s="98" t="n">
        <v>0</v>
      </c>
      <c r="F207" s="48" t="n">
        <v>66.95</v>
      </c>
      <c r="G207" s="106" t="n">
        <v>0</v>
      </c>
      <c r="H207" s="106" t="n">
        <f aca="false">F207*D207</f>
        <v>339.175395</v>
      </c>
      <c r="I207" s="109" t="n">
        <v>5.09361364683085</v>
      </c>
      <c r="J207" s="106" t="n">
        <f aca="false">H207 - F207*I207</f>
        <v>-1.84203865532544</v>
      </c>
      <c r="K207" s="110"/>
      <c r="L207" s="31" t="s">
        <v>115</v>
      </c>
      <c r="M207" s="87"/>
    </row>
    <row r="208" customFormat="false" ht="12.8" hidden="false" customHeight="false" outlineLevel="0" collapsed="false">
      <c r="A208" s="43" t="n">
        <v>44350</v>
      </c>
      <c r="B208" s="44" t="s">
        <v>52</v>
      </c>
      <c r="C208" s="44" t="s">
        <v>15</v>
      </c>
      <c r="D208" s="69" t="n">
        <f aca="false">G208/E208</f>
        <v>5.0661</v>
      </c>
      <c r="E208" s="98" t="n">
        <v>66.95</v>
      </c>
      <c r="F208" s="48" t="n">
        <v>0</v>
      </c>
      <c r="G208" s="106" t="n">
        <f aca="false">H207</f>
        <v>339.175395</v>
      </c>
      <c r="H208" s="106" t="n">
        <v>0</v>
      </c>
      <c r="I208" s="109" t="n">
        <v>5.19</v>
      </c>
      <c r="J208" s="106" t="n">
        <f aca="false">H208 - F208*I208</f>
        <v>0</v>
      </c>
      <c r="K208" s="110"/>
      <c r="L208" s="31"/>
      <c r="M208" s="87"/>
    </row>
    <row r="209" customFormat="false" ht="12.8" hidden="false" customHeight="false" outlineLevel="0" collapsed="false">
      <c r="A209" s="39" t="n">
        <v>44352</v>
      </c>
      <c r="B209" s="37" t="s">
        <v>14</v>
      </c>
      <c r="C209" s="37" t="s">
        <v>15</v>
      </c>
      <c r="D209" s="40" t="n">
        <v>181600</v>
      </c>
      <c r="E209" s="99" t="n">
        <v>0.002752</v>
      </c>
      <c r="F209" s="99" t="n">
        <v>2.75E-006</v>
      </c>
      <c r="G209" s="108" t="n">
        <f aca="false">E209*D209</f>
        <v>499.7632</v>
      </c>
      <c r="H209" s="108" t="n">
        <v>0</v>
      </c>
      <c r="I209" s="63" t="n">
        <v>177620.406049842</v>
      </c>
      <c r="J209" s="108" t="n">
        <f aca="false">H209 - F209*I209</f>
        <v>-0.488456116637065</v>
      </c>
      <c r="K209" s="88" t="s">
        <v>33</v>
      </c>
      <c r="L209" s="112" t="s">
        <v>110</v>
      </c>
      <c r="M209" s="87"/>
    </row>
    <row r="210" customFormat="false" ht="12.8" hidden="false" customHeight="false" outlineLevel="0" collapsed="false">
      <c r="A210" s="39" t="n">
        <v>44352</v>
      </c>
      <c r="B210" s="37" t="s">
        <v>18</v>
      </c>
      <c r="C210" s="37" t="s">
        <v>15</v>
      </c>
      <c r="D210" s="15" t="n">
        <v>35660</v>
      </c>
      <c r="E210" s="99" t="n">
        <v>0.002752</v>
      </c>
      <c r="F210" s="99" t="n">
        <v>2.75E-006</v>
      </c>
      <c r="G210" s="15" t="n">
        <f aca="false">E210*D210</f>
        <v>98.13632</v>
      </c>
      <c r="H210" s="15" t="n">
        <v>0</v>
      </c>
      <c r="I210" s="16" t="n">
        <v>32916.3205555989</v>
      </c>
      <c r="J210" s="15" t="n">
        <f aca="false">H210 - F210*I210</f>
        <v>-0.090519881527897</v>
      </c>
      <c r="K210" s="88"/>
      <c r="L210" s="112" t="s">
        <v>104</v>
      </c>
      <c r="M210" s="87"/>
    </row>
    <row r="211" customFormat="false" ht="12.8" hidden="false" customHeight="false" outlineLevel="0" collapsed="false">
      <c r="A211" s="43" t="n">
        <v>44354</v>
      </c>
      <c r="B211" s="44" t="s">
        <v>72</v>
      </c>
      <c r="C211" s="44" t="s">
        <v>15</v>
      </c>
      <c r="D211" s="69" t="n">
        <v>34026</v>
      </c>
      <c r="E211" s="98"/>
      <c r="F211" s="98"/>
      <c r="G211" s="44"/>
      <c r="H211" s="44"/>
      <c r="I211" s="44"/>
      <c r="J211" s="44"/>
      <c r="K211" s="24" t="s">
        <v>33</v>
      </c>
      <c r="L211" s="105"/>
      <c r="M211" s="87"/>
    </row>
    <row r="212" customFormat="false" ht="12.8" hidden="false" customHeight="false" outlineLevel="0" collapsed="false">
      <c r="A212" s="43" t="n">
        <v>44354</v>
      </c>
      <c r="B212" s="44" t="s">
        <v>58</v>
      </c>
      <c r="C212" s="44" t="s">
        <v>34</v>
      </c>
      <c r="D212" s="69" t="n">
        <v>5.0492</v>
      </c>
      <c r="E212" s="98" t="n">
        <v>0</v>
      </c>
      <c r="F212" s="98" t="n">
        <v>99.968388</v>
      </c>
      <c r="G212" s="22" t="n">
        <f aca="false">E212*D212</f>
        <v>0</v>
      </c>
      <c r="H212" s="22" t="n">
        <f aca="false">F212*D212</f>
        <v>504.7603846896</v>
      </c>
      <c r="I212" s="23" t="n">
        <v>5.29212009060002</v>
      </c>
      <c r="J212" s="22" t="n">
        <f aca="false">H212 - F212*I212</f>
        <v>-24.2843298700979</v>
      </c>
      <c r="K212" s="24"/>
      <c r="L212" s="31" t="s">
        <v>116</v>
      </c>
      <c r="M212" s="87"/>
    </row>
    <row r="213" customFormat="false" ht="12.8" hidden="false" customHeight="false" outlineLevel="0" collapsed="false">
      <c r="A213" s="43" t="n">
        <v>44354</v>
      </c>
      <c r="B213" s="44" t="s">
        <v>14</v>
      </c>
      <c r="C213" s="44" t="s">
        <v>15</v>
      </c>
      <c r="D213" s="22" t="n">
        <f aca="false">D214*D212</f>
        <v>171804.0792</v>
      </c>
      <c r="E213" s="48" t="n">
        <v>0.002938</v>
      </c>
      <c r="F213" s="48" t="n">
        <v>2.94E-006</v>
      </c>
      <c r="G213" s="113" t="n">
        <f aca="false">E213*D213</f>
        <v>504.7603846896</v>
      </c>
      <c r="H213" s="113" t="n">
        <v>0</v>
      </c>
      <c r="I213" s="114" t="n">
        <v>177348.468798316</v>
      </c>
      <c r="J213" s="115" t="n">
        <f aca="false">H213 - F213*I213</f>
        <v>-0.521404498267049</v>
      </c>
      <c r="K213" s="24" t="s">
        <v>33</v>
      </c>
      <c r="L213" s="31"/>
      <c r="M213" s="87"/>
    </row>
    <row r="214" customFormat="false" ht="12.8" hidden="false" customHeight="false" outlineLevel="0" collapsed="false">
      <c r="A214" s="43" t="n">
        <v>44354</v>
      </c>
      <c r="B214" s="44" t="s">
        <v>18</v>
      </c>
      <c r="C214" s="44" t="s">
        <v>15</v>
      </c>
      <c r="D214" s="28" t="n">
        <v>34026</v>
      </c>
      <c r="E214" s="48" t="n">
        <v>0.002938</v>
      </c>
      <c r="F214" s="48" t="n">
        <v>2.94E-006</v>
      </c>
      <c r="G214" s="28" t="n">
        <f aca="false">E214*D214</f>
        <v>99.968388</v>
      </c>
      <c r="H214" s="28" t="n">
        <v>0</v>
      </c>
      <c r="I214" s="29" t="n">
        <v>32968.2026430359</v>
      </c>
      <c r="J214" s="28" t="n">
        <f aca="false">H214 - F214*I214</f>
        <v>-0.0969265157705255</v>
      </c>
      <c r="K214" s="24"/>
      <c r="L214" s="31" t="s">
        <v>104</v>
      </c>
      <c r="M214" s="87"/>
    </row>
    <row r="215" customFormat="false" ht="12.8" hidden="false" customHeight="false" outlineLevel="0" collapsed="false">
      <c r="A215" s="39" t="n">
        <v>44355</v>
      </c>
      <c r="B215" s="37" t="s">
        <v>14</v>
      </c>
      <c r="C215" s="37" t="s">
        <v>20</v>
      </c>
      <c r="D215" s="40" t="n">
        <v>0</v>
      </c>
      <c r="E215" s="42" t="n">
        <v>0</v>
      </c>
      <c r="F215" s="42" t="n">
        <v>0.0002</v>
      </c>
      <c r="G215" s="7" t="n">
        <f aca="false">D215*E215</f>
        <v>0</v>
      </c>
      <c r="H215" s="7" t="n">
        <f aca="false">F215*D215</f>
        <v>0</v>
      </c>
      <c r="I215" s="8" t="n">
        <v>177348.468798316</v>
      </c>
      <c r="J215" s="7" t="n">
        <f aca="false">H215 - F215*I215</f>
        <v>-35.4696937596632</v>
      </c>
      <c r="K215" s="71" t="s">
        <v>16</v>
      </c>
      <c r="L215" s="71" t="s">
        <v>117</v>
      </c>
      <c r="M215" s="88"/>
    </row>
    <row r="216" customFormat="false" ht="12.8" hidden="false" customHeight="false" outlineLevel="0" collapsed="false">
      <c r="A216" s="39" t="n">
        <v>44355</v>
      </c>
      <c r="B216" s="37" t="s">
        <v>18</v>
      </c>
      <c r="C216" s="37" t="s">
        <v>20</v>
      </c>
      <c r="D216" s="14" t="n">
        <v>0</v>
      </c>
      <c r="E216" s="42" t="n">
        <v>0</v>
      </c>
      <c r="F216" s="42" t="n">
        <v>0.0002</v>
      </c>
      <c r="G216" s="15" t="n">
        <f aca="false">D216*E216</f>
        <v>0</v>
      </c>
      <c r="H216" s="15" t="n">
        <f aca="false">F216*D216</f>
        <v>0</v>
      </c>
      <c r="I216" s="16" t="n">
        <v>32968.2026430359</v>
      </c>
      <c r="J216" s="15" t="n">
        <f aca="false">H216 - F216*I216</f>
        <v>-6.59364052860718</v>
      </c>
      <c r="K216" s="71"/>
      <c r="L216" s="71"/>
      <c r="M216" s="88"/>
    </row>
    <row r="217" customFormat="false" ht="12.8" hidden="false" customHeight="false" outlineLevel="0" collapsed="false">
      <c r="A217" s="116" t="n">
        <v>44355</v>
      </c>
      <c r="B217" s="117" t="s">
        <v>49</v>
      </c>
      <c r="C217" s="117" t="s">
        <v>15</v>
      </c>
      <c r="D217" s="118" t="n">
        <v>32813.98</v>
      </c>
      <c r="E217" s="119"/>
      <c r="F217" s="119"/>
      <c r="G217" s="117"/>
      <c r="H217" s="117"/>
      <c r="I217" s="117"/>
      <c r="J217" s="117"/>
      <c r="K217" s="24" t="s">
        <v>33</v>
      </c>
      <c r="L217" s="105"/>
      <c r="M217" s="87"/>
    </row>
    <row r="218" customFormat="false" ht="12.8" hidden="false" customHeight="false" outlineLevel="0" collapsed="false">
      <c r="A218" s="116" t="n">
        <v>44355</v>
      </c>
      <c r="B218" s="117" t="s">
        <v>52</v>
      </c>
      <c r="C218" s="117" t="s">
        <v>34</v>
      </c>
      <c r="D218" s="113" t="n">
        <v>5.0483</v>
      </c>
      <c r="E218" s="77" t="n">
        <v>0</v>
      </c>
      <c r="F218" s="77" t="n">
        <v>174.93132738</v>
      </c>
      <c r="G218" s="113" t="n">
        <v>0</v>
      </c>
      <c r="H218" s="113" t="n">
        <f aca="false">F218*D218</f>
        <v>883.105820012454</v>
      </c>
      <c r="I218" s="114" t="n">
        <v>5.19287124568968</v>
      </c>
      <c r="J218" s="120" t="n">
        <f aca="false">H218 - F218*I218</f>
        <v>-25.2900399094758</v>
      </c>
      <c r="K218" s="24"/>
      <c r="L218" s="31" t="s">
        <v>118</v>
      </c>
      <c r="M218" s="87"/>
    </row>
    <row r="219" customFormat="false" ht="12.8" hidden="false" customHeight="false" outlineLevel="0" collapsed="false">
      <c r="A219" s="116" t="n">
        <v>44355</v>
      </c>
      <c r="B219" s="117" t="s">
        <v>14</v>
      </c>
      <c r="C219" s="117" t="s">
        <v>15</v>
      </c>
      <c r="D219" s="113" t="n">
        <f aca="false">D218*D220</f>
        <v>165654.815234</v>
      </c>
      <c r="E219" s="121" t="n">
        <v>0.005331</v>
      </c>
      <c r="F219" s="121" t="n">
        <v>5.33E-006</v>
      </c>
      <c r="G219" s="113" t="n">
        <f aca="false">E219*D219</f>
        <v>883.105820012454</v>
      </c>
      <c r="H219" s="113" t="n">
        <v>0</v>
      </c>
      <c r="I219" s="114" t="n">
        <v>176431.281581152</v>
      </c>
      <c r="J219" s="120" t="n">
        <f aca="false">H219 - F219*I219</f>
        <v>-0.94037873082754</v>
      </c>
      <c r="K219" s="24" t="s">
        <v>33</v>
      </c>
      <c r="L219" s="31"/>
      <c r="M219" s="87"/>
    </row>
    <row r="220" customFormat="false" ht="12.8" hidden="false" customHeight="false" outlineLevel="0" collapsed="false">
      <c r="A220" s="116" t="n">
        <v>44355</v>
      </c>
      <c r="B220" s="117" t="s">
        <v>18</v>
      </c>
      <c r="C220" s="117" t="s">
        <v>15</v>
      </c>
      <c r="D220" s="70" t="n">
        <v>32813.98</v>
      </c>
      <c r="E220" s="121" t="n">
        <v>0.005331</v>
      </c>
      <c r="F220" s="121" t="n">
        <v>5.33E-006</v>
      </c>
      <c r="G220" s="70" t="n">
        <f aca="false">E220*D220</f>
        <v>174.93132738</v>
      </c>
      <c r="H220" s="70" t="n">
        <v>0</v>
      </c>
      <c r="I220" s="122" t="n">
        <v>32956.10624938</v>
      </c>
      <c r="J220" s="70" t="n">
        <f aca="false">H220 - F220*I220</f>
        <v>-0.175656046309195</v>
      </c>
      <c r="K220" s="24"/>
      <c r="L220" s="31" t="s">
        <v>104</v>
      </c>
      <c r="M220" s="87"/>
    </row>
    <row r="221" customFormat="false" ht="12.8" hidden="false" customHeight="false" outlineLevel="0" collapsed="false">
      <c r="A221" s="39" t="n">
        <v>44356</v>
      </c>
      <c r="B221" s="37" t="s">
        <v>113</v>
      </c>
      <c r="C221" s="37" t="s">
        <v>15</v>
      </c>
      <c r="D221" s="40" t="n">
        <v>5.086</v>
      </c>
      <c r="E221" s="99" t="n">
        <v>118.01</v>
      </c>
      <c r="F221" s="42" t="n">
        <v>0</v>
      </c>
      <c r="G221" s="108" t="n">
        <v>600.2</v>
      </c>
      <c r="H221" s="108" t="n">
        <v>0</v>
      </c>
      <c r="I221" s="63" t="n">
        <v>5.08876330712232</v>
      </c>
      <c r="J221" s="108" t="n">
        <f aca="false">H221 - F221*I221</f>
        <v>0</v>
      </c>
      <c r="K221" s="88" t="s">
        <v>33</v>
      </c>
      <c r="L221" s="87"/>
      <c r="M221" s="87" t="s">
        <v>113</v>
      </c>
    </row>
    <row r="222" customFormat="false" ht="12.8" hidden="false" customHeight="false" outlineLevel="0" collapsed="false">
      <c r="A222" s="43" t="n">
        <v>44356</v>
      </c>
      <c r="B222" s="44" t="s">
        <v>119</v>
      </c>
      <c r="C222" s="44" t="s">
        <v>15</v>
      </c>
      <c r="D222" s="69" t="n">
        <v>1</v>
      </c>
      <c r="E222" s="98" t="n">
        <v>66.95</v>
      </c>
      <c r="F222" s="48" t="n">
        <v>0</v>
      </c>
      <c r="G222" s="106" t="n">
        <v>66.95</v>
      </c>
      <c r="H222" s="106" t="n">
        <v>0</v>
      </c>
      <c r="I222" s="109" t="n">
        <v>1</v>
      </c>
      <c r="J222" s="106" t="n">
        <f aca="false">H222 - F222*I222</f>
        <v>0</v>
      </c>
      <c r="K222" s="110" t="s">
        <v>33</v>
      </c>
      <c r="L222" s="31"/>
      <c r="M222" s="87" t="s">
        <v>119</v>
      </c>
    </row>
    <row r="223" customFormat="false" ht="12.8" hidden="false" customHeight="false" outlineLevel="0" collapsed="false">
      <c r="A223" s="43" t="n">
        <v>44356</v>
      </c>
      <c r="B223" s="44" t="s">
        <v>113</v>
      </c>
      <c r="C223" s="44" t="s">
        <v>34</v>
      </c>
      <c r="D223" s="69" t="n">
        <v>5.0527</v>
      </c>
      <c r="E223" s="98" t="n">
        <v>0</v>
      </c>
      <c r="F223" s="48" t="n">
        <v>118.01</v>
      </c>
      <c r="G223" s="106" t="n">
        <v>0</v>
      </c>
      <c r="H223" s="106" t="n">
        <f aca="false">F223*D223</f>
        <v>596.269127</v>
      </c>
      <c r="I223" s="109" t="n">
        <v>5.08600985221005</v>
      </c>
      <c r="J223" s="106" t="n">
        <f aca="false">H223 - F223*I223</f>
        <v>-3.93089565930802</v>
      </c>
      <c r="K223" s="110"/>
      <c r="L223" s="31" t="s">
        <v>120</v>
      </c>
      <c r="M223" s="87"/>
    </row>
    <row r="224" customFormat="false" ht="12.8" hidden="false" customHeight="false" outlineLevel="0" collapsed="false">
      <c r="A224" s="43" t="n">
        <v>44356</v>
      </c>
      <c r="B224" s="44" t="s">
        <v>58</v>
      </c>
      <c r="C224" s="44" t="s">
        <v>15</v>
      </c>
      <c r="D224" s="69" t="n">
        <f aca="false">G224/E224</f>
        <v>5.0527</v>
      </c>
      <c r="E224" s="98" t="n">
        <v>118.01</v>
      </c>
      <c r="F224" s="48" t="n">
        <v>0</v>
      </c>
      <c r="G224" s="106" t="n">
        <f aca="false">H223</f>
        <v>596.269127</v>
      </c>
      <c r="H224" s="106" t="n">
        <v>0</v>
      </c>
      <c r="I224" s="109" t="n">
        <v>5.20752735486892</v>
      </c>
      <c r="J224" s="106" t="n">
        <f aca="false">H224 - F224*I224</f>
        <v>0</v>
      </c>
      <c r="K224" s="110"/>
      <c r="L224" s="31"/>
      <c r="M224" s="87"/>
    </row>
    <row r="225" customFormat="false" ht="12.8" hidden="false" customHeight="false" outlineLevel="0" collapsed="false">
      <c r="A225" s="39" t="n">
        <v>44356</v>
      </c>
      <c r="B225" s="37" t="s">
        <v>113</v>
      </c>
      <c r="C225" s="37" t="s">
        <v>15</v>
      </c>
      <c r="D225" s="40" t="n">
        <v>5.095</v>
      </c>
      <c r="E225" s="99" t="n">
        <v>166.7</v>
      </c>
      <c r="F225" s="42" t="n">
        <v>0.1667</v>
      </c>
      <c r="G225" s="108" t="n">
        <v>849.3365</v>
      </c>
      <c r="H225" s="108" t="n">
        <v>0</v>
      </c>
      <c r="I225" s="63" t="n">
        <v>5.09499983929117</v>
      </c>
      <c r="J225" s="108" t="n">
        <f aca="false">H225 - F225*I225</f>
        <v>-0.849336473209838</v>
      </c>
      <c r="K225" s="88" t="s">
        <v>33</v>
      </c>
      <c r="M225" s="87"/>
    </row>
    <row r="226" customFormat="false" ht="12.8" hidden="false" customHeight="false" outlineLevel="0" collapsed="false">
      <c r="A226" s="43" t="n">
        <v>44356</v>
      </c>
      <c r="B226" s="44" t="s">
        <v>119</v>
      </c>
      <c r="C226" s="44" t="s">
        <v>15</v>
      </c>
      <c r="D226" s="69" t="n">
        <v>1</v>
      </c>
      <c r="E226" s="98" t="n">
        <v>166.53</v>
      </c>
      <c r="F226" s="48" t="n">
        <v>0</v>
      </c>
      <c r="G226" s="106" t="n">
        <v>166.53</v>
      </c>
      <c r="H226" s="106" t="n">
        <v>0</v>
      </c>
      <c r="I226" s="109" t="n">
        <v>1</v>
      </c>
      <c r="J226" s="106" t="n">
        <f aca="false">H226 - F226*I226</f>
        <v>0</v>
      </c>
      <c r="K226" s="110" t="s">
        <v>33</v>
      </c>
      <c r="L226" s="31"/>
      <c r="M226" s="87"/>
    </row>
    <row r="227" customFormat="false" ht="12.8" hidden="false" customHeight="false" outlineLevel="0" collapsed="false">
      <c r="A227" s="43" t="n">
        <v>44356</v>
      </c>
      <c r="B227" s="44" t="s">
        <v>113</v>
      </c>
      <c r="C227" s="44" t="s">
        <v>34</v>
      </c>
      <c r="D227" s="69" t="n">
        <v>5.0527</v>
      </c>
      <c r="E227" s="98" t="n">
        <v>0</v>
      </c>
      <c r="F227" s="48" t="n">
        <v>166.53</v>
      </c>
      <c r="G227" s="106" t="n">
        <v>0</v>
      </c>
      <c r="H227" s="106" t="n">
        <f aca="false">F227*D227</f>
        <v>841.426131</v>
      </c>
      <c r="I227" s="109" t="n">
        <v>5.09499983929117</v>
      </c>
      <c r="J227" s="106" t="n">
        <f aca="false">H227 - F227*I227</f>
        <v>-7.04419223715865</v>
      </c>
      <c r="K227" s="110"/>
      <c r="L227" s="31" t="s">
        <v>120</v>
      </c>
      <c r="M227" s="87"/>
    </row>
    <row r="228" customFormat="false" ht="12.8" hidden="false" customHeight="false" outlineLevel="0" collapsed="false">
      <c r="A228" s="43" t="n">
        <v>44356</v>
      </c>
      <c r="B228" s="44" t="s">
        <v>58</v>
      </c>
      <c r="C228" s="44" t="s">
        <v>15</v>
      </c>
      <c r="D228" s="69" t="n">
        <f aca="false">G228/E228</f>
        <v>5.0527</v>
      </c>
      <c r="E228" s="98" t="n">
        <v>166.53</v>
      </c>
      <c r="F228" s="48" t="n">
        <v>0</v>
      </c>
      <c r="G228" s="106" t="n">
        <f aca="false">H227</f>
        <v>841.426131</v>
      </c>
      <c r="H228" s="106" t="n">
        <v>0</v>
      </c>
      <c r="I228" s="109" t="n">
        <v>5.15601514822618</v>
      </c>
      <c r="J228" s="106" t="n">
        <f aca="false">H228 - F228*I228</f>
        <v>0</v>
      </c>
      <c r="K228" s="110"/>
      <c r="L228" s="31"/>
      <c r="M228" s="87"/>
    </row>
    <row r="229" customFormat="false" ht="12.8" hidden="false" customHeight="false" outlineLevel="0" collapsed="false">
      <c r="A229" s="39" t="n">
        <v>44357</v>
      </c>
      <c r="B229" s="37" t="s">
        <v>49</v>
      </c>
      <c r="C229" s="37" t="s">
        <v>34</v>
      </c>
      <c r="D229" s="74" t="n">
        <v>38128.29</v>
      </c>
      <c r="E229" s="99"/>
      <c r="F229" s="99"/>
      <c r="G229" s="37"/>
      <c r="H229" s="37"/>
      <c r="I229" s="37"/>
      <c r="J229" s="37"/>
      <c r="K229" s="71" t="s">
        <v>33</v>
      </c>
      <c r="L229" s="10" t="s">
        <v>121</v>
      </c>
      <c r="M229" s="87"/>
    </row>
    <row r="230" customFormat="false" ht="12.8" hidden="false" customHeight="false" outlineLevel="0" collapsed="false">
      <c r="A230" s="39" t="n">
        <v>44357</v>
      </c>
      <c r="B230" s="37" t="s">
        <v>14</v>
      </c>
      <c r="C230" s="37" t="s">
        <v>34</v>
      </c>
      <c r="D230" s="123" t="n">
        <f aca="false">D231*L230</f>
        <v>193039.719441</v>
      </c>
      <c r="E230" s="42" t="n">
        <v>0</v>
      </c>
      <c r="F230" s="42" t="n">
        <v>0.001233</v>
      </c>
      <c r="G230" s="7" t="n">
        <f aca="false">D230*E230</f>
        <v>0</v>
      </c>
      <c r="H230" s="7" t="n">
        <f aca="false">F230*D230</f>
        <v>238.017974070753</v>
      </c>
      <c r="I230" s="124" t="n">
        <v>176431.281581152</v>
      </c>
      <c r="J230" s="7" t="n">
        <f aca="false">H230 - F230*I230</f>
        <v>20.4782038811926</v>
      </c>
      <c r="K230" s="71"/>
      <c r="L230" s="125" t="n">
        <v>5.0629</v>
      </c>
      <c r="M230" s="87"/>
    </row>
    <row r="231" customFormat="false" ht="12.8" hidden="false" customHeight="false" outlineLevel="0" collapsed="false">
      <c r="A231" s="39" t="n">
        <v>44357</v>
      </c>
      <c r="B231" s="37" t="s">
        <v>18</v>
      </c>
      <c r="C231" s="37" t="s">
        <v>34</v>
      </c>
      <c r="D231" s="15" t="n">
        <v>38128.29</v>
      </c>
      <c r="E231" s="42" t="n">
        <v>0</v>
      </c>
      <c r="F231" s="42" t="n">
        <v>0.001233</v>
      </c>
      <c r="G231" s="15" t="n">
        <f aca="false">E231*D231</f>
        <v>0</v>
      </c>
      <c r="H231" s="7" t="n">
        <f aca="false">F231*D231</f>
        <v>47.01218157</v>
      </c>
      <c r="I231" s="16" t="n">
        <v>32956.10624938</v>
      </c>
      <c r="J231" s="15" t="n">
        <f aca="false">H231 - F231*I231</f>
        <v>6.37730256451446</v>
      </c>
      <c r="K231" s="71" t="s">
        <v>33</v>
      </c>
      <c r="L231" s="10" t="s">
        <v>51</v>
      </c>
      <c r="M231" s="87"/>
    </row>
    <row r="232" customFormat="false" ht="12.8" hidden="false" customHeight="false" outlineLevel="0" collapsed="false">
      <c r="A232" s="39" t="n">
        <v>44357</v>
      </c>
      <c r="B232" s="37" t="s">
        <v>52</v>
      </c>
      <c r="C232" s="37" t="s">
        <v>15</v>
      </c>
      <c r="D232" s="61" t="n">
        <f aca="false">G232/E232</f>
        <v>5.0629</v>
      </c>
      <c r="E232" s="78" t="n">
        <v>47.01218157</v>
      </c>
      <c r="F232" s="78" t="n">
        <v>0.04701218</v>
      </c>
      <c r="G232" s="126" t="n">
        <f aca="false">H230</f>
        <v>238.017974070753</v>
      </c>
      <c r="H232" s="126" t="n">
        <v>0</v>
      </c>
      <c r="I232" s="123" t="n">
        <v>5.13216348717841</v>
      </c>
      <c r="J232" s="126" t="n">
        <f aca="false">H232 - F232*I232</f>
        <v>-0.241274193648659</v>
      </c>
      <c r="K232" s="71"/>
      <c r="L232" s="10" t="s">
        <v>37</v>
      </c>
      <c r="M232" s="87"/>
    </row>
    <row r="233" customFormat="false" ht="12.8" hidden="false" customHeight="false" outlineLevel="0" collapsed="false">
      <c r="A233" s="43" t="n">
        <v>44357</v>
      </c>
      <c r="B233" s="127" t="s">
        <v>49</v>
      </c>
      <c r="C233" s="127" t="s">
        <v>34</v>
      </c>
      <c r="D233" s="128" t="n">
        <v>38128.3</v>
      </c>
      <c r="E233" s="129"/>
      <c r="F233" s="129"/>
      <c r="G233" s="127"/>
      <c r="H233" s="127"/>
      <c r="I233" s="127"/>
      <c r="J233" s="127"/>
      <c r="K233" s="130" t="s">
        <v>33</v>
      </c>
      <c r="L233" s="131" t="s">
        <v>121</v>
      </c>
      <c r="M233" s="87"/>
    </row>
    <row r="234" customFormat="false" ht="12.8" hidden="false" customHeight="false" outlineLevel="0" collapsed="false">
      <c r="A234" s="43" t="n">
        <v>44357</v>
      </c>
      <c r="B234" s="127" t="s">
        <v>14</v>
      </c>
      <c r="C234" s="127" t="s">
        <v>34</v>
      </c>
      <c r="D234" s="113" t="n">
        <f aca="false">D235*L234</f>
        <v>193039.77007</v>
      </c>
      <c r="E234" s="132" t="n">
        <v>0</v>
      </c>
      <c r="F234" s="132" t="n">
        <v>0.002707</v>
      </c>
      <c r="G234" s="133" t="n">
        <f aca="false">D234*E234</f>
        <v>0</v>
      </c>
      <c r="H234" s="133" t="n">
        <f aca="false">F234*D234</f>
        <v>522.55865757949</v>
      </c>
      <c r="I234" s="114" t="n">
        <v>176431.281581152</v>
      </c>
      <c r="J234" s="133" t="n">
        <f aca="false">H234 - F234*I234</f>
        <v>44.9591783393115</v>
      </c>
      <c r="K234" s="130"/>
      <c r="L234" s="134" t="n">
        <v>5.0629</v>
      </c>
      <c r="M234" s="87"/>
    </row>
    <row r="235" customFormat="false" ht="12.8" hidden="false" customHeight="false" outlineLevel="0" collapsed="false">
      <c r="A235" s="43" t="n">
        <v>44357</v>
      </c>
      <c r="B235" s="127" t="s">
        <v>18</v>
      </c>
      <c r="C235" s="127" t="s">
        <v>34</v>
      </c>
      <c r="D235" s="135" t="n">
        <v>38128.3</v>
      </c>
      <c r="E235" s="132" t="n">
        <v>0</v>
      </c>
      <c r="F235" s="132" t="n">
        <v>0.002707</v>
      </c>
      <c r="G235" s="135" t="n">
        <f aca="false">E235*D235</f>
        <v>0</v>
      </c>
      <c r="H235" s="133" t="n">
        <f aca="false">F235*D235</f>
        <v>103.2133081</v>
      </c>
      <c r="I235" s="136" t="n">
        <v>32956.10624938</v>
      </c>
      <c r="J235" s="135" t="n">
        <f aca="false">H235 - F235*I235</f>
        <v>14.0011284829284</v>
      </c>
      <c r="K235" s="130" t="s">
        <v>33</v>
      </c>
      <c r="L235" s="131" t="s">
        <v>51</v>
      </c>
      <c r="M235" s="87"/>
    </row>
    <row r="236" customFormat="false" ht="12.8" hidden="false" customHeight="false" outlineLevel="0" collapsed="false">
      <c r="A236" s="43" t="n">
        <v>44357</v>
      </c>
      <c r="B236" s="127" t="s">
        <v>52</v>
      </c>
      <c r="C236" s="127" t="s">
        <v>15</v>
      </c>
      <c r="D236" s="68" t="n">
        <f aca="false">G236/E236</f>
        <v>5.0629</v>
      </c>
      <c r="E236" s="77" t="n">
        <v>103.2133081</v>
      </c>
      <c r="F236" s="77" t="n">
        <v>0.10321331</v>
      </c>
      <c r="G236" s="133" t="n">
        <f aca="false">H234</f>
        <v>522.55865757949</v>
      </c>
      <c r="H236" s="133" t="n">
        <v>0</v>
      </c>
      <c r="I236" s="113" t="n">
        <v>5.09708819560404</v>
      </c>
      <c r="J236" s="133" t="n">
        <f aca="false">H236 - F236*I236</f>
        <v>-0.52608734403022</v>
      </c>
      <c r="K236" s="130"/>
      <c r="L236" s="131" t="s">
        <v>37</v>
      </c>
      <c r="M236" s="87"/>
    </row>
    <row r="237" customFormat="false" ht="12.8" hidden="false" customHeight="false" outlineLevel="0" collapsed="false">
      <c r="A237" s="137" t="n">
        <v>44360</v>
      </c>
      <c r="B237" s="52" t="s">
        <v>32</v>
      </c>
      <c r="C237" s="138" t="s">
        <v>15</v>
      </c>
      <c r="D237" s="78" t="n">
        <v>0.064747</v>
      </c>
      <c r="E237" s="78" t="n">
        <v>0.007</v>
      </c>
      <c r="F237" s="139"/>
      <c r="G237" s="139"/>
      <c r="H237" s="139"/>
      <c r="I237" s="139"/>
      <c r="J237" s="139"/>
      <c r="K237" s="56" t="s">
        <v>33</v>
      </c>
      <c r="L237" s="140" t="s">
        <v>122</v>
      </c>
      <c r="M237" s="87" t="s">
        <v>123</v>
      </c>
    </row>
    <row r="238" customFormat="false" ht="12.8" hidden="false" customHeight="false" outlineLevel="0" collapsed="false">
      <c r="A238" s="137" t="n">
        <v>44360</v>
      </c>
      <c r="B238" s="141" t="s">
        <v>14</v>
      </c>
      <c r="C238" s="142" t="s">
        <v>34</v>
      </c>
      <c r="D238" s="143" t="n">
        <f aca="false">D239*L238</f>
        <v>197226.89</v>
      </c>
      <c r="E238" s="78" t="n">
        <v>0</v>
      </c>
      <c r="F238" s="78" t="n">
        <f aca="false">3*0.00045322+0.00058272</f>
        <v>0.00194238</v>
      </c>
      <c r="G238" s="126" t="n">
        <f aca="false">D238*E238</f>
        <v>0</v>
      </c>
      <c r="H238" s="126" t="n">
        <f aca="false">F238*D238</f>
        <v>383.0895665982</v>
      </c>
      <c r="I238" s="124" t="n">
        <v>176431.281581152</v>
      </c>
      <c r="J238" s="126" t="n">
        <f aca="false">H238 - F238*I238</f>
        <v>40.392973880602</v>
      </c>
      <c r="K238" s="56"/>
      <c r="L238" s="144" t="n">
        <v>5.0701</v>
      </c>
      <c r="M238" s="87" t="n">
        <v>38900</v>
      </c>
    </row>
    <row r="239" customFormat="false" ht="12.8" hidden="false" customHeight="false" outlineLevel="0" collapsed="false">
      <c r="A239" s="137" t="n">
        <v>44360</v>
      </c>
      <c r="B239" s="138" t="s">
        <v>18</v>
      </c>
      <c r="C239" s="142" t="s">
        <v>34</v>
      </c>
      <c r="D239" s="145" t="n">
        <v>38900</v>
      </c>
      <c r="E239" s="78" t="n">
        <v>0</v>
      </c>
      <c r="F239" s="78" t="n">
        <f aca="false">3*0.00045322+0.00058272</f>
        <v>0.00194238</v>
      </c>
      <c r="G239" s="143" t="n">
        <f aca="false">D239*E239</f>
        <v>0</v>
      </c>
      <c r="H239" s="143" t="n">
        <f aca="false">F239*D239</f>
        <v>75.558582</v>
      </c>
      <c r="I239" s="146" t="n">
        <v>32956.10624938</v>
      </c>
      <c r="J239" s="143" t="n">
        <f aca="false">H239 - F239*I239</f>
        <v>11.5453003433293</v>
      </c>
      <c r="K239" s="56"/>
      <c r="L239" s="140" t="s">
        <v>124</v>
      </c>
      <c r="M239" s="87"/>
    </row>
    <row r="240" customFormat="false" ht="12.8" hidden="false" customHeight="false" outlineLevel="0" collapsed="false">
      <c r="A240" s="137" t="n">
        <v>44360</v>
      </c>
      <c r="B240" s="138" t="s">
        <v>27</v>
      </c>
      <c r="C240" s="138" t="s">
        <v>15</v>
      </c>
      <c r="D240" s="147" t="n">
        <f aca="false">G240/E240</f>
        <v>12769.65221994</v>
      </c>
      <c r="E240" s="78" t="n">
        <v>0.03</v>
      </c>
      <c r="F240" s="78" t="n">
        <v>3E-005</v>
      </c>
      <c r="G240" s="126" t="n">
        <f aca="false">H238</f>
        <v>383.0895665982</v>
      </c>
      <c r="H240" s="126" t="n">
        <v>0</v>
      </c>
      <c r="I240" s="123" t="n">
        <v>6595.96608912105</v>
      </c>
      <c r="J240" s="126" t="n">
        <f aca="false">H240 - F240*I240</f>
        <v>-0.197878982673632</v>
      </c>
      <c r="K240" s="56"/>
      <c r="L240" s="140" t="s">
        <v>37</v>
      </c>
      <c r="M240" s="87"/>
    </row>
    <row r="241" customFormat="false" ht="12.8" hidden="false" customHeight="false" outlineLevel="0" collapsed="false">
      <c r="A241" s="137" t="n">
        <v>44360</v>
      </c>
      <c r="B241" s="138" t="s">
        <v>28</v>
      </c>
      <c r="C241" s="138" t="s">
        <v>15</v>
      </c>
      <c r="D241" s="143" t="n">
        <f aca="false">G241/E241</f>
        <v>2518.6194</v>
      </c>
      <c r="E241" s="78" t="n">
        <v>0.03</v>
      </c>
      <c r="F241" s="78" t="n">
        <v>3E-005</v>
      </c>
      <c r="G241" s="143" t="n">
        <f aca="false">H239</f>
        <v>75.558582</v>
      </c>
      <c r="H241" s="143" t="n">
        <v>0</v>
      </c>
      <c r="I241" s="145" t="n">
        <v>1278.77828209912</v>
      </c>
      <c r="J241" s="143" t="n">
        <f aca="false">H241 - F241*I241</f>
        <v>-0.0383633484629736</v>
      </c>
      <c r="K241" s="56"/>
      <c r="L241" s="140" t="s">
        <v>37</v>
      </c>
      <c r="M241" s="87"/>
    </row>
    <row r="242" customFormat="false" ht="12.8" hidden="false" customHeight="false" outlineLevel="0" collapsed="false">
      <c r="A242" s="148" t="n">
        <v>44360</v>
      </c>
      <c r="B242" s="103" t="s">
        <v>38</v>
      </c>
      <c r="C242" s="127" t="s">
        <v>15</v>
      </c>
      <c r="D242" s="77" t="n">
        <v>0.004397</v>
      </c>
      <c r="E242" s="77" t="n">
        <v>0.39</v>
      </c>
      <c r="F242" s="129"/>
      <c r="G242" s="129"/>
      <c r="H242" s="129"/>
      <c r="I242" s="129"/>
      <c r="J242" s="129"/>
      <c r="K242" s="149" t="s">
        <v>33</v>
      </c>
      <c r="L242" s="131" t="s">
        <v>122</v>
      </c>
      <c r="M242" s="87" t="s">
        <v>123</v>
      </c>
    </row>
    <row r="243" customFormat="false" ht="12.8" hidden="false" customHeight="false" outlineLevel="0" collapsed="false">
      <c r="A243" s="148" t="n">
        <v>44360</v>
      </c>
      <c r="B243" s="150" t="s">
        <v>14</v>
      </c>
      <c r="C243" s="151" t="s">
        <v>34</v>
      </c>
      <c r="D243" s="152" t="n">
        <f aca="false">D244*L243</f>
        <v>197226.89</v>
      </c>
      <c r="E243" s="77" t="n">
        <v>0</v>
      </c>
      <c r="F243" s="77" t="n">
        <v>0.00171483</v>
      </c>
      <c r="G243" s="133" t="n">
        <f aca="false">D243*E243</f>
        <v>0</v>
      </c>
      <c r="H243" s="133" t="n">
        <f aca="false">F243*D243</f>
        <v>338.2105877787</v>
      </c>
      <c r="I243" s="114" t="n">
        <v>176431.281581152</v>
      </c>
      <c r="J243" s="133" t="n">
        <f aca="false">H243 - F243*I243</f>
        <v>35.6609331848931</v>
      </c>
      <c r="K243" s="149"/>
      <c r="L243" s="153" t="n">
        <v>5.0701</v>
      </c>
      <c r="M243" s="87" t="n">
        <v>38900</v>
      </c>
    </row>
    <row r="244" customFormat="false" ht="12.8" hidden="false" customHeight="false" outlineLevel="0" collapsed="false">
      <c r="A244" s="148" t="n">
        <v>44360</v>
      </c>
      <c r="B244" s="127" t="s">
        <v>18</v>
      </c>
      <c r="C244" s="151" t="s">
        <v>34</v>
      </c>
      <c r="D244" s="154" t="n">
        <v>38900</v>
      </c>
      <c r="E244" s="77" t="n">
        <v>0</v>
      </c>
      <c r="F244" s="77" t="n">
        <v>0.00171483</v>
      </c>
      <c r="G244" s="135" t="n">
        <f aca="false">D244*E244</f>
        <v>0</v>
      </c>
      <c r="H244" s="133" t="n">
        <f aca="false">F244*D244</f>
        <v>66.706887</v>
      </c>
      <c r="I244" s="136" t="n">
        <v>32956.10624938</v>
      </c>
      <c r="J244" s="135" t="n">
        <f aca="false">H244 - F244*I244</f>
        <v>10.1927673203757</v>
      </c>
      <c r="K244" s="149"/>
      <c r="L244" s="131" t="s">
        <v>124</v>
      </c>
      <c r="M244" s="87"/>
    </row>
    <row r="245" customFormat="false" ht="12.8" hidden="false" customHeight="false" outlineLevel="0" collapsed="false">
      <c r="A245" s="148" t="n">
        <v>44360</v>
      </c>
      <c r="B245" s="127" t="s">
        <v>23</v>
      </c>
      <c r="C245" s="127" t="s">
        <v>15</v>
      </c>
      <c r="D245" s="152" t="n">
        <f aca="false">G245/E245</f>
        <v>867.20663533</v>
      </c>
      <c r="E245" s="77" t="n">
        <v>0.39</v>
      </c>
      <c r="F245" s="77" t="n">
        <v>0.00039</v>
      </c>
      <c r="G245" s="133" t="n">
        <f aca="false">H243</f>
        <v>338.2105877787</v>
      </c>
      <c r="H245" s="133" t="n">
        <v>0</v>
      </c>
      <c r="I245" s="113" t="n">
        <v>618.843346690738</v>
      </c>
      <c r="J245" s="133" t="n">
        <f aca="false">H245 - F245*I245</f>
        <v>-0.241348905209388</v>
      </c>
      <c r="K245" s="149"/>
      <c r="L245" s="131" t="s">
        <v>37</v>
      </c>
      <c r="M245" s="87"/>
    </row>
    <row r="246" customFormat="false" ht="12.8" hidden="false" customHeight="false" outlineLevel="0" collapsed="false">
      <c r="A246" s="148" t="n">
        <v>44360</v>
      </c>
      <c r="B246" s="127" t="s">
        <v>24</v>
      </c>
      <c r="C246" s="127" t="s">
        <v>15</v>
      </c>
      <c r="D246" s="135" t="n">
        <f aca="false">G246/E246</f>
        <v>171.0433</v>
      </c>
      <c r="E246" s="77" t="n">
        <v>0.39</v>
      </c>
      <c r="F246" s="77" t="n">
        <v>0.00039</v>
      </c>
      <c r="G246" s="135" t="n">
        <f aca="false">H244</f>
        <v>66.706887</v>
      </c>
      <c r="H246" s="135" t="n">
        <v>0</v>
      </c>
      <c r="I246" s="154" t="n">
        <v>120.956235521512</v>
      </c>
      <c r="J246" s="135" t="n">
        <f aca="false">H246 - F246*I246</f>
        <v>-0.0471729318533897</v>
      </c>
      <c r="K246" s="149"/>
      <c r="L246" s="131" t="s">
        <v>37</v>
      </c>
      <c r="M246" s="87"/>
    </row>
    <row r="247" customFormat="false" ht="12.8" hidden="false" customHeight="false" outlineLevel="0" collapsed="false">
      <c r="A247" s="137" t="n">
        <v>44360</v>
      </c>
      <c r="B247" s="78" t="s">
        <v>53</v>
      </c>
      <c r="C247" s="138" t="s">
        <v>34</v>
      </c>
      <c r="D247" s="78" t="n">
        <v>39450</v>
      </c>
      <c r="E247" s="139"/>
      <c r="F247" s="139"/>
      <c r="G247" s="138"/>
      <c r="H247" s="138"/>
      <c r="I247" s="138"/>
      <c r="J247" s="138"/>
      <c r="K247" s="155" t="s">
        <v>33</v>
      </c>
      <c r="L247" s="140" t="s">
        <v>122</v>
      </c>
      <c r="M247" s="87"/>
    </row>
    <row r="248" customFormat="false" ht="12.8" hidden="false" customHeight="false" outlineLevel="0" collapsed="false">
      <c r="A248" s="137" t="n">
        <v>44360</v>
      </c>
      <c r="B248" s="78" t="s">
        <v>14</v>
      </c>
      <c r="C248" s="142" t="s">
        <v>34</v>
      </c>
      <c r="D248" s="123" t="n">
        <f aca="false">D249*L248</f>
        <v>200015.445</v>
      </c>
      <c r="E248" s="156" t="n">
        <v>0</v>
      </c>
      <c r="F248" s="78" t="n">
        <v>0.002788</v>
      </c>
      <c r="G248" s="126" t="n">
        <f aca="false">D248*E248</f>
        <v>0</v>
      </c>
      <c r="H248" s="126" t="n">
        <f aca="false">F248*D248</f>
        <v>557.64306066</v>
      </c>
      <c r="I248" s="124" t="n">
        <v>176431.281581152</v>
      </c>
      <c r="J248" s="126" t="n">
        <f aca="false">H248 - F248*I248</f>
        <v>65.7526476117482</v>
      </c>
      <c r="K248" s="155"/>
      <c r="L248" s="144" t="n">
        <v>5.0701</v>
      </c>
      <c r="M248" s="87"/>
    </row>
    <row r="249" customFormat="false" ht="12.8" hidden="false" customHeight="false" outlineLevel="0" collapsed="false">
      <c r="A249" s="137" t="n">
        <v>44360</v>
      </c>
      <c r="B249" s="78" t="s">
        <v>18</v>
      </c>
      <c r="C249" s="142" t="s">
        <v>34</v>
      </c>
      <c r="D249" s="145" t="n">
        <v>39450</v>
      </c>
      <c r="E249" s="156" t="n">
        <v>0</v>
      </c>
      <c r="F249" s="78" t="n">
        <v>0.002788</v>
      </c>
      <c r="G249" s="143" t="n">
        <f aca="false">E249*D249</f>
        <v>0</v>
      </c>
      <c r="H249" s="143" t="n">
        <f aca="false">F249*D249</f>
        <v>109.9866</v>
      </c>
      <c r="I249" s="146" t="n">
        <v>32956.10624938</v>
      </c>
      <c r="J249" s="143" t="n">
        <f aca="false">H249 - F249*I249</f>
        <v>18.1049757767286</v>
      </c>
      <c r="K249" s="155" t="s">
        <v>33</v>
      </c>
      <c r="L249" s="140" t="s">
        <v>125</v>
      </c>
      <c r="M249" s="87"/>
    </row>
    <row r="250" customFormat="false" ht="12.8" hidden="false" customHeight="false" outlineLevel="0" collapsed="false">
      <c r="A250" s="137" t="n">
        <v>44360</v>
      </c>
      <c r="B250" s="78" t="s">
        <v>55</v>
      </c>
      <c r="C250" s="138" t="s">
        <v>15</v>
      </c>
      <c r="D250" s="61" t="n">
        <f aca="false">G250/E250</f>
        <v>5.0701</v>
      </c>
      <c r="E250" s="78" t="n">
        <v>109.9866</v>
      </c>
      <c r="F250" s="78" t="n">
        <v>0.1099866</v>
      </c>
      <c r="G250" s="126" t="n">
        <f aca="false">H248</f>
        <v>557.64306066</v>
      </c>
      <c r="H250" s="126" t="n">
        <v>0</v>
      </c>
      <c r="I250" s="123" t="n">
        <v>5.06954015826576</v>
      </c>
      <c r="J250" s="126" t="n">
        <f aca="false">H250 - F250*I250</f>
        <v>-0.557581485571113</v>
      </c>
      <c r="K250" s="155"/>
      <c r="L250" s="140" t="s">
        <v>37</v>
      </c>
      <c r="M250" s="87"/>
    </row>
    <row r="251" customFormat="false" ht="12.8" hidden="false" customHeight="false" outlineLevel="0" collapsed="false">
      <c r="A251" s="43" t="n">
        <v>44365</v>
      </c>
      <c r="B251" s="77" t="s">
        <v>72</v>
      </c>
      <c r="C251" s="77" t="s">
        <v>15</v>
      </c>
      <c r="D251" s="77" t="n">
        <v>35473.37</v>
      </c>
      <c r="E251" s="77"/>
      <c r="F251" s="77"/>
      <c r="G251" s="77"/>
      <c r="H251" s="77"/>
      <c r="I251" s="77"/>
      <c r="J251" s="77"/>
      <c r="K251" s="130" t="s">
        <v>33</v>
      </c>
      <c r="L251" s="157"/>
      <c r="M251" s="87"/>
    </row>
    <row r="252" customFormat="false" ht="12.8" hidden="false" customHeight="false" outlineLevel="0" collapsed="false">
      <c r="A252" s="43" t="n">
        <v>44365</v>
      </c>
      <c r="B252" s="77" t="s">
        <v>58</v>
      </c>
      <c r="C252" s="76" t="s">
        <v>34</v>
      </c>
      <c r="D252" s="113" t="n">
        <f aca="false">L253</f>
        <v>5.0308</v>
      </c>
      <c r="E252" s="77" t="n">
        <v>0</v>
      </c>
      <c r="F252" s="77" t="n">
        <v>99.92848329</v>
      </c>
      <c r="G252" s="113" t="n">
        <v>0</v>
      </c>
      <c r="H252" s="113" t="n">
        <f aca="false">F252*D252</f>
        <v>502.720213735332</v>
      </c>
      <c r="I252" s="113" t="n">
        <v>5.15601514822618</v>
      </c>
      <c r="J252" s="120" t="n">
        <f aca="false">H252 - F252*I252</f>
        <v>-12.5125598471746</v>
      </c>
      <c r="K252" s="130"/>
      <c r="L252" s="157" t="s">
        <v>126</v>
      </c>
      <c r="M252" s="87"/>
    </row>
    <row r="253" customFormat="false" ht="12.8" hidden="false" customHeight="false" outlineLevel="0" collapsed="false">
      <c r="A253" s="43" t="n">
        <v>44365</v>
      </c>
      <c r="B253" s="77" t="s">
        <v>14</v>
      </c>
      <c r="C253" s="77" t="s">
        <v>15</v>
      </c>
      <c r="D253" s="113" t="n">
        <f aca="false">D252*D254</f>
        <v>178459.429796</v>
      </c>
      <c r="E253" s="77" t="n">
        <v>0.002817</v>
      </c>
      <c r="F253" s="77" t="n">
        <v>2.82E-006</v>
      </c>
      <c r="G253" s="113" t="n">
        <f aca="false">E253*D253</f>
        <v>502.720213735332</v>
      </c>
      <c r="H253" s="113" t="n">
        <v>0</v>
      </c>
      <c r="I253" s="113" t="n">
        <v>176525.882087515</v>
      </c>
      <c r="J253" s="120" t="n">
        <f aca="false">H253 - F253*I253</f>
        <v>-0.497802987486792</v>
      </c>
      <c r="K253" s="130"/>
      <c r="L253" s="153" t="n">
        <v>5.0308</v>
      </c>
      <c r="M253" s="87"/>
    </row>
    <row r="254" customFormat="false" ht="12.8" hidden="false" customHeight="false" outlineLevel="0" collapsed="false">
      <c r="A254" s="43" t="n">
        <v>44365</v>
      </c>
      <c r="B254" s="77" t="s">
        <v>18</v>
      </c>
      <c r="C254" s="77" t="s">
        <v>15</v>
      </c>
      <c r="D254" s="154" t="n">
        <v>35473.37</v>
      </c>
      <c r="E254" s="77" t="n">
        <v>0.002817</v>
      </c>
      <c r="F254" s="77" t="n">
        <v>2.82E-006</v>
      </c>
      <c r="G254" s="154" t="n">
        <f aca="false">E254*D254</f>
        <v>99.92848329</v>
      </c>
      <c r="H254" s="154" t="n">
        <v>0</v>
      </c>
      <c r="I254" s="154" t="n">
        <v>33073.5209549297</v>
      </c>
      <c r="J254" s="158" t="n">
        <f aca="false">H254 - F254*I254</f>
        <v>-0.0932673290929018</v>
      </c>
      <c r="K254" s="130"/>
      <c r="L254" s="157" t="s">
        <v>124</v>
      </c>
      <c r="M254" s="87"/>
    </row>
    <row r="255" customFormat="false" ht="12.8" hidden="false" customHeight="false" outlineLevel="0" collapsed="false">
      <c r="A255" s="137" t="n">
        <v>44368</v>
      </c>
      <c r="B255" s="78" t="s">
        <v>72</v>
      </c>
      <c r="C255" s="78" t="s">
        <v>15</v>
      </c>
      <c r="D255" s="78" t="n">
        <v>32000</v>
      </c>
      <c r="E255" s="78"/>
      <c r="F255" s="78"/>
      <c r="G255" s="78"/>
      <c r="H255" s="78"/>
      <c r="I255" s="78"/>
      <c r="J255" s="78"/>
      <c r="K255" s="155" t="s">
        <v>33</v>
      </c>
      <c r="L255" s="159"/>
      <c r="M255" s="87"/>
    </row>
    <row r="256" customFormat="false" ht="12.8" hidden="false" customHeight="false" outlineLevel="0" collapsed="false">
      <c r="A256" s="137" t="n">
        <v>44368</v>
      </c>
      <c r="B256" s="78" t="s">
        <v>58</v>
      </c>
      <c r="C256" s="80" t="s">
        <v>34</v>
      </c>
      <c r="D256" s="123" t="n">
        <f aca="false">L257</f>
        <v>5.0367</v>
      </c>
      <c r="E256" s="78" t="n">
        <v>0</v>
      </c>
      <c r="F256" s="78" t="n">
        <v>300</v>
      </c>
      <c r="G256" s="123" t="n">
        <v>0</v>
      </c>
      <c r="H256" s="123" t="n">
        <f aca="false">F256*D256</f>
        <v>1511.01</v>
      </c>
      <c r="I256" s="123" t="n">
        <v>5.15601514822618</v>
      </c>
      <c r="J256" s="160" t="n">
        <f aca="false">H256 - F256*I256</f>
        <v>-35.7945444678539</v>
      </c>
      <c r="K256" s="155"/>
      <c r="L256" s="159" t="s">
        <v>127</v>
      </c>
      <c r="M256" s="87"/>
    </row>
    <row r="257" customFormat="false" ht="12.8" hidden="false" customHeight="false" outlineLevel="0" collapsed="false">
      <c r="A257" s="137" t="n">
        <v>44368</v>
      </c>
      <c r="B257" s="78" t="s">
        <v>14</v>
      </c>
      <c r="C257" s="78" t="s">
        <v>15</v>
      </c>
      <c r="D257" s="123" t="n">
        <f aca="false">D256*D258</f>
        <v>161174.4</v>
      </c>
      <c r="E257" s="78" t="n">
        <v>0.009375</v>
      </c>
      <c r="F257" s="78" t="n">
        <v>9.38E-006</v>
      </c>
      <c r="G257" s="123" t="n">
        <f aca="false">E257*D257</f>
        <v>1511.01</v>
      </c>
      <c r="H257" s="123" t="n">
        <v>0</v>
      </c>
      <c r="I257" s="123" t="n">
        <v>174462.986414281</v>
      </c>
      <c r="J257" s="160" t="n">
        <f aca="false">H257 - F257*I257</f>
        <v>-1.63646281256596</v>
      </c>
      <c r="K257" s="155"/>
      <c r="L257" s="144" t="n">
        <v>5.0367</v>
      </c>
      <c r="M257" s="87"/>
    </row>
    <row r="258" customFormat="false" ht="12.8" hidden="false" customHeight="false" outlineLevel="0" collapsed="false">
      <c r="A258" s="137" t="n">
        <v>44368</v>
      </c>
      <c r="B258" s="78" t="s">
        <v>18</v>
      </c>
      <c r="C258" s="78" t="s">
        <v>15</v>
      </c>
      <c r="D258" s="145" t="n">
        <v>32000</v>
      </c>
      <c r="E258" s="78" t="n">
        <v>0.009375</v>
      </c>
      <c r="F258" s="78" t="n">
        <v>9.38E-006</v>
      </c>
      <c r="G258" s="145" t="n">
        <f aca="false">E258*D258</f>
        <v>300</v>
      </c>
      <c r="H258" s="145" t="n">
        <v>0</v>
      </c>
      <c r="I258" s="145" t="n">
        <v>32929.2637607106</v>
      </c>
      <c r="J258" s="161" t="n">
        <f aca="false">H258 - F258*I258</f>
        <v>-0.308876494075465</v>
      </c>
      <c r="K258" s="155"/>
      <c r="L258" s="159" t="s">
        <v>124</v>
      </c>
      <c r="M258" s="87"/>
    </row>
    <row r="259" customFormat="false" ht="12.8" hidden="false" customHeight="false" outlineLevel="0" collapsed="false">
      <c r="A259" s="43" t="n">
        <v>44368</v>
      </c>
      <c r="B259" s="162" t="s">
        <v>53</v>
      </c>
      <c r="C259" s="162" t="s">
        <v>15</v>
      </c>
      <c r="D259" s="162" t="n">
        <v>31400</v>
      </c>
      <c r="E259" s="162" t="n">
        <v>0.001592</v>
      </c>
      <c r="F259" s="162"/>
      <c r="G259" s="162"/>
      <c r="H259" s="162"/>
      <c r="I259" s="162"/>
      <c r="J259" s="162"/>
      <c r="K259" s="24" t="s">
        <v>33</v>
      </c>
      <c r="L259" s="157" t="s">
        <v>127</v>
      </c>
      <c r="M259" s="87"/>
    </row>
    <row r="260" customFormat="false" ht="12.8" hidden="false" customHeight="false" outlineLevel="0" collapsed="false">
      <c r="A260" s="43" t="n">
        <v>44368</v>
      </c>
      <c r="B260" s="162" t="s">
        <v>55</v>
      </c>
      <c r="C260" s="163" t="s">
        <v>34</v>
      </c>
      <c r="D260" s="164" t="n">
        <f aca="false">L260</f>
        <v>5.0367</v>
      </c>
      <c r="E260" s="162" t="n">
        <v>0</v>
      </c>
      <c r="F260" s="162" t="n">
        <v>49.9888</v>
      </c>
      <c r="G260" s="164" t="n">
        <v>0</v>
      </c>
      <c r="H260" s="164" t="n">
        <f aca="false">F260*D260</f>
        <v>251.77858896</v>
      </c>
      <c r="I260" s="164" t="n">
        <v>5.06954015826576</v>
      </c>
      <c r="J260" s="165" t="n">
        <f aca="false">H260 - F260*I260</f>
        <v>-1.64164010351544</v>
      </c>
      <c r="K260" s="24"/>
      <c r="L260" s="166" t="n">
        <v>5.0367</v>
      </c>
      <c r="M260" s="87"/>
    </row>
    <row r="261" customFormat="false" ht="12.8" hidden="false" customHeight="false" outlineLevel="0" collapsed="false">
      <c r="A261" s="43" t="n">
        <v>44368</v>
      </c>
      <c r="B261" s="162" t="s">
        <v>14</v>
      </c>
      <c r="C261" s="162" t="s">
        <v>15</v>
      </c>
      <c r="D261" s="164" t="n">
        <f aca="false">D260*D262</f>
        <v>158152.38</v>
      </c>
      <c r="E261" s="162" t="n">
        <v>0.001592</v>
      </c>
      <c r="F261" s="162" t="n">
        <v>1.59E-006</v>
      </c>
      <c r="G261" s="164" t="n">
        <f aca="false">E261*D261</f>
        <v>251.77858896</v>
      </c>
      <c r="H261" s="164" t="n">
        <v>0</v>
      </c>
      <c r="I261" s="164" t="n">
        <v>174099.048663327</v>
      </c>
      <c r="J261" s="165" t="n">
        <f aca="false">H261 - F261*I261</f>
        <v>-0.27681748737469</v>
      </c>
      <c r="K261" s="24"/>
      <c r="L261" s="166"/>
      <c r="M261" s="87"/>
    </row>
    <row r="262" customFormat="false" ht="12.8" hidden="false" customHeight="false" outlineLevel="0" collapsed="false">
      <c r="A262" s="43" t="n">
        <v>44368</v>
      </c>
      <c r="B262" s="162" t="s">
        <v>18</v>
      </c>
      <c r="C262" s="162" t="s">
        <v>15</v>
      </c>
      <c r="D262" s="167" t="n">
        <v>31400</v>
      </c>
      <c r="E262" s="162" t="n">
        <v>0.001592</v>
      </c>
      <c r="F262" s="162" t="n">
        <v>1.59E-006</v>
      </c>
      <c r="G262" s="167" t="n">
        <f aca="false">E262*D262</f>
        <v>49.9888</v>
      </c>
      <c r="H262" s="167" t="n">
        <v>0</v>
      </c>
      <c r="I262" s="167" t="n">
        <v>32895.1413743595</v>
      </c>
      <c r="J262" s="168" t="n">
        <f aca="false">H262 - F262*I262</f>
        <v>-0.0523032747852316</v>
      </c>
      <c r="K262" s="24"/>
      <c r="L262" s="169" t="s">
        <v>124</v>
      </c>
      <c r="M262" s="87"/>
    </row>
    <row r="263" customFormat="false" ht="12.8" hidden="false" customHeight="false" outlineLevel="0" collapsed="false">
      <c r="A263" s="39" t="n">
        <v>44369</v>
      </c>
      <c r="B263" s="170" t="s">
        <v>53</v>
      </c>
      <c r="C263" s="170" t="s">
        <v>15</v>
      </c>
      <c r="D263" s="170" t="n">
        <v>30258.9</v>
      </c>
      <c r="E263" s="170" t="n">
        <v>0.001977</v>
      </c>
      <c r="F263" s="170"/>
      <c r="G263" s="170"/>
      <c r="H263" s="170"/>
      <c r="I263" s="170"/>
      <c r="J263" s="170"/>
      <c r="K263" s="171" t="s">
        <v>33</v>
      </c>
      <c r="L263" s="172" t="s">
        <v>128</v>
      </c>
      <c r="M263" s="87"/>
    </row>
    <row r="264" customFormat="false" ht="12.8" hidden="false" customHeight="false" outlineLevel="0" collapsed="false">
      <c r="A264" s="39" t="n">
        <v>44369</v>
      </c>
      <c r="B264" s="170" t="s">
        <v>55</v>
      </c>
      <c r="C264" s="173" t="s">
        <v>34</v>
      </c>
      <c r="D264" s="174" t="n">
        <f aca="false">L264</f>
        <v>5.0178</v>
      </c>
      <c r="E264" s="170" t="n">
        <v>0</v>
      </c>
      <c r="F264" s="170" t="n">
        <v>59.8218453</v>
      </c>
      <c r="G264" s="174" t="n">
        <v>0</v>
      </c>
      <c r="H264" s="174" t="n">
        <f aca="false">F264*D264</f>
        <v>300.17405534634</v>
      </c>
      <c r="I264" s="174" t="n">
        <v>5.06954015826576</v>
      </c>
      <c r="J264" s="160" t="n">
        <f aca="false">H264 - F264*I264</f>
        <v>-3.09519174357183</v>
      </c>
      <c r="K264" s="171"/>
      <c r="L264" s="175" t="n">
        <v>5.0178</v>
      </c>
      <c r="M264" s="87"/>
    </row>
    <row r="265" customFormat="false" ht="12.8" hidden="false" customHeight="false" outlineLevel="0" collapsed="false">
      <c r="A265" s="39" t="n">
        <v>44369</v>
      </c>
      <c r="B265" s="78" t="s">
        <v>14</v>
      </c>
      <c r="C265" s="170" t="s">
        <v>15</v>
      </c>
      <c r="D265" s="174" t="n">
        <f aca="false">D264*D266</f>
        <v>151833.10842</v>
      </c>
      <c r="E265" s="170" t="n">
        <v>0.001977</v>
      </c>
      <c r="F265" s="170" t="n">
        <v>1.98E-006</v>
      </c>
      <c r="G265" s="174" t="n">
        <f aca="false">E265*D265</f>
        <v>300.17405534634</v>
      </c>
      <c r="H265" s="174" t="n">
        <v>0</v>
      </c>
      <c r="I265" s="174" t="n">
        <v>173498.70364577</v>
      </c>
      <c r="J265" s="160" t="n">
        <f aca="false">H265 - F265*I265</f>
        <v>-0.343527433218625</v>
      </c>
      <c r="K265" s="171"/>
      <c r="L265" s="176"/>
      <c r="M265" s="87"/>
    </row>
    <row r="266" customFormat="false" ht="12.8" hidden="false" customHeight="false" outlineLevel="0" collapsed="false">
      <c r="A266" s="39" t="n">
        <v>44369</v>
      </c>
      <c r="B266" s="170" t="s">
        <v>18</v>
      </c>
      <c r="C266" s="170" t="s">
        <v>15</v>
      </c>
      <c r="D266" s="177" t="n">
        <v>30258.9</v>
      </c>
      <c r="E266" s="170" t="n">
        <v>0.001977</v>
      </c>
      <c r="F266" s="170" t="n">
        <v>1.98E-006</v>
      </c>
      <c r="G266" s="177" t="n">
        <f aca="false">E266*D266</f>
        <v>59.8218453</v>
      </c>
      <c r="H266" s="177" t="n">
        <v>0</v>
      </c>
      <c r="I266" s="177" t="n">
        <v>32824.0617636133</v>
      </c>
      <c r="J266" s="161" t="n">
        <f aca="false">H266 - F266*I266</f>
        <v>-0.0649916422919543</v>
      </c>
      <c r="K266" s="171"/>
      <c r="L266" s="176" t="s">
        <v>124</v>
      </c>
      <c r="M266" s="87"/>
    </row>
    <row r="267" customFormat="false" ht="12.8" hidden="false" customHeight="false" outlineLevel="0" collapsed="false">
      <c r="A267" s="43" t="n">
        <v>44370</v>
      </c>
      <c r="B267" s="162" t="s">
        <v>72</v>
      </c>
      <c r="C267" s="44" t="s">
        <v>34</v>
      </c>
      <c r="D267" s="162" t="n">
        <v>33625</v>
      </c>
      <c r="E267" s="98" t="n">
        <v>0</v>
      </c>
      <c r="F267" s="98" t="n">
        <v>0.005947</v>
      </c>
      <c r="G267" s="44"/>
      <c r="H267" s="44"/>
      <c r="I267" s="44"/>
      <c r="J267" s="44"/>
      <c r="K267" s="178" t="s">
        <v>33</v>
      </c>
      <c r="L267" s="172" t="s">
        <v>128</v>
      </c>
      <c r="M267" s="87"/>
    </row>
    <row r="268" customFormat="false" ht="12.8" hidden="false" customHeight="false" outlineLevel="0" collapsed="false">
      <c r="A268" s="43" t="n">
        <v>44370</v>
      </c>
      <c r="B268" s="162" t="s">
        <v>14</v>
      </c>
      <c r="C268" s="66" t="s">
        <v>34</v>
      </c>
      <c r="D268" s="164" t="n">
        <f aca="false">D269*L268</f>
        <v>166507.6375</v>
      </c>
      <c r="E268" s="48" t="n">
        <v>0</v>
      </c>
      <c r="F268" s="162" t="n">
        <v>0.005947</v>
      </c>
      <c r="G268" s="22" t="n">
        <f aca="false">D268*E268</f>
        <v>0</v>
      </c>
      <c r="H268" s="22" t="n">
        <f aca="false">F268*D268</f>
        <v>990.2209202125</v>
      </c>
      <c r="I268" s="164" t="n">
        <v>173498.70364577</v>
      </c>
      <c r="J268" s="22" t="n">
        <f aca="false">H268 - F268*I268</f>
        <v>-41.575870368894</v>
      </c>
      <c r="K268" s="178"/>
      <c r="L268" s="166" t="n">
        <v>4.9519</v>
      </c>
      <c r="M268" s="87"/>
    </row>
    <row r="269" customFormat="false" ht="12.8" hidden="false" customHeight="false" outlineLevel="0" collapsed="false">
      <c r="A269" s="43" t="n">
        <v>44370</v>
      </c>
      <c r="B269" s="162" t="s">
        <v>18</v>
      </c>
      <c r="C269" s="66" t="s">
        <v>34</v>
      </c>
      <c r="D269" s="167" t="n">
        <v>33625</v>
      </c>
      <c r="E269" s="48" t="n">
        <v>0</v>
      </c>
      <c r="F269" s="162" t="n">
        <v>0.005947</v>
      </c>
      <c r="G269" s="28" t="n">
        <f aca="false">E269*D269</f>
        <v>0</v>
      </c>
      <c r="H269" s="28" t="n">
        <f aca="false">F269*D269</f>
        <v>199.967875</v>
      </c>
      <c r="I269" s="167" t="n">
        <v>32824.0617636133</v>
      </c>
      <c r="J269" s="28" t="n">
        <f aca="false">H269 - F269*I269</f>
        <v>4.76317969179169</v>
      </c>
      <c r="K269" s="178" t="s">
        <v>33</v>
      </c>
      <c r="L269" s="31" t="s">
        <v>125</v>
      </c>
      <c r="M269" s="87"/>
    </row>
    <row r="270" customFormat="false" ht="12.8" hidden="false" customHeight="false" outlineLevel="0" collapsed="false">
      <c r="A270" s="43" t="n">
        <v>44370</v>
      </c>
      <c r="B270" s="162" t="s">
        <v>58</v>
      </c>
      <c r="C270" s="44" t="s">
        <v>15</v>
      </c>
      <c r="D270" s="179" t="n">
        <f aca="false">G270/E270</f>
        <v>4.9519</v>
      </c>
      <c r="E270" s="162" t="n">
        <f aca="false">199.7325+0.235375</f>
        <v>199.967875</v>
      </c>
      <c r="F270" s="162" t="n">
        <f aca="false">0.1997325+0.00023538</f>
        <v>0.19996788</v>
      </c>
      <c r="G270" s="22" t="n">
        <f aca="false">H268</f>
        <v>990.2209202125</v>
      </c>
      <c r="H270" s="22" t="n">
        <v>0</v>
      </c>
      <c r="I270" s="164" t="n">
        <v>5.02021793211988</v>
      </c>
      <c r="J270" s="22" t="n">
        <f aca="false">H270 - F270*I270</f>
        <v>-1.003882337024</v>
      </c>
      <c r="K270" s="178"/>
      <c r="L270" s="31" t="s">
        <v>37</v>
      </c>
      <c r="M270" s="87"/>
    </row>
    <row r="271" customFormat="false" ht="12.8" hidden="false" customHeight="false" outlineLevel="0" collapsed="false">
      <c r="A271" s="180" t="n">
        <v>44371</v>
      </c>
      <c r="B271" s="170" t="s">
        <v>49</v>
      </c>
      <c r="C271" s="37" t="s">
        <v>34</v>
      </c>
      <c r="D271" s="170" t="n">
        <v>34900.76</v>
      </c>
      <c r="E271" s="181"/>
      <c r="F271" s="170" t="n">
        <v>0.002865</v>
      </c>
      <c r="G271" s="37"/>
      <c r="H271" s="37"/>
      <c r="I271" s="37"/>
      <c r="J271" s="37"/>
      <c r="K271" s="171" t="s">
        <v>33</v>
      </c>
      <c r="L271" s="176" t="s">
        <v>129</v>
      </c>
      <c r="M271" s="87"/>
    </row>
    <row r="272" customFormat="false" ht="12.8" hidden="false" customHeight="false" outlineLevel="0" collapsed="false">
      <c r="A272" s="180" t="n">
        <v>44371</v>
      </c>
      <c r="B272" s="170" t="s">
        <v>14</v>
      </c>
      <c r="C272" s="58" t="s">
        <v>34</v>
      </c>
      <c r="D272" s="174" t="n">
        <f aca="false">D273*L272</f>
        <v>171959.534596</v>
      </c>
      <c r="E272" s="42" t="n">
        <v>0</v>
      </c>
      <c r="F272" s="170" t="n">
        <v>0.002865</v>
      </c>
      <c r="G272" s="7" t="n">
        <f aca="false">D272*E272</f>
        <v>0</v>
      </c>
      <c r="H272" s="7" t="n">
        <f aca="false">F272*D272</f>
        <v>492.66406661754</v>
      </c>
      <c r="I272" s="174" t="n">
        <v>173498.70364577</v>
      </c>
      <c r="J272" s="7" t="n">
        <f aca="false">H272 - F272*I272</f>
        <v>-4.40971932759101</v>
      </c>
      <c r="K272" s="171"/>
      <c r="L272" s="175" t="n">
        <v>4.9271</v>
      </c>
      <c r="M272" s="87"/>
    </row>
    <row r="273" customFormat="false" ht="12.8" hidden="false" customHeight="false" outlineLevel="0" collapsed="false">
      <c r="A273" s="180" t="n">
        <v>44371</v>
      </c>
      <c r="B273" s="170" t="s">
        <v>18</v>
      </c>
      <c r="C273" s="58" t="s">
        <v>34</v>
      </c>
      <c r="D273" s="177" t="n">
        <v>34900.76</v>
      </c>
      <c r="E273" s="42" t="n">
        <v>0</v>
      </c>
      <c r="F273" s="170" t="n">
        <v>0.002865</v>
      </c>
      <c r="G273" s="15" t="n">
        <f aca="false">E273*D273</f>
        <v>0</v>
      </c>
      <c r="H273" s="15" t="n">
        <f aca="false">F273*D273</f>
        <v>99.9906774</v>
      </c>
      <c r="I273" s="177" t="n">
        <v>32824.0617636133</v>
      </c>
      <c r="J273" s="15" t="n">
        <f aca="false">H273 - F273*I273</f>
        <v>5.94974044724791</v>
      </c>
      <c r="K273" s="171" t="s">
        <v>33</v>
      </c>
      <c r="L273" s="10" t="s">
        <v>125</v>
      </c>
      <c r="M273" s="87"/>
    </row>
    <row r="274" customFormat="false" ht="12.8" hidden="false" customHeight="false" outlineLevel="0" collapsed="false">
      <c r="A274" s="180" t="n">
        <v>44371</v>
      </c>
      <c r="B274" s="170" t="s">
        <v>52</v>
      </c>
      <c r="C274" s="37" t="s">
        <v>15</v>
      </c>
      <c r="D274" s="182" t="n">
        <f aca="false">G274/E274</f>
        <v>4.9271</v>
      </c>
      <c r="E274" s="170" t="n">
        <v>99.9906774</v>
      </c>
      <c r="F274" s="170" t="n">
        <v>0.09999068</v>
      </c>
      <c r="G274" s="7" t="n">
        <f aca="false">H272</f>
        <v>492.66406661754</v>
      </c>
      <c r="H274" s="7" t="n">
        <v>0</v>
      </c>
      <c r="I274" s="174" t="n">
        <v>5.04112168863306</v>
      </c>
      <c r="J274" s="7" t="n">
        <f aca="false">H274 - F274*I274</f>
        <v>-0.504065185609168</v>
      </c>
      <c r="K274" s="171"/>
      <c r="L274" s="10" t="s">
        <v>37</v>
      </c>
      <c r="M274" s="87"/>
    </row>
    <row r="275" customFormat="false" ht="12.8" hidden="false" customHeight="false" outlineLevel="0" collapsed="false">
      <c r="A275" s="43" t="n">
        <v>44373</v>
      </c>
      <c r="B275" s="162" t="s">
        <v>72</v>
      </c>
      <c r="C275" s="162" t="s">
        <v>15</v>
      </c>
      <c r="D275" s="162" t="n">
        <v>30905.42</v>
      </c>
      <c r="E275" s="162" t="n">
        <v>0.004724</v>
      </c>
      <c r="F275" s="162"/>
      <c r="G275" s="162"/>
      <c r="H275" s="162"/>
      <c r="I275" s="162"/>
      <c r="J275" s="162"/>
      <c r="K275" s="178" t="s">
        <v>33</v>
      </c>
      <c r="L275" s="169" t="s">
        <v>130</v>
      </c>
      <c r="M275" s="87"/>
    </row>
    <row r="276" customFormat="false" ht="12.8" hidden="false" customHeight="false" outlineLevel="0" collapsed="false">
      <c r="A276" s="43" t="n">
        <v>44373</v>
      </c>
      <c r="B276" s="162" t="s">
        <v>58</v>
      </c>
      <c r="C276" s="163" t="s">
        <v>34</v>
      </c>
      <c r="D276" s="164" t="n">
        <f aca="false">L276</f>
        <v>4.9414</v>
      </c>
      <c r="E276" s="183" t="n">
        <v>0</v>
      </c>
      <c r="F276" s="162" t="n">
        <v>145.99720408</v>
      </c>
      <c r="G276" s="164" t="n">
        <v>0</v>
      </c>
      <c r="H276" s="164" t="n">
        <f aca="false">F276*D276</f>
        <v>721.430584240912</v>
      </c>
      <c r="I276" s="164" t="n">
        <v>5.02021793211988</v>
      </c>
      <c r="J276" s="165" t="n">
        <f aca="false">H276 - F276*I276</f>
        <v>-11.5071977208697</v>
      </c>
      <c r="K276" s="178"/>
      <c r="L276" s="166" t="n">
        <v>4.9414</v>
      </c>
      <c r="M276" s="87"/>
    </row>
    <row r="277" customFormat="false" ht="12.8" hidden="false" customHeight="false" outlineLevel="0" collapsed="false">
      <c r="A277" s="43" t="n">
        <v>44373</v>
      </c>
      <c r="B277" s="162" t="s">
        <v>14</v>
      </c>
      <c r="C277" s="162" t="s">
        <v>15</v>
      </c>
      <c r="D277" s="164" t="n">
        <f aca="false">D276*D278</f>
        <v>152716.042388</v>
      </c>
      <c r="E277" s="162" t="n">
        <v>0.004724</v>
      </c>
      <c r="F277" s="162" t="n">
        <v>4.72E-006</v>
      </c>
      <c r="G277" s="164" t="n">
        <f aca="false">E277*D277</f>
        <v>721.430584240912</v>
      </c>
      <c r="H277" s="164" t="n">
        <v>0</v>
      </c>
      <c r="I277" s="164" t="n">
        <v>172080.656050783</v>
      </c>
      <c r="J277" s="165" t="n">
        <f aca="false">H277 - F277*I277</f>
        <v>-0.812220696559696</v>
      </c>
      <c r="K277" s="178"/>
      <c r="L277" s="169"/>
      <c r="M277" s="87"/>
    </row>
    <row r="278" customFormat="false" ht="12.8" hidden="false" customHeight="false" outlineLevel="0" collapsed="false">
      <c r="A278" s="43" t="n">
        <v>44373</v>
      </c>
      <c r="B278" s="162" t="s">
        <v>18</v>
      </c>
      <c r="C278" s="162" t="s">
        <v>15</v>
      </c>
      <c r="D278" s="167" t="n">
        <v>30905.42</v>
      </c>
      <c r="E278" s="162" t="n">
        <v>0.004724</v>
      </c>
      <c r="F278" s="162" t="n">
        <v>4.72E-006</v>
      </c>
      <c r="G278" s="167" t="n">
        <f aca="false">E278*D278</f>
        <v>145.99720408</v>
      </c>
      <c r="H278" s="167" t="n">
        <v>0</v>
      </c>
      <c r="I278" s="167" t="n">
        <v>32693.1485320711</v>
      </c>
      <c r="J278" s="168" t="n">
        <f aca="false">H278 - F278*I278</f>
        <v>-0.154311661071376</v>
      </c>
      <c r="K278" s="178"/>
      <c r="L278" s="169" t="s">
        <v>124</v>
      </c>
      <c r="M278" s="87"/>
    </row>
    <row r="279" customFormat="false" ht="12.8" hidden="false" customHeight="false" outlineLevel="0" collapsed="false">
      <c r="A279" s="39" t="n">
        <v>44373</v>
      </c>
      <c r="B279" s="170" t="s">
        <v>14</v>
      </c>
      <c r="C279" s="170" t="s">
        <v>15</v>
      </c>
      <c r="D279" s="174" t="n">
        <v>156280</v>
      </c>
      <c r="E279" s="170" t="n">
        <v>0.00241</v>
      </c>
      <c r="F279" s="170" t="n">
        <v>2.42E-006</v>
      </c>
      <c r="G279" s="174" t="n">
        <f aca="false">E279*D279</f>
        <v>376.6348</v>
      </c>
      <c r="H279" s="174" t="n">
        <v>0</v>
      </c>
      <c r="I279" s="174" t="n">
        <v>171549.110898717</v>
      </c>
      <c r="J279" s="160" t="n">
        <f aca="false">H279 - F279*I279</f>
        <v>-0.415148848374895</v>
      </c>
      <c r="K279" s="171" t="s">
        <v>33</v>
      </c>
      <c r="L279" s="176" t="s">
        <v>17</v>
      </c>
      <c r="M279" s="87"/>
    </row>
    <row r="280" customFormat="false" ht="12.8" hidden="false" customHeight="false" outlineLevel="0" collapsed="false">
      <c r="A280" s="39" t="n">
        <v>44373</v>
      </c>
      <c r="B280" s="170" t="s">
        <v>18</v>
      </c>
      <c r="C280" s="170" t="s">
        <v>15</v>
      </c>
      <c r="D280" s="177" t="n">
        <v>31527.4</v>
      </c>
      <c r="E280" s="170" t="n">
        <v>0.00241</v>
      </c>
      <c r="F280" s="170" t="n">
        <v>2.42E-006</v>
      </c>
      <c r="G280" s="177" t="n">
        <f aca="false">E280*D280</f>
        <v>75.981034</v>
      </c>
      <c r="H280" s="177" t="n">
        <v>0</v>
      </c>
      <c r="I280" s="177" t="n">
        <v>32653.9319338008</v>
      </c>
      <c r="J280" s="160" t="n">
        <f aca="false">H280 - F280*I280</f>
        <v>-0.0790225152797979</v>
      </c>
      <c r="K280" s="171" t="s">
        <v>131</v>
      </c>
      <c r="L280" s="176" t="s">
        <v>132</v>
      </c>
      <c r="M280" s="87"/>
    </row>
    <row r="281" customFormat="false" ht="12.8" hidden="false" customHeight="false" outlineLevel="0" collapsed="false">
      <c r="A281" s="184" t="n">
        <v>44376</v>
      </c>
      <c r="B281" s="162" t="s">
        <v>74</v>
      </c>
      <c r="C281" s="44" t="s">
        <v>34</v>
      </c>
      <c r="D281" s="162" t="n">
        <v>36016.8</v>
      </c>
      <c r="E281" s="48" t="n">
        <v>0</v>
      </c>
      <c r="F281" s="162" t="n">
        <v>0.008333</v>
      </c>
      <c r="G281" s="44"/>
      <c r="H281" s="44"/>
      <c r="I281" s="44"/>
      <c r="J281" s="44"/>
      <c r="K281" s="178" t="s">
        <v>33</v>
      </c>
      <c r="L281" s="169" t="s">
        <v>133</v>
      </c>
      <c r="M281" s="87"/>
    </row>
    <row r="282" customFormat="false" ht="12.8" hidden="false" customHeight="false" outlineLevel="0" collapsed="false">
      <c r="A282" s="184" t="n">
        <v>44376</v>
      </c>
      <c r="B282" s="162" t="s">
        <v>14</v>
      </c>
      <c r="C282" s="66" t="s">
        <v>34</v>
      </c>
      <c r="D282" s="164" t="n">
        <f aca="false">D283*L282</f>
        <v>178081.46592</v>
      </c>
      <c r="E282" s="48" t="n">
        <v>0</v>
      </c>
      <c r="F282" s="162" t="n">
        <v>0.008333</v>
      </c>
      <c r="G282" s="22" t="n">
        <f aca="false">D282*E282</f>
        <v>0</v>
      </c>
      <c r="H282" s="22" t="n">
        <f aca="false">F282*D282</f>
        <v>1483.95285551136</v>
      </c>
      <c r="I282" s="164" t="n">
        <v>171549.110898717</v>
      </c>
      <c r="J282" s="22" t="n">
        <f aca="false">H282 - F282*I282</f>
        <v>54.4341143923516</v>
      </c>
      <c r="K282" s="178"/>
      <c r="L282" s="166" t="n">
        <v>4.9444</v>
      </c>
      <c r="M282" s="87"/>
    </row>
    <row r="283" customFormat="false" ht="12.8" hidden="false" customHeight="false" outlineLevel="0" collapsed="false">
      <c r="A283" s="184" t="n">
        <v>44376</v>
      </c>
      <c r="B283" s="162" t="s">
        <v>18</v>
      </c>
      <c r="C283" s="66" t="s">
        <v>34</v>
      </c>
      <c r="D283" s="167" t="n">
        <v>36016.8</v>
      </c>
      <c r="E283" s="48" t="n">
        <v>0</v>
      </c>
      <c r="F283" s="162" t="n">
        <v>0.008333</v>
      </c>
      <c r="G283" s="28" t="n">
        <f aca="false">E283*D283</f>
        <v>0</v>
      </c>
      <c r="H283" s="28" t="n">
        <f aca="false">F283*D283</f>
        <v>300.1279944</v>
      </c>
      <c r="I283" s="167" t="n">
        <v>32653.9319338008</v>
      </c>
      <c r="J283" s="28" t="n">
        <f aca="false">H283 - F283*I283</f>
        <v>28.022779595638</v>
      </c>
      <c r="K283" s="178" t="s">
        <v>33</v>
      </c>
      <c r="L283" s="31" t="s">
        <v>125</v>
      </c>
      <c r="M283" s="87"/>
    </row>
    <row r="284" customFormat="false" ht="12.8" hidden="false" customHeight="false" outlineLevel="0" collapsed="false">
      <c r="A284" s="184" t="n">
        <v>44376</v>
      </c>
      <c r="B284" s="162" t="s">
        <v>77</v>
      </c>
      <c r="C284" s="44" t="s">
        <v>15</v>
      </c>
      <c r="D284" s="179" t="n">
        <f aca="false">G284/E284</f>
        <v>4.9444</v>
      </c>
      <c r="E284" s="162" t="n">
        <v>300.1279944</v>
      </c>
      <c r="F284" s="162" t="n">
        <v>0.30012799</v>
      </c>
      <c r="G284" s="22" t="n">
        <f aca="false">H282</f>
        <v>1483.95285551136</v>
      </c>
      <c r="H284" s="22" t="n">
        <v>0</v>
      </c>
      <c r="I284" s="164" t="n">
        <v>5.10531697442625</v>
      </c>
      <c r="J284" s="22" t="n">
        <f aca="false">H284 - F284*I284</f>
        <v>-1.53224852184743</v>
      </c>
      <c r="K284" s="178"/>
      <c r="L284" s="31" t="s">
        <v>37</v>
      </c>
      <c r="M284" s="87"/>
    </row>
    <row r="285" customFormat="false" ht="12.8" hidden="false" customHeight="false" outlineLevel="0" collapsed="false">
      <c r="A285" s="180" t="n">
        <v>44376</v>
      </c>
      <c r="B285" s="170" t="s">
        <v>113</v>
      </c>
      <c r="C285" s="170" t="s">
        <v>15</v>
      </c>
      <c r="D285" s="174" t="n">
        <v>4.971</v>
      </c>
      <c r="E285" s="170" t="n">
        <v>100.59</v>
      </c>
      <c r="F285" s="170" t="n">
        <v>0.10059</v>
      </c>
      <c r="G285" s="174" t="n">
        <f aca="false">E285*D285</f>
        <v>500.03289</v>
      </c>
      <c r="H285" s="174" t="n">
        <v>0</v>
      </c>
      <c r="I285" s="174" t="n">
        <v>4.97100774103168</v>
      </c>
      <c r="J285" s="160" t="n">
        <f aca="false">H285 - F285*I285</f>
        <v>-0.500033668670377</v>
      </c>
      <c r="K285" s="96" t="s">
        <v>33</v>
      </c>
      <c r="L285" s="87"/>
      <c r="M285" s="87"/>
    </row>
    <row r="286" customFormat="false" ht="12.8" hidden="false" customHeight="false" outlineLevel="0" collapsed="false">
      <c r="A286" s="184" t="n">
        <v>44376</v>
      </c>
      <c r="B286" s="162" t="s">
        <v>114</v>
      </c>
      <c r="C286" s="44" t="s">
        <v>15</v>
      </c>
      <c r="D286" s="69" t="n">
        <v>1</v>
      </c>
      <c r="E286" s="98" t="n">
        <v>100.49</v>
      </c>
      <c r="F286" s="48" t="n">
        <v>0</v>
      </c>
      <c r="G286" s="106" t="n">
        <v>66.95</v>
      </c>
      <c r="H286" s="106" t="n">
        <v>0</v>
      </c>
      <c r="I286" s="106" t="n">
        <v>1</v>
      </c>
      <c r="J286" s="106" t="n">
        <f aca="false">H286 - F286*I286</f>
        <v>0</v>
      </c>
      <c r="K286" s="110" t="s">
        <v>33</v>
      </c>
      <c r="L286" s="169" t="s">
        <v>134</v>
      </c>
      <c r="M286" s="87" t="s">
        <v>135</v>
      </c>
    </row>
    <row r="287" customFormat="false" ht="12.8" hidden="false" customHeight="false" outlineLevel="0" collapsed="false">
      <c r="A287" s="184" t="n">
        <v>44376</v>
      </c>
      <c r="B287" s="162" t="s">
        <v>113</v>
      </c>
      <c r="C287" s="44" t="s">
        <v>34</v>
      </c>
      <c r="D287" s="69" t="n">
        <f aca="false">L287</f>
        <v>4.9444</v>
      </c>
      <c r="E287" s="98" t="n">
        <v>0</v>
      </c>
      <c r="F287" s="48" t="n">
        <v>100.49</v>
      </c>
      <c r="G287" s="106" t="n">
        <v>0</v>
      </c>
      <c r="H287" s="106" t="n">
        <f aca="false">F287*D287</f>
        <v>496.862756</v>
      </c>
      <c r="I287" s="106" t="n">
        <v>4.97100774103168</v>
      </c>
      <c r="J287" s="106" t="n">
        <f aca="false">H287 - F287*I287</f>
        <v>-2.67381189627349</v>
      </c>
      <c r="K287" s="110"/>
      <c r="L287" s="166" t="n">
        <v>4.9444</v>
      </c>
      <c r="M287" s="87" t="s">
        <v>135</v>
      </c>
    </row>
    <row r="288" customFormat="false" ht="12.8" hidden="false" customHeight="false" outlineLevel="0" collapsed="false">
      <c r="A288" s="184" t="n">
        <v>44376</v>
      </c>
      <c r="B288" s="162" t="s">
        <v>52</v>
      </c>
      <c r="C288" s="44" t="s">
        <v>15</v>
      </c>
      <c r="D288" s="69" t="n">
        <f aca="false">G288/E288</f>
        <v>4.9444</v>
      </c>
      <c r="E288" s="98" t="n">
        <v>100.49</v>
      </c>
      <c r="F288" s="48" t="n">
        <v>0</v>
      </c>
      <c r="G288" s="106" t="n">
        <f aca="false">H287</f>
        <v>496.862756</v>
      </c>
      <c r="H288" s="106" t="n">
        <v>0</v>
      </c>
      <c r="I288" s="106" t="n">
        <v>5.01706894431956</v>
      </c>
      <c r="J288" s="106" t="n">
        <f aca="false">H288 - F288*I288</f>
        <v>0</v>
      </c>
      <c r="K288" s="110"/>
      <c r="L288" s="31" t="s">
        <v>37</v>
      </c>
      <c r="M288" s="87" t="s">
        <v>135</v>
      </c>
    </row>
    <row r="289" customFormat="false" ht="12.8" hidden="false" customHeight="false" outlineLevel="0" collapsed="false">
      <c r="A289" s="180" t="n">
        <v>44378</v>
      </c>
      <c r="B289" s="170" t="s">
        <v>113</v>
      </c>
      <c r="C289" s="170" t="s">
        <v>15</v>
      </c>
      <c r="D289" s="174" t="n">
        <v>5.066</v>
      </c>
      <c r="E289" s="170" t="n">
        <v>128.31</v>
      </c>
      <c r="F289" s="170" t="n">
        <v>0.12831</v>
      </c>
      <c r="G289" s="174" t="n">
        <f aca="false">E289*D289</f>
        <v>650.01846</v>
      </c>
      <c r="H289" s="174" t="n">
        <v>0</v>
      </c>
      <c r="I289" s="174" t="n">
        <v>5.06599578768619</v>
      </c>
      <c r="J289" s="160" t="n">
        <f aca="false">H289 - F289*I289</f>
        <v>-0.650017919518015</v>
      </c>
      <c r="K289" s="96" t="s">
        <v>33</v>
      </c>
      <c r="L289" s="87"/>
      <c r="M289" s="87"/>
    </row>
    <row r="290" customFormat="false" ht="12.8" hidden="false" customHeight="false" outlineLevel="0" collapsed="false">
      <c r="A290" s="184" t="n">
        <v>44378</v>
      </c>
      <c r="B290" s="162" t="s">
        <v>114</v>
      </c>
      <c r="C290" s="44" t="s">
        <v>15</v>
      </c>
      <c r="D290" s="69" t="n">
        <v>1</v>
      </c>
      <c r="E290" s="98" t="n">
        <v>128.18</v>
      </c>
      <c r="F290" s="48" t="n">
        <v>0</v>
      </c>
      <c r="G290" s="106" t="n">
        <v>66.95</v>
      </c>
      <c r="H290" s="106" t="n">
        <v>0</v>
      </c>
      <c r="I290" s="106" t="n">
        <v>1</v>
      </c>
      <c r="J290" s="106" t="n">
        <f aca="false">H290 - F290*I290</f>
        <v>0</v>
      </c>
      <c r="K290" s="110" t="s">
        <v>33</v>
      </c>
      <c r="L290" s="169" t="s">
        <v>136</v>
      </c>
      <c r="M290" s="87"/>
    </row>
    <row r="291" customFormat="false" ht="12.8" hidden="false" customHeight="false" outlineLevel="0" collapsed="false">
      <c r="A291" s="184" t="n">
        <v>44378</v>
      </c>
      <c r="B291" s="162" t="s">
        <v>113</v>
      </c>
      <c r="C291" s="44" t="s">
        <v>34</v>
      </c>
      <c r="D291" s="69" t="n">
        <f aca="false">L291</f>
        <v>5.0049</v>
      </c>
      <c r="E291" s="98" t="n">
        <v>0</v>
      </c>
      <c r="F291" s="48" t="n">
        <v>128.18</v>
      </c>
      <c r="G291" s="106" t="n">
        <v>0</v>
      </c>
      <c r="H291" s="106" t="n">
        <f aca="false">F291*D291</f>
        <v>641.528082</v>
      </c>
      <c r="I291" s="106" t="n">
        <v>5.06599578768619</v>
      </c>
      <c r="J291" s="106" t="n">
        <f aca="false">H291 - F291*I291</f>
        <v>-7.83125806561588</v>
      </c>
      <c r="K291" s="110"/>
      <c r="L291" s="166" t="n">
        <v>5.0049</v>
      </c>
      <c r="M291" s="87"/>
    </row>
    <row r="292" customFormat="false" ht="12.8" hidden="false" customHeight="false" outlineLevel="0" collapsed="false">
      <c r="A292" s="184" t="n">
        <v>44378</v>
      </c>
      <c r="B292" s="162" t="s">
        <v>52</v>
      </c>
      <c r="C292" s="44" t="s">
        <v>15</v>
      </c>
      <c r="D292" s="69" t="n">
        <f aca="false">G292/E292</f>
        <v>5.0049</v>
      </c>
      <c r="E292" s="98" t="n">
        <v>128.18</v>
      </c>
      <c r="F292" s="48" t="n">
        <v>0</v>
      </c>
      <c r="G292" s="106" t="n">
        <f aca="false">H291</f>
        <v>641.528082</v>
      </c>
      <c r="H292" s="106" t="n">
        <v>0</v>
      </c>
      <c r="I292" s="106" t="n">
        <v>5.0141384683684</v>
      </c>
      <c r="J292" s="106" t="n">
        <f aca="false">H292 - F292*I292</f>
        <v>0</v>
      </c>
      <c r="K292" s="110"/>
      <c r="L292" s="31" t="s">
        <v>37</v>
      </c>
      <c r="M292" s="87"/>
    </row>
    <row r="293" customFormat="false" ht="12.8" hidden="false" customHeight="false" outlineLevel="0" collapsed="false">
      <c r="A293" s="39" t="n">
        <v>44385</v>
      </c>
      <c r="B293" s="170" t="s">
        <v>49</v>
      </c>
      <c r="C293" s="170" t="s">
        <v>15</v>
      </c>
      <c r="D293" s="170" t="n">
        <v>32400</v>
      </c>
      <c r="E293" s="170" t="n">
        <v>0.007098</v>
      </c>
      <c r="F293" s="170"/>
      <c r="G293" s="170"/>
      <c r="H293" s="170"/>
      <c r="I293" s="170"/>
      <c r="J293" s="170"/>
      <c r="K293" s="171" t="s">
        <v>33</v>
      </c>
      <c r="L293" s="176" t="s">
        <v>137</v>
      </c>
      <c r="M293" s="87"/>
    </row>
    <row r="294" customFormat="false" ht="12.8" hidden="false" customHeight="false" outlineLevel="0" collapsed="false">
      <c r="A294" s="39" t="n">
        <v>44385</v>
      </c>
      <c r="B294" s="170" t="s">
        <v>52</v>
      </c>
      <c r="C294" s="173" t="s">
        <v>34</v>
      </c>
      <c r="D294" s="174" t="n">
        <f aca="false">L294</f>
        <v>5.2581</v>
      </c>
      <c r="E294" s="170" t="n">
        <v>0</v>
      </c>
      <c r="F294" s="170" t="n">
        <v>229.9752</v>
      </c>
      <c r="G294" s="174" t="n">
        <v>0</v>
      </c>
      <c r="H294" s="174" t="n">
        <f aca="false">F294*D294</f>
        <v>1209.23259912</v>
      </c>
      <c r="I294" s="174" t="n">
        <v>5.0141384683684</v>
      </c>
      <c r="J294" s="160" t="n">
        <f aca="false">H294 - F294*I294</f>
        <v>56.1051020292834</v>
      </c>
      <c r="K294" s="171"/>
      <c r="L294" s="175" t="n">
        <v>5.2581</v>
      </c>
      <c r="M294" s="87"/>
    </row>
    <row r="295" customFormat="false" ht="12.8" hidden="false" customHeight="false" outlineLevel="0" collapsed="false">
      <c r="A295" s="39" t="n">
        <v>44385</v>
      </c>
      <c r="B295" s="170" t="s">
        <v>14</v>
      </c>
      <c r="C295" s="170" t="s">
        <v>15</v>
      </c>
      <c r="D295" s="174" t="n">
        <f aca="false">D294*D296</f>
        <v>170362.44</v>
      </c>
      <c r="E295" s="170" t="n">
        <v>0.007098</v>
      </c>
      <c r="F295" s="170" t="n">
        <v>7.1E-006</v>
      </c>
      <c r="G295" s="174" t="n">
        <f aca="false">E295*D295</f>
        <v>1209.23259912</v>
      </c>
      <c r="H295" s="174" t="n">
        <v>0</v>
      </c>
      <c r="I295" s="174" t="n">
        <v>171429.469535751</v>
      </c>
      <c r="J295" s="160" t="n">
        <f aca="false">H295 - F295*I295</f>
        <v>-1.21714923370383</v>
      </c>
      <c r="K295" s="171"/>
      <c r="L295" s="176"/>
      <c r="M295" s="87"/>
    </row>
    <row r="296" customFormat="false" ht="12.8" hidden="false" customHeight="false" outlineLevel="0" collapsed="false">
      <c r="A296" s="39" t="n">
        <v>44385</v>
      </c>
      <c r="B296" s="170" t="s">
        <v>18</v>
      </c>
      <c r="C296" s="170" t="s">
        <v>15</v>
      </c>
      <c r="D296" s="177" t="n">
        <v>32400</v>
      </c>
      <c r="E296" s="170" t="n">
        <v>0.007098</v>
      </c>
      <c r="F296" s="170" t="n">
        <v>7.1E-006</v>
      </c>
      <c r="G296" s="177" t="n">
        <f aca="false">E296*D296</f>
        <v>229.9752</v>
      </c>
      <c r="H296" s="177" t="n">
        <v>0</v>
      </c>
      <c r="I296" s="177" t="n">
        <v>32628.3302588181</v>
      </c>
      <c r="J296" s="161" t="n">
        <f aca="false">H296 - F296*I296</f>
        <v>-0.231661144837608</v>
      </c>
      <c r="K296" s="171"/>
      <c r="L296" s="176" t="s">
        <v>124</v>
      </c>
      <c r="M296" s="87"/>
    </row>
    <row r="297" customFormat="false" ht="12.8" hidden="false" customHeight="false" outlineLevel="0" collapsed="false">
      <c r="A297" s="43" t="n">
        <v>44397</v>
      </c>
      <c r="B297" s="162" t="s">
        <v>74</v>
      </c>
      <c r="C297" s="162" t="s">
        <v>15</v>
      </c>
      <c r="D297" s="162" t="n">
        <v>29660.3</v>
      </c>
      <c r="E297" s="162" t="n">
        <v>0.005057</v>
      </c>
      <c r="F297" s="162"/>
      <c r="G297" s="162"/>
      <c r="H297" s="162"/>
      <c r="I297" s="162"/>
      <c r="J297" s="162"/>
      <c r="K297" s="178" t="s">
        <v>33</v>
      </c>
      <c r="L297" s="169" t="s">
        <v>138</v>
      </c>
      <c r="M297" s="87"/>
    </row>
    <row r="298" customFormat="false" ht="12.8" hidden="false" customHeight="false" outlineLevel="0" collapsed="false">
      <c r="A298" s="43" t="n">
        <v>44397</v>
      </c>
      <c r="B298" s="162" t="s">
        <v>77</v>
      </c>
      <c r="C298" s="163" t="s">
        <v>34</v>
      </c>
      <c r="D298" s="164" t="n">
        <f aca="false">L298</f>
        <v>5.2459</v>
      </c>
      <c r="E298" s="162" t="n">
        <v>0</v>
      </c>
      <c r="F298" s="162" t="n">
        <v>149.9921371</v>
      </c>
      <c r="G298" s="164" t="n">
        <v>0</v>
      </c>
      <c r="H298" s="164" t="n">
        <f aca="false">F298*D298</f>
        <v>786.84375201289</v>
      </c>
      <c r="I298" s="164" t="n">
        <v>5.10531697442625</v>
      </c>
      <c r="J298" s="165" t="n">
        <f aca="false">H298 - F298*I298</f>
        <v>21.0863484457907</v>
      </c>
      <c r="K298" s="178"/>
      <c r="L298" s="166" t="n">
        <v>5.2459</v>
      </c>
      <c r="M298" s="87"/>
    </row>
    <row r="299" customFormat="false" ht="12.8" hidden="false" customHeight="false" outlineLevel="0" collapsed="false">
      <c r="A299" s="43" t="n">
        <v>44397</v>
      </c>
      <c r="B299" s="162" t="s">
        <v>14</v>
      </c>
      <c r="C299" s="162" t="s">
        <v>15</v>
      </c>
      <c r="D299" s="164" t="n">
        <f aca="false">D298*D300</f>
        <v>155594.96777</v>
      </c>
      <c r="E299" s="162" t="n">
        <v>0.005057</v>
      </c>
      <c r="F299" s="162" t="n">
        <v>5.06E-006</v>
      </c>
      <c r="G299" s="164" t="n">
        <f aca="false">E299*D299</f>
        <v>786.84375201289</v>
      </c>
      <c r="H299" s="164" t="n">
        <v>0</v>
      </c>
      <c r="I299" s="164" t="n">
        <v>170368.196247178</v>
      </c>
      <c r="J299" s="165" t="n">
        <f aca="false">H299 - F299*I299</f>
        <v>-0.862063073010721</v>
      </c>
      <c r="K299" s="178"/>
      <c r="L299" s="169"/>
      <c r="M299" s="87"/>
    </row>
    <row r="300" customFormat="false" ht="12.8" hidden="false" customHeight="false" outlineLevel="0" collapsed="false">
      <c r="A300" s="43" t="n">
        <v>44397</v>
      </c>
      <c r="B300" s="162" t="s">
        <v>18</v>
      </c>
      <c r="C300" s="162" t="s">
        <v>15</v>
      </c>
      <c r="D300" s="167" t="n">
        <v>29660.3</v>
      </c>
      <c r="E300" s="162" t="n">
        <v>0.005057</v>
      </c>
      <c r="F300" s="162" t="n">
        <v>5.06E-006</v>
      </c>
      <c r="G300" s="167" t="n">
        <f aca="false">E300*D300</f>
        <v>149.9921371</v>
      </c>
      <c r="H300" s="167" t="n">
        <v>0</v>
      </c>
      <c r="I300" s="167" t="n">
        <v>32429.4044397453</v>
      </c>
      <c r="J300" s="168" t="n">
        <f aca="false">H300 - F300*I300</f>
        <v>-0.164092786465111</v>
      </c>
      <c r="K300" s="178"/>
      <c r="L300" s="169" t="s">
        <v>124</v>
      </c>
      <c r="M300" s="87"/>
    </row>
    <row r="301" customFormat="false" ht="12.8" hidden="false" customHeight="false" outlineLevel="0" collapsed="false">
      <c r="A301" s="39" t="n">
        <v>44397</v>
      </c>
      <c r="B301" s="170" t="s">
        <v>139</v>
      </c>
      <c r="C301" s="170" t="s">
        <v>15</v>
      </c>
      <c r="D301" s="170" t="n">
        <v>107.6</v>
      </c>
      <c r="E301" s="170" t="n">
        <f aca="false">0.2611+0.12923</f>
        <v>0.39033</v>
      </c>
      <c r="F301" s="170"/>
      <c r="G301" s="170"/>
      <c r="H301" s="170"/>
      <c r="I301" s="170"/>
      <c r="J301" s="170"/>
      <c r="K301" s="171" t="s">
        <v>33</v>
      </c>
      <c r="L301" s="176" t="s">
        <v>138</v>
      </c>
      <c r="M301" s="87"/>
    </row>
    <row r="302" customFormat="false" ht="12.8" hidden="false" customHeight="false" outlineLevel="0" collapsed="false">
      <c r="A302" s="39" t="n">
        <v>44397</v>
      </c>
      <c r="B302" s="170" t="s">
        <v>77</v>
      </c>
      <c r="C302" s="173" t="s">
        <v>34</v>
      </c>
      <c r="D302" s="174" t="n">
        <f aca="false">L302</f>
        <v>5.2459</v>
      </c>
      <c r="E302" s="170" t="n">
        <v>0</v>
      </c>
      <c r="F302" s="170" t="n">
        <f aca="false">13.905148+28.09436</f>
        <v>41.999508</v>
      </c>
      <c r="G302" s="174" t="n">
        <v>0</v>
      </c>
      <c r="H302" s="174" t="n">
        <f aca="false">F302*D302</f>
        <v>220.3252190172</v>
      </c>
      <c r="I302" s="174" t="n">
        <v>5.10531697442625</v>
      </c>
      <c r="J302" s="160" t="n">
        <f aca="false">H302 - F302*I302</f>
        <v>5.9044179072489</v>
      </c>
      <c r="K302" s="171"/>
      <c r="L302" s="175" t="n">
        <v>5.2459</v>
      </c>
      <c r="M302" s="87"/>
    </row>
    <row r="303" customFormat="false" ht="12.8" hidden="false" customHeight="false" outlineLevel="0" collapsed="false">
      <c r="A303" s="39" t="n">
        <v>44397</v>
      </c>
      <c r="B303" s="170" t="s">
        <v>23</v>
      </c>
      <c r="C303" s="170" t="s">
        <v>15</v>
      </c>
      <c r="D303" s="174" t="n">
        <f aca="false">D302*D304</f>
        <v>564.45884</v>
      </c>
      <c r="E303" s="170" t="n">
        <v>0.39033</v>
      </c>
      <c r="F303" s="170" t="n">
        <f aca="false">0.0002611+0.00012923</f>
        <v>0.00039033</v>
      </c>
      <c r="G303" s="174" t="n">
        <f aca="false">E303*D303</f>
        <v>220.3252190172</v>
      </c>
      <c r="H303" s="174" t="n">
        <v>0</v>
      </c>
      <c r="I303" s="174" t="n">
        <v>598.9146892241</v>
      </c>
      <c r="J303" s="160" t="n">
        <f aca="false">H303 - F303*I303</f>
        <v>-0.233774370644843</v>
      </c>
      <c r="K303" s="171"/>
      <c r="L303" s="176"/>
      <c r="M303" s="87"/>
    </row>
    <row r="304" customFormat="false" ht="12.8" hidden="false" customHeight="false" outlineLevel="0" collapsed="false">
      <c r="A304" s="39" t="n">
        <v>44397</v>
      </c>
      <c r="B304" s="170" t="s">
        <v>24</v>
      </c>
      <c r="C304" s="170" t="s">
        <v>15</v>
      </c>
      <c r="D304" s="177" t="n">
        <v>107.6</v>
      </c>
      <c r="E304" s="170" t="n">
        <v>0.39033</v>
      </c>
      <c r="F304" s="170" t="n">
        <v>0.00039033</v>
      </c>
      <c r="G304" s="177" t="n">
        <f aca="false">E304*D304</f>
        <v>41.999508</v>
      </c>
      <c r="H304" s="177" t="n">
        <v>0</v>
      </c>
      <c r="I304" s="177" t="n">
        <v>116.061976863149</v>
      </c>
      <c r="J304" s="161" t="n">
        <f aca="false">H304 - F304*I304</f>
        <v>-0.045302471428993</v>
      </c>
      <c r="K304" s="171"/>
      <c r="L304" s="176" t="s">
        <v>124</v>
      </c>
      <c r="M304" s="87"/>
    </row>
    <row r="305" customFormat="false" ht="12.8" hidden="false" customHeight="false" outlineLevel="0" collapsed="false">
      <c r="A305" s="184" t="n">
        <v>44403</v>
      </c>
      <c r="B305" s="162" t="s">
        <v>72</v>
      </c>
      <c r="C305" s="44" t="s">
        <v>34</v>
      </c>
      <c r="D305" s="162" t="n">
        <v>38348.59</v>
      </c>
      <c r="E305" s="48" t="n">
        <v>0</v>
      </c>
      <c r="F305" s="162" t="n">
        <v>0.014055</v>
      </c>
      <c r="G305" s="44"/>
      <c r="H305" s="44"/>
      <c r="I305" s="44"/>
      <c r="J305" s="44"/>
      <c r="K305" s="178" t="s">
        <v>33</v>
      </c>
      <c r="L305" s="169" t="s">
        <v>140</v>
      </c>
      <c r="M305" s="87"/>
    </row>
    <row r="306" customFormat="false" ht="12.8" hidden="false" customHeight="false" outlineLevel="0" collapsed="false">
      <c r="A306" s="184" t="n">
        <v>44403</v>
      </c>
      <c r="B306" s="162" t="s">
        <v>14</v>
      </c>
      <c r="C306" s="66" t="s">
        <v>34</v>
      </c>
      <c r="D306" s="164" t="n">
        <f aca="false">D307*L306</f>
        <v>198864.283163</v>
      </c>
      <c r="E306" s="48" t="n">
        <v>0</v>
      </c>
      <c r="F306" s="162" t="n">
        <v>0.014055</v>
      </c>
      <c r="G306" s="22" t="n">
        <f aca="false">D306*E306</f>
        <v>0</v>
      </c>
      <c r="H306" s="22" t="n">
        <f aca="false">F306*D306</f>
        <v>2795.03749985596</v>
      </c>
      <c r="I306" s="164" t="n">
        <v>170368.196247178</v>
      </c>
      <c r="J306" s="22" t="n">
        <f aca="false">H306 - F306*I306</f>
        <v>400.512501601878</v>
      </c>
      <c r="K306" s="178"/>
      <c r="L306" s="166" t="n">
        <v>5.1857</v>
      </c>
      <c r="M306" s="87"/>
    </row>
    <row r="307" customFormat="false" ht="12.8" hidden="false" customHeight="false" outlineLevel="0" collapsed="false">
      <c r="A307" s="184" t="n">
        <v>44403</v>
      </c>
      <c r="B307" s="162" t="s">
        <v>18</v>
      </c>
      <c r="C307" s="66" t="s">
        <v>34</v>
      </c>
      <c r="D307" s="167" t="n">
        <v>38348.59</v>
      </c>
      <c r="E307" s="48" t="n">
        <v>0</v>
      </c>
      <c r="F307" s="162" t="n">
        <v>0.014055</v>
      </c>
      <c r="G307" s="28" t="n">
        <f aca="false">E307*D307</f>
        <v>0</v>
      </c>
      <c r="H307" s="28" t="n">
        <f aca="false">F307*D307</f>
        <v>538.98943245</v>
      </c>
      <c r="I307" s="167" t="n">
        <v>32429.4044397453</v>
      </c>
      <c r="J307" s="28" t="n">
        <f aca="false">H307 - F307*I307</f>
        <v>83.1941530493798</v>
      </c>
      <c r="K307" s="178" t="s">
        <v>33</v>
      </c>
      <c r="L307" s="31" t="s">
        <v>125</v>
      </c>
      <c r="M307" s="87"/>
    </row>
    <row r="308" customFormat="false" ht="12.8" hidden="false" customHeight="false" outlineLevel="0" collapsed="false">
      <c r="A308" s="184" t="n">
        <v>44403</v>
      </c>
      <c r="B308" s="162" t="s">
        <v>58</v>
      </c>
      <c r="C308" s="44" t="s">
        <v>15</v>
      </c>
      <c r="D308" s="179" t="n">
        <f aca="false">G308/E308</f>
        <v>5.1857</v>
      </c>
      <c r="E308" s="162" t="n">
        <v>538.98943245</v>
      </c>
      <c r="F308" s="162" t="n">
        <v>0.53898943</v>
      </c>
      <c r="G308" s="22" t="n">
        <f aca="false">H306</f>
        <v>2795.03749985596</v>
      </c>
      <c r="H308" s="22" t="n">
        <v>0</v>
      </c>
      <c r="I308" s="164" t="n">
        <v>5.14885657114895</v>
      </c>
      <c r="J308" s="22" t="n">
        <f aca="false">H308 - F308*I308</f>
        <v>-2.77517926843533</v>
      </c>
      <c r="K308" s="178"/>
      <c r="L308" s="31" t="s">
        <v>37</v>
      </c>
      <c r="M308" s="87"/>
    </row>
    <row r="309" customFormat="false" ht="12.8" hidden="false" customHeight="false" outlineLevel="0" collapsed="false">
      <c r="A309" s="180" t="n">
        <v>44408</v>
      </c>
      <c r="B309" s="170" t="s">
        <v>49</v>
      </c>
      <c r="C309" s="37" t="s">
        <v>34</v>
      </c>
      <c r="D309" s="170" t="n">
        <v>41592.21</v>
      </c>
      <c r="E309" s="42" t="n">
        <v>0</v>
      </c>
      <c r="F309" s="170" t="n">
        <v>0.004211</v>
      </c>
      <c r="G309" s="37"/>
      <c r="H309" s="37"/>
      <c r="I309" s="37"/>
      <c r="J309" s="37"/>
      <c r="K309" s="171" t="s">
        <v>33</v>
      </c>
      <c r="L309" s="176" t="s">
        <v>141</v>
      </c>
      <c r="M309" s="87"/>
    </row>
    <row r="310" customFormat="false" ht="12.8" hidden="false" customHeight="false" outlineLevel="0" collapsed="false">
      <c r="A310" s="180" t="n">
        <v>44408</v>
      </c>
      <c r="B310" s="170" t="s">
        <v>14</v>
      </c>
      <c r="C310" s="58" t="s">
        <v>34</v>
      </c>
      <c r="D310" s="174" t="n">
        <f aca="false">D311*L310</f>
        <v>213671.660433</v>
      </c>
      <c r="E310" s="42" t="n">
        <v>0</v>
      </c>
      <c r="F310" s="170" t="n">
        <v>0.004211</v>
      </c>
      <c r="G310" s="7" t="n">
        <f aca="false">D310*E310</f>
        <v>0</v>
      </c>
      <c r="H310" s="7" t="n">
        <f aca="false">F310*D310</f>
        <v>899.771362083363</v>
      </c>
      <c r="I310" s="174" t="n">
        <v>170368.196247178</v>
      </c>
      <c r="J310" s="7" t="n">
        <f aca="false">H310 - F310*I310</f>
        <v>182.350887686496</v>
      </c>
      <c r="K310" s="171"/>
      <c r="L310" s="175" t="n">
        <v>5.1373</v>
      </c>
      <c r="M310" s="87"/>
    </row>
    <row r="311" customFormat="false" ht="12.8" hidden="false" customHeight="false" outlineLevel="0" collapsed="false">
      <c r="A311" s="180" t="n">
        <v>44408</v>
      </c>
      <c r="B311" s="170" t="s">
        <v>18</v>
      </c>
      <c r="C311" s="58" t="s">
        <v>34</v>
      </c>
      <c r="D311" s="177" t="n">
        <v>41592.21</v>
      </c>
      <c r="E311" s="42" t="n">
        <v>0</v>
      </c>
      <c r="F311" s="170" t="n">
        <v>0.004211</v>
      </c>
      <c r="G311" s="15" t="n">
        <f aca="false">E311*D311</f>
        <v>0</v>
      </c>
      <c r="H311" s="15" t="n">
        <f aca="false">F311*D311</f>
        <v>175.14479631</v>
      </c>
      <c r="I311" s="177" t="n">
        <v>32429.4044397453</v>
      </c>
      <c r="J311" s="15" t="n">
        <f aca="false">H311 - F311*I311</f>
        <v>38.5845742142325</v>
      </c>
      <c r="K311" s="171" t="s">
        <v>33</v>
      </c>
      <c r="L311" s="10" t="s">
        <v>125</v>
      </c>
      <c r="M311" s="87"/>
    </row>
    <row r="312" customFormat="false" ht="12.8" hidden="false" customHeight="false" outlineLevel="0" collapsed="false">
      <c r="A312" s="180" t="n">
        <v>44408</v>
      </c>
      <c r="B312" s="170" t="s">
        <v>52</v>
      </c>
      <c r="C312" s="37" t="s">
        <v>15</v>
      </c>
      <c r="D312" s="182" t="n">
        <f aca="false">G312/E312</f>
        <v>5.1373</v>
      </c>
      <c r="E312" s="170" t="n">
        <v>175.14479631</v>
      </c>
      <c r="F312" s="170" t="n">
        <v>0.1751448</v>
      </c>
      <c r="G312" s="7" t="n">
        <f aca="false">H310</f>
        <v>899.771362083363</v>
      </c>
      <c r="H312" s="7" t="n">
        <v>0</v>
      </c>
      <c r="I312" s="174" t="n">
        <v>5.05931891482406</v>
      </c>
      <c r="J312" s="7" t="n">
        <f aca="false">H312 - F312*I312</f>
        <v>-0.886113399473077</v>
      </c>
      <c r="K312" s="171"/>
      <c r="L312" s="10" t="s">
        <v>37</v>
      </c>
      <c r="M312" s="87"/>
    </row>
    <row r="313" customFormat="false" ht="12.8" hidden="false" customHeight="false" outlineLevel="0" collapsed="false">
      <c r="A313" s="184" t="n">
        <v>44418</v>
      </c>
      <c r="B313" s="162" t="s">
        <v>74</v>
      </c>
      <c r="C313" s="44" t="s">
        <v>34</v>
      </c>
      <c r="D313" s="162" t="n">
        <v>45896.19</v>
      </c>
      <c r="E313" s="48" t="n">
        <v>0</v>
      </c>
      <c r="F313" s="162" t="n">
        <v>0.00488</v>
      </c>
      <c r="G313" s="44"/>
      <c r="H313" s="44"/>
      <c r="I313" s="44"/>
      <c r="J313" s="44"/>
      <c r="K313" s="178" t="s">
        <v>33</v>
      </c>
      <c r="L313" s="169" t="s">
        <v>142</v>
      </c>
      <c r="M313" s="87"/>
    </row>
    <row r="314" customFormat="false" ht="12.8" hidden="false" customHeight="false" outlineLevel="0" collapsed="false">
      <c r="A314" s="184" t="n">
        <v>44418</v>
      </c>
      <c r="B314" s="162" t="s">
        <v>14</v>
      </c>
      <c r="C314" s="66" t="s">
        <v>34</v>
      </c>
      <c r="D314" s="164" t="n">
        <f aca="false">D315*L314</f>
        <v>239628.597609</v>
      </c>
      <c r="E314" s="48" t="n">
        <v>0</v>
      </c>
      <c r="F314" s="162" t="n">
        <v>0.00488</v>
      </c>
      <c r="G314" s="22" t="n">
        <f aca="false">D314*E314</f>
        <v>0</v>
      </c>
      <c r="H314" s="22" t="n">
        <f aca="false">F314*D314</f>
        <v>1169.38755633192</v>
      </c>
      <c r="I314" s="164" t="n">
        <v>170368.196247178</v>
      </c>
      <c r="J314" s="22" t="n">
        <f aca="false">H314 - F314*I314</f>
        <v>337.990758645691</v>
      </c>
      <c r="K314" s="178"/>
      <c r="L314" s="166" t="n">
        <v>5.2211</v>
      </c>
      <c r="M314" s="87"/>
    </row>
    <row r="315" customFormat="false" ht="12.8" hidden="false" customHeight="false" outlineLevel="0" collapsed="false">
      <c r="A315" s="184" t="n">
        <v>44418</v>
      </c>
      <c r="B315" s="162" t="s">
        <v>18</v>
      </c>
      <c r="C315" s="66" t="s">
        <v>34</v>
      </c>
      <c r="D315" s="167" t="n">
        <v>45896.19</v>
      </c>
      <c r="E315" s="48" t="n">
        <v>0</v>
      </c>
      <c r="F315" s="162" t="n">
        <v>0.00488</v>
      </c>
      <c r="G315" s="28" t="n">
        <f aca="false">E315*D315</f>
        <v>0</v>
      </c>
      <c r="H315" s="28" t="n">
        <f aca="false">F315*D315</f>
        <v>223.9734072</v>
      </c>
      <c r="I315" s="167" t="n">
        <v>32429.4044397453</v>
      </c>
      <c r="J315" s="28" t="n">
        <f aca="false">H315 - F315*I315</f>
        <v>65.717913534043</v>
      </c>
      <c r="K315" s="178" t="s">
        <v>33</v>
      </c>
      <c r="L315" s="31" t="s">
        <v>125</v>
      </c>
      <c r="M315" s="87"/>
    </row>
    <row r="316" customFormat="false" ht="12.8" hidden="false" customHeight="false" outlineLevel="0" collapsed="false">
      <c r="A316" s="184" t="n">
        <v>44418</v>
      </c>
      <c r="B316" s="162" t="s">
        <v>77</v>
      </c>
      <c r="C316" s="44" t="s">
        <v>15</v>
      </c>
      <c r="D316" s="179" t="n">
        <f aca="false">G316/E316</f>
        <v>5.2211</v>
      </c>
      <c r="E316" s="162" t="n">
        <v>223.9734072</v>
      </c>
      <c r="F316" s="162" t="n">
        <v>0.22397341</v>
      </c>
      <c r="G316" s="22" t="n">
        <f aca="false">H314</f>
        <v>1169.38755633192</v>
      </c>
      <c r="H316" s="22" t="n">
        <v>0</v>
      </c>
      <c r="I316" s="164" t="n">
        <v>5.15215153701174</v>
      </c>
      <c r="J316" s="22" t="n">
        <f aca="false">H316 - F316*I316</f>
        <v>-1.15394494858126</v>
      </c>
      <c r="K316" s="178"/>
      <c r="L316" s="31" t="s">
        <v>37</v>
      </c>
      <c r="M316" s="87"/>
    </row>
    <row r="317" customFormat="false" ht="12.8" hidden="false" customHeight="false" outlineLevel="0" collapsed="false">
      <c r="A317" s="39" t="n">
        <v>44442</v>
      </c>
      <c r="B317" s="170" t="s">
        <v>69</v>
      </c>
      <c r="C317" s="37" t="s">
        <v>34</v>
      </c>
      <c r="D317" s="170" t="n">
        <v>3928.8</v>
      </c>
      <c r="E317" s="42" t="n">
        <v>0</v>
      </c>
      <c r="F317" s="170" t="n">
        <v>0.021</v>
      </c>
      <c r="G317" s="37"/>
      <c r="H317" s="37"/>
      <c r="I317" s="37"/>
      <c r="J317" s="37"/>
      <c r="K317" s="171" t="s">
        <v>33</v>
      </c>
      <c r="L317" s="176" t="s">
        <v>143</v>
      </c>
      <c r="M317" s="87"/>
    </row>
    <row r="318" customFormat="false" ht="12.8" hidden="false" customHeight="false" outlineLevel="0" collapsed="false">
      <c r="A318" s="39" t="n">
        <v>44442</v>
      </c>
      <c r="B318" s="170" t="s">
        <v>27</v>
      </c>
      <c r="C318" s="58" t="s">
        <v>34</v>
      </c>
      <c r="D318" s="174" t="n">
        <f aca="false">D319*L318</f>
        <v>20303.64552</v>
      </c>
      <c r="E318" s="42" t="n">
        <v>0</v>
      </c>
      <c r="F318" s="170" t="n">
        <v>0.021</v>
      </c>
      <c r="G318" s="7" t="n">
        <f aca="false">D318*E318</f>
        <v>0</v>
      </c>
      <c r="H318" s="7" t="n">
        <f aca="false">F318*D318</f>
        <v>426.37655592</v>
      </c>
      <c r="I318" s="174" t="n">
        <v>6595.96608912105</v>
      </c>
      <c r="J318" s="7" t="n">
        <f aca="false">H318 - F318*I318</f>
        <v>287.861268048458</v>
      </c>
      <c r="K318" s="171"/>
      <c r="L318" s="175" t="n">
        <v>5.1679</v>
      </c>
      <c r="M318" s="87"/>
    </row>
    <row r="319" customFormat="false" ht="12.8" hidden="false" customHeight="false" outlineLevel="0" collapsed="false">
      <c r="A319" s="39" t="n">
        <v>44442</v>
      </c>
      <c r="B319" s="170" t="s">
        <v>28</v>
      </c>
      <c r="C319" s="58" t="s">
        <v>34</v>
      </c>
      <c r="D319" s="177" t="n">
        <v>3928.8</v>
      </c>
      <c r="E319" s="42" t="n">
        <v>0</v>
      </c>
      <c r="F319" s="170" t="n">
        <v>0.021</v>
      </c>
      <c r="G319" s="15" t="n">
        <f aca="false">E319*D319</f>
        <v>0</v>
      </c>
      <c r="H319" s="15" t="n">
        <f aca="false">F319*D319</f>
        <v>82.5048</v>
      </c>
      <c r="I319" s="177" t="n">
        <v>1278.77828209912</v>
      </c>
      <c r="J319" s="15" t="n">
        <f aca="false">H319 - F319*I319</f>
        <v>55.6504560759185</v>
      </c>
      <c r="K319" s="171" t="s">
        <v>33</v>
      </c>
      <c r="L319" s="10" t="s">
        <v>125</v>
      </c>
      <c r="M319" s="87"/>
    </row>
    <row r="320" customFormat="false" ht="12.8" hidden="false" customHeight="false" outlineLevel="0" collapsed="false">
      <c r="A320" s="39" t="n">
        <v>44442</v>
      </c>
      <c r="B320" s="37" t="s">
        <v>52</v>
      </c>
      <c r="C320" s="37" t="s">
        <v>15</v>
      </c>
      <c r="D320" s="182" t="n">
        <f aca="false">G320/E320</f>
        <v>5.1679</v>
      </c>
      <c r="E320" s="170" t="n">
        <v>82.5048</v>
      </c>
      <c r="F320" s="170" t="n">
        <v>0.0825048</v>
      </c>
      <c r="G320" s="7" t="n">
        <f aca="false">H318</f>
        <v>426.37655592</v>
      </c>
      <c r="H320" s="7" t="n">
        <v>0</v>
      </c>
      <c r="I320" s="174" t="n">
        <v>5.07532265466446</v>
      </c>
      <c r="J320" s="7" t="n">
        <f aca="false">H320 - F320*I320</f>
        <v>-0.41873848055856</v>
      </c>
      <c r="K320" s="171"/>
      <c r="L320" s="10" t="s">
        <v>37</v>
      </c>
      <c r="M320" s="87"/>
    </row>
    <row r="321" customFormat="false" ht="12.8" hidden="false" customHeight="false" outlineLevel="0" collapsed="false">
      <c r="A321" s="43" t="n">
        <v>44442</v>
      </c>
      <c r="B321" s="44" t="s">
        <v>139</v>
      </c>
      <c r="C321" s="44" t="s">
        <v>34</v>
      </c>
      <c r="D321" s="162" t="n">
        <v>215.4</v>
      </c>
      <c r="E321" s="48" t="n">
        <v>0</v>
      </c>
      <c r="F321" s="162" t="n">
        <v>0.48</v>
      </c>
      <c r="G321" s="44"/>
      <c r="H321" s="44"/>
      <c r="I321" s="44"/>
      <c r="J321" s="44"/>
      <c r="K321" s="178" t="s">
        <v>33</v>
      </c>
      <c r="L321" s="169" t="s">
        <v>143</v>
      </c>
      <c r="M321" s="87"/>
    </row>
    <row r="322" customFormat="false" ht="12.8" hidden="false" customHeight="false" outlineLevel="0" collapsed="false">
      <c r="A322" s="43" t="n">
        <v>44442</v>
      </c>
      <c r="B322" s="162" t="s">
        <v>23</v>
      </c>
      <c r="C322" s="66" t="s">
        <v>34</v>
      </c>
      <c r="D322" s="164" t="n">
        <f aca="false">D323*L322</f>
        <v>1113.16566</v>
      </c>
      <c r="E322" s="48" t="n">
        <v>0</v>
      </c>
      <c r="F322" s="162" t="n">
        <v>0.48</v>
      </c>
      <c r="G322" s="22" t="n">
        <f aca="false">D322*E322</f>
        <v>0</v>
      </c>
      <c r="H322" s="22" t="n">
        <f aca="false">F322*D322</f>
        <v>534.3195168</v>
      </c>
      <c r="I322" s="164" t="n">
        <v>598.9146892241</v>
      </c>
      <c r="J322" s="22" t="n">
        <f aca="false">H322 - F322*I322</f>
        <v>246.840465972432</v>
      </c>
      <c r="K322" s="178"/>
      <c r="L322" s="166" t="n">
        <v>5.1679</v>
      </c>
      <c r="M322" s="87"/>
    </row>
    <row r="323" customFormat="false" ht="12.8" hidden="false" customHeight="false" outlineLevel="0" collapsed="false">
      <c r="A323" s="43" t="n">
        <v>44442</v>
      </c>
      <c r="B323" s="162" t="s">
        <v>24</v>
      </c>
      <c r="C323" s="66" t="s">
        <v>34</v>
      </c>
      <c r="D323" s="167" t="n">
        <v>215.4</v>
      </c>
      <c r="E323" s="48" t="n">
        <v>0</v>
      </c>
      <c r="F323" s="162" t="n">
        <v>0.48</v>
      </c>
      <c r="G323" s="28" t="n">
        <f aca="false">E323*D323</f>
        <v>0</v>
      </c>
      <c r="H323" s="28" t="n">
        <f aca="false">F323*D323</f>
        <v>103.392</v>
      </c>
      <c r="I323" s="167" t="n">
        <v>116.061976863149</v>
      </c>
      <c r="J323" s="28" t="n">
        <f aca="false">H323 - F323*I323</f>
        <v>47.6822511056885</v>
      </c>
      <c r="K323" s="178" t="s">
        <v>33</v>
      </c>
      <c r="L323" s="31" t="s">
        <v>125</v>
      </c>
      <c r="M323" s="87"/>
    </row>
    <row r="324" customFormat="false" ht="12.8" hidden="false" customHeight="false" outlineLevel="0" collapsed="false">
      <c r="A324" s="43" t="n">
        <v>44442</v>
      </c>
      <c r="B324" s="44" t="s">
        <v>77</v>
      </c>
      <c r="C324" s="44" t="s">
        <v>15</v>
      </c>
      <c r="D324" s="179" t="n">
        <f aca="false">G324/E324</f>
        <v>5.1679</v>
      </c>
      <c r="E324" s="162" t="n">
        <v>103.392</v>
      </c>
      <c r="F324" s="162" t="n">
        <v>0.103392</v>
      </c>
      <c r="G324" s="22" t="n">
        <f aca="false">H322</f>
        <v>534.3195168</v>
      </c>
      <c r="H324" s="22" t="n">
        <v>0</v>
      </c>
      <c r="I324" s="164" t="n">
        <v>5.15463036667788</v>
      </c>
      <c r="J324" s="22" t="n">
        <f aca="false">H324 - F324*I324</f>
        <v>-0.532947542871559</v>
      </c>
      <c r="K324" s="178"/>
      <c r="L324" s="31" t="s">
        <v>37</v>
      </c>
      <c r="M324" s="87"/>
    </row>
    <row r="325" customFormat="false" ht="12.8" hidden="false" customHeight="false" outlineLevel="0" collapsed="false">
      <c r="A325" s="39" t="n">
        <v>44475</v>
      </c>
      <c r="B325" s="170" t="s">
        <v>49</v>
      </c>
      <c r="C325" s="37" t="s">
        <v>34</v>
      </c>
      <c r="D325" s="170" t="n">
        <v>54754.39</v>
      </c>
      <c r="E325" s="42" t="n">
        <v>0</v>
      </c>
      <c r="F325" s="170" t="n">
        <v>0.00659</v>
      </c>
      <c r="G325" s="37"/>
      <c r="H325" s="37"/>
      <c r="I325" s="37"/>
      <c r="J325" s="37"/>
      <c r="K325" s="171" t="s">
        <v>33</v>
      </c>
      <c r="L325" s="176" t="s">
        <v>144</v>
      </c>
      <c r="M325" s="87"/>
    </row>
    <row r="326" customFormat="false" ht="12.8" hidden="false" customHeight="false" outlineLevel="0" collapsed="false">
      <c r="A326" s="39" t="n">
        <v>44475</v>
      </c>
      <c r="B326" s="170" t="s">
        <v>14</v>
      </c>
      <c r="C326" s="58" t="s">
        <v>34</v>
      </c>
      <c r="D326" s="174" t="n">
        <f aca="false">D327*L326</f>
        <v>301647.409949</v>
      </c>
      <c r="E326" s="42" t="n">
        <v>0</v>
      </c>
      <c r="F326" s="170" t="n">
        <v>0.00659</v>
      </c>
      <c r="G326" s="7" t="n">
        <f aca="false">D326*E326</f>
        <v>0</v>
      </c>
      <c r="H326" s="7" t="n">
        <f aca="false">F326*D326</f>
        <v>1987.85643156391</v>
      </c>
      <c r="I326" s="174" t="n">
        <v>170368.196247178</v>
      </c>
      <c r="J326" s="7" t="n">
        <f aca="false">H326 - F326*I326</f>
        <v>865.130018295007</v>
      </c>
      <c r="K326" s="171"/>
      <c r="L326" s="175" t="n">
        <v>5.5091</v>
      </c>
      <c r="M326" s="87"/>
    </row>
    <row r="327" customFormat="false" ht="12.8" hidden="false" customHeight="false" outlineLevel="0" collapsed="false">
      <c r="A327" s="39" t="n">
        <v>44475</v>
      </c>
      <c r="B327" s="170" t="s">
        <v>18</v>
      </c>
      <c r="C327" s="58" t="s">
        <v>34</v>
      </c>
      <c r="D327" s="177" t="n">
        <v>54754.39</v>
      </c>
      <c r="E327" s="42" t="n">
        <v>0</v>
      </c>
      <c r="F327" s="170" t="n">
        <v>0.00659</v>
      </c>
      <c r="G327" s="15" t="n">
        <f aca="false">E327*D327</f>
        <v>0</v>
      </c>
      <c r="H327" s="15" t="n">
        <f aca="false">F327*D327</f>
        <v>360.8314301</v>
      </c>
      <c r="I327" s="177" t="n">
        <v>32429.4044397453</v>
      </c>
      <c r="J327" s="15" t="n">
        <f aca="false">H327 - F327*I327</f>
        <v>147.121654842079</v>
      </c>
      <c r="K327" s="171" t="s">
        <v>33</v>
      </c>
      <c r="L327" s="10" t="s">
        <v>125</v>
      </c>
      <c r="M327" s="87"/>
    </row>
    <row r="328" customFormat="false" ht="12.8" hidden="false" customHeight="false" outlineLevel="0" collapsed="false">
      <c r="A328" s="39" t="n">
        <v>44475</v>
      </c>
      <c r="B328" s="37" t="s">
        <v>52</v>
      </c>
      <c r="C328" s="37" t="s">
        <v>15</v>
      </c>
      <c r="D328" s="182" t="n">
        <f aca="false">G328/E328</f>
        <v>5.5091</v>
      </c>
      <c r="E328" s="170" t="n">
        <v>360.8314301</v>
      </c>
      <c r="F328" s="170" t="n">
        <v>0.36083143</v>
      </c>
      <c r="G328" s="7" t="n">
        <f aca="false">H326</f>
        <v>1987.85643156391</v>
      </c>
      <c r="H328" s="7" t="n">
        <v>0</v>
      </c>
      <c r="I328" s="174" t="n">
        <v>5.24535717908016</v>
      </c>
      <c r="J328" s="7" t="n">
        <f aca="false">H328 - F328*I328</f>
        <v>-1.89268973178826</v>
      </c>
      <c r="K328" s="171"/>
      <c r="L328" s="10" t="s">
        <v>37</v>
      </c>
      <c r="M328" s="87"/>
    </row>
    <row r="329" customFormat="false" ht="12.8" hidden="false" customHeight="false" outlineLevel="0" collapsed="false">
      <c r="A329" s="43" t="n">
        <v>44487</v>
      </c>
      <c r="B329" s="44" t="s">
        <v>49</v>
      </c>
      <c r="C329" s="44" t="s">
        <v>34</v>
      </c>
      <c r="D329" s="162" t="n">
        <v>61835.08</v>
      </c>
      <c r="E329" s="48" t="n">
        <v>0</v>
      </c>
      <c r="F329" s="162" t="n">
        <v>0.0046</v>
      </c>
      <c r="G329" s="44"/>
      <c r="H329" s="44"/>
      <c r="I329" s="44"/>
      <c r="J329" s="44"/>
      <c r="K329" s="178" t="s">
        <v>33</v>
      </c>
      <c r="L329" s="169" t="s">
        <v>145</v>
      </c>
      <c r="M329" s="87"/>
    </row>
    <row r="330" customFormat="false" ht="12.8" hidden="false" customHeight="false" outlineLevel="0" collapsed="false">
      <c r="A330" s="43" t="n">
        <v>44487</v>
      </c>
      <c r="B330" s="162" t="s">
        <v>14</v>
      </c>
      <c r="C330" s="66" t="s">
        <v>34</v>
      </c>
      <c r="D330" s="164" t="n">
        <f aca="false">D331*L330</f>
        <v>341249.090435</v>
      </c>
      <c r="E330" s="48" t="n">
        <v>0</v>
      </c>
      <c r="F330" s="162" t="n">
        <v>0.0046</v>
      </c>
      <c r="G330" s="22" t="n">
        <f aca="false">D330*E330</f>
        <v>0</v>
      </c>
      <c r="H330" s="22" t="n">
        <f aca="false">F330*D330</f>
        <v>1569.745816001</v>
      </c>
      <c r="I330" s="164" t="n">
        <v>170368.196247178</v>
      </c>
      <c r="J330" s="22" t="n">
        <f aca="false">H330 - F330*I330</f>
        <v>786.052113263981</v>
      </c>
      <c r="K330" s="178"/>
      <c r="L330" s="166" t="n">
        <v>5.5187</v>
      </c>
      <c r="M330" s="87"/>
    </row>
    <row r="331" customFormat="false" ht="12.8" hidden="false" customHeight="false" outlineLevel="0" collapsed="false">
      <c r="A331" s="43" t="n">
        <v>44487</v>
      </c>
      <c r="B331" s="162" t="s">
        <v>18</v>
      </c>
      <c r="C331" s="66" t="s">
        <v>34</v>
      </c>
      <c r="D331" s="167" t="n">
        <v>61835.05</v>
      </c>
      <c r="E331" s="48" t="n">
        <v>0</v>
      </c>
      <c r="F331" s="162" t="n">
        <v>0.0046</v>
      </c>
      <c r="G331" s="28" t="n">
        <f aca="false">E331*D331</f>
        <v>0</v>
      </c>
      <c r="H331" s="28" t="n">
        <f aca="false">F331*D331</f>
        <v>284.44123</v>
      </c>
      <c r="I331" s="167" t="n">
        <v>32429.4044397453</v>
      </c>
      <c r="J331" s="28" t="n">
        <f aca="false">H331 - F331*I331</f>
        <v>135.265969577172</v>
      </c>
      <c r="K331" s="178" t="s">
        <v>33</v>
      </c>
      <c r="L331" s="31" t="s">
        <v>125</v>
      </c>
      <c r="M331" s="87"/>
    </row>
    <row r="332" customFormat="false" ht="12.8" hidden="false" customHeight="false" outlineLevel="0" collapsed="false">
      <c r="A332" s="43" t="n">
        <v>44487</v>
      </c>
      <c r="B332" s="44" t="s">
        <v>52</v>
      </c>
      <c r="C332" s="44" t="s">
        <v>15</v>
      </c>
      <c r="D332" s="179" t="n">
        <f aca="false">G332/E332</f>
        <v>5.51869732253924</v>
      </c>
      <c r="E332" s="162" t="n">
        <v>284.441368</v>
      </c>
      <c r="F332" s="162" t="n">
        <v>0.28444137</v>
      </c>
      <c r="G332" s="22" t="n">
        <f aca="false">H330</f>
        <v>1569.745816001</v>
      </c>
      <c r="H332" s="22" t="n">
        <v>0</v>
      </c>
      <c r="I332" s="164" t="n">
        <v>5.30990066940356</v>
      </c>
      <c r="J332" s="22" t="n">
        <f aca="false">H332 - F332*I332</f>
        <v>-1.51035542096907</v>
      </c>
      <c r="K332" s="178"/>
      <c r="L332" s="31" t="s">
        <v>37</v>
      </c>
      <c r="M332" s="87"/>
    </row>
    <row r="333" customFormat="false" ht="12.8" hidden="false" customHeight="false" outlineLevel="0" collapsed="false">
      <c r="A333" s="39" t="n">
        <v>44489</v>
      </c>
      <c r="B333" s="37" t="s">
        <v>74</v>
      </c>
      <c r="C333" s="37" t="s">
        <v>34</v>
      </c>
      <c r="D333" s="170" t="n">
        <v>65994.57</v>
      </c>
      <c r="E333" s="42" t="n">
        <v>0</v>
      </c>
      <c r="F333" s="170" t="n">
        <v>0.00227</v>
      </c>
      <c r="G333" s="37"/>
      <c r="H333" s="37"/>
      <c r="I333" s="37"/>
      <c r="J333" s="37"/>
      <c r="K333" s="171" t="s">
        <v>33</v>
      </c>
      <c r="L333" s="176" t="s">
        <v>146</v>
      </c>
      <c r="M333" s="87"/>
    </row>
    <row r="334" customFormat="false" ht="12.8" hidden="false" customHeight="false" outlineLevel="0" collapsed="false">
      <c r="A334" s="39" t="n">
        <v>44489</v>
      </c>
      <c r="B334" s="37" t="s">
        <v>14</v>
      </c>
      <c r="C334" s="58" t="s">
        <v>34</v>
      </c>
      <c r="D334" s="174" t="n">
        <f aca="false">D335*L334</f>
        <v>366698.828205</v>
      </c>
      <c r="E334" s="42" t="n">
        <v>0</v>
      </c>
      <c r="F334" s="170" t="n">
        <v>0.00227</v>
      </c>
      <c r="G334" s="7" t="n">
        <f aca="false">D334*E334</f>
        <v>0</v>
      </c>
      <c r="H334" s="7" t="n">
        <f aca="false">F334*D334</f>
        <v>832.40634002535</v>
      </c>
      <c r="I334" s="174" t="n">
        <v>170368.196247178</v>
      </c>
      <c r="J334" s="7" t="n">
        <f aca="false">H334 - F334*I334</f>
        <v>445.670534544256</v>
      </c>
      <c r="K334" s="171"/>
      <c r="L334" s="175" t="n">
        <v>5.5565</v>
      </c>
      <c r="M334" s="87"/>
    </row>
    <row r="335" customFormat="false" ht="12.8" hidden="false" customHeight="false" outlineLevel="0" collapsed="false">
      <c r="A335" s="39" t="n">
        <v>44489</v>
      </c>
      <c r="B335" s="37" t="s">
        <v>18</v>
      </c>
      <c r="C335" s="58" t="s">
        <v>34</v>
      </c>
      <c r="D335" s="177" t="n">
        <v>65994.57</v>
      </c>
      <c r="E335" s="42" t="n">
        <v>0</v>
      </c>
      <c r="F335" s="170" t="n">
        <v>0.00227</v>
      </c>
      <c r="G335" s="15" t="n">
        <f aca="false">E335*D335</f>
        <v>0</v>
      </c>
      <c r="H335" s="15" t="n">
        <f aca="false">F335*D335</f>
        <v>149.8076739</v>
      </c>
      <c r="I335" s="177" t="n">
        <v>32429.4044397453</v>
      </c>
      <c r="J335" s="15" t="n">
        <f aca="false">H335 - F335*I335</f>
        <v>76.1929258217782</v>
      </c>
      <c r="K335" s="171" t="s">
        <v>33</v>
      </c>
      <c r="L335" s="10" t="s">
        <v>125</v>
      </c>
      <c r="M335" s="87"/>
    </row>
    <row r="336" customFormat="false" ht="12.8" hidden="false" customHeight="false" outlineLevel="0" collapsed="false">
      <c r="A336" s="39" t="n">
        <v>44489</v>
      </c>
      <c r="B336" s="37" t="s">
        <v>77</v>
      </c>
      <c r="C336" s="37" t="s">
        <v>15</v>
      </c>
      <c r="D336" s="182" t="n">
        <f aca="false">G336/E336</f>
        <v>5.5565</v>
      </c>
      <c r="E336" s="170" t="n">
        <v>149.8076739</v>
      </c>
      <c r="F336" s="170" t="n">
        <v>0.14980767</v>
      </c>
      <c r="G336" s="7" t="n">
        <f aca="false">H334</f>
        <v>832.40634002535</v>
      </c>
      <c r="H336" s="7" t="n">
        <v>0</v>
      </c>
      <c r="I336" s="174" t="n">
        <v>5.22927106558607</v>
      </c>
      <c r="J336" s="7" t="n">
        <f aca="false">H336 - F336*I336</f>
        <v>-0.783384914133866</v>
      </c>
      <c r="K336" s="171"/>
      <c r="L336" s="10" t="s">
        <v>37</v>
      </c>
      <c r="M336" s="87"/>
    </row>
    <row r="337" customFormat="false" ht="12.8" hidden="false" customHeight="false" outlineLevel="0" collapsed="false">
      <c r="A337" s="43" t="n">
        <v>44538</v>
      </c>
      <c r="B337" s="44" t="s">
        <v>49</v>
      </c>
      <c r="C337" s="162" t="s">
        <v>15</v>
      </c>
      <c r="D337" s="162" t="n">
        <v>49106.57</v>
      </c>
      <c r="E337" s="162" t="n">
        <v>0.01299</v>
      </c>
      <c r="F337" s="162"/>
      <c r="G337" s="162"/>
      <c r="H337" s="162"/>
      <c r="I337" s="162"/>
      <c r="J337" s="162"/>
      <c r="K337" s="178" t="s">
        <v>33</v>
      </c>
      <c r="L337" s="169" t="s">
        <v>147</v>
      </c>
    </row>
    <row r="338" customFormat="false" ht="12.8" hidden="false" customHeight="false" outlineLevel="0" collapsed="false">
      <c r="A338" s="43" t="n">
        <v>44538</v>
      </c>
      <c r="B338" s="44" t="s">
        <v>52</v>
      </c>
      <c r="C338" s="163" t="s">
        <v>34</v>
      </c>
      <c r="D338" s="164" t="n">
        <f aca="false">L338</f>
        <v>5.5773</v>
      </c>
      <c r="E338" s="162" t="n">
        <v>0</v>
      </c>
      <c r="F338" s="162" t="n">
        <v>637.8943443</v>
      </c>
      <c r="G338" s="164" t="n">
        <v>0</v>
      </c>
      <c r="H338" s="164" t="n">
        <f aca="false">F338*D338</f>
        <v>3557.72812646439</v>
      </c>
      <c r="I338" s="164" t="n">
        <v>5.30990066940356</v>
      </c>
      <c r="J338" s="165" t="n">
        <f aca="false">H338 - F338*I338</f>
        <v>170.572520657075</v>
      </c>
      <c r="K338" s="178"/>
      <c r="L338" s="166" t="n">
        <v>5.5773</v>
      </c>
    </row>
    <row r="339" customFormat="false" ht="12.8" hidden="false" customHeight="false" outlineLevel="0" collapsed="false">
      <c r="A339" s="43" t="n">
        <v>44538</v>
      </c>
      <c r="B339" s="44" t="s">
        <v>14</v>
      </c>
      <c r="C339" s="162" t="s">
        <v>15</v>
      </c>
      <c r="D339" s="164" t="n">
        <f aca="false">D338*D340</f>
        <v>273882.072861</v>
      </c>
      <c r="E339" s="162" t="n">
        <v>0.01299</v>
      </c>
      <c r="F339" s="162" t="n">
        <v>1.299E-005</v>
      </c>
      <c r="G339" s="164" t="n">
        <f aca="false">E339*D339</f>
        <v>3557.72812646439</v>
      </c>
      <c r="H339" s="164" t="n">
        <v>0</v>
      </c>
      <c r="I339" s="164" t="n">
        <v>196311.158326186</v>
      </c>
      <c r="J339" s="165" t="n">
        <f aca="false">H339 - F339*I339</f>
        <v>-2.55008194665716</v>
      </c>
      <c r="K339" s="178"/>
      <c r="L339" s="169"/>
    </row>
    <row r="340" customFormat="false" ht="12.8" hidden="false" customHeight="false" outlineLevel="0" collapsed="false">
      <c r="A340" s="43" t="n">
        <v>44538</v>
      </c>
      <c r="B340" s="44" t="s">
        <v>18</v>
      </c>
      <c r="C340" s="162" t="s">
        <v>15</v>
      </c>
      <c r="D340" s="167" t="n">
        <v>49106.57</v>
      </c>
      <c r="E340" s="162" t="n">
        <v>0.01299</v>
      </c>
      <c r="F340" s="162" t="n">
        <v>1.299E-005</v>
      </c>
      <c r="G340" s="167" t="n">
        <f aca="false">E340*D340</f>
        <v>637.8943443</v>
      </c>
      <c r="H340" s="167" t="n">
        <v>0</v>
      </c>
      <c r="I340" s="167" t="n">
        <v>36609.0863130185</v>
      </c>
      <c r="J340" s="168" t="n">
        <f aca="false">H340 - F340*I340</f>
        <v>-0.47555203120611</v>
      </c>
      <c r="K340" s="178"/>
      <c r="L340" s="169" t="s">
        <v>124</v>
      </c>
    </row>
    <row r="341" customFormat="false" ht="12.8" hidden="false" customHeight="false" outlineLevel="0" collapsed="false">
      <c r="A341" s="39" t="n">
        <v>44538</v>
      </c>
      <c r="B341" s="37" t="s">
        <v>148</v>
      </c>
      <c r="C341" s="58" t="s">
        <v>34</v>
      </c>
      <c r="D341" s="40" t="n">
        <v>1</v>
      </c>
      <c r="E341" s="93" t="n">
        <v>100</v>
      </c>
      <c r="F341" s="170"/>
      <c r="G341" s="37"/>
      <c r="H341" s="37"/>
      <c r="I341" s="37"/>
      <c r="J341" s="37"/>
      <c r="K341" s="83" t="s">
        <v>33</v>
      </c>
      <c r="L341" s="176" t="s">
        <v>147</v>
      </c>
    </row>
    <row r="342" customFormat="false" ht="12.8" hidden="false" customHeight="false" outlineLevel="0" collapsed="false">
      <c r="A342" s="39" t="n">
        <v>44538</v>
      </c>
      <c r="B342" s="37" t="s">
        <v>77</v>
      </c>
      <c r="C342" s="58" t="s">
        <v>34</v>
      </c>
      <c r="D342" s="40" t="n">
        <f aca="false">L342</f>
        <v>5.5773</v>
      </c>
      <c r="E342" s="170" t="n">
        <v>0</v>
      </c>
      <c r="F342" s="170" t="n">
        <v>100</v>
      </c>
      <c r="G342" s="174" t="n">
        <v>0</v>
      </c>
      <c r="H342" s="174" t="n">
        <f aca="false">F342*D342</f>
        <v>557.73</v>
      </c>
      <c r="I342" s="174" t="n">
        <v>5.22927106558607</v>
      </c>
      <c r="J342" s="160" t="n">
        <f aca="false">H342 - F342*I342</f>
        <v>34.8028934413931</v>
      </c>
      <c r="K342" s="83"/>
      <c r="L342" s="175" t="n">
        <v>5.5773</v>
      </c>
    </row>
    <row r="343" customFormat="false" ht="12.8" hidden="false" customHeight="false" outlineLevel="0" collapsed="false">
      <c r="A343" s="39" t="n">
        <v>44538</v>
      </c>
      <c r="B343" s="37" t="s">
        <v>113</v>
      </c>
      <c r="C343" s="37" t="s">
        <v>15</v>
      </c>
      <c r="D343" s="182" t="n">
        <f aca="false">G343/E343</f>
        <v>5.5773</v>
      </c>
      <c r="E343" s="170" t="n">
        <v>100</v>
      </c>
      <c r="F343" s="170" t="n">
        <v>0</v>
      </c>
      <c r="G343" s="7" t="n">
        <f aca="false">H342</f>
        <v>557.73</v>
      </c>
      <c r="H343" s="7" t="n">
        <v>0</v>
      </c>
      <c r="I343" s="174" t="n">
        <v>5.57726226853371</v>
      </c>
      <c r="J343" s="7" t="n">
        <f aca="false">H343 - F343*I343</f>
        <v>0</v>
      </c>
      <c r="K343" s="83"/>
      <c r="L343" s="10" t="s">
        <v>37</v>
      </c>
    </row>
    <row r="344" customFormat="false" ht="12.8" hidden="false" customHeight="false" outlineLevel="0" collapsed="false">
      <c r="A344" s="43" t="n">
        <v>44538</v>
      </c>
      <c r="B344" s="44" t="s">
        <v>113</v>
      </c>
      <c r="C344" s="66" t="s">
        <v>34</v>
      </c>
      <c r="D344" s="45" t="n">
        <v>5.67</v>
      </c>
      <c r="E344" s="98" t="n">
        <v>0</v>
      </c>
      <c r="F344" s="48" t="n">
        <v>100</v>
      </c>
      <c r="G344" s="106" t="n">
        <v>0</v>
      </c>
      <c r="H344" s="106" t="n">
        <v>567</v>
      </c>
      <c r="I344" s="164" t="n">
        <v>5.57726226853371</v>
      </c>
      <c r="J344" s="106" t="n">
        <f aca="false">H344 - F344*I344</f>
        <v>9.27377314662897</v>
      </c>
      <c r="K344" s="110" t="s">
        <v>33</v>
      </c>
      <c r="L344" s="87"/>
    </row>
    <row r="345" customFormat="false" ht="12.8" hidden="false" customHeight="false" outlineLevel="0" collapsed="false">
      <c r="A345" s="39" t="n">
        <v>44546</v>
      </c>
      <c r="B345" s="37" t="s">
        <v>148</v>
      </c>
      <c r="C345" s="58" t="s">
        <v>34</v>
      </c>
      <c r="D345" s="40" t="n">
        <v>1</v>
      </c>
      <c r="E345" s="93" t="n">
        <v>400</v>
      </c>
      <c r="F345" s="170"/>
      <c r="G345" s="37"/>
      <c r="H345" s="37"/>
      <c r="I345" s="37"/>
      <c r="J345" s="37"/>
      <c r="K345" s="83" t="s">
        <v>33</v>
      </c>
      <c r="L345" s="176" t="s">
        <v>149</v>
      </c>
    </row>
    <row r="346" customFormat="false" ht="12.8" hidden="false" customHeight="false" outlineLevel="0" collapsed="false">
      <c r="A346" s="39" t="n">
        <v>44546</v>
      </c>
      <c r="B346" s="37" t="s">
        <v>77</v>
      </c>
      <c r="C346" s="58" t="s">
        <v>34</v>
      </c>
      <c r="D346" s="40" t="n">
        <f aca="false">L346</f>
        <v>5.6966</v>
      </c>
      <c r="E346" s="170" t="n">
        <v>0</v>
      </c>
      <c r="F346" s="170" t="n">
        <v>400</v>
      </c>
      <c r="G346" s="174" t="n">
        <v>0</v>
      </c>
      <c r="H346" s="174" t="n">
        <f aca="false">F346*D346</f>
        <v>2278.64</v>
      </c>
      <c r="I346" s="174" t="n">
        <v>5.22927106558607</v>
      </c>
      <c r="J346" s="160" t="n">
        <f aca="false">H346 - F346*I346</f>
        <v>186.931573765572</v>
      </c>
      <c r="K346" s="83"/>
      <c r="L346" s="175" t="n">
        <v>5.6966</v>
      </c>
    </row>
    <row r="347" customFormat="false" ht="12.8" hidden="false" customHeight="false" outlineLevel="0" collapsed="false">
      <c r="A347" s="39" t="n">
        <v>44546</v>
      </c>
      <c r="B347" s="37" t="s">
        <v>113</v>
      </c>
      <c r="C347" s="37" t="s">
        <v>15</v>
      </c>
      <c r="D347" s="182" t="n">
        <f aca="false">G347/E347</f>
        <v>5.6966</v>
      </c>
      <c r="E347" s="170" t="n">
        <v>400</v>
      </c>
      <c r="F347" s="170" t="n">
        <v>0</v>
      </c>
      <c r="G347" s="7" t="n">
        <f aca="false">H346</f>
        <v>2278.64</v>
      </c>
      <c r="H347" s="7" t="n">
        <v>0</v>
      </c>
      <c r="I347" s="174" t="n">
        <v>5.69659779825948</v>
      </c>
      <c r="J347" s="7" t="n">
        <f aca="false">H347 - F347*I347</f>
        <v>0</v>
      </c>
      <c r="K347" s="83"/>
      <c r="L347" s="10" t="s">
        <v>37</v>
      </c>
    </row>
    <row r="348" customFormat="false" ht="12.8" hidden="false" customHeight="false" outlineLevel="0" collapsed="false">
      <c r="A348" s="43" t="n">
        <v>44546</v>
      </c>
      <c r="B348" s="44" t="s">
        <v>113</v>
      </c>
      <c r="C348" s="66" t="s">
        <v>34</v>
      </c>
      <c r="D348" s="45" t="n">
        <v>5.727</v>
      </c>
      <c r="E348" s="98" t="n">
        <v>0</v>
      </c>
      <c r="F348" s="48" t="n">
        <v>400</v>
      </c>
      <c r="G348" s="106" t="n">
        <v>0</v>
      </c>
      <c r="H348" s="106" t="n">
        <f aca="false">2290.8-2.2908</f>
        <v>2288.5092</v>
      </c>
      <c r="I348" s="164" t="n">
        <v>5.69659779825948</v>
      </c>
      <c r="J348" s="106" t="n">
        <f aca="false">H348 - F348*I348</f>
        <v>9.87008069620788</v>
      </c>
      <c r="K348" s="110" t="s">
        <v>33</v>
      </c>
      <c r="L348" s="87"/>
    </row>
    <row r="349" customFormat="false" ht="12.8" hidden="false" customHeight="false" outlineLevel="0" collapsed="false">
      <c r="A349" s="39" t="n">
        <v>44546</v>
      </c>
      <c r="B349" s="37" t="s">
        <v>114</v>
      </c>
      <c r="C349" s="58" t="s">
        <v>34</v>
      </c>
      <c r="D349" s="40" t="n">
        <v>1</v>
      </c>
      <c r="E349" s="93" t="n">
        <v>280</v>
      </c>
      <c r="F349" s="170"/>
      <c r="G349" s="37"/>
      <c r="H349" s="37"/>
      <c r="I349" s="37"/>
      <c r="J349" s="37"/>
      <c r="K349" s="83" t="s">
        <v>33</v>
      </c>
      <c r="L349" s="176" t="s">
        <v>149</v>
      </c>
    </row>
    <row r="350" customFormat="false" ht="12.8" hidden="false" customHeight="false" outlineLevel="0" collapsed="false">
      <c r="A350" s="39" t="n">
        <v>44546</v>
      </c>
      <c r="B350" s="37" t="s">
        <v>52</v>
      </c>
      <c r="C350" s="58" t="s">
        <v>34</v>
      </c>
      <c r="D350" s="40" t="n">
        <f aca="false">L350</f>
        <v>5.6966</v>
      </c>
      <c r="E350" s="170" t="n">
        <v>0</v>
      </c>
      <c r="F350" s="170" t="n">
        <v>280</v>
      </c>
      <c r="G350" s="174" t="n">
        <v>0</v>
      </c>
      <c r="H350" s="174" t="n">
        <f aca="false">F350*D350</f>
        <v>1595.048</v>
      </c>
      <c r="I350" s="174" t="n">
        <v>5.30990066940356</v>
      </c>
      <c r="J350" s="160" t="n">
        <f aca="false">H350 - F350*I350</f>
        <v>108.275812567003</v>
      </c>
      <c r="K350" s="83"/>
      <c r="L350" s="175" t="n">
        <v>5.6966</v>
      </c>
    </row>
    <row r="351" customFormat="false" ht="12.8" hidden="false" customHeight="false" outlineLevel="0" collapsed="false">
      <c r="A351" s="39" t="n">
        <v>44546</v>
      </c>
      <c r="B351" s="37" t="s">
        <v>113</v>
      </c>
      <c r="C351" s="37" t="s">
        <v>15</v>
      </c>
      <c r="D351" s="182" t="n">
        <f aca="false">G351/E351</f>
        <v>5.6966</v>
      </c>
      <c r="E351" s="170" t="n">
        <v>280</v>
      </c>
      <c r="F351" s="170" t="n">
        <v>0</v>
      </c>
      <c r="G351" s="7" t="n">
        <f aca="false">H350</f>
        <v>1595.048</v>
      </c>
      <c r="H351" s="7" t="n">
        <v>0</v>
      </c>
      <c r="I351" s="174" t="n">
        <v>5.69659999994197</v>
      </c>
      <c r="J351" s="7" t="n">
        <f aca="false">H351 - F351*I351</f>
        <v>0</v>
      </c>
      <c r="K351" s="83"/>
      <c r="L351" s="10" t="s">
        <v>37</v>
      </c>
    </row>
    <row r="352" customFormat="false" ht="12.8" hidden="false" customHeight="false" outlineLevel="0" collapsed="false">
      <c r="A352" s="43" t="n">
        <v>44546</v>
      </c>
      <c r="B352" s="44" t="s">
        <v>113</v>
      </c>
      <c r="C352" s="66" t="s">
        <v>34</v>
      </c>
      <c r="D352" s="45" t="n">
        <v>5.73</v>
      </c>
      <c r="E352" s="98" t="n">
        <v>0</v>
      </c>
      <c r="F352" s="48" t="n">
        <v>280</v>
      </c>
      <c r="G352" s="106" t="n">
        <v>0</v>
      </c>
      <c r="H352" s="106" t="n">
        <v>1604.4</v>
      </c>
      <c r="I352" s="164" t="n">
        <v>5.69659999994197</v>
      </c>
      <c r="J352" s="106" t="n">
        <f aca="false">H352 - F352*I352</f>
        <v>9.35200001624844</v>
      </c>
      <c r="K352" s="110" t="s">
        <v>33</v>
      </c>
      <c r="L352" s="87"/>
    </row>
    <row r="353" customFormat="false" ht="12.8" hidden="false" customHeight="false" outlineLevel="0" collapsed="false">
      <c r="B353" s="0" t="s">
        <v>150</v>
      </c>
    </row>
  </sheetData>
  <mergeCells count="121">
    <mergeCell ref="K2:K3"/>
    <mergeCell ref="K4:K5"/>
    <mergeCell ref="L4:L5"/>
    <mergeCell ref="K6:K7"/>
    <mergeCell ref="K8:K9"/>
    <mergeCell ref="K10:K11"/>
    <mergeCell ref="K12:K13"/>
    <mergeCell ref="K14:K15"/>
    <mergeCell ref="K16:K17"/>
    <mergeCell ref="K18:K19"/>
    <mergeCell ref="K20:K21"/>
    <mergeCell ref="L20:L21"/>
    <mergeCell ref="K22:K23"/>
    <mergeCell ref="K24:K25"/>
    <mergeCell ref="K26:K27"/>
    <mergeCell ref="K28:K29"/>
    <mergeCell ref="K30:K31"/>
    <mergeCell ref="K32:K33"/>
    <mergeCell ref="L32:L33"/>
    <mergeCell ref="K34:K38"/>
    <mergeCell ref="K39:K43"/>
    <mergeCell ref="K44:K45"/>
    <mergeCell ref="L44:L45"/>
    <mergeCell ref="K46:K47"/>
    <mergeCell ref="K48:K49"/>
    <mergeCell ref="K50:K51"/>
    <mergeCell ref="K52:K53"/>
    <mergeCell ref="K54:K55"/>
    <mergeCell ref="K56:K57"/>
    <mergeCell ref="K58:K61"/>
    <mergeCell ref="K62:K65"/>
    <mergeCell ref="K66:K69"/>
    <mergeCell ref="K70:K73"/>
    <mergeCell ref="K74:K77"/>
    <mergeCell ref="K78:K79"/>
    <mergeCell ref="L78:L79"/>
    <mergeCell ref="K80:K81"/>
    <mergeCell ref="K82:K83"/>
    <mergeCell ref="K84:K87"/>
    <mergeCell ref="K88:K91"/>
    <mergeCell ref="K92:K95"/>
    <mergeCell ref="K96:K97"/>
    <mergeCell ref="L96:L97"/>
    <mergeCell ref="M96:M97"/>
    <mergeCell ref="K98:K101"/>
    <mergeCell ref="K102:K105"/>
    <mergeCell ref="K106:K107"/>
    <mergeCell ref="L106:L107"/>
    <mergeCell ref="K108:K109"/>
    <mergeCell ref="K110:K111"/>
    <mergeCell ref="K112:K113"/>
    <mergeCell ref="K114:K115"/>
    <mergeCell ref="K116:K117"/>
    <mergeCell ref="K118:K119"/>
    <mergeCell ref="K120:K121"/>
    <mergeCell ref="K122:K123"/>
    <mergeCell ref="K124:K125"/>
    <mergeCell ref="K126:K127"/>
    <mergeCell ref="K128:K129"/>
    <mergeCell ref="K130:K131"/>
    <mergeCell ref="K132:K133"/>
    <mergeCell ref="K134:K135"/>
    <mergeCell ref="K136:K137"/>
    <mergeCell ref="K138:K139"/>
    <mergeCell ref="K140:K141"/>
    <mergeCell ref="K143:K147"/>
    <mergeCell ref="K148:K151"/>
    <mergeCell ref="K152:K155"/>
    <mergeCell ref="K156:K159"/>
    <mergeCell ref="K160:K163"/>
    <mergeCell ref="K164:K167"/>
    <mergeCell ref="K168:K171"/>
    <mergeCell ref="K172:K175"/>
    <mergeCell ref="K176:K179"/>
    <mergeCell ref="K180:K183"/>
    <mergeCell ref="K184:K187"/>
    <mergeCell ref="K188:K191"/>
    <mergeCell ref="K192:K195"/>
    <mergeCell ref="K196:K199"/>
    <mergeCell ref="K200:K201"/>
    <mergeCell ref="K202:K203"/>
    <mergeCell ref="K206:K208"/>
    <mergeCell ref="K209:K210"/>
    <mergeCell ref="K211:K214"/>
    <mergeCell ref="K215:K216"/>
    <mergeCell ref="L215:L216"/>
    <mergeCell ref="M215:M216"/>
    <mergeCell ref="K217:K220"/>
    <mergeCell ref="K222:K224"/>
    <mergeCell ref="K226:K228"/>
    <mergeCell ref="K229:K232"/>
    <mergeCell ref="K233:K236"/>
    <mergeCell ref="K237:K241"/>
    <mergeCell ref="K242:K246"/>
    <mergeCell ref="K247:K250"/>
    <mergeCell ref="K251:K254"/>
    <mergeCell ref="K255:K258"/>
    <mergeCell ref="K259:K262"/>
    <mergeCell ref="K263:K266"/>
    <mergeCell ref="K267:K270"/>
    <mergeCell ref="K271:K274"/>
    <mergeCell ref="K275:K278"/>
    <mergeCell ref="K279:K280"/>
    <mergeCell ref="K281:K284"/>
    <mergeCell ref="K286:K288"/>
    <mergeCell ref="K290:K292"/>
    <mergeCell ref="K293:K296"/>
    <mergeCell ref="K297:K300"/>
    <mergeCell ref="K301:K304"/>
    <mergeCell ref="K305:K308"/>
    <mergeCell ref="K309:K312"/>
    <mergeCell ref="K313:K316"/>
    <mergeCell ref="K317:K320"/>
    <mergeCell ref="K321:K324"/>
    <mergeCell ref="K325:K328"/>
    <mergeCell ref="K329:K332"/>
    <mergeCell ref="K333:K336"/>
    <mergeCell ref="K337:K340"/>
    <mergeCell ref="K341:K343"/>
    <mergeCell ref="K345:K347"/>
    <mergeCell ref="K349:K351"/>
  </mergeCells>
  <conditionalFormatting sqref="H2:I3">
    <cfRule type="expression" priority="2" aboveAverage="0" equalAverage="0" bottom="0" percent="0" rank="0" text="" dxfId="0">
      <formula>B2=$P$8</formula>
    </cfRule>
  </conditionalFormatting>
  <conditionalFormatting sqref="I4:I11 I15 H4:H17">
    <cfRule type="expression" priority="3" aboveAverage="0" equalAverage="0" bottom="0" percent="0" rank="0" text="" dxfId="1">
      <formula>B4=$P$8</formula>
    </cfRule>
  </conditionalFormatting>
  <conditionalFormatting sqref="H34:I34 H18:H34 H37:I38">
    <cfRule type="expression" priority="4" aboveAverage="0" equalAverage="0" bottom="0" percent="0" rank="0" text="" dxfId="2">
      <formula>B18=$P$8</formula>
    </cfRule>
  </conditionalFormatting>
  <conditionalFormatting sqref="I39 H45:I45 I49 I51 I53 I55 H57:I58 I60 H62:I62 I64 H66:I66 I68 H39:H87 I76 I81 I83 H84:I84 I86 I79 I70 I72:I74">
    <cfRule type="expression" priority="5" aboveAverage="0" equalAverage="0" bottom="0" percent="0" rank="0" text="" dxfId="3">
      <formula>B39=$P$8</formula>
    </cfRule>
  </conditionalFormatting>
  <conditionalFormatting sqref="H88:I92 I94 I97 H98:I98 I100 H102:I102 I103:I105 I107 I109 I111 I113 I115 I117 I119 I123 I121 I125 I127 I129 I131 H92:H132 H133:I133 I135 H134:H141 I137 H139:I139 I141 H192:I192 H214:I214 I216 H214:H216 H144:I184 H190:I190 H217:I217 H220:I229 H298:I300 H230:H232 H234:H236 I235 J238:J241 I239 J243:J246 I244 H247:I247 H248:H250 I249 H271:I271 H272:H274 H281:I284 H287:K288 H291:K292 H302:I305 H306:H308 H309:I313 H314:H316 I314:I315 H317:I336 H188:I188 H196:I212 H194:I194 I286:J288 I290:J292 I231 H233:I233 H186:I186 H185 H187 H189 H191 H193 H195 H267:I267 H268:H270 H338:I352">
    <cfRule type="expression" priority="6" aboveAverage="0" equalAverage="0" bottom="0" percent="0" rank="0" text="" dxfId="4">
      <formula>B88=$P$8</formula>
    </cfRule>
  </conditionalFormatting>
  <dataValidations count="7">
    <dataValidation allowBlank="true" operator="equal" showDropDown="false" showErrorMessage="true" showInputMessage="false" sqref="C2:C3" type="list">
      <formula1>#ref!</formula1>
      <formula2>0</formula2>
    </dataValidation>
    <dataValidation allowBlank="true" operator="equal" showDropDown="false" showErrorMessage="true" showInputMessage="false" sqref="C4:C17" type="list">
      <formula1>#ref!</formula1>
      <formula2>0</formula2>
    </dataValidation>
    <dataValidation allowBlank="true" operator="equal" showDropDown="false" showErrorMessage="true" showInputMessage="false" sqref="C18:C38" type="list">
      <formula1>#ref!</formula1>
      <formula2>0</formula2>
    </dataValidation>
    <dataValidation allowBlank="true" operator="equal" showDropDown="false" showErrorMessage="true" showInputMessage="false" sqref="C39:C87" type="list">
      <formula1>#ref!</formula1>
      <formula2>0</formula2>
    </dataValidation>
    <dataValidation allowBlank="true" operator="equal" showDropDown="false" showErrorMessage="true" showInputMessage="false" sqref="C88:C109 C215:C216" type="list">
      <formula1>#ref!</formula1>
      <formula2>0</formula2>
    </dataValidation>
    <dataValidation allowBlank="true" operator="equal" showDropDown="false" showErrorMessage="true" showInputMessage="false" sqref="C110:C141 C143:C214 C217:C250 C267:C274 C281:C284 C286:C288 C290:C292 C305:C336" type="list">
      <formula1>#ref!</formula1>
      <formula2>0</formula2>
    </dataValidation>
    <dataValidation allowBlank="true" operator="equal" showDropDown="false" showErrorMessage="true" showInputMessage="false" sqref="C341:C352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0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3" t="n">
        <v>44039</v>
      </c>
      <c r="B2" s="4" t="s">
        <v>14</v>
      </c>
      <c r="C2" s="4" t="s">
        <v>15</v>
      </c>
      <c r="D2" s="5" t="n">
        <v>52997.4</v>
      </c>
      <c r="E2" s="6" t="n">
        <v>0.01509508</v>
      </c>
      <c r="F2" s="6" t="n">
        <v>7.548E-005</v>
      </c>
      <c r="G2" s="7" t="n">
        <f aca="false">D2*E2</f>
        <v>799.999992792</v>
      </c>
      <c r="H2" s="7" t="n">
        <v>0</v>
      </c>
      <c r="I2" s="8" t="n">
        <v>52997.4</v>
      </c>
      <c r="J2" s="7" t="n">
        <f aca="false">H2 - F2*I2</f>
        <v>-4.000243752</v>
      </c>
      <c r="K2" s="9" t="s">
        <v>16</v>
      </c>
      <c r="L2" s="10" t="s">
        <v>17</v>
      </c>
      <c r="M2" s="11"/>
      <c r="N2" s="12" t="n">
        <f aca="false">E2-F2</f>
        <v>0.0150196</v>
      </c>
      <c r="O2" s="13" t="n">
        <v>1</v>
      </c>
    </row>
    <row r="3" customFormat="false" ht="12.8" hidden="false" customHeight="false" outlineLevel="0" collapsed="false">
      <c r="A3" s="3" t="n">
        <v>44039</v>
      </c>
      <c r="B3" s="4" t="s">
        <v>18</v>
      </c>
      <c r="C3" s="4" t="s">
        <v>15</v>
      </c>
      <c r="D3" s="14" t="n">
        <v>10255.93</v>
      </c>
      <c r="E3" s="6" t="n">
        <v>0.01509508</v>
      </c>
      <c r="F3" s="6" t="n">
        <v>7.548E-005</v>
      </c>
      <c r="G3" s="15" t="n">
        <f aca="false">D3*E3</f>
        <v>154.8140838244</v>
      </c>
      <c r="H3" s="15" t="n">
        <v>0</v>
      </c>
      <c r="I3" s="16" t="n">
        <v>10255.93</v>
      </c>
      <c r="J3" s="15" t="n">
        <f aca="false">H3 - F3*I3</f>
        <v>-0.7741175964</v>
      </c>
      <c r="K3" s="9"/>
      <c r="L3" s="10" t="s">
        <v>19</v>
      </c>
      <c r="M3" s="11"/>
      <c r="N3" s="2"/>
      <c r="O3" s="17"/>
    </row>
    <row r="4" customFormat="false" ht="12.8" hidden="false" customHeight="false" outlineLevel="0" collapsed="false">
      <c r="A4" s="18" t="n">
        <v>44066</v>
      </c>
      <c r="B4" s="19" t="s">
        <v>14</v>
      </c>
      <c r="C4" s="19" t="s">
        <v>20</v>
      </c>
      <c r="D4" s="20" t="n">
        <v>0</v>
      </c>
      <c r="E4" s="21" t="n">
        <v>0</v>
      </c>
      <c r="F4" s="21" t="n">
        <v>5E-005</v>
      </c>
      <c r="G4" s="22" t="n">
        <f aca="false">D4*E4</f>
        <v>0</v>
      </c>
      <c r="H4" s="22" t="n">
        <v>0</v>
      </c>
      <c r="I4" s="23" t="n">
        <v>52997.4</v>
      </c>
      <c r="J4" s="22" t="n">
        <f aca="false">H4-F4*I4</f>
        <v>-2.64987</v>
      </c>
      <c r="K4" s="24" t="s">
        <v>16</v>
      </c>
      <c r="L4" s="25" t="s">
        <v>21</v>
      </c>
      <c r="M4" s="11"/>
      <c r="N4" s="12" t="n">
        <f aca="false">E4-F4</f>
        <v>-5E-005</v>
      </c>
      <c r="O4" s="26"/>
    </row>
    <row r="5" customFormat="false" ht="12.8" hidden="false" customHeight="false" outlineLevel="0" collapsed="false">
      <c r="A5" s="18" t="n">
        <v>44066</v>
      </c>
      <c r="B5" s="19" t="s">
        <v>18</v>
      </c>
      <c r="C5" s="19" t="s">
        <v>20</v>
      </c>
      <c r="D5" s="27" t="n">
        <v>0</v>
      </c>
      <c r="E5" s="21" t="n">
        <v>0</v>
      </c>
      <c r="F5" s="21" t="n">
        <v>5E-005</v>
      </c>
      <c r="G5" s="28" t="n">
        <f aca="false">D5*E5</f>
        <v>0</v>
      </c>
      <c r="H5" s="28" t="n">
        <v>0</v>
      </c>
      <c r="I5" s="29" t="n">
        <v>10255.93</v>
      </c>
      <c r="J5" s="28" t="n">
        <f aca="false">H5-F5*I5</f>
        <v>-0.5127965</v>
      </c>
      <c r="K5" s="24"/>
      <c r="L5" s="25"/>
      <c r="M5" s="11"/>
      <c r="N5" s="2"/>
      <c r="O5" s="26"/>
    </row>
    <row r="6" customFormat="false" ht="12.8" hidden="false" customHeight="false" outlineLevel="0" collapsed="false">
      <c r="A6" s="3" t="n">
        <v>44078</v>
      </c>
      <c r="B6" s="4" t="s">
        <v>14</v>
      </c>
      <c r="C6" s="4" t="s">
        <v>15</v>
      </c>
      <c r="D6" s="5" t="n">
        <v>57087.4</v>
      </c>
      <c r="E6" s="6" t="n">
        <v>0.00928401</v>
      </c>
      <c r="F6" s="6" t="n">
        <v>4.643E-005</v>
      </c>
      <c r="G6" s="7" t="n">
        <f aca="false">D6*E6</f>
        <v>529.999992474</v>
      </c>
      <c r="H6" s="7" t="n">
        <v>0</v>
      </c>
      <c r="I6" s="8" t="n">
        <v>54563.0061468788</v>
      </c>
      <c r="J6" s="7" t="n">
        <f aca="false">H6 - F6*I6</f>
        <v>-2.53336037539958</v>
      </c>
      <c r="K6" s="9" t="s">
        <v>16</v>
      </c>
      <c r="L6" s="10" t="s">
        <v>17</v>
      </c>
      <c r="M6" s="11"/>
      <c r="N6" s="12" t="n">
        <f aca="false">E6-F6</f>
        <v>0.00923758</v>
      </c>
      <c r="O6" s="13" t="n">
        <v>1</v>
      </c>
    </row>
    <row r="7" customFormat="false" ht="12.8" hidden="false" customHeight="false" outlineLevel="0" collapsed="false">
      <c r="A7" s="3" t="n">
        <v>44078</v>
      </c>
      <c r="B7" s="4" t="s">
        <v>18</v>
      </c>
      <c r="C7" s="4" t="s">
        <v>15</v>
      </c>
      <c r="D7" s="14" t="n">
        <v>10461.19</v>
      </c>
      <c r="E7" s="6" t="n">
        <v>0.00928401</v>
      </c>
      <c r="F7" s="6" t="n">
        <v>4.643E-005</v>
      </c>
      <c r="G7" s="15" t="n">
        <f aca="false">D7*E7</f>
        <v>97.1217925719</v>
      </c>
      <c r="H7" s="15" t="n">
        <v>0</v>
      </c>
      <c r="I7" s="16" t="n">
        <v>10334.5012268236</v>
      </c>
      <c r="J7" s="15" t="n">
        <f aca="false">H7 - F7*I7</f>
        <v>-0.47983089196142</v>
      </c>
      <c r="K7" s="9"/>
      <c r="L7" s="10" t="s">
        <v>22</v>
      </c>
      <c r="M7" s="11"/>
      <c r="O7" s="17"/>
    </row>
    <row r="8" customFormat="false" ht="12.8" hidden="false" customHeight="false" outlineLevel="0" collapsed="false">
      <c r="A8" s="18" t="n">
        <v>44106</v>
      </c>
      <c r="B8" s="19" t="s">
        <v>14</v>
      </c>
      <c r="C8" s="19" t="s">
        <v>15</v>
      </c>
      <c r="D8" s="20" t="n">
        <v>60667.46</v>
      </c>
      <c r="E8" s="21" t="n">
        <v>0.00164833</v>
      </c>
      <c r="F8" s="21" t="n">
        <v>8.25E-006</v>
      </c>
      <c r="G8" s="22" t="n">
        <f aca="false">D8*E8</f>
        <v>99.9999943418</v>
      </c>
      <c r="H8" s="22" t="n">
        <v>0</v>
      </c>
      <c r="I8" s="23" t="n">
        <v>54952.1748161378</v>
      </c>
      <c r="J8" s="22" t="n">
        <f aca="false">H8-F8*I8</f>
        <v>-0.453355442233137</v>
      </c>
      <c r="K8" s="30" t="s">
        <v>16</v>
      </c>
      <c r="L8" s="31" t="s">
        <v>17</v>
      </c>
      <c r="M8" s="11"/>
      <c r="N8" s="12" t="n">
        <f aca="false">E8-F8</f>
        <v>0.00164008</v>
      </c>
      <c r="O8" s="13" t="n">
        <v>1</v>
      </c>
    </row>
    <row r="9" customFormat="false" ht="12.8" hidden="false" customHeight="false" outlineLevel="0" collapsed="false">
      <c r="A9" s="18" t="n">
        <v>44106</v>
      </c>
      <c r="B9" s="19" t="s">
        <v>18</v>
      </c>
      <c r="C9" s="19" t="s">
        <v>15</v>
      </c>
      <c r="D9" s="27" t="n">
        <v>10570.72</v>
      </c>
      <c r="E9" s="21" t="n">
        <v>0.00164833</v>
      </c>
      <c r="F9" s="21" t="n">
        <v>8.25E-006</v>
      </c>
      <c r="G9" s="28" t="n">
        <f aca="false">D9*E9</f>
        <v>17.4240348976</v>
      </c>
      <c r="H9" s="28" t="n">
        <v>0</v>
      </c>
      <c r="I9" s="29" t="n">
        <v>10349.5605503639</v>
      </c>
      <c r="J9" s="28" t="n">
        <f aca="false">H9-F9*I9</f>
        <v>-0.0853838745405022</v>
      </c>
      <c r="K9" s="30"/>
      <c r="L9" s="31" t="s">
        <v>22</v>
      </c>
      <c r="M9" s="11"/>
      <c r="O9" s="17"/>
    </row>
    <row r="10" customFormat="false" ht="12.8" hidden="false" customHeight="false" outlineLevel="0" collapsed="false">
      <c r="A10" s="3" t="n">
        <v>44106</v>
      </c>
      <c r="B10" s="4" t="s">
        <v>23</v>
      </c>
      <c r="C10" s="4" t="s">
        <v>15</v>
      </c>
      <c r="D10" s="5" t="n">
        <v>258.31</v>
      </c>
      <c r="E10" s="6" t="n">
        <v>0.77426348</v>
      </c>
      <c r="F10" s="6" t="n">
        <v>0.00387132</v>
      </c>
      <c r="G10" s="7" t="n">
        <f aca="false">D10*E10</f>
        <v>199.9999995188</v>
      </c>
      <c r="H10" s="7" t="n">
        <v>0</v>
      </c>
      <c r="I10" s="8" t="n">
        <v>258.31</v>
      </c>
      <c r="J10" s="7" t="n">
        <f aca="false">H10 - F10*I10</f>
        <v>-1.0000006692</v>
      </c>
      <c r="K10" s="9" t="s">
        <v>16</v>
      </c>
      <c r="L10" s="10" t="s">
        <v>17</v>
      </c>
      <c r="M10" s="11"/>
      <c r="N10" s="12" t="n">
        <f aca="false">E10-F10</f>
        <v>0.77039216</v>
      </c>
      <c r="O10" s="13" t="n">
        <v>1</v>
      </c>
    </row>
    <row r="11" customFormat="false" ht="12.8" hidden="false" customHeight="false" outlineLevel="0" collapsed="false">
      <c r="A11" s="3" t="n">
        <v>44106</v>
      </c>
      <c r="B11" s="4" t="s">
        <v>24</v>
      </c>
      <c r="C11" s="4" t="s">
        <v>15</v>
      </c>
      <c r="D11" s="14" t="n">
        <v>44.89</v>
      </c>
      <c r="E11" s="6" t="n">
        <v>0.77426348</v>
      </c>
      <c r="F11" s="6" t="n">
        <v>0.00387132</v>
      </c>
      <c r="G11" s="15" t="n">
        <f aca="false">D11*E11</f>
        <v>34.7566876172</v>
      </c>
      <c r="H11" s="15" t="n">
        <v>0</v>
      </c>
      <c r="I11" s="16" t="n">
        <v>44.89</v>
      </c>
      <c r="J11" s="15" t="n">
        <f aca="false">H11 - F11*I11</f>
        <v>-0.1737835548</v>
      </c>
      <c r="K11" s="9"/>
      <c r="L11" s="10" t="s">
        <v>22</v>
      </c>
      <c r="M11" s="11"/>
      <c r="O11" s="17"/>
    </row>
    <row r="12" customFormat="false" ht="12.8" hidden="false" customHeight="false" outlineLevel="0" collapsed="false">
      <c r="A12" s="18" t="n">
        <v>44106</v>
      </c>
      <c r="B12" s="19" t="s">
        <v>25</v>
      </c>
      <c r="C12" s="19" t="s">
        <v>15</v>
      </c>
      <c r="D12" s="20" t="n">
        <v>14.2639</v>
      </c>
      <c r="E12" s="32" t="n">
        <v>1.963</v>
      </c>
      <c r="F12" s="32" t="n">
        <v>0.0099</v>
      </c>
      <c r="G12" s="22" t="n">
        <f aca="false">D12*E12</f>
        <v>28.0000357</v>
      </c>
      <c r="H12" s="22" t="n">
        <v>0</v>
      </c>
      <c r="I12" s="33" t="n">
        <v>14.2639</v>
      </c>
      <c r="J12" s="22" t="n">
        <f aca="false">H12-F12*I12</f>
        <v>-0.14121261</v>
      </c>
      <c r="K12" s="30" t="s">
        <v>16</v>
      </c>
      <c r="L12" s="31" t="s">
        <v>17</v>
      </c>
      <c r="M12" s="11"/>
      <c r="N12" s="12" t="n">
        <f aca="false">E12-F12</f>
        <v>1.9531</v>
      </c>
      <c r="O12" s="13" t="n">
        <v>1</v>
      </c>
    </row>
    <row r="13" customFormat="false" ht="12.8" hidden="false" customHeight="false" outlineLevel="0" collapsed="false">
      <c r="A13" s="18" t="n">
        <v>44106</v>
      </c>
      <c r="B13" s="19" t="s">
        <v>26</v>
      </c>
      <c r="C13" s="19" t="s">
        <v>15</v>
      </c>
      <c r="D13" s="27" t="n">
        <v>2.4786</v>
      </c>
      <c r="E13" s="32" t="n">
        <v>1.963</v>
      </c>
      <c r="F13" s="32" t="n">
        <v>0.0099</v>
      </c>
      <c r="G13" s="28" t="n">
        <f aca="false">D13*E13</f>
        <v>4.8654918</v>
      </c>
      <c r="H13" s="28" t="n">
        <v>0</v>
      </c>
      <c r="I13" s="34" t="n">
        <v>2.4786</v>
      </c>
      <c r="J13" s="28" t="n">
        <f aca="false">H13-F13*I13</f>
        <v>-0.02453814</v>
      </c>
      <c r="K13" s="30"/>
      <c r="L13" s="31" t="s">
        <v>22</v>
      </c>
      <c r="O13" s="17"/>
    </row>
    <row r="14" customFormat="false" ht="12.8" hidden="false" customHeight="false" outlineLevel="0" collapsed="false">
      <c r="A14" s="3" t="n">
        <v>44106</v>
      </c>
      <c r="B14" s="4" t="s">
        <v>27</v>
      </c>
      <c r="C14" s="4" t="s">
        <v>15</v>
      </c>
      <c r="D14" s="5" t="n">
        <v>1987.64</v>
      </c>
      <c r="E14" s="6" t="n">
        <v>0.05031092</v>
      </c>
      <c r="F14" s="35" t="n">
        <v>0.00025156</v>
      </c>
      <c r="G14" s="7" t="n">
        <f aca="false">D14*E14</f>
        <v>99.9999970288</v>
      </c>
      <c r="H14" s="7" t="n">
        <v>0</v>
      </c>
      <c r="I14" s="36" t="n">
        <v>1987.64</v>
      </c>
      <c r="J14" s="7" t="n">
        <f aca="false">H14 - F14*I14</f>
        <v>-0.5000107184</v>
      </c>
      <c r="K14" s="9" t="s">
        <v>16</v>
      </c>
      <c r="L14" s="10" t="s">
        <v>17</v>
      </c>
      <c r="N14" s="12" t="n">
        <f aca="false">E14-F14</f>
        <v>0.05005936</v>
      </c>
      <c r="O14" s="13" t="n">
        <v>1</v>
      </c>
    </row>
    <row r="15" customFormat="false" ht="12.8" hidden="false" customHeight="false" outlineLevel="0" collapsed="false">
      <c r="A15" s="3" t="n">
        <v>44106</v>
      </c>
      <c r="B15" s="37" t="s">
        <v>28</v>
      </c>
      <c r="C15" s="37" t="s">
        <v>15</v>
      </c>
      <c r="D15" s="14" t="n">
        <v>345.66</v>
      </c>
      <c r="E15" s="6" t="n">
        <v>0.05031092</v>
      </c>
      <c r="F15" s="35" t="n">
        <v>0.00025156</v>
      </c>
      <c r="G15" s="15" t="n">
        <f aca="false">D15*E15</f>
        <v>17.3904726072</v>
      </c>
      <c r="H15" s="15" t="n">
        <v>0</v>
      </c>
      <c r="I15" s="38" t="n">
        <v>345.66</v>
      </c>
      <c r="J15" s="15" t="n">
        <f aca="false">H15 - F15*I15</f>
        <v>-0.0869542296</v>
      </c>
      <c r="K15" s="9"/>
      <c r="L15" s="10" t="s">
        <v>22</v>
      </c>
      <c r="O15" s="17"/>
    </row>
    <row r="16" customFormat="false" ht="12.8" hidden="false" customHeight="false" outlineLevel="0" collapsed="false">
      <c r="A16" s="18" t="n">
        <v>44111</v>
      </c>
      <c r="B16" s="19" t="s">
        <v>14</v>
      </c>
      <c r="C16" s="19" t="s">
        <v>15</v>
      </c>
      <c r="D16" s="20" t="n">
        <v>60062.45</v>
      </c>
      <c r="E16" s="21" t="n">
        <v>0.00150843</v>
      </c>
      <c r="F16" s="21" t="n">
        <v>7.55E-006</v>
      </c>
      <c r="G16" s="22" t="n">
        <f aca="false">D16*E16</f>
        <v>90.6000014535</v>
      </c>
      <c r="H16" s="22" t="n">
        <v>0</v>
      </c>
      <c r="I16" s="23" t="n">
        <v>55233.9623490275</v>
      </c>
      <c r="J16" s="22" t="n">
        <f aca="false">H16-F16*I16</f>
        <v>-0.417016415735158</v>
      </c>
      <c r="K16" s="30" t="s">
        <v>16</v>
      </c>
      <c r="L16" s="31" t="s">
        <v>17</v>
      </c>
      <c r="N16" s="12" t="n">
        <f aca="false">E16-F16</f>
        <v>0.00150088</v>
      </c>
      <c r="O16" s="13" t="n">
        <v>1</v>
      </c>
    </row>
    <row r="17" customFormat="false" ht="12.8" hidden="false" customHeight="false" outlineLevel="0" collapsed="false">
      <c r="A17" s="18" t="n">
        <v>44111</v>
      </c>
      <c r="B17" s="19" t="s">
        <v>18</v>
      </c>
      <c r="C17" s="19" t="s">
        <v>15</v>
      </c>
      <c r="D17" s="27" t="n">
        <v>10639.81</v>
      </c>
      <c r="E17" s="21" t="n">
        <v>0.00150843</v>
      </c>
      <c r="F17" s="21" t="n">
        <v>7.55E-006</v>
      </c>
      <c r="G17" s="28" t="n">
        <f aca="false">D17*E17</f>
        <v>16.0494085983</v>
      </c>
      <c r="H17" s="28" t="n">
        <v>0</v>
      </c>
      <c r="I17" s="29" t="n">
        <v>10365.565300283</v>
      </c>
      <c r="J17" s="28" t="n">
        <f aca="false">H17-F17*I17</f>
        <v>-0.0782600180171367</v>
      </c>
      <c r="K17" s="30"/>
      <c r="L17" s="31" t="s">
        <v>29</v>
      </c>
      <c r="O17" s="17"/>
    </row>
    <row r="18" customFormat="false" ht="12.8" hidden="false" customHeight="false" outlineLevel="0" collapsed="false">
      <c r="A18" s="39" t="n">
        <v>44116</v>
      </c>
      <c r="B18" s="37" t="s">
        <v>14</v>
      </c>
      <c r="C18" s="37" t="s">
        <v>15</v>
      </c>
      <c r="D18" s="40" t="n">
        <v>63791.82</v>
      </c>
      <c r="E18" s="41" t="n">
        <v>0.0127822</v>
      </c>
      <c r="F18" s="42" t="n">
        <v>6.392E-005</v>
      </c>
      <c r="G18" s="7" t="n">
        <f aca="false">D18*E18</f>
        <v>815.399801604</v>
      </c>
      <c r="H18" s="7" t="n">
        <v>0</v>
      </c>
      <c r="I18" s="8" t="n">
        <v>57959.7864528417</v>
      </c>
      <c r="J18" s="7" t="n">
        <f aca="false">H18 - F18*I18</f>
        <v>-3.70478955006564</v>
      </c>
      <c r="K18" s="9" t="s">
        <v>16</v>
      </c>
      <c r="L18" s="10" t="s">
        <v>17</v>
      </c>
      <c r="O18" s="0" t="n">
        <v>1</v>
      </c>
    </row>
    <row r="19" customFormat="false" ht="12.8" hidden="false" customHeight="false" outlineLevel="0" collapsed="false">
      <c r="A19" s="39" t="n">
        <v>44116</v>
      </c>
      <c r="B19" s="37" t="s">
        <v>18</v>
      </c>
      <c r="C19" s="37" t="s">
        <v>15</v>
      </c>
      <c r="D19" s="14" t="n">
        <v>11560.21</v>
      </c>
      <c r="E19" s="41" t="n">
        <v>0.0127822</v>
      </c>
      <c r="F19" s="42" t="n">
        <v>6.392E-005</v>
      </c>
      <c r="G19" s="15" t="n">
        <f aca="false">D19*E19</f>
        <v>147.764916262</v>
      </c>
      <c r="H19" s="15" t="n">
        <v>0</v>
      </c>
      <c r="I19" s="16" t="n">
        <v>10746.0800798917</v>
      </c>
      <c r="J19" s="15" t="n">
        <f aca="false">H19 - F19*I19</f>
        <v>-0.686889438706678</v>
      </c>
      <c r="K19" s="9"/>
      <c r="L19" s="10" t="s">
        <v>22</v>
      </c>
    </row>
    <row r="20" customFormat="false" ht="12.8" hidden="false" customHeight="false" outlineLevel="0" collapsed="false">
      <c r="A20" s="43" t="n">
        <v>44120</v>
      </c>
      <c r="B20" s="19" t="s">
        <v>14</v>
      </c>
      <c r="C20" s="44" t="s">
        <v>20</v>
      </c>
      <c r="D20" s="45" t="n">
        <v>0</v>
      </c>
      <c r="E20" s="46" t="n">
        <v>0</v>
      </c>
      <c r="F20" s="46" t="n">
        <v>0.00024</v>
      </c>
      <c r="G20" s="22" t="n">
        <f aca="false">D20*E20</f>
        <v>0</v>
      </c>
      <c r="H20" s="22" t="n">
        <v>0</v>
      </c>
      <c r="I20" s="23" t="n">
        <v>57959.7864528417</v>
      </c>
      <c r="J20" s="22" t="n">
        <f aca="false">H20-F20*I20</f>
        <v>-13.910348748682</v>
      </c>
      <c r="K20" s="24" t="s">
        <v>16</v>
      </c>
      <c r="L20" s="24" t="s">
        <v>30</v>
      </c>
      <c r="O20" s="47"/>
    </row>
    <row r="21" customFormat="false" ht="12.8" hidden="false" customHeight="false" outlineLevel="0" collapsed="false">
      <c r="A21" s="43" t="n">
        <v>44120</v>
      </c>
      <c r="B21" s="19" t="s">
        <v>18</v>
      </c>
      <c r="C21" s="44" t="s">
        <v>20</v>
      </c>
      <c r="D21" s="27" t="n">
        <v>0</v>
      </c>
      <c r="E21" s="46" t="n">
        <v>0</v>
      </c>
      <c r="F21" s="46" t="n">
        <v>0.00024</v>
      </c>
      <c r="G21" s="28" t="n">
        <f aca="false">D21*E21</f>
        <v>0</v>
      </c>
      <c r="H21" s="28" t="n">
        <v>0</v>
      </c>
      <c r="I21" s="29" t="n">
        <v>10746.0800798917</v>
      </c>
      <c r="J21" s="28" t="n">
        <f aca="false">H21-F21*I21</f>
        <v>-2.57905921917401</v>
      </c>
      <c r="K21" s="24"/>
      <c r="L21" s="24"/>
      <c r="O21" s="47"/>
    </row>
    <row r="22" customFormat="false" ht="12.8" hidden="false" customHeight="false" outlineLevel="0" collapsed="false">
      <c r="A22" s="39" t="n">
        <v>44124</v>
      </c>
      <c r="B22" s="37" t="s">
        <v>14</v>
      </c>
      <c r="C22" s="37" t="s">
        <v>15</v>
      </c>
      <c r="D22" s="40" t="n">
        <v>67312.01</v>
      </c>
      <c r="E22" s="42" t="n">
        <v>0.01051224</v>
      </c>
      <c r="F22" s="42" t="n">
        <v>5.257E-005</v>
      </c>
      <c r="G22" s="7" t="n">
        <f aca="false">D22*E22</f>
        <v>707.6000040024</v>
      </c>
      <c r="H22" s="7" t="n">
        <v>0</v>
      </c>
      <c r="I22" s="8" t="n">
        <v>59912.8145720125</v>
      </c>
      <c r="J22" s="7" t="n">
        <f aca="false">H22 - F22*I22</f>
        <v>-3.1496166620507</v>
      </c>
      <c r="K22" s="9" t="s">
        <v>16</v>
      </c>
      <c r="L22" s="10" t="s">
        <v>17</v>
      </c>
      <c r="O22" s="0" t="n">
        <v>1</v>
      </c>
    </row>
    <row r="23" customFormat="false" ht="12.8" hidden="false" customHeight="false" outlineLevel="0" collapsed="false">
      <c r="A23" s="39" t="n">
        <v>44124</v>
      </c>
      <c r="B23" s="37" t="s">
        <v>18</v>
      </c>
      <c r="C23" s="37" t="s">
        <v>15</v>
      </c>
      <c r="D23" s="14" t="n">
        <v>11926.93</v>
      </c>
      <c r="E23" s="42" t="n">
        <v>0.01051224</v>
      </c>
      <c r="F23" s="42" t="n">
        <v>5.257E-005</v>
      </c>
      <c r="G23" s="15" t="n">
        <f aca="false">D23*E23</f>
        <v>125.3787506232</v>
      </c>
      <c r="H23" s="15" t="n">
        <v>0</v>
      </c>
      <c r="I23" s="16" t="n">
        <v>10992.677382326</v>
      </c>
      <c r="J23" s="15" t="n">
        <f aca="false">H23 - F23*I23</f>
        <v>-0.577885049988878</v>
      </c>
      <c r="K23" s="9"/>
      <c r="L23" s="10" t="s">
        <v>22</v>
      </c>
    </row>
    <row r="24" customFormat="false" ht="12.8" hidden="false" customHeight="false" outlineLevel="0" collapsed="false">
      <c r="A24" s="43" t="n">
        <v>44124</v>
      </c>
      <c r="B24" s="44" t="s">
        <v>14</v>
      </c>
      <c r="C24" s="44" t="s">
        <v>15</v>
      </c>
      <c r="D24" s="45" t="n">
        <v>67000</v>
      </c>
      <c r="E24" s="46" t="n">
        <v>0.01</v>
      </c>
      <c r="F24" s="46" t="n">
        <v>3E-005</v>
      </c>
      <c r="G24" s="22" t="n">
        <f aca="false">D24*E24</f>
        <v>670</v>
      </c>
      <c r="H24" s="22" t="n">
        <v>0</v>
      </c>
      <c r="I24" s="23" t="n">
        <v>61088.4073090379</v>
      </c>
      <c r="J24" s="22" t="n">
        <f aca="false">H24-F24*I24</f>
        <v>-1.83265221927114</v>
      </c>
      <c r="K24" s="30" t="s">
        <v>16</v>
      </c>
      <c r="L24" s="31" t="s">
        <v>17</v>
      </c>
      <c r="O24" s="0" t="n">
        <v>1</v>
      </c>
    </row>
    <row r="25" customFormat="false" ht="12.8" hidden="false" customHeight="false" outlineLevel="0" collapsed="false">
      <c r="A25" s="43" t="n">
        <v>44124</v>
      </c>
      <c r="B25" s="44" t="s">
        <v>18</v>
      </c>
      <c r="C25" s="44" t="s">
        <v>15</v>
      </c>
      <c r="D25" s="27" t="n">
        <v>11926.93</v>
      </c>
      <c r="E25" s="46" t="n">
        <v>0.01</v>
      </c>
      <c r="F25" s="46" t="n">
        <v>3E-005</v>
      </c>
      <c r="G25" s="28" t="n">
        <f aca="false">D25*E25</f>
        <v>119.2693</v>
      </c>
      <c r="H25" s="28" t="n">
        <v>0</v>
      </c>
      <c r="I25" s="29" t="n">
        <v>11147.6473069942</v>
      </c>
      <c r="J25" s="28" t="n">
        <f aca="false">H25-F25*I25</f>
        <v>-0.334429419209826</v>
      </c>
      <c r="K25" s="30"/>
      <c r="L25" s="31" t="s">
        <v>22</v>
      </c>
    </row>
    <row r="26" customFormat="false" ht="12.8" hidden="false" customHeight="false" outlineLevel="0" collapsed="false">
      <c r="A26" s="39" t="n">
        <v>44124</v>
      </c>
      <c r="B26" s="37" t="s">
        <v>14</v>
      </c>
      <c r="C26" s="37" t="s">
        <v>15</v>
      </c>
      <c r="D26" s="40" t="n">
        <v>67000</v>
      </c>
      <c r="E26" s="41" t="n">
        <v>0.01</v>
      </c>
      <c r="F26" s="41" t="n">
        <v>3E-005</v>
      </c>
      <c r="G26" s="7" t="n">
        <f aca="false">D26*E26</f>
        <v>670</v>
      </c>
      <c r="H26" s="7" t="n">
        <v>0</v>
      </c>
      <c r="I26" s="8" t="n">
        <v>61929.8425803813</v>
      </c>
      <c r="J26" s="7" t="n">
        <f aca="false">H26 - F26*I26</f>
        <v>-1.85789527741144</v>
      </c>
      <c r="K26" s="9" t="s">
        <v>16</v>
      </c>
      <c r="L26" s="10" t="s">
        <v>17</v>
      </c>
      <c r="O26" s="0" t="n">
        <v>1</v>
      </c>
    </row>
    <row r="27" customFormat="false" ht="12.8" hidden="false" customHeight="false" outlineLevel="0" collapsed="false">
      <c r="A27" s="39" t="n">
        <v>44124</v>
      </c>
      <c r="B27" s="37" t="s">
        <v>18</v>
      </c>
      <c r="C27" s="37" t="s">
        <v>15</v>
      </c>
      <c r="D27" s="14" t="n">
        <v>11926.94</v>
      </c>
      <c r="E27" s="41" t="n">
        <v>0.01</v>
      </c>
      <c r="F27" s="41" t="n">
        <v>3E-005</v>
      </c>
      <c r="G27" s="15" t="n">
        <f aca="false">D27*E27</f>
        <v>119.2694</v>
      </c>
      <c r="H27" s="15" t="n">
        <v>0</v>
      </c>
      <c r="I27" s="16" t="n">
        <v>11258.5690827109</v>
      </c>
      <c r="J27" s="15" t="n">
        <f aca="false">H27 - F27*I27</f>
        <v>-0.337757072481327</v>
      </c>
      <c r="K27" s="9"/>
      <c r="L27" s="10" t="s">
        <v>29</v>
      </c>
    </row>
    <row r="28" customFormat="false" ht="12.8" hidden="false" customHeight="false" outlineLevel="0" collapsed="false">
      <c r="A28" s="43" t="n">
        <v>44124</v>
      </c>
      <c r="B28" s="44" t="s">
        <v>14</v>
      </c>
      <c r="C28" s="44" t="s">
        <v>15</v>
      </c>
      <c r="D28" s="45" t="n">
        <v>67100.05</v>
      </c>
      <c r="E28" s="48" t="n">
        <v>0.01233084</v>
      </c>
      <c r="F28" s="46" t="n">
        <v>3.7E-005</v>
      </c>
      <c r="G28" s="22" t="n">
        <f aca="false">D28*E28</f>
        <v>827.399980542</v>
      </c>
      <c r="H28" s="22" t="n">
        <v>0</v>
      </c>
      <c r="I28" s="23" t="n">
        <v>62702.0736168923</v>
      </c>
      <c r="J28" s="22" t="n">
        <f aca="false">H28-F28*I28</f>
        <v>-2.31997672382502</v>
      </c>
      <c r="K28" s="30" t="s">
        <v>16</v>
      </c>
      <c r="L28" s="31" t="s">
        <v>17</v>
      </c>
      <c r="O28" s="0" t="n">
        <v>1</v>
      </c>
    </row>
    <row r="29" customFormat="false" ht="12.8" hidden="false" customHeight="false" outlineLevel="0" collapsed="false">
      <c r="A29" s="43" t="n">
        <v>44124</v>
      </c>
      <c r="B29" s="44" t="s">
        <v>18</v>
      </c>
      <c r="C29" s="44" t="s">
        <v>15</v>
      </c>
      <c r="D29" s="27" t="n">
        <v>11926.94</v>
      </c>
      <c r="E29" s="48" t="n">
        <v>0.01233084</v>
      </c>
      <c r="F29" s="46" t="n">
        <v>3.7E-005</v>
      </c>
      <c r="G29" s="28" t="n">
        <f aca="false">D29*E29</f>
        <v>147.0691888296</v>
      </c>
      <c r="H29" s="28" t="n">
        <v>0</v>
      </c>
      <c r="I29" s="29" t="n">
        <v>11358.3981078044</v>
      </c>
      <c r="J29" s="28" t="n">
        <f aca="false">H29-F29*I29</f>
        <v>-0.420260729988763</v>
      </c>
      <c r="K29" s="30"/>
      <c r="L29" s="31" t="s">
        <v>29</v>
      </c>
    </row>
    <row r="30" customFormat="false" ht="12.8" hidden="false" customHeight="false" outlineLevel="0" collapsed="false">
      <c r="A30" s="39" t="n">
        <v>44124</v>
      </c>
      <c r="B30" s="37" t="s">
        <v>14</v>
      </c>
      <c r="C30" s="37" t="s">
        <v>15</v>
      </c>
      <c r="D30" s="40" t="n">
        <v>67000.02</v>
      </c>
      <c r="E30" s="49" t="n">
        <v>0.00992537</v>
      </c>
      <c r="F30" s="42" t="n">
        <v>2.978E-005</v>
      </c>
      <c r="G30" s="7" t="n">
        <f aca="false">D30*E30</f>
        <v>664.9999885074</v>
      </c>
      <c r="H30" s="7" t="n">
        <v>0</v>
      </c>
      <c r="I30" s="8" t="n">
        <v>63163.5218672193</v>
      </c>
      <c r="J30" s="7" t="n">
        <f aca="false">H30 - F30*I30</f>
        <v>-1.88100968120579</v>
      </c>
      <c r="K30" s="9" t="s">
        <v>16</v>
      </c>
      <c r="L30" s="10" t="s">
        <v>17</v>
      </c>
      <c r="O30" s="0" t="n">
        <v>1</v>
      </c>
    </row>
    <row r="31" customFormat="false" ht="12.8" hidden="false" customHeight="false" outlineLevel="0" collapsed="false">
      <c r="A31" s="39" t="n">
        <v>44124</v>
      </c>
      <c r="B31" s="37" t="s">
        <v>18</v>
      </c>
      <c r="C31" s="37" t="s">
        <v>15</v>
      </c>
      <c r="D31" s="14" t="n">
        <v>11960.41</v>
      </c>
      <c r="E31" s="49" t="n">
        <v>0.00992537</v>
      </c>
      <c r="F31" s="42" t="n">
        <v>2.978E-005</v>
      </c>
      <c r="G31" s="15" t="n">
        <f aca="false">D31*E31</f>
        <v>118.7114946017</v>
      </c>
      <c r="H31" s="15" t="n">
        <v>0</v>
      </c>
      <c r="I31" s="16" t="n">
        <v>11423.0330077235</v>
      </c>
      <c r="J31" s="15" t="n">
        <f aca="false">H31 - F31*I31</f>
        <v>-0.340177922970006</v>
      </c>
      <c r="K31" s="9"/>
      <c r="L31" s="10" t="s">
        <v>22</v>
      </c>
    </row>
    <row r="32" customFormat="false" ht="12.8" hidden="false" customHeight="false" outlineLevel="0" collapsed="false">
      <c r="A32" s="43" t="n">
        <v>44124</v>
      </c>
      <c r="B32" s="44" t="s">
        <v>14</v>
      </c>
      <c r="C32" s="44" t="s">
        <v>20</v>
      </c>
      <c r="D32" s="45" t="n">
        <v>0</v>
      </c>
      <c r="E32" s="46" t="n">
        <v>0</v>
      </c>
      <c r="F32" s="50" t="n">
        <v>0.00019</v>
      </c>
      <c r="G32" s="22" t="n">
        <f aca="false">D32*E32</f>
        <v>0</v>
      </c>
      <c r="H32" s="22" t="n">
        <v>0</v>
      </c>
      <c r="I32" s="23" t="n">
        <v>63163.5218672193</v>
      </c>
      <c r="J32" s="22" t="n">
        <f aca="false">H32 - F32*I32</f>
        <v>-12.0010691547717</v>
      </c>
      <c r="K32" s="30" t="s">
        <v>16</v>
      </c>
      <c r="L32" s="24" t="s">
        <v>31</v>
      </c>
      <c r="O32" s="47"/>
    </row>
    <row r="33" customFormat="false" ht="12.8" hidden="false" customHeight="false" outlineLevel="0" collapsed="false">
      <c r="A33" s="43" t="n">
        <v>44124</v>
      </c>
      <c r="B33" s="44" t="s">
        <v>18</v>
      </c>
      <c r="C33" s="44" t="s">
        <v>20</v>
      </c>
      <c r="D33" s="27" t="n">
        <v>0</v>
      </c>
      <c r="E33" s="46" t="n">
        <v>0</v>
      </c>
      <c r="F33" s="50" t="n">
        <v>0.00019</v>
      </c>
      <c r="G33" s="28" t="n">
        <f aca="false">D33*E33</f>
        <v>0</v>
      </c>
      <c r="H33" s="28" t="n">
        <v>0</v>
      </c>
      <c r="I33" s="29" t="n">
        <v>11423.0330077235</v>
      </c>
      <c r="J33" s="28" t="n">
        <f aca="false">H33 - F33*I33</f>
        <v>-2.17037627146746</v>
      </c>
      <c r="K33" s="30"/>
      <c r="L33" s="30"/>
      <c r="O33" s="47"/>
    </row>
    <row r="34" customFormat="false" ht="12.8" hidden="false" customHeight="false" outlineLevel="0" collapsed="false">
      <c r="A34" s="51" t="n">
        <v>44124</v>
      </c>
      <c r="B34" s="52" t="s">
        <v>32</v>
      </c>
      <c r="C34" s="53" t="s">
        <v>15</v>
      </c>
      <c r="D34" s="54" t="n">
        <v>0.030913</v>
      </c>
      <c r="E34" s="55" t="n">
        <v>0.298</v>
      </c>
      <c r="F34" s="55"/>
      <c r="G34" s="37"/>
      <c r="H34" s="37"/>
      <c r="I34" s="37"/>
      <c r="J34" s="37"/>
      <c r="K34" s="56" t="s">
        <v>33</v>
      </c>
      <c r="L34" s="57"/>
      <c r="O34" s="0" t="n">
        <v>5</v>
      </c>
    </row>
    <row r="35" customFormat="false" ht="12.8" hidden="false" customHeight="false" outlineLevel="0" collapsed="false">
      <c r="A35" s="39" t="n">
        <v>44124</v>
      </c>
      <c r="B35" s="37" t="s">
        <v>14</v>
      </c>
      <c r="C35" s="58" t="s">
        <v>34</v>
      </c>
      <c r="D35" s="59" t="n">
        <f aca="false">5.5824*D36</f>
        <v>66486.328176</v>
      </c>
      <c r="E35" s="42" t="n">
        <v>0</v>
      </c>
      <c r="F35" s="42" t="n">
        <v>0.00921207</v>
      </c>
      <c r="G35" s="7" t="n">
        <f aca="false">D36*E35</f>
        <v>0</v>
      </c>
      <c r="H35" s="7" t="n">
        <f aca="false">D35*F35</f>
        <v>612.476709200284</v>
      </c>
      <c r="I35" s="8" t="n">
        <v>63163.5218672193</v>
      </c>
      <c r="J35" s="7" t="n">
        <f aca="false">H35 - F35*I35</f>
        <v>30.6099243129294</v>
      </c>
      <c r="K35" s="56"/>
      <c r="L35" s="10" t="s">
        <v>35</v>
      </c>
    </row>
    <row r="36" customFormat="false" ht="12.8" hidden="false" customHeight="false" outlineLevel="0" collapsed="false">
      <c r="A36" s="39" t="n">
        <v>44124</v>
      </c>
      <c r="B36" s="37" t="s">
        <v>18</v>
      </c>
      <c r="C36" s="58" t="s">
        <v>34</v>
      </c>
      <c r="D36" s="60" t="n">
        <v>11909.99</v>
      </c>
      <c r="E36" s="42" t="n">
        <v>0</v>
      </c>
      <c r="F36" s="42" t="n">
        <v>0.00921207</v>
      </c>
      <c r="G36" s="15" t="n">
        <f aca="false">D36*E36</f>
        <v>0</v>
      </c>
      <c r="H36" s="15" t="n">
        <f aca="false">D36*F36</f>
        <v>109.7156615793</v>
      </c>
      <c r="I36" s="16" t="n">
        <v>11423.0330077235</v>
      </c>
      <c r="J36" s="15" t="n">
        <f aca="false">H36 - F36*I36</f>
        <v>4.48588189984058</v>
      </c>
      <c r="K36" s="56"/>
      <c r="L36" s="10" t="s">
        <v>36</v>
      </c>
    </row>
    <row r="37" customFormat="false" ht="12.8" hidden="false" customHeight="false" outlineLevel="0" collapsed="false">
      <c r="A37" s="39" t="n">
        <v>44124</v>
      </c>
      <c r="B37" s="4" t="s">
        <v>27</v>
      </c>
      <c r="C37" s="37" t="s">
        <v>15</v>
      </c>
      <c r="D37" s="61" t="n">
        <f aca="false">G37/E37</f>
        <v>2055.29097047075</v>
      </c>
      <c r="E37" s="62" t="n">
        <v>0.298</v>
      </c>
      <c r="F37" s="62" t="n">
        <v>0.000298</v>
      </c>
      <c r="G37" s="7" t="n">
        <v>612.476709200284</v>
      </c>
      <c r="H37" s="7" t="n">
        <v>0</v>
      </c>
      <c r="I37" s="63" t="n">
        <v>2045.56113022655</v>
      </c>
      <c r="J37" s="7" t="n">
        <f aca="false">H37 - F37*I37</f>
        <v>-0.609577216807512</v>
      </c>
      <c r="K37" s="56"/>
      <c r="L37" s="10" t="s">
        <v>37</v>
      </c>
    </row>
    <row r="38" customFormat="false" ht="12.8" hidden="false" customHeight="false" outlineLevel="0" collapsed="false">
      <c r="A38" s="39" t="n">
        <v>44124</v>
      </c>
      <c r="B38" s="37" t="s">
        <v>28</v>
      </c>
      <c r="C38" s="37" t="s">
        <v>15</v>
      </c>
      <c r="D38" s="60" t="n">
        <f aca="false">G38/E38</f>
        <v>368.173361004362</v>
      </c>
      <c r="E38" s="62" t="n">
        <v>0.298</v>
      </c>
      <c r="F38" s="62" t="n">
        <v>0.000298</v>
      </c>
      <c r="G38" s="15" t="n">
        <v>109.7156615793</v>
      </c>
      <c r="H38" s="15" t="n">
        <v>0</v>
      </c>
      <c r="I38" s="16" t="n">
        <v>364.935397019393</v>
      </c>
      <c r="J38" s="15" t="n">
        <f aca="false">H38 - F38*I38</f>
        <v>-0.108750748311779</v>
      </c>
      <c r="K38" s="56"/>
      <c r="L38" s="10" t="s">
        <v>37</v>
      </c>
    </row>
    <row r="39" customFormat="false" ht="12.8" hidden="false" customHeight="false" outlineLevel="0" collapsed="false">
      <c r="A39" s="43" t="n">
        <v>44125</v>
      </c>
      <c r="B39" s="44" t="s">
        <v>38</v>
      </c>
      <c r="C39" s="44" t="s">
        <v>15</v>
      </c>
      <c r="D39" s="46" t="n">
        <v>0.004135</v>
      </c>
      <c r="E39" s="64" t="n">
        <v>0.9</v>
      </c>
      <c r="F39" s="64"/>
      <c r="G39" s="44"/>
      <c r="H39" s="44"/>
      <c r="I39" s="44"/>
      <c r="J39" s="44"/>
      <c r="K39" s="65" t="s">
        <v>33</v>
      </c>
      <c r="O39" s="0" t="n">
        <v>5</v>
      </c>
    </row>
    <row r="40" customFormat="false" ht="12.8" hidden="false" customHeight="false" outlineLevel="0" collapsed="false">
      <c r="A40" s="43" t="n">
        <v>44125</v>
      </c>
      <c r="B40" s="66" t="s">
        <v>14</v>
      </c>
      <c r="C40" s="66" t="s">
        <v>34</v>
      </c>
      <c r="D40" s="45" t="n">
        <f aca="false">D41*5.6</f>
        <v>71878.744</v>
      </c>
      <c r="E40" s="67" t="n">
        <v>0</v>
      </c>
      <c r="F40" s="46" t="n">
        <v>0.0037215</v>
      </c>
      <c r="G40" s="22" t="n">
        <f aca="false">D40*E40</f>
        <v>0</v>
      </c>
      <c r="H40" s="22" t="n">
        <f aca="false">F40*D40</f>
        <v>267.496745796</v>
      </c>
      <c r="I40" s="23" t="n">
        <v>63163.5218672193</v>
      </c>
      <c r="J40" s="22" t="n">
        <f aca="false">H40 - F40*I40</f>
        <v>32.4336991671433</v>
      </c>
      <c r="K40" s="65"/>
      <c r="L40" s="31" t="s">
        <v>39</v>
      </c>
    </row>
    <row r="41" customFormat="false" ht="12.8" hidden="false" customHeight="false" outlineLevel="0" collapsed="false">
      <c r="A41" s="43" t="n">
        <v>44125</v>
      </c>
      <c r="B41" s="66" t="s">
        <v>18</v>
      </c>
      <c r="C41" s="66" t="s">
        <v>34</v>
      </c>
      <c r="D41" s="27" t="n">
        <v>12835.49</v>
      </c>
      <c r="E41" s="67" t="n">
        <v>0</v>
      </c>
      <c r="F41" s="46" t="n">
        <v>0.0037215</v>
      </c>
      <c r="G41" s="28" t="n">
        <f aca="false">D41*E41</f>
        <v>0</v>
      </c>
      <c r="H41" s="28" t="n">
        <f aca="false">F41*D41</f>
        <v>47.767276035</v>
      </c>
      <c r="I41" s="29" t="n">
        <v>11423.0330077235</v>
      </c>
      <c r="J41" s="28" t="n">
        <f aca="false">H41 - F41*I41</f>
        <v>5.256458696757</v>
      </c>
      <c r="K41" s="65"/>
      <c r="L41" s="31" t="s">
        <v>40</v>
      </c>
    </row>
    <row r="42" customFormat="false" ht="12.8" hidden="false" customHeight="false" outlineLevel="0" collapsed="false">
      <c r="A42" s="43" t="n">
        <v>44125</v>
      </c>
      <c r="B42" s="19" t="s">
        <v>23</v>
      </c>
      <c r="C42" s="44" t="s">
        <v>15</v>
      </c>
      <c r="D42" s="68" t="n">
        <f aca="false">G42/E42</f>
        <v>297.21860644</v>
      </c>
      <c r="E42" s="48" t="n">
        <v>0.9</v>
      </c>
      <c r="F42" s="48" t="n">
        <v>0.0009</v>
      </c>
      <c r="G42" s="69" t="n">
        <v>267.496745796</v>
      </c>
      <c r="H42" s="22" t="n">
        <v>0</v>
      </c>
      <c r="I42" s="23" t="n">
        <v>279.27</v>
      </c>
      <c r="J42" s="22" t="n">
        <f aca="false">H42 - F42*I42</f>
        <v>-0.251343</v>
      </c>
      <c r="K42" s="65" t="n">
        <v>12844</v>
      </c>
      <c r="L42" s="31" t="s">
        <v>37</v>
      </c>
    </row>
    <row r="43" customFormat="false" ht="12.8" hidden="false" customHeight="false" outlineLevel="0" collapsed="false">
      <c r="A43" s="43" t="n">
        <v>44125</v>
      </c>
      <c r="B43" s="19" t="s">
        <v>24</v>
      </c>
      <c r="C43" s="44" t="s">
        <v>15</v>
      </c>
      <c r="D43" s="70" t="n">
        <f aca="false">G43/E43</f>
        <v>58.9719457222222</v>
      </c>
      <c r="E43" s="48" t="n">
        <v>0.9</v>
      </c>
      <c r="F43" s="48" t="n">
        <v>0.0009</v>
      </c>
      <c r="G43" s="69" t="n">
        <v>53.07475115</v>
      </c>
      <c r="H43" s="28" t="n">
        <v>0</v>
      </c>
      <c r="I43" s="29" t="n">
        <v>52.4772907582697</v>
      </c>
      <c r="J43" s="28" t="n">
        <f aca="false">H43 - F43*I43</f>
        <v>-0.0472295616824427</v>
      </c>
      <c r="K43" s="65"/>
      <c r="L43" s="31" t="s">
        <v>37</v>
      </c>
    </row>
    <row r="44" customFormat="false" ht="12.8" hidden="false" customHeight="false" outlineLevel="0" collapsed="false">
      <c r="A44" s="39" t="n">
        <v>44126</v>
      </c>
      <c r="B44" s="37" t="s">
        <v>14</v>
      </c>
      <c r="C44" s="37" t="s">
        <v>20</v>
      </c>
      <c r="D44" s="40" t="n">
        <v>0</v>
      </c>
      <c r="E44" s="41" t="n">
        <v>0</v>
      </c>
      <c r="F44" s="42" t="n">
        <v>0.00034</v>
      </c>
      <c r="G44" s="7" t="n">
        <f aca="false">D44*E44</f>
        <v>0</v>
      </c>
      <c r="H44" s="7" t="n">
        <v>0</v>
      </c>
      <c r="I44" s="8" t="n">
        <v>63163.5218672193</v>
      </c>
      <c r="J44" s="7" t="n">
        <f aca="false">H44 - F44*I44</f>
        <v>-21.4755974348546</v>
      </c>
      <c r="K44" s="9" t="s">
        <v>16</v>
      </c>
      <c r="L44" s="71" t="s">
        <v>41</v>
      </c>
    </row>
    <row r="45" customFormat="false" ht="12.8" hidden="false" customHeight="false" outlineLevel="0" collapsed="false">
      <c r="A45" s="39" t="n">
        <v>44126</v>
      </c>
      <c r="B45" s="37" t="s">
        <v>18</v>
      </c>
      <c r="C45" s="37" t="s">
        <v>20</v>
      </c>
      <c r="D45" s="14" t="n">
        <v>0</v>
      </c>
      <c r="E45" s="41" t="n">
        <v>0</v>
      </c>
      <c r="F45" s="42" t="n">
        <v>0.00034</v>
      </c>
      <c r="G45" s="15" t="n">
        <f aca="false">D45*E45</f>
        <v>0</v>
      </c>
      <c r="H45" s="15" t="n">
        <v>0</v>
      </c>
      <c r="I45" s="16" t="n">
        <v>11423.0330077235</v>
      </c>
      <c r="J45" s="15" t="n">
        <f aca="false">H45 - F45*I45</f>
        <v>-3.88383122262599</v>
      </c>
      <c r="K45" s="9"/>
      <c r="L45" s="9"/>
    </row>
    <row r="46" customFormat="false" ht="12.8" hidden="false" customHeight="false" outlineLevel="0" collapsed="false">
      <c r="A46" s="43" t="n">
        <v>44159</v>
      </c>
      <c r="B46" s="66" t="s">
        <v>14</v>
      </c>
      <c r="C46" s="66" t="s">
        <v>34</v>
      </c>
      <c r="D46" s="45" t="n">
        <v>103706.98</v>
      </c>
      <c r="E46" s="48" t="n">
        <v>0</v>
      </c>
      <c r="F46" s="48" t="n">
        <v>0.0043</v>
      </c>
      <c r="G46" s="22" t="n">
        <f aca="false">D46*E46</f>
        <v>0</v>
      </c>
      <c r="H46" s="22" t="n">
        <f aca="false">F46*D46-1.34</f>
        <v>444.600014</v>
      </c>
      <c r="I46" s="23" t="n">
        <v>63163.5218672193</v>
      </c>
      <c r="J46" s="22" t="n">
        <f aca="false">H46 - F46*I46</f>
        <v>172.996869970957</v>
      </c>
      <c r="K46" s="30" t="s">
        <v>16</v>
      </c>
      <c r="L46" s="31" t="s">
        <v>42</v>
      </c>
      <c r="O46" s="0" t="n">
        <v>3</v>
      </c>
    </row>
    <row r="47" customFormat="false" ht="12.8" hidden="false" customHeight="false" outlineLevel="0" collapsed="false">
      <c r="A47" s="43" t="n">
        <v>44159</v>
      </c>
      <c r="B47" s="66" t="s">
        <v>18</v>
      </c>
      <c r="C47" s="66" t="s">
        <v>34</v>
      </c>
      <c r="D47" s="27" t="n">
        <v>19047.02</v>
      </c>
      <c r="E47" s="48" t="n">
        <v>0</v>
      </c>
      <c r="F47" s="48" t="n">
        <v>0.0043</v>
      </c>
      <c r="G47" s="28" t="n">
        <f aca="false">D47*E47</f>
        <v>0</v>
      </c>
      <c r="H47" s="28" t="n">
        <f aca="false">F47*D47-(1.34/5.4031)</f>
        <v>81.6541802255372</v>
      </c>
      <c r="I47" s="29" t="n">
        <v>11423.0330077235</v>
      </c>
      <c r="J47" s="28" t="n">
        <f aca="false">H47 - F47*I47</f>
        <v>32.5351382923261</v>
      </c>
      <c r="K47" s="30"/>
      <c r="L47" s="31" t="s">
        <v>43</v>
      </c>
    </row>
    <row r="48" customFormat="false" ht="12.8" hidden="false" customHeight="false" outlineLevel="0" collapsed="false">
      <c r="A48" s="39" t="n">
        <v>44161</v>
      </c>
      <c r="B48" s="37" t="s">
        <v>14</v>
      </c>
      <c r="C48" s="37" t="s">
        <v>15</v>
      </c>
      <c r="D48" s="40" t="n">
        <v>92541.86</v>
      </c>
      <c r="E48" s="42" t="n">
        <v>0.0043</v>
      </c>
      <c r="F48" s="42" t="n">
        <v>1.29E-005</v>
      </c>
      <c r="G48" s="7" t="n">
        <f aca="false">D48*E48</f>
        <v>397.929998</v>
      </c>
      <c r="H48" s="7" t="n">
        <v>0</v>
      </c>
      <c r="I48" s="8" t="n">
        <v>64763.567926243</v>
      </c>
      <c r="J48" s="7" t="n">
        <f aca="false">H48 - F48*I48</f>
        <v>-0.835450026248535</v>
      </c>
      <c r="K48" s="9" t="s">
        <v>16</v>
      </c>
      <c r="L48" s="10" t="s">
        <v>17</v>
      </c>
      <c r="O48" s="0" t="n">
        <v>1</v>
      </c>
    </row>
    <row r="49" customFormat="false" ht="12.8" hidden="false" customHeight="false" outlineLevel="0" collapsed="false">
      <c r="A49" s="39" t="n">
        <v>44161</v>
      </c>
      <c r="B49" s="37" t="s">
        <v>18</v>
      </c>
      <c r="C49" s="37" t="s">
        <v>15</v>
      </c>
      <c r="D49" s="14" t="n">
        <v>17131.86</v>
      </c>
      <c r="E49" s="42" t="n">
        <v>0.0043</v>
      </c>
      <c r="F49" s="42" t="n">
        <v>1.29E-005</v>
      </c>
      <c r="G49" s="15" t="n">
        <f aca="false">D49*E49</f>
        <v>73.666998</v>
      </c>
      <c r="H49" s="15" t="n">
        <v>0</v>
      </c>
      <c r="I49" s="16" t="n">
        <v>11733.9555771612</v>
      </c>
      <c r="J49" s="15" t="n">
        <f aca="false">H49 - F49*I49</f>
        <v>-0.151368026945379</v>
      </c>
      <c r="K49" s="9"/>
      <c r="L49" s="10" t="s">
        <v>40</v>
      </c>
    </row>
    <row r="50" customFormat="false" ht="12.8" hidden="false" customHeight="false" outlineLevel="0" collapsed="false">
      <c r="A50" s="43" t="n">
        <v>44165</v>
      </c>
      <c r="B50" s="66" t="s">
        <v>14</v>
      </c>
      <c r="C50" s="66" t="s">
        <v>34</v>
      </c>
      <c r="D50" s="45" t="n">
        <v>103776.74</v>
      </c>
      <c r="E50" s="48" t="n">
        <v>0</v>
      </c>
      <c r="F50" s="48" t="n">
        <v>0.0043</v>
      </c>
      <c r="G50" s="22" t="n">
        <f aca="false">D50*E50</f>
        <v>0</v>
      </c>
      <c r="H50" s="22" t="n">
        <f aca="false">F50*D50-1.34</f>
        <v>444.899982</v>
      </c>
      <c r="I50" s="23" t="n">
        <v>64763.567926243</v>
      </c>
      <c r="J50" s="22" t="n">
        <f aca="false">H50 - F50*I50</f>
        <v>166.416639917155</v>
      </c>
      <c r="K50" s="30" t="s">
        <v>16</v>
      </c>
      <c r="L50" s="31" t="s">
        <v>42</v>
      </c>
      <c r="O50" s="0" t="n">
        <v>3</v>
      </c>
    </row>
    <row r="51" customFormat="false" ht="12.8" hidden="false" customHeight="false" outlineLevel="0" collapsed="false">
      <c r="A51" s="43" t="n">
        <v>44165</v>
      </c>
      <c r="B51" s="66" t="s">
        <v>18</v>
      </c>
      <c r="C51" s="66" t="s">
        <v>34</v>
      </c>
      <c r="D51" s="27" t="n">
        <v>19239.43</v>
      </c>
      <c r="E51" s="48" t="n">
        <v>0</v>
      </c>
      <c r="F51" s="48" t="n">
        <v>0.0043</v>
      </c>
      <c r="G51" s="28" t="n">
        <f aca="false">D51*E51</f>
        <v>0</v>
      </c>
      <c r="H51" s="28" t="n">
        <f aca="false">F51*D51-(1.34/5.3311)</f>
        <v>82.478193744987</v>
      </c>
      <c r="I51" s="29" t="n">
        <v>11733.9555771612</v>
      </c>
      <c r="J51" s="28" t="n">
        <f aca="false">H51 - F51*I51</f>
        <v>32.0221847631938</v>
      </c>
      <c r="K51" s="30"/>
      <c r="L51" s="31" t="s">
        <v>44</v>
      </c>
    </row>
    <row r="52" customFormat="false" ht="12.8" hidden="false" customHeight="false" outlineLevel="0" collapsed="false">
      <c r="A52" s="39" t="n">
        <v>44175</v>
      </c>
      <c r="B52" s="37" t="s">
        <v>14</v>
      </c>
      <c r="C52" s="37" t="s">
        <v>15</v>
      </c>
      <c r="D52" s="40" t="n">
        <v>93500</v>
      </c>
      <c r="E52" s="42" t="n">
        <v>0.0043</v>
      </c>
      <c r="F52" s="42" t="n">
        <v>1.29E-005</v>
      </c>
      <c r="G52" s="7" t="n">
        <f aca="false">D52*E52</f>
        <v>402.05</v>
      </c>
      <c r="H52" s="7" t="n">
        <v>0</v>
      </c>
      <c r="I52" s="8" t="n">
        <v>66328.9105281258</v>
      </c>
      <c r="J52" s="7" t="n">
        <f aca="false">H52 - F52*I52</f>
        <v>-0.855642945812823</v>
      </c>
      <c r="K52" s="9" t="s">
        <v>16</v>
      </c>
      <c r="L52" s="10" t="s">
        <v>17</v>
      </c>
      <c r="O52" s="0" t="n">
        <v>1</v>
      </c>
    </row>
    <row r="53" customFormat="false" ht="12.8" hidden="false" customHeight="false" outlineLevel="0" collapsed="false">
      <c r="A53" s="39" t="n">
        <v>44175</v>
      </c>
      <c r="B53" s="37" t="s">
        <v>18</v>
      </c>
      <c r="C53" s="37" t="s">
        <v>15</v>
      </c>
      <c r="D53" s="14" t="n">
        <v>18138.42</v>
      </c>
      <c r="E53" s="42" t="n">
        <v>0.0043</v>
      </c>
      <c r="F53" s="42" t="n">
        <v>1.29E-005</v>
      </c>
      <c r="G53" s="15" t="n">
        <f aca="false">D53*E53</f>
        <v>77.995206</v>
      </c>
      <c r="H53" s="15" t="n">
        <v>0</v>
      </c>
      <c r="I53" s="16" t="n">
        <v>12082.822164968</v>
      </c>
      <c r="J53" s="15" t="n">
        <f aca="false">H53 - F53*I53</f>
        <v>-0.155868405928087</v>
      </c>
      <c r="K53" s="9"/>
      <c r="L53" s="10" t="s">
        <v>45</v>
      </c>
    </row>
    <row r="54" customFormat="false" ht="12.8" hidden="false" customHeight="false" outlineLevel="0" collapsed="false">
      <c r="A54" s="43" t="n">
        <v>44181</v>
      </c>
      <c r="B54" s="66" t="s">
        <v>14</v>
      </c>
      <c r="C54" s="66" t="s">
        <v>34</v>
      </c>
      <c r="D54" s="45" t="n">
        <v>105400</v>
      </c>
      <c r="E54" s="48" t="n">
        <v>0</v>
      </c>
      <c r="F54" s="48" t="n">
        <v>0.0043</v>
      </c>
      <c r="G54" s="22" t="n">
        <f aca="false">D54*E54</f>
        <v>0</v>
      </c>
      <c r="H54" s="22" t="n">
        <f aca="false">F54*D54-2.27</f>
        <v>450.95</v>
      </c>
      <c r="I54" s="23" t="n">
        <v>66328.9105281258</v>
      </c>
      <c r="J54" s="22" t="n">
        <f aca="false">H54 - F54*I54</f>
        <v>165.735684729059</v>
      </c>
      <c r="K54" s="30" t="s">
        <v>16</v>
      </c>
      <c r="L54" s="31" t="s">
        <v>46</v>
      </c>
      <c r="O54" s="0" t="n">
        <v>3</v>
      </c>
    </row>
    <row r="55" customFormat="false" ht="12.8" hidden="false" customHeight="false" outlineLevel="0" collapsed="false">
      <c r="A55" s="43" t="n">
        <v>44181</v>
      </c>
      <c r="B55" s="66" t="s">
        <v>18</v>
      </c>
      <c r="C55" s="66" t="s">
        <v>34</v>
      </c>
      <c r="D55" s="27" t="n">
        <v>20659.69</v>
      </c>
      <c r="E55" s="48" t="n">
        <v>0</v>
      </c>
      <c r="F55" s="48" t="n">
        <v>0.0043</v>
      </c>
      <c r="G55" s="28" t="n">
        <f aca="false">D55*E55</f>
        <v>0</v>
      </c>
      <c r="H55" s="28" t="n">
        <f aca="false">F55*D55-(2.27/5.1051)</f>
        <v>88.3920136141701</v>
      </c>
      <c r="I55" s="29" t="n">
        <v>12082.822164968</v>
      </c>
      <c r="J55" s="28" t="n">
        <f aca="false">H55 - F55*I55</f>
        <v>36.4358783048077</v>
      </c>
      <c r="K55" s="30"/>
      <c r="L55" s="31" t="s">
        <v>45</v>
      </c>
    </row>
    <row r="56" customFormat="false" ht="12.8" hidden="false" customHeight="false" outlineLevel="0" collapsed="false">
      <c r="A56" s="39" t="n">
        <v>44182</v>
      </c>
      <c r="B56" s="58" t="s">
        <v>14</v>
      </c>
      <c r="C56" s="58" t="s">
        <v>34</v>
      </c>
      <c r="D56" s="40" t="n">
        <v>116804.56</v>
      </c>
      <c r="E56" s="42" t="n">
        <v>0</v>
      </c>
      <c r="F56" s="42" t="n">
        <v>0.0039</v>
      </c>
      <c r="G56" s="7" t="n">
        <f aca="false">D56*E56</f>
        <v>0</v>
      </c>
      <c r="H56" s="7" t="n">
        <f aca="false">F56*D56-2.29</f>
        <v>453.247784</v>
      </c>
      <c r="I56" s="8" t="n">
        <v>66328.9105281258</v>
      </c>
      <c r="J56" s="7" t="n">
        <f aca="false">H56 - F56*I56</f>
        <v>194.565032940309</v>
      </c>
      <c r="K56" s="9" t="s">
        <v>16</v>
      </c>
      <c r="L56" s="10" t="s">
        <v>47</v>
      </c>
      <c r="O56" s="0" t="n">
        <v>3</v>
      </c>
    </row>
    <row r="57" customFormat="false" ht="12.8" hidden="false" customHeight="false" outlineLevel="0" collapsed="false">
      <c r="A57" s="39" t="n">
        <v>44182</v>
      </c>
      <c r="B57" s="58" t="s">
        <v>18</v>
      </c>
      <c r="C57" s="58" t="s">
        <v>34</v>
      </c>
      <c r="D57" s="14" t="n">
        <v>23239.86</v>
      </c>
      <c r="E57" s="42" t="n">
        <v>0</v>
      </c>
      <c r="F57" s="42" t="n">
        <v>0.0039</v>
      </c>
      <c r="G57" s="15" t="n">
        <f aca="false">D57*E57</f>
        <v>0</v>
      </c>
      <c r="H57" s="15" t="n">
        <f aca="false">F57*D57-(2.29/5.0606)</f>
        <v>90.1829384880054</v>
      </c>
      <c r="I57" s="16" t="n">
        <v>12082.822164968</v>
      </c>
      <c r="J57" s="15" t="n">
        <f aca="false">H57 - F57*I57</f>
        <v>43.0599320446302</v>
      </c>
      <c r="K57" s="9"/>
      <c r="L57" s="10" t="s">
        <v>48</v>
      </c>
    </row>
    <row r="58" customFormat="false" ht="12.8" hidden="false" customHeight="false" outlineLevel="0" collapsed="false">
      <c r="A58" s="43" t="n">
        <v>44184</v>
      </c>
      <c r="B58" s="44" t="s">
        <v>49</v>
      </c>
      <c r="C58" s="44" t="s">
        <v>34</v>
      </c>
      <c r="D58" s="69" t="n">
        <v>23880</v>
      </c>
      <c r="E58" s="48" t="n">
        <v>0.0068</v>
      </c>
      <c r="F58" s="48"/>
      <c r="G58" s="28"/>
      <c r="H58" s="28"/>
      <c r="I58" s="29"/>
      <c r="J58" s="28"/>
      <c r="K58" s="24" t="s">
        <v>33</v>
      </c>
      <c r="O58" s="0" t="n">
        <v>4</v>
      </c>
    </row>
    <row r="59" customFormat="false" ht="12.8" hidden="false" customHeight="false" outlineLevel="0" collapsed="false">
      <c r="A59" s="43" t="n">
        <v>44184</v>
      </c>
      <c r="B59" s="66" t="s">
        <v>14</v>
      </c>
      <c r="C59" s="66" t="s">
        <v>34</v>
      </c>
      <c r="D59" s="45" t="n">
        <f aca="false">D60*5.1566</f>
        <v>123139.608</v>
      </c>
      <c r="E59" s="48" t="n">
        <v>0</v>
      </c>
      <c r="F59" s="48" t="n">
        <v>0.0068</v>
      </c>
      <c r="G59" s="22" t="n">
        <f aca="false">D59*E59</f>
        <v>0</v>
      </c>
      <c r="H59" s="22" t="n">
        <f aca="false">F59*D59</f>
        <v>837.3493344</v>
      </c>
      <c r="I59" s="23" t="n">
        <v>66328.9105281258</v>
      </c>
      <c r="J59" s="22" t="n">
        <f aca="false">H59 - F59*I59</f>
        <v>386.312742808745</v>
      </c>
      <c r="K59" s="24"/>
      <c r="L59" s="31" t="s">
        <v>50</v>
      </c>
    </row>
    <row r="60" customFormat="false" ht="12.8" hidden="false" customHeight="false" outlineLevel="0" collapsed="false">
      <c r="A60" s="43" t="n">
        <v>44184</v>
      </c>
      <c r="B60" s="66" t="s">
        <v>18</v>
      </c>
      <c r="C60" s="66" t="s">
        <v>34</v>
      </c>
      <c r="D60" s="27" t="n">
        <v>23880</v>
      </c>
      <c r="E60" s="72" t="n">
        <v>0</v>
      </c>
      <c r="F60" s="48" t="n">
        <v>0.0068</v>
      </c>
      <c r="G60" s="28" t="n">
        <f aca="false">D60*E60</f>
        <v>0</v>
      </c>
      <c r="H60" s="28" t="n">
        <f aca="false">F60*D60</f>
        <v>162.384</v>
      </c>
      <c r="I60" s="29" t="n">
        <v>12082.822164968</v>
      </c>
      <c r="J60" s="28" t="n">
        <f aca="false">H60 - F60*I60</f>
        <v>80.2208092782176</v>
      </c>
      <c r="K60" s="24"/>
      <c r="L60" s="31" t="s">
        <v>51</v>
      </c>
    </row>
    <row r="61" customFormat="false" ht="12.8" hidden="false" customHeight="false" outlineLevel="0" collapsed="false">
      <c r="A61" s="43" t="n">
        <v>44184</v>
      </c>
      <c r="B61" s="73" t="s">
        <v>52</v>
      </c>
      <c r="C61" s="44" t="s">
        <v>15</v>
      </c>
      <c r="D61" s="68" t="n">
        <f aca="false">G61/E61</f>
        <v>5.1566</v>
      </c>
      <c r="E61" s="48" t="n">
        <v>162.384</v>
      </c>
      <c r="F61" s="48" t="n">
        <v>0.162384</v>
      </c>
      <c r="G61" s="22" t="n">
        <v>837.3493344</v>
      </c>
      <c r="H61" s="22" t="n">
        <v>0</v>
      </c>
      <c r="I61" s="23" t="n">
        <v>5.16</v>
      </c>
      <c r="J61" s="22" t="n">
        <f aca="false">H61 - F61*I61</f>
        <v>-0.83790144</v>
      </c>
      <c r="K61" s="24"/>
      <c r="L61" s="31" t="s">
        <v>37</v>
      </c>
    </row>
    <row r="62" customFormat="false" ht="12.8" hidden="false" customHeight="false" outlineLevel="0" collapsed="false">
      <c r="A62" s="39" t="n">
        <v>44184</v>
      </c>
      <c r="B62" s="37" t="s">
        <v>53</v>
      </c>
      <c r="C62" s="37" t="s">
        <v>34</v>
      </c>
      <c r="D62" s="74" t="n">
        <v>23869.75</v>
      </c>
      <c r="E62" s="42" t="n">
        <v>0.0068</v>
      </c>
      <c r="F62" s="42"/>
      <c r="G62" s="37"/>
      <c r="H62" s="37"/>
      <c r="I62" s="37"/>
      <c r="J62" s="37"/>
      <c r="K62" s="71" t="s">
        <v>33</v>
      </c>
      <c r="O62" s="0" t="n">
        <v>4</v>
      </c>
    </row>
    <row r="63" customFormat="false" ht="12.8" hidden="false" customHeight="false" outlineLevel="0" collapsed="false">
      <c r="A63" s="39" t="n">
        <v>44184</v>
      </c>
      <c r="B63" s="58" t="s">
        <v>14</v>
      </c>
      <c r="C63" s="58" t="s">
        <v>34</v>
      </c>
      <c r="D63" s="40" t="n">
        <f aca="false">D64*5.1566</f>
        <v>123086.75285</v>
      </c>
      <c r="E63" s="75" t="n">
        <v>0</v>
      </c>
      <c r="F63" s="42" t="n">
        <v>0.0068</v>
      </c>
      <c r="G63" s="7" t="n">
        <f aca="false">D63*E63</f>
        <v>0</v>
      </c>
      <c r="H63" s="7" t="n">
        <f aca="false">F63*D63</f>
        <v>836.98991938</v>
      </c>
      <c r="I63" s="8" t="n">
        <v>66328.9105281258</v>
      </c>
      <c r="J63" s="7" t="n">
        <f aca="false">H63 - F63*I63</f>
        <v>385.953327788745</v>
      </c>
      <c r="K63" s="71"/>
      <c r="L63" s="10" t="s">
        <v>50</v>
      </c>
    </row>
    <row r="64" customFormat="false" ht="12.8" hidden="false" customHeight="false" outlineLevel="0" collapsed="false">
      <c r="A64" s="39" t="n">
        <v>44184</v>
      </c>
      <c r="B64" s="58" t="s">
        <v>18</v>
      </c>
      <c r="C64" s="58" t="s">
        <v>34</v>
      </c>
      <c r="D64" s="14" t="n">
        <v>23869.75</v>
      </c>
      <c r="E64" s="42" t="n">
        <v>0</v>
      </c>
      <c r="F64" s="42" t="n">
        <v>0.0068</v>
      </c>
      <c r="G64" s="15" t="n">
        <f aca="false">D64*E64</f>
        <v>0</v>
      </c>
      <c r="H64" s="15" t="n">
        <f aca="false">F64*D64</f>
        <v>162.3143</v>
      </c>
      <c r="I64" s="16" t="n">
        <v>12082.822164968</v>
      </c>
      <c r="J64" s="15" t="n">
        <f aca="false">H64 - F64*I64</f>
        <v>80.1511092782176</v>
      </c>
      <c r="K64" s="71"/>
      <c r="L64" s="10" t="s">
        <v>54</v>
      </c>
    </row>
    <row r="65" customFormat="false" ht="12.8" hidden="false" customHeight="false" outlineLevel="0" collapsed="false">
      <c r="A65" s="39" t="n">
        <v>44184</v>
      </c>
      <c r="B65" s="37" t="s">
        <v>55</v>
      </c>
      <c r="C65" s="37" t="s">
        <v>15</v>
      </c>
      <c r="D65" s="61" t="n">
        <f aca="false">G65/E65</f>
        <v>5.1566</v>
      </c>
      <c r="E65" s="42" t="n">
        <v>162.3143</v>
      </c>
      <c r="F65" s="42" t="n">
        <v>0.1623143</v>
      </c>
      <c r="G65" s="7" t="n">
        <v>836.98991938</v>
      </c>
      <c r="H65" s="7" t="n">
        <v>0</v>
      </c>
      <c r="I65" s="8" t="n">
        <v>5.16</v>
      </c>
      <c r="J65" s="7" t="n">
        <f aca="false">H65 - F65*I65</f>
        <v>-0.837541788</v>
      </c>
      <c r="K65" s="71"/>
      <c r="L65" s="10" t="s">
        <v>37</v>
      </c>
    </row>
    <row r="66" customFormat="false" ht="12.8" hidden="false" customHeight="false" outlineLevel="0" collapsed="false">
      <c r="A66" s="43" t="n">
        <v>44184</v>
      </c>
      <c r="B66" s="44" t="s">
        <v>56</v>
      </c>
      <c r="C66" s="44" t="s">
        <v>34</v>
      </c>
      <c r="D66" s="69" t="n">
        <v>664.13</v>
      </c>
      <c r="E66" s="48" t="n">
        <v>0.17</v>
      </c>
      <c r="F66" s="48"/>
      <c r="G66" s="44"/>
      <c r="H66" s="44"/>
      <c r="I66" s="44"/>
      <c r="J66" s="44"/>
      <c r="K66" s="24" t="s">
        <v>33</v>
      </c>
      <c r="O66" s="0" t="n">
        <v>4</v>
      </c>
    </row>
    <row r="67" customFormat="false" ht="12.8" hidden="false" customHeight="false" outlineLevel="0" collapsed="false">
      <c r="A67" s="43" t="n">
        <v>44184</v>
      </c>
      <c r="B67" s="76" t="s">
        <v>27</v>
      </c>
      <c r="C67" s="66" t="s">
        <v>34</v>
      </c>
      <c r="D67" s="45" t="n">
        <f aca="false">D68*5.1566</f>
        <v>3424.652758</v>
      </c>
      <c r="E67" s="67" t="n">
        <v>0</v>
      </c>
      <c r="F67" s="67" t="n">
        <v>0.17</v>
      </c>
      <c r="G67" s="22" t="n">
        <f aca="false">D67*E67</f>
        <v>0</v>
      </c>
      <c r="H67" s="22" t="n">
        <f aca="false">F67*D67</f>
        <v>582.19096886</v>
      </c>
      <c r="I67" s="23" t="n">
        <v>2045.56113022655</v>
      </c>
      <c r="J67" s="22" t="n">
        <f aca="false">H67 - F67*I67</f>
        <v>234.445576721487</v>
      </c>
      <c r="K67" s="24"/>
      <c r="L67" s="31" t="s">
        <v>50</v>
      </c>
    </row>
    <row r="68" customFormat="false" ht="12.8" hidden="false" customHeight="false" outlineLevel="0" collapsed="false">
      <c r="A68" s="43" t="n">
        <v>44184</v>
      </c>
      <c r="B68" s="76" t="s">
        <v>28</v>
      </c>
      <c r="C68" s="66" t="s">
        <v>34</v>
      </c>
      <c r="D68" s="27" t="n">
        <v>664.13</v>
      </c>
      <c r="E68" s="48" t="n">
        <v>0</v>
      </c>
      <c r="F68" s="67" t="n">
        <v>0.17</v>
      </c>
      <c r="G68" s="28" t="n">
        <f aca="false">D68*E68</f>
        <v>0</v>
      </c>
      <c r="H68" s="28" t="n">
        <f aca="false">F68*D68</f>
        <v>112.9021</v>
      </c>
      <c r="I68" s="29" t="n">
        <v>364.935397019393</v>
      </c>
      <c r="J68" s="28" t="n">
        <f aca="false">H68 - F68*I68</f>
        <v>50.8630825067032</v>
      </c>
      <c r="K68" s="24"/>
      <c r="L68" s="31" t="s">
        <v>57</v>
      </c>
    </row>
    <row r="69" customFormat="false" ht="12.8" hidden="false" customHeight="false" outlineLevel="0" collapsed="false">
      <c r="A69" s="43" t="n">
        <v>44184</v>
      </c>
      <c r="B69" s="77" t="s">
        <v>58</v>
      </c>
      <c r="C69" s="44" t="s">
        <v>15</v>
      </c>
      <c r="D69" s="68" t="n">
        <f aca="false">G69/E69</f>
        <v>5.1566</v>
      </c>
      <c r="E69" s="48" t="n">
        <v>112.9021</v>
      </c>
      <c r="F69" s="48" t="n">
        <v>0.1129021</v>
      </c>
      <c r="G69" s="22" t="n">
        <v>582.19096886</v>
      </c>
      <c r="H69" s="22" t="n">
        <v>0</v>
      </c>
      <c r="I69" s="23" t="n">
        <v>5.16</v>
      </c>
      <c r="J69" s="22" t="n">
        <f aca="false">H69 - F69*I69</f>
        <v>-0.582574836</v>
      </c>
      <c r="K69" s="24"/>
      <c r="L69" s="31" t="s">
        <v>37</v>
      </c>
    </row>
    <row r="70" customFormat="false" ht="12.8" hidden="false" customHeight="false" outlineLevel="0" collapsed="false">
      <c r="A70" s="39" t="n">
        <v>44184</v>
      </c>
      <c r="B70" s="78" t="s">
        <v>59</v>
      </c>
      <c r="C70" s="37" t="s">
        <v>34</v>
      </c>
      <c r="D70" s="74" t="n">
        <v>117.32</v>
      </c>
      <c r="E70" s="42" t="n">
        <v>0.85</v>
      </c>
      <c r="F70" s="42"/>
      <c r="G70" s="37"/>
      <c r="H70" s="37"/>
      <c r="I70" s="37"/>
      <c r="J70" s="37"/>
      <c r="K70" s="71" t="s">
        <v>33</v>
      </c>
      <c r="L70" s="79"/>
      <c r="O70" s="0" t="n">
        <v>4</v>
      </c>
    </row>
    <row r="71" customFormat="false" ht="12.8" hidden="false" customHeight="false" outlineLevel="0" collapsed="false">
      <c r="A71" s="39" t="n">
        <v>44184</v>
      </c>
      <c r="B71" s="80" t="s">
        <v>23</v>
      </c>
      <c r="C71" s="58" t="s">
        <v>34</v>
      </c>
      <c r="D71" s="40" t="n">
        <f aca="false">D72*5.1566</f>
        <v>604.972312</v>
      </c>
      <c r="E71" s="75" t="n">
        <v>0</v>
      </c>
      <c r="F71" s="75" t="n">
        <v>0.85</v>
      </c>
      <c r="G71" s="7" t="n">
        <f aca="false">D71*E71</f>
        <v>0</v>
      </c>
      <c r="H71" s="7" t="n">
        <f aca="false">F71*D71</f>
        <v>514.2264652</v>
      </c>
      <c r="I71" s="8" t="n">
        <v>279.27</v>
      </c>
      <c r="J71" s="7" t="n">
        <f aca="false">H71 - F71*I71</f>
        <v>276.8469652</v>
      </c>
      <c r="K71" s="71"/>
      <c r="L71" s="10" t="s">
        <v>50</v>
      </c>
    </row>
    <row r="72" customFormat="false" ht="12.8" hidden="false" customHeight="false" outlineLevel="0" collapsed="false">
      <c r="A72" s="39" t="n">
        <v>44184</v>
      </c>
      <c r="B72" s="80" t="s">
        <v>24</v>
      </c>
      <c r="C72" s="58" t="s">
        <v>34</v>
      </c>
      <c r="D72" s="14" t="n">
        <v>117.32</v>
      </c>
      <c r="E72" s="42" t="n">
        <v>0</v>
      </c>
      <c r="F72" s="75" t="n">
        <v>0.85</v>
      </c>
      <c r="G72" s="15" t="n">
        <f aca="false">D72*E72</f>
        <v>0</v>
      </c>
      <c r="H72" s="15" t="n">
        <f aca="false">F72*D72</f>
        <v>99.722</v>
      </c>
      <c r="I72" s="16" t="n">
        <v>52.4772907582697</v>
      </c>
      <c r="J72" s="15" t="n">
        <f aca="false">H72 - F72*I72</f>
        <v>55.1163028554708</v>
      </c>
      <c r="K72" s="71"/>
      <c r="L72" s="10" t="s">
        <v>57</v>
      </c>
    </row>
    <row r="73" customFormat="false" ht="12.8" hidden="false" customHeight="false" outlineLevel="0" collapsed="false">
      <c r="A73" s="39" t="n">
        <v>44184</v>
      </c>
      <c r="B73" s="78" t="s">
        <v>58</v>
      </c>
      <c r="C73" s="37" t="s">
        <v>15</v>
      </c>
      <c r="D73" s="61" t="n">
        <f aca="false">G73/E73</f>
        <v>5.1566</v>
      </c>
      <c r="E73" s="42" t="n">
        <v>99.722</v>
      </c>
      <c r="F73" s="42" t="n">
        <v>0.099722</v>
      </c>
      <c r="G73" s="7" t="n">
        <v>514.2264652</v>
      </c>
      <c r="H73" s="7" t="n">
        <v>0</v>
      </c>
      <c r="I73" s="8" t="n">
        <v>5.16</v>
      </c>
      <c r="J73" s="7" t="n">
        <f aca="false">H73 - F73*I73</f>
        <v>-0.51456552</v>
      </c>
      <c r="K73" s="71"/>
      <c r="L73" s="10" t="s">
        <v>37</v>
      </c>
    </row>
    <row r="74" customFormat="false" ht="12.8" hidden="false" customHeight="false" outlineLevel="0" collapsed="false">
      <c r="A74" s="43" t="n">
        <v>44192</v>
      </c>
      <c r="B74" s="77" t="s">
        <v>53</v>
      </c>
      <c r="C74" s="44" t="s">
        <v>34</v>
      </c>
      <c r="D74" s="69" t="n">
        <v>28273.63</v>
      </c>
      <c r="E74" s="48" t="n">
        <v>0.006676</v>
      </c>
      <c r="F74" s="48"/>
      <c r="G74" s="44"/>
      <c r="H74" s="44"/>
      <c r="I74" s="44"/>
      <c r="J74" s="44"/>
      <c r="K74" s="24" t="s">
        <v>33</v>
      </c>
      <c r="O74" s="0" t="n">
        <v>4</v>
      </c>
    </row>
    <row r="75" customFormat="false" ht="12.8" hidden="false" customHeight="false" outlineLevel="0" collapsed="false">
      <c r="A75" s="43" t="n">
        <v>44192</v>
      </c>
      <c r="B75" s="76" t="s">
        <v>14</v>
      </c>
      <c r="C75" s="66" t="s">
        <v>34</v>
      </c>
      <c r="D75" s="45" t="n">
        <f aca="false">D76*5.2384</f>
        <v>148108.583392</v>
      </c>
      <c r="E75" s="67" t="n">
        <v>0</v>
      </c>
      <c r="F75" s="48" t="n">
        <v>0.006676</v>
      </c>
      <c r="G75" s="22" t="n">
        <f aca="false">D75*E75</f>
        <v>0</v>
      </c>
      <c r="H75" s="22" t="n">
        <f aca="false">F75*D75</f>
        <v>988.772902724992</v>
      </c>
      <c r="I75" s="23" t="n">
        <v>66328.9105281258</v>
      </c>
      <c r="J75" s="22" t="n">
        <f aca="false">H75 - F75*I75</f>
        <v>545.961096039224</v>
      </c>
      <c r="K75" s="24"/>
      <c r="L75" s="31" t="s">
        <v>60</v>
      </c>
    </row>
    <row r="76" customFormat="false" ht="12.8" hidden="false" customHeight="false" outlineLevel="0" collapsed="false">
      <c r="A76" s="43" t="n">
        <v>44192</v>
      </c>
      <c r="B76" s="76" t="s">
        <v>18</v>
      </c>
      <c r="C76" s="66" t="s">
        <v>34</v>
      </c>
      <c r="D76" s="27" t="n">
        <v>28273.63</v>
      </c>
      <c r="E76" s="48" t="n">
        <v>0</v>
      </c>
      <c r="F76" s="48" t="n">
        <v>0.006676</v>
      </c>
      <c r="G76" s="28" t="n">
        <f aca="false">D76*E76</f>
        <v>0</v>
      </c>
      <c r="H76" s="28" t="n">
        <f aca="false">F76*D76</f>
        <v>188.75475388</v>
      </c>
      <c r="I76" s="29" t="n">
        <v>12082.822164968</v>
      </c>
      <c r="J76" s="28" t="n">
        <f aca="false">H76 - F76*I76</f>
        <v>108.089833106674</v>
      </c>
      <c r="K76" s="24"/>
      <c r="L76" s="31" t="s">
        <v>57</v>
      </c>
    </row>
    <row r="77" customFormat="false" ht="12.8" hidden="false" customHeight="false" outlineLevel="0" collapsed="false">
      <c r="A77" s="43" t="n">
        <v>44192</v>
      </c>
      <c r="B77" s="77" t="s">
        <v>55</v>
      </c>
      <c r="C77" s="44" t="s">
        <v>15</v>
      </c>
      <c r="D77" s="68" t="n">
        <f aca="false">G77/E77</f>
        <v>5.2384</v>
      </c>
      <c r="E77" s="48" t="n">
        <v>188.75475388</v>
      </c>
      <c r="F77" s="48" t="n">
        <v>0.18875475</v>
      </c>
      <c r="G77" s="22" t="n">
        <v>988.772902724992</v>
      </c>
      <c r="H77" s="22" t="n">
        <v>0</v>
      </c>
      <c r="I77" s="23" t="n">
        <v>5.24</v>
      </c>
      <c r="J77" s="22" t="n">
        <f aca="false">H77 - F77*I77</f>
        <v>-0.98907489</v>
      </c>
      <c r="K77" s="24"/>
      <c r="L77" s="31" t="s">
        <v>37</v>
      </c>
    </row>
    <row r="78" customFormat="false" ht="12.8" hidden="false" customHeight="false" outlineLevel="0" collapsed="false">
      <c r="A78" s="39" t="n">
        <v>44192</v>
      </c>
      <c r="B78" s="78" t="s">
        <v>14</v>
      </c>
      <c r="C78" s="37" t="s">
        <v>20</v>
      </c>
      <c r="D78" s="40" t="n">
        <v>0</v>
      </c>
      <c r="E78" s="42" t="n">
        <v>0</v>
      </c>
      <c r="F78" s="42" t="n">
        <v>2.153E-005</v>
      </c>
      <c r="G78" s="7" t="n">
        <f aca="false">D78*E78</f>
        <v>0</v>
      </c>
      <c r="H78" s="7" t="n">
        <f aca="false">F78*D78</f>
        <v>0</v>
      </c>
      <c r="I78" s="8" t="n">
        <v>66328.9105281258</v>
      </c>
      <c r="J78" s="7" t="n">
        <f aca="false">H78 - F78*I78</f>
        <v>-1.42806144367055</v>
      </c>
      <c r="K78" s="71" t="s">
        <v>61</v>
      </c>
      <c r="L78" s="71" t="s">
        <v>62</v>
      </c>
    </row>
    <row r="79" customFormat="false" ht="12.8" hidden="false" customHeight="false" outlineLevel="0" collapsed="false">
      <c r="A79" s="39" t="n">
        <v>44192</v>
      </c>
      <c r="B79" s="78" t="s">
        <v>18</v>
      </c>
      <c r="C79" s="37" t="s">
        <v>20</v>
      </c>
      <c r="D79" s="14" t="n">
        <v>0</v>
      </c>
      <c r="E79" s="42" t="n">
        <v>0</v>
      </c>
      <c r="F79" s="42" t="n">
        <v>2.153E-005</v>
      </c>
      <c r="G79" s="15" t="n">
        <f aca="false">D79*E79</f>
        <v>0</v>
      </c>
      <c r="H79" s="15" t="n">
        <f aca="false">F79*D79</f>
        <v>0</v>
      </c>
      <c r="I79" s="16" t="n">
        <v>12082.822164968</v>
      </c>
      <c r="J79" s="15" t="n">
        <f aca="false">H79 - F79*I79</f>
        <v>-0.260143161211761</v>
      </c>
      <c r="K79" s="71"/>
      <c r="L79" s="71"/>
    </row>
    <row r="80" customFormat="false" ht="12.8" hidden="false" customHeight="false" outlineLevel="0" collapsed="false">
      <c r="A80" s="43" t="n">
        <v>44193</v>
      </c>
      <c r="B80" s="76" t="s">
        <v>23</v>
      </c>
      <c r="C80" s="66" t="s">
        <v>34</v>
      </c>
      <c r="D80" s="81" t="n">
        <v>704.46</v>
      </c>
      <c r="E80" s="48" t="n">
        <v>0</v>
      </c>
      <c r="F80" s="48" t="n">
        <v>0.26963725</v>
      </c>
      <c r="G80" s="22" t="n">
        <f aca="false">D80*E80</f>
        <v>0</v>
      </c>
      <c r="H80" s="22" t="n">
        <f aca="false">F80*D80-0.95</f>
        <v>188.998657135</v>
      </c>
      <c r="I80" s="23" t="n">
        <v>279.27</v>
      </c>
      <c r="J80" s="22" t="n">
        <f aca="false">H80 - F80*I80</f>
        <v>113.6970623275</v>
      </c>
      <c r="K80" s="82" t="s">
        <v>16</v>
      </c>
      <c r="L80" s="31" t="s">
        <v>63</v>
      </c>
      <c r="O80" s="0" t="n">
        <v>3</v>
      </c>
    </row>
    <row r="81" customFormat="false" ht="12.8" hidden="false" customHeight="false" outlineLevel="0" collapsed="false">
      <c r="A81" s="43" t="n">
        <v>44193</v>
      </c>
      <c r="B81" s="76" t="s">
        <v>24</v>
      </c>
      <c r="C81" s="66" t="s">
        <v>34</v>
      </c>
      <c r="D81" s="27" t="n">
        <v>132.77</v>
      </c>
      <c r="E81" s="48" t="n">
        <v>0</v>
      </c>
      <c r="F81" s="48" t="n">
        <v>0.26963725</v>
      </c>
      <c r="G81" s="28" t="n">
        <f aca="false">D81*E81</f>
        <v>0</v>
      </c>
      <c r="H81" s="28" t="n">
        <f aca="false">F81*D81-(0.95/5.2384)</f>
        <v>35.6183845975886</v>
      </c>
      <c r="I81" s="29" t="n">
        <v>52.4772907582697</v>
      </c>
      <c r="J81" s="28" t="n">
        <f aca="false">H81 - F81*I81</f>
        <v>21.4685522300783</v>
      </c>
      <c r="K81" s="82"/>
      <c r="L81" s="31" t="s">
        <v>64</v>
      </c>
    </row>
    <row r="82" customFormat="false" ht="12.8" hidden="false" customHeight="false" outlineLevel="0" collapsed="false">
      <c r="A82" s="39" t="n">
        <v>44193</v>
      </c>
      <c r="B82" s="80" t="s">
        <v>27</v>
      </c>
      <c r="C82" s="58" t="s">
        <v>34</v>
      </c>
      <c r="D82" s="40" t="n">
        <v>3949.98</v>
      </c>
      <c r="E82" s="42" t="n">
        <v>0</v>
      </c>
      <c r="F82" s="42" t="n">
        <v>0.02252671</v>
      </c>
      <c r="G82" s="7" t="n">
        <f aca="false">D82*E82</f>
        <v>0</v>
      </c>
      <c r="H82" s="7" t="n">
        <f aca="false">F82*D82-0.45</f>
        <v>88.5300539658</v>
      </c>
      <c r="I82" s="8" t="n">
        <v>2045.56113022655</v>
      </c>
      <c r="J82" s="7" t="n">
        <f aca="false">H82 - F82*I82</f>
        <v>42.4502915979143</v>
      </c>
      <c r="K82" s="83" t="s">
        <v>16</v>
      </c>
      <c r="L82" s="10" t="s">
        <v>65</v>
      </c>
      <c r="O82" s="0" t="n">
        <v>3</v>
      </c>
    </row>
    <row r="83" customFormat="false" ht="12.8" hidden="false" customHeight="false" outlineLevel="0" collapsed="false">
      <c r="A83" s="39" t="n">
        <v>44193</v>
      </c>
      <c r="B83" s="84" t="s">
        <v>28</v>
      </c>
      <c r="C83" s="58" t="s">
        <v>34</v>
      </c>
      <c r="D83" s="14" t="n">
        <v>744.19</v>
      </c>
      <c r="E83" s="42" t="n">
        <v>0</v>
      </c>
      <c r="F83" s="42" t="n">
        <v>0.02252671</v>
      </c>
      <c r="G83" s="15" t="n">
        <f aca="false">D83*E83</f>
        <v>0</v>
      </c>
      <c r="H83" s="15" t="n">
        <f aca="false">F83*D83-(0.45/5.2384)</f>
        <v>16.6782482220472</v>
      </c>
      <c r="I83" s="16" t="n">
        <v>364.935397019393</v>
      </c>
      <c r="J83" s="15" t="n">
        <f aca="false">H83 - F83*I83</f>
        <v>8.45745436465649</v>
      </c>
      <c r="K83" s="83"/>
      <c r="L83" s="10" t="s">
        <v>66</v>
      </c>
    </row>
    <row r="84" customFormat="false" ht="12.8" hidden="false" customHeight="false" outlineLevel="0" collapsed="false">
      <c r="A84" s="43" t="n">
        <v>44195</v>
      </c>
      <c r="B84" s="85" t="s">
        <v>49</v>
      </c>
      <c r="C84" s="44" t="s">
        <v>34</v>
      </c>
      <c r="D84" s="69" t="n">
        <v>28115.75</v>
      </c>
      <c r="E84" s="48" t="n">
        <v>0.007</v>
      </c>
      <c r="F84" s="48"/>
      <c r="G84" s="44"/>
      <c r="H84" s="44"/>
      <c r="I84" s="44"/>
      <c r="J84" s="44"/>
      <c r="K84" s="24" t="s">
        <v>33</v>
      </c>
      <c r="O84" s="0" t="n">
        <v>4</v>
      </c>
    </row>
    <row r="85" customFormat="false" ht="12.8" hidden="false" customHeight="false" outlineLevel="0" collapsed="false">
      <c r="A85" s="43" t="n">
        <v>44195</v>
      </c>
      <c r="B85" s="76" t="s">
        <v>14</v>
      </c>
      <c r="C85" s="66" t="s">
        <v>34</v>
      </c>
      <c r="D85" s="45" t="n">
        <f aca="false">D86*5.1961</f>
        <v>146092.248575</v>
      </c>
      <c r="E85" s="67" t="n">
        <v>0</v>
      </c>
      <c r="F85" s="48" t="n">
        <v>0.007</v>
      </c>
      <c r="G85" s="22" t="n">
        <f aca="false">D85*E85</f>
        <v>0</v>
      </c>
      <c r="H85" s="22" t="n">
        <f aca="false">F85*D85</f>
        <v>1022.645740025</v>
      </c>
      <c r="I85" s="23" t="n">
        <v>66328.9105281258</v>
      </c>
      <c r="J85" s="22" t="n">
        <f aca="false">H85 - F85*I85</f>
        <v>558.343366328119</v>
      </c>
      <c r="K85" s="24"/>
      <c r="L85" s="31" t="s">
        <v>67</v>
      </c>
    </row>
    <row r="86" customFormat="false" ht="12.8" hidden="false" customHeight="false" outlineLevel="0" collapsed="false">
      <c r="A86" s="43" t="n">
        <v>44195</v>
      </c>
      <c r="B86" s="76" t="s">
        <v>18</v>
      </c>
      <c r="C86" s="66" t="s">
        <v>34</v>
      </c>
      <c r="D86" s="27" t="n">
        <v>28115.75</v>
      </c>
      <c r="E86" s="48" t="n">
        <v>0</v>
      </c>
      <c r="F86" s="48" t="n">
        <v>0.007</v>
      </c>
      <c r="G86" s="28" t="n">
        <f aca="false">D86*E86</f>
        <v>0</v>
      </c>
      <c r="H86" s="28" t="n">
        <f aca="false">F86*D86</f>
        <v>196.81025</v>
      </c>
      <c r="I86" s="29" t="n">
        <v>12082.822164968</v>
      </c>
      <c r="J86" s="28" t="n">
        <f aca="false">H86 - F86*I86</f>
        <v>112.230494845224</v>
      </c>
      <c r="K86" s="24"/>
      <c r="L86" s="31" t="s">
        <v>51</v>
      </c>
    </row>
    <row r="87" customFormat="false" ht="12.8" hidden="false" customHeight="false" outlineLevel="0" collapsed="false">
      <c r="A87" s="43" t="n">
        <v>44195</v>
      </c>
      <c r="B87" s="85" t="s">
        <v>52</v>
      </c>
      <c r="C87" s="44" t="s">
        <v>15</v>
      </c>
      <c r="D87" s="68" t="n">
        <f aca="false">G87/E87</f>
        <v>5.1961</v>
      </c>
      <c r="E87" s="48" t="n">
        <v>196.81025</v>
      </c>
      <c r="F87" s="48" t="n">
        <v>0.19681025</v>
      </c>
      <c r="G87" s="22" t="n">
        <v>1022.645740025</v>
      </c>
      <c r="H87" s="22" t="n">
        <v>0</v>
      </c>
      <c r="I87" s="23" t="n">
        <v>5.2</v>
      </c>
      <c r="J87" s="22" t="n">
        <f aca="false">H87 - F87*I87</f>
        <v>-1.0234133</v>
      </c>
      <c r="K87" s="24"/>
      <c r="L87" s="31" t="s">
        <v>37</v>
      </c>
    </row>
    <row r="88" customFormat="false" ht="12.8" hidden="false" customHeight="false" outlineLevel="0" collapsed="false">
      <c r="B88" s="0" t="s">
        <v>150</v>
      </c>
    </row>
  </sheetData>
  <mergeCells count="39">
    <mergeCell ref="K2:K3"/>
    <mergeCell ref="K4:K5"/>
    <mergeCell ref="L4:L5"/>
    <mergeCell ref="K6:K7"/>
    <mergeCell ref="K8:K9"/>
    <mergeCell ref="K10:K11"/>
    <mergeCell ref="K12:K13"/>
    <mergeCell ref="K14:K15"/>
    <mergeCell ref="K16:K17"/>
    <mergeCell ref="K18:K19"/>
    <mergeCell ref="K20:K21"/>
    <mergeCell ref="L20:L21"/>
    <mergeCell ref="K22:K23"/>
    <mergeCell ref="K24:K25"/>
    <mergeCell ref="K26:K27"/>
    <mergeCell ref="K28:K29"/>
    <mergeCell ref="K30:K31"/>
    <mergeCell ref="K32:K33"/>
    <mergeCell ref="L32:L33"/>
    <mergeCell ref="K34:K38"/>
    <mergeCell ref="K39:K43"/>
    <mergeCell ref="K44:K45"/>
    <mergeCell ref="L44:L45"/>
    <mergeCell ref="K46:K47"/>
    <mergeCell ref="K48:K49"/>
    <mergeCell ref="K50:K51"/>
    <mergeCell ref="K52:K53"/>
    <mergeCell ref="K54:K55"/>
    <mergeCell ref="K56:K57"/>
    <mergeCell ref="K58:K61"/>
    <mergeCell ref="K62:K65"/>
    <mergeCell ref="K66:K69"/>
    <mergeCell ref="K70:K73"/>
    <mergeCell ref="K74:K77"/>
    <mergeCell ref="K78:K79"/>
    <mergeCell ref="L78:L79"/>
    <mergeCell ref="K80:K81"/>
    <mergeCell ref="K82:K83"/>
    <mergeCell ref="K84:K87"/>
  </mergeCells>
  <conditionalFormatting sqref="H2:I3">
    <cfRule type="expression" priority="2" aboveAverage="0" equalAverage="0" bottom="0" percent="0" rank="0" text="" dxfId="0">
      <formula>B2=$P$8</formula>
    </cfRule>
  </conditionalFormatting>
  <conditionalFormatting sqref="I4:I11 I15 H4:H17">
    <cfRule type="expression" priority="3" aboveAverage="0" equalAverage="0" bottom="0" percent="0" rank="0" text="" dxfId="1">
      <formula>B4=$P$8</formula>
    </cfRule>
  </conditionalFormatting>
  <conditionalFormatting sqref="H34:I34 H18:H34 H37:I38">
    <cfRule type="expression" priority="4" aboveAverage="0" equalAverage="0" bottom="0" percent="0" rank="0" text="" dxfId="2">
      <formula>B18=$P$8</formula>
    </cfRule>
  </conditionalFormatting>
  <conditionalFormatting sqref="I39 H45:I45 I49 I51 I53 I55 H57:I58 I60 H62:I62 I64 H66:I66 I68 H39:H87 I76 I81 I83 H84:I84 I86 I79 I70 I72:I74">
    <cfRule type="expression" priority="5" aboveAverage="0" equalAverage="0" bottom="0" percent="0" rank="0" text="" dxfId="3">
      <formula>B39=$P$8</formula>
    </cfRule>
  </conditionalFormatting>
  <dataValidations count="4">
    <dataValidation allowBlank="true" operator="equal" showDropDown="false" showErrorMessage="true" showInputMessage="false" sqref="C2:C3" type="list">
      <formula1>#ref!</formula1>
      <formula2>0</formula2>
    </dataValidation>
    <dataValidation allowBlank="true" operator="equal" showDropDown="false" showErrorMessage="true" showInputMessage="false" sqref="C4:C17" type="list">
      <formula1>#ref!</formula1>
      <formula2>0</formula2>
    </dataValidation>
    <dataValidation allowBlank="true" operator="equal" showDropDown="false" showErrorMessage="true" showInputMessage="false" sqref="C18:C38" type="list">
      <formula1>#ref!</formula1>
      <formula2>0</formula2>
    </dataValidation>
    <dataValidation allowBlank="true" operator="equal" showDropDown="false" showErrorMessage="true" showInputMessage="false" sqref="C39:C87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0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3" t="n">
        <v>44039</v>
      </c>
      <c r="B2" s="4" t="s">
        <v>14</v>
      </c>
      <c r="C2" s="4" t="s">
        <v>15</v>
      </c>
      <c r="D2" s="5" t="n">
        <v>52997.4</v>
      </c>
      <c r="E2" s="6" t="n">
        <v>0.01509508</v>
      </c>
      <c r="F2" s="6" t="n">
        <v>7.548E-005</v>
      </c>
      <c r="G2" s="7" t="n">
        <f aca="false">D2*E2</f>
        <v>799.999992792</v>
      </c>
      <c r="H2" s="7" t="n">
        <v>0</v>
      </c>
      <c r="I2" s="8" t="n">
        <v>52997.4</v>
      </c>
      <c r="J2" s="7" t="n">
        <f aca="false">H2 - F2*I2</f>
        <v>-4.000243752</v>
      </c>
      <c r="K2" s="9" t="s">
        <v>16</v>
      </c>
      <c r="L2" s="10" t="s">
        <v>17</v>
      </c>
      <c r="M2" s="11"/>
      <c r="N2" s="12" t="n">
        <f aca="false">E2-F2</f>
        <v>0.0150196</v>
      </c>
      <c r="O2" s="13" t="n">
        <v>1</v>
      </c>
      <c r="P2" s="0" t="n">
        <f aca="false">N2+N6</f>
        <v>0.02425718</v>
      </c>
    </row>
    <row r="3" customFormat="false" ht="12.8" hidden="false" customHeight="false" outlineLevel="0" collapsed="false">
      <c r="A3" s="3" t="n">
        <v>44039</v>
      </c>
      <c r="B3" s="4" t="s">
        <v>18</v>
      </c>
      <c r="C3" s="4" t="s">
        <v>15</v>
      </c>
      <c r="D3" s="14" t="n">
        <v>10255.93</v>
      </c>
      <c r="E3" s="6" t="n">
        <v>0.01509508</v>
      </c>
      <c r="F3" s="6" t="n">
        <v>7.548E-005</v>
      </c>
      <c r="G3" s="15" t="n">
        <f aca="false">D3*E3</f>
        <v>154.8140838244</v>
      </c>
      <c r="H3" s="15" t="n">
        <v>0</v>
      </c>
      <c r="I3" s="16" t="n">
        <v>10255.93</v>
      </c>
      <c r="J3" s="15" t="n">
        <f aca="false">H3 - F3*I3</f>
        <v>-0.7741175964</v>
      </c>
      <c r="K3" s="9"/>
      <c r="L3" s="10" t="s">
        <v>19</v>
      </c>
      <c r="M3" s="11"/>
      <c r="N3" s="2"/>
      <c r="O3" s="17"/>
    </row>
    <row r="4" customFormat="false" ht="12.8" hidden="false" customHeight="false" outlineLevel="0" collapsed="false">
      <c r="A4" s="18" t="n">
        <v>44066</v>
      </c>
      <c r="B4" s="19" t="s">
        <v>14</v>
      </c>
      <c r="C4" s="19" t="s">
        <v>20</v>
      </c>
      <c r="D4" s="20" t="n">
        <v>0</v>
      </c>
      <c r="E4" s="21" t="n">
        <v>0</v>
      </c>
      <c r="F4" s="21" t="n">
        <v>5E-005</v>
      </c>
      <c r="G4" s="22" t="n">
        <f aca="false">D4*E4</f>
        <v>0</v>
      </c>
      <c r="H4" s="22" t="n">
        <v>0</v>
      </c>
      <c r="I4" s="23" t="n">
        <v>52997.4</v>
      </c>
      <c r="J4" s="22" t="n">
        <f aca="false">H4-F4*I4</f>
        <v>-2.64987</v>
      </c>
      <c r="K4" s="24" t="s">
        <v>16</v>
      </c>
      <c r="L4" s="25" t="s">
        <v>21</v>
      </c>
      <c r="M4" s="11"/>
      <c r="N4" s="12" t="n">
        <f aca="false">E4-F4</f>
        <v>-5E-005</v>
      </c>
      <c r="O4" s="26"/>
    </row>
    <row r="5" customFormat="false" ht="12.8" hidden="false" customHeight="false" outlineLevel="0" collapsed="false">
      <c r="A5" s="18" t="n">
        <v>44066</v>
      </c>
      <c r="B5" s="19" t="s">
        <v>18</v>
      </c>
      <c r="C5" s="19" t="s">
        <v>20</v>
      </c>
      <c r="D5" s="27" t="n">
        <v>0</v>
      </c>
      <c r="E5" s="21" t="n">
        <v>0</v>
      </c>
      <c r="F5" s="21" t="n">
        <v>5E-005</v>
      </c>
      <c r="G5" s="28" t="n">
        <f aca="false">D5*E5</f>
        <v>0</v>
      </c>
      <c r="H5" s="28" t="n">
        <v>0</v>
      </c>
      <c r="I5" s="29" t="n">
        <v>10255.93</v>
      </c>
      <c r="J5" s="28" t="n">
        <f aca="false">H5-F5*I5</f>
        <v>-0.5127965</v>
      </c>
      <c r="K5" s="24"/>
      <c r="L5" s="25"/>
      <c r="M5" s="11"/>
      <c r="N5" s="2"/>
      <c r="O5" s="26"/>
    </row>
    <row r="6" customFormat="false" ht="12.8" hidden="false" customHeight="false" outlineLevel="0" collapsed="false">
      <c r="A6" s="3" t="n">
        <v>44078</v>
      </c>
      <c r="B6" s="4" t="s">
        <v>14</v>
      </c>
      <c r="C6" s="4" t="s">
        <v>15</v>
      </c>
      <c r="D6" s="5" t="n">
        <v>57087.4</v>
      </c>
      <c r="E6" s="6" t="n">
        <v>0.00928401</v>
      </c>
      <c r="F6" s="6" t="n">
        <v>4.643E-005</v>
      </c>
      <c r="G6" s="7" t="n">
        <f aca="false">D6*E6</f>
        <v>529.999992474</v>
      </c>
      <c r="H6" s="7" t="n">
        <v>0</v>
      </c>
      <c r="I6" s="8" t="n">
        <v>54563.0061468788</v>
      </c>
      <c r="J6" s="7" t="n">
        <f aca="false">H6 - F6*I6</f>
        <v>-2.53336037539958</v>
      </c>
      <c r="K6" s="9" t="s">
        <v>16</v>
      </c>
      <c r="L6" s="10" t="s">
        <v>17</v>
      </c>
      <c r="M6" s="11"/>
      <c r="N6" s="12" t="n">
        <f aca="false">E6-F6</f>
        <v>0.00923758</v>
      </c>
      <c r="O6" s="13" t="n">
        <v>1</v>
      </c>
    </row>
    <row r="7" customFormat="false" ht="12.8" hidden="false" customHeight="false" outlineLevel="0" collapsed="false">
      <c r="A7" s="3" t="n">
        <v>44078</v>
      </c>
      <c r="B7" s="4" t="s">
        <v>18</v>
      </c>
      <c r="C7" s="4" t="s">
        <v>15</v>
      </c>
      <c r="D7" s="14" t="n">
        <v>10461.19</v>
      </c>
      <c r="E7" s="6" t="n">
        <v>0.00928401</v>
      </c>
      <c r="F7" s="6" t="n">
        <v>4.643E-005</v>
      </c>
      <c r="G7" s="15" t="n">
        <f aca="false">D7*E7</f>
        <v>97.1217925719</v>
      </c>
      <c r="H7" s="15" t="n">
        <v>0</v>
      </c>
      <c r="I7" s="16" t="n">
        <v>10334.5012268236</v>
      </c>
      <c r="J7" s="15" t="n">
        <f aca="false">H7 - F7*I7</f>
        <v>-0.47983089196142</v>
      </c>
      <c r="K7" s="9"/>
      <c r="L7" s="10" t="s">
        <v>22</v>
      </c>
      <c r="M7" s="11"/>
      <c r="O7" s="17"/>
    </row>
    <row r="8" customFormat="false" ht="12.8" hidden="false" customHeight="false" outlineLevel="0" collapsed="false">
      <c r="B8" s="0" t="s">
        <v>150</v>
      </c>
    </row>
  </sheetData>
  <mergeCells count="4">
    <mergeCell ref="K2:K3"/>
    <mergeCell ref="K4:K5"/>
    <mergeCell ref="L4:L5"/>
    <mergeCell ref="K6:K7"/>
  </mergeCells>
  <conditionalFormatting sqref="H2:I3">
    <cfRule type="expression" priority="2" aboveAverage="0" equalAverage="0" bottom="0" percent="0" rank="0" text="" dxfId="0">
      <formula>B2=$P$8</formula>
    </cfRule>
  </conditionalFormatting>
  <conditionalFormatting sqref="H4:I7">
    <cfRule type="expression" priority="3" aboveAverage="0" equalAverage="0" bottom="0" percent="0" rank="0" text="" dxfId="1">
      <formula>B4=$P$8</formula>
    </cfRule>
  </conditionalFormatting>
  <dataValidations count="2">
    <dataValidation allowBlank="true" operator="equal" showDropDown="false" showErrorMessage="true" showInputMessage="false" sqref="C2:C3" type="list">
      <formula1>#ref!</formula1>
      <formula2>0</formula2>
    </dataValidation>
    <dataValidation allowBlank="true" operator="equal" showDropDown="false" showErrorMessage="true" showInputMessage="false" sqref="C4:C7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0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3" t="n">
        <v>44039</v>
      </c>
      <c r="B2" s="4" t="s">
        <v>14</v>
      </c>
      <c r="C2" s="4" t="s">
        <v>15</v>
      </c>
      <c r="D2" s="5" t="n">
        <v>52997.4</v>
      </c>
      <c r="E2" s="6" t="n">
        <v>0.01509508</v>
      </c>
      <c r="F2" s="6" t="n">
        <v>7.548E-005</v>
      </c>
      <c r="G2" s="7" t="n">
        <f aca="false">D2*E2</f>
        <v>799.999992792</v>
      </c>
      <c r="H2" s="7" t="n">
        <v>0</v>
      </c>
      <c r="I2" s="8" t="n">
        <v>52997.4</v>
      </c>
      <c r="J2" s="7" t="n">
        <f aca="false">H2 - F2*I2</f>
        <v>-4.000243752</v>
      </c>
      <c r="K2" s="9" t="s">
        <v>16</v>
      </c>
      <c r="L2" s="10" t="s">
        <v>17</v>
      </c>
      <c r="M2" s="11"/>
      <c r="N2" s="12" t="n">
        <f aca="false">E2-F2</f>
        <v>0.0150196</v>
      </c>
      <c r="O2" s="13" t="n">
        <v>1</v>
      </c>
    </row>
    <row r="3" customFormat="false" ht="12.8" hidden="false" customHeight="false" outlineLevel="0" collapsed="false">
      <c r="A3" s="3" t="n">
        <v>44039</v>
      </c>
      <c r="B3" s="4" t="s">
        <v>18</v>
      </c>
      <c r="C3" s="4" t="s">
        <v>15</v>
      </c>
      <c r="D3" s="14" t="n">
        <v>10255.93</v>
      </c>
      <c r="E3" s="6" t="n">
        <v>0.01509508</v>
      </c>
      <c r="F3" s="6" t="n">
        <v>7.548E-005</v>
      </c>
      <c r="G3" s="15" t="n">
        <f aca="false">D3*E3</f>
        <v>154.8140838244</v>
      </c>
      <c r="H3" s="15" t="n">
        <v>0</v>
      </c>
      <c r="I3" s="16" t="n">
        <v>10255.93</v>
      </c>
      <c r="J3" s="15" t="n">
        <f aca="false">H3 - F3*I3</f>
        <v>-0.7741175964</v>
      </c>
      <c r="K3" s="9"/>
      <c r="L3" s="10" t="s">
        <v>19</v>
      </c>
      <c r="M3" s="11"/>
      <c r="N3" s="2"/>
      <c r="O3" s="17"/>
    </row>
  </sheetData>
  <mergeCells count="1">
    <mergeCell ref="K2:K3"/>
  </mergeCells>
  <conditionalFormatting sqref="H2:I3">
    <cfRule type="expression" priority="2" aboveAverage="0" equalAverage="0" bottom="0" percent="0" rank="0" text="" dxfId="0">
      <formula>B2=$P$8</formula>
    </cfRule>
  </conditionalFormatting>
  <dataValidations count="1">
    <dataValidation allowBlank="true" operator="equal" showDropDown="false" showErrorMessage="true" showInputMessage="false" sqref="C2:C3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2020-10-27T12:42:13Z</dcterms:created>
  <dc:creator/>
  <dc:description/>
  <dc:language>pt-BR</dc:language>
  <cp:lastModifiedBy/>
  <dcterms:modified xsi:type="dcterms:W3CDTF">2022-01-30T10:22:56Z</dcterms:modified>
  <cp:revision>74</cp:revision>
  <dc:subject/>
  <dc:title/>
</cp:coreProperties>
</file>