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Sc Working\Spring 2017\Water Engineering\Project\30% Submission\Report\"/>
    </mc:Choice>
  </mc:AlternateContent>
  <bookViews>
    <workbookView xWindow="0" yWindow="0" windowWidth="20490" windowHeight="7305" tabRatio="935" activeTab="1"/>
  </bookViews>
  <sheets>
    <sheet name="Intro" sheetId="9" r:id="rId1"/>
    <sheet name="Indoor Demand" sheetId="4" r:id="rId2"/>
    <sheet name="Outdoor Demand" sheetId="6" r:id="rId3"/>
    <sheet name="Rain Water Availability" sheetId="7" r:id="rId4"/>
    <sheet name="Water Budget Summary" sheetId="8" r:id="rId5"/>
  </sheets>
  <calcPr calcId="152511"/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3" i="8"/>
  <c r="C21" i="6"/>
  <c r="C22" i="6"/>
  <c r="C23" i="6"/>
  <c r="C24" i="6"/>
  <c r="C25" i="6"/>
  <c r="C26" i="6"/>
  <c r="C27" i="6"/>
  <c r="C28" i="6"/>
  <c r="C29" i="6"/>
  <c r="C30" i="6"/>
  <c r="C31" i="6"/>
  <c r="C20" i="6"/>
  <c r="D21" i="6"/>
  <c r="D22" i="6"/>
  <c r="D23" i="6"/>
  <c r="D24" i="6"/>
  <c r="D25" i="6"/>
  <c r="D26" i="6"/>
  <c r="D27" i="6"/>
  <c r="D28" i="6"/>
  <c r="D29" i="6"/>
  <c r="D30" i="6"/>
  <c r="D31" i="6"/>
  <c r="D20" i="6"/>
  <c r="H6" i="4"/>
  <c r="H7" i="4"/>
  <c r="H8" i="4"/>
  <c r="H9" i="4"/>
  <c r="H10" i="4"/>
  <c r="H11" i="4"/>
  <c r="H12" i="4"/>
  <c r="H13" i="4"/>
  <c r="H5" i="4"/>
  <c r="E15" i="8" l="1"/>
  <c r="G5" i="7"/>
  <c r="G6" i="7"/>
  <c r="G7" i="7"/>
  <c r="G8" i="7"/>
  <c r="G11" i="7"/>
  <c r="G12" i="7"/>
  <c r="G13" i="7"/>
  <c r="G3" i="7"/>
  <c r="D4" i="7"/>
  <c r="G4" i="7" s="1"/>
  <c r="D9" i="7"/>
  <c r="G9" i="7" s="1"/>
  <c r="D10" i="7"/>
  <c r="G10" i="7" s="1"/>
  <c r="D14" i="7"/>
  <c r="G14" i="7" s="1"/>
  <c r="G15" i="7" l="1"/>
  <c r="E31" i="6"/>
  <c r="E30" i="6"/>
  <c r="E29" i="6"/>
  <c r="E28" i="6"/>
  <c r="E27" i="6"/>
  <c r="E26" i="6"/>
  <c r="E25" i="6"/>
  <c r="E24" i="6"/>
  <c r="E23" i="6"/>
  <c r="E22" i="6"/>
  <c r="E21" i="6"/>
  <c r="E20" i="6"/>
  <c r="G13" i="4"/>
  <c r="I13" i="4" s="1"/>
  <c r="C25" i="4" s="1"/>
  <c r="G12" i="4"/>
  <c r="I12" i="4" s="1"/>
  <c r="C24" i="4" s="1"/>
  <c r="G11" i="4"/>
  <c r="I11" i="4" s="1"/>
  <c r="C23" i="4" s="1"/>
  <c r="G10" i="4"/>
  <c r="I10" i="4" s="1"/>
  <c r="C22" i="4" s="1"/>
  <c r="G9" i="4"/>
  <c r="I9" i="4" s="1"/>
  <c r="C21" i="4" s="1"/>
  <c r="G8" i="4"/>
  <c r="I8" i="4" s="1"/>
  <c r="C20" i="4" s="1"/>
  <c r="G7" i="4"/>
  <c r="I7" i="4" s="1"/>
  <c r="C19" i="4" s="1"/>
  <c r="G6" i="4"/>
  <c r="I6" i="4" s="1"/>
  <c r="C18" i="4" s="1"/>
  <c r="G5" i="4"/>
  <c r="G14" i="4" s="1"/>
  <c r="I5" i="4" l="1"/>
  <c r="C17" i="4" s="1"/>
  <c r="C26" i="4" s="1"/>
  <c r="B37" i="4" s="1"/>
  <c r="C10" i="8" s="1"/>
  <c r="D9" i="8"/>
  <c r="D8" i="8"/>
  <c r="D10" i="8"/>
  <c r="D3" i="8"/>
  <c r="D11" i="8"/>
  <c r="D12" i="8"/>
  <c r="D5" i="8"/>
  <c r="D13" i="8"/>
  <c r="D6" i="8"/>
  <c r="D14" i="8"/>
  <c r="D4" i="8"/>
  <c r="D7" i="8"/>
  <c r="E32" i="6"/>
  <c r="I14" i="4" l="1"/>
  <c r="D15" i="8"/>
  <c r="F10" i="8"/>
  <c r="B35" i="4"/>
  <c r="C8" i="8" s="1"/>
  <c r="F8" i="8" s="1"/>
  <c r="B36" i="4"/>
  <c r="C9" i="8" s="1"/>
  <c r="F9" i="8" s="1"/>
  <c r="B34" i="4"/>
  <c r="C7" i="8" s="1"/>
  <c r="F7" i="8" s="1"/>
  <c r="B30" i="4"/>
  <c r="C3" i="8" s="1"/>
  <c r="B39" i="4"/>
  <c r="C12" i="8" s="1"/>
  <c r="F12" i="8" s="1"/>
  <c r="B38" i="4"/>
  <c r="C11" i="8" s="1"/>
  <c r="F11" i="8" s="1"/>
  <c r="B31" i="4"/>
  <c r="C4" i="8" s="1"/>
  <c r="F4" i="8" s="1"/>
  <c r="B33" i="4"/>
  <c r="C6" i="8" s="1"/>
  <c r="F6" i="8" s="1"/>
  <c r="B32" i="4"/>
  <c r="C5" i="8" s="1"/>
  <c r="F5" i="8" s="1"/>
  <c r="B41" i="4"/>
  <c r="C14" i="8" s="1"/>
  <c r="F14" i="8" s="1"/>
  <c r="B40" i="4"/>
  <c r="C13" i="8" s="1"/>
  <c r="F13" i="8" s="1"/>
  <c r="F3" i="8" l="1"/>
  <c r="F15" i="8" s="1"/>
  <c r="C15" i="8"/>
  <c r="B42" i="4"/>
</calcChain>
</file>

<file path=xl/sharedStrings.xml><?xml version="1.0" encoding="utf-8"?>
<sst xmlns="http://schemas.openxmlformats.org/spreadsheetml/2006/main" count="156" uniqueCount="99">
  <si>
    <t>Fixture Type (Daily Use)</t>
  </si>
  <si>
    <t>Flow Rate</t>
  </si>
  <si>
    <t>Unit</t>
  </si>
  <si>
    <r>
      <t xml:space="preserve">Duration </t>
    </r>
    <r>
      <rPr>
        <b/>
        <vertAlign val="superscript"/>
        <sz val="11"/>
        <color theme="0"/>
        <rFont val="Calibri"/>
        <family val="2"/>
        <scheme val="minor"/>
      </rPr>
      <t>(4)</t>
    </r>
  </si>
  <si>
    <r>
      <t xml:space="preserve">Ave Daily Use </t>
    </r>
    <r>
      <rPr>
        <b/>
        <vertAlign val="superscript"/>
        <sz val="11"/>
        <color theme="0"/>
        <rFont val="Calibri"/>
        <family val="2"/>
        <scheme val="minor"/>
      </rPr>
      <t>(4)</t>
    </r>
  </si>
  <si>
    <t>No. of occupants</t>
  </si>
  <si>
    <t>Total Water Demand (gpd)</t>
  </si>
  <si>
    <r>
      <t xml:space="preserve">Showerhead </t>
    </r>
    <r>
      <rPr>
        <vertAlign val="superscript"/>
        <sz val="11"/>
        <color theme="1"/>
        <rFont val="Calibri"/>
        <family val="2"/>
        <scheme val="minor"/>
      </rPr>
      <t>(1)</t>
    </r>
  </si>
  <si>
    <t>gpm</t>
  </si>
  <si>
    <t>min</t>
  </si>
  <si>
    <r>
      <t xml:space="preserve">Bathroom Faucet </t>
    </r>
    <r>
      <rPr>
        <vertAlign val="superscript"/>
        <sz val="11"/>
        <color theme="1"/>
        <rFont val="Calibri"/>
        <family val="2"/>
        <scheme val="minor"/>
      </rPr>
      <t>(2)</t>
    </r>
  </si>
  <si>
    <r>
      <t xml:space="preserve">Bath </t>
    </r>
    <r>
      <rPr>
        <vertAlign val="superscript"/>
        <sz val="11"/>
        <color theme="1"/>
        <rFont val="Calibri"/>
        <family val="2"/>
        <scheme val="minor"/>
      </rPr>
      <t>(2)</t>
    </r>
  </si>
  <si>
    <t>gal/bath</t>
  </si>
  <si>
    <t>bath</t>
  </si>
  <si>
    <r>
      <t xml:space="preserve">Washing Machine </t>
    </r>
    <r>
      <rPr>
        <vertAlign val="superscript"/>
        <sz val="11"/>
        <color theme="1"/>
        <rFont val="Calibri"/>
        <family val="2"/>
        <scheme val="minor"/>
      </rPr>
      <t>(3)</t>
    </r>
  </si>
  <si>
    <t>gal/cycle</t>
  </si>
  <si>
    <r>
      <t xml:space="preserve">Toilet (Water Closet) </t>
    </r>
    <r>
      <rPr>
        <vertAlign val="superscript"/>
        <sz val="11"/>
        <color theme="1"/>
        <rFont val="Calibri"/>
        <family val="2"/>
        <scheme val="minor"/>
      </rPr>
      <t>(1)</t>
    </r>
  </si>
  <si>
    <t>gpf</t>
  </si>
  <si>
    <t>flush</t>
  </si>
  <si>
    <r>
      <t xml:space="preserve">Kitchen Faucet </t>
    </r>
    <r>
      <rPr>
        <vertAlign val="superscript"/>
        <sz val="11"/>
        <color theme="1"/>
        <rFont val="Calibri"/>
        <family val="2"/>
        <scheme val="minor"/>
      </rPr>
      <t>(1)</t>
    </r>
  </si>
  <si>
    <r>
      <t xml:space="preserve">Dishwasher </t>
    </r>
    <r>
      <rPr>
        <vertAlign val="superscript"/>
        <sz val="11"/>
        <color theme="1"/>
        <rFont val="Calibri"/>
        <family val="2"/>
        <scheme val="minor"/>
      </rPr>
      <t>(3)</t>
    </r>
  </si>
  <si>
    <t>TOTAL</t>
  </si>
  <si>
    <t>Total Water Demand (gpd/person)</t>
  </si>
  <si>
    <t>Drinking Use</t>
  </si>
  <si>
    <t>gpd</t>
  </si>
  <si>
    <t>Urinals</t>
  </si>
  <si>
    <t>Plant Type</t>
  </si>
  <si>
    <t>Plant Factor</t>
  </si>
  <si>
    <t>Tree, Shrubs, Vines, Groundcovers</t>
  </si>
  <si>
    <t>(woody plants)</t>
  </si>
  <si>
    <t>Herbaceous Perennials</t>
  </si>
  <si>
    <t>Desert Adapted Plants</t>
  </si>
  <si>
    <t>Annual Flowers &amp; Bedding Plants</t>
  </si>
  <si>
    <t>General Turfgrass Lawns, cool-season (tall fescue, Ky. bluegrass, rye, bent)</t>
  </si>
  <si>
    <t>General Turfgrass Lawns, warm-season  (bermuda, zoysia, St, Augustine, buffalo)</t>
  </si>
  <si>
    <t>Home Fruit Crops, Deciduous</t>
  </si>
  <si>
    <t>Home Fruit Crops, Evergreen</t>
  </si>
  <si>
    <t>Home Vegetable Crops</t>
  </si>
  <si>
    <t>Mixed Plantings</t>
  </si>
  <si>
    <t>PF of the planting is that of the plant type present with the highest PF</t>
  </si>
  <si>
    <t xml:space="preserve">Showerhead </t>
  </si>
  <si>
    <t>Bathroom Faucet</t>
  </si>
  <si>
    <t>Bath</t>
  </si>
  <si>
    <t>Washing Machine</t>
  </si>
  <si>
    <t>Toilet (Water Closet)</t>
  </si>
  <si>
    <t>Kitchen Faucet</t>
  </si>
  <si>
    <t>Dishwasher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</si>
  <si>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</si>
  <si>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</si>
  <si>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</si>
  <si>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</si>
  <si>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</si>
  <si>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</si>
  <si>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</si>
  <si>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</si>
  <si>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</si>
  <si>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</si>
  <si>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</si>
  <si>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Months</t>
  </si>
  <si>
    <t>Landscape Area</t>
  </si>
  <si>
    <t xml:space="preserve">Landscape Water Demand (gal) </t>
  </si>
  <si>
    <t>Total Yearly Demand</t>
  </si>
  <si>
    <t>Roof Area (sq.ft)</t>
  </si>
  <si>
    <t>Runoff Co-efficient</t>
  </si>
  <si>
    <t>Net effective Precipitation (inches)</t>
  </si>
  <si>
    <t>Monthly Average Precipitation (inches)</t>
  </si>
  <si>
    <t>Monthly Average ET Estimates (inches)</t>
  </si>
  <si>
    <t>February</t>
  </si>
  <si>
    <t xml:space="preserve">Available Rain Water (gal) </t>
  </si>
  <si>
    <t xml:space="preserve">Enter Landscape area </t>
  </si>
  <si>
    <t xml:space="preserve">Select Plant Factor </t>
  </si>
  <si>
    <t>Enter No. of occupants</t>
  </si>
  <si>
    <t>This calculator may also be applied in other building uses not listed above; however buildings with unique water use profiles (e.g. significantly high water demands or specific water quality requirements for end uses) should conduct an independent water accounting analysis.</t>
  </si>
  <si>
    <t>HOW TO USE THE CALCULATOR TOOL</t>
  </si>
  <si>
    <t>1. Use the tabs at the bottom of the pages to navigate from step to step.</t>
  </si>
  <si>
    <t>2. DO NOT SKIP STEPS.</t>
  </si>
  <si>
    <t>CALCULATOR USE ASSUMPTIONS</t>
  </si>
  <si>
    <t>Water Budget Calculation Tool</t>
  </si>
  <si>
    <t xml:space="preserve">PURPOSE OF THE CALCULATOR </t>
  </si>
  <si>
    <r>
      <t xml:space="preserve">This calculator is designed primarily for the following building types :
</t>
    </r>
    <r>
      <rPr>
        <sz val="12"/>
        <rFont val="Calibri"/>
        <family val="2"/>
      </rPr>
      <t>● Multi-family residential
● Mixed Use (e.g. residential uses and multiple commercial uses are present within a building)
● Typical urban commercial uses (e.g. hotels and Offices)</t>
    </r>
  </si>
  <si>
    <t>This Excel tool was developed at University of Utah to estimate a Water Budget of a single building Unit.</t>
  </si>
  <si>
    <t>● Indoor water demands</t>
  </si>
  <si>
    <t>● Outdoor water demands</t>
  </si>
  <si>
    <t>● Available rainwater for reuse</t>
  </si>
  <si>
    <t>2. The level of detail required for building information inputs into the calculator assumes that the project is at a preliminary or design development phase.</t>
  </si>
  <si>
    <t>3. Worksheets requiring user input have instructions highlighted in "light Orange" at the top of each page and before each section.</t>
  </si>
  <si>
    <t>5. You can change the default values used in calculation like flow rates, usage factors and ET rates if required.</t>
  </si>
  <si>
    <t>Net Indoor Monthly Demand (gpm)</t>
  </si>
  <si>
    <t>4. Calculation and Results cells are highlighted in "blue" colour .</t>
  </si>
  <si>
    <t>Yearly Demand</t>
  </si>
  <si>
    <t>1. It is assumed that the main users of this calculator will be designated project team members (e.g. project engineer or manager) with basic knowledge of Microsoft Excel.</t>
  </si>
  <si>
    <t xml:space="preserve">Net Outdoor Water Demand (gpm) </t>
  </si>
  <si>
    <t xml:space="preserve">Available Rain Water (gpm) </t>
  </si>
  <si>
    <t>Net Water Demand (gpm)</t>
  </si>
  <si>
    <t>This Calculator is intended to help generate initial estimates. The Users should verify the assumptions provided when generating specific project demands and update assumptions as appropriate.</t>
  </si>
  <si>
    <t>Indoor Demand Calculation</t>
  </si>
  <si>
    <t>Outdoor Water Demand Calculator</t>
  </si>
  <si>
    <t>Rainwater Harvesting Calculations</t>
  </si>
  <si>
    <t>Water Budget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</si>
</sst>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9"/>
      <color rgb="FF333333"/>
      <name val="Verdana"/>
      <family val="2"/>
    </font>
    <font>
      <i/>
      <sz val="9"/>
      <color rgb="FF333333"/>
      <name val="Georgia"/>
      <family val="1"/>
    </font>
    <font>
      <u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u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77">
    <xf numFmtId="0" fontId="0" fillId="0" borderId="0"/>
    <xf numFmtId="0" fontId="1" fillId="0" borderId="0"/>
    <xf numFmtId="0" fontId="2" fillId="0" borderId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3" fillId="0" borderId="10" applyNumberFormat="0" applyFill="0" applyAlignment="0" applyProtection="0"/>
    <xf numFmtId="0" fontId="14" fillId="7" borderId="11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7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7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7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7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7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7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24" fillId="0" borderId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4" fillId="0" borderId="0"/>
    <xf numFmtId="43" fontId="4" fillId="0" borderId="0" applyFont="0" applyFill="0" applyBorder="0" applyAlignment="0" applyProtection="0"/>
    <xf numFmtId="0" fontId="4" fillId="8" borderId="12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8" borderId="12" applyNumberFormat="0" applyFont="0" applyAlignment="0" applyProtection="0"/>
  </cellStyleXfs>
  <cellXfs count="57">
    <xf numFmtId="0" fontId="0" fillId="0" borderId="0" xfId="0"/>
    <xf numFmtId="0" fontId="14" fillId="35" borderId="2" xfId="39" applyFont="1" applyFill="1" applyBorder="1" applyAlignment="1" applyProtection="1">
      <alignment vertical="center" wrapText="1"/>
      <protection hidden="1"/>
    </xf>
    <xf numFmtId="0" fontId="14" fillId="35" borderId="1" xfId="39" applyFont="1" applyFill="1" applyBorder="1" applyAlignment="1" applyProtection="1">
      <alignment horizontal="center" vertical="center" wrapText="1"/>
      <protection hidden="1"/>
    </xf>
    <xf numFmtId="2" fontId="14" fillId="35" borderId="1" xfId="37" applyNumberFormat="1" applyFont="1" applyFill="1" applyBorder="1" applyAlignment="1" applyProtection="1">
      <alignment horizontal="center" vertical="center" wrapText="1"/>
      <protection hidden="1"/>
    </xf>
    <xf numFmtId="0" fontId="14" fillId="35" borderId="1" xfId="1" applyFont="1" applyFill="1" applyBorder="1" applyAlignment="1">
      <alignment horizontal="center" vertical="center" wrapText="1"/>
    </xf>
    <xf numFmtId="2" fontId="23" fillId="34" borderId="14" xfId="39" applyNumberFormat="1" applyFont="1" applyFill="1" applyBorder="1" applyAlignment="1" applyProtection="1">
      <alignment horizontal="center" vertical="center" wrapText="1"/>
      <protection hidden="1"/>
    </xf>
    <xf numFmtId="0" fontId="20" fillId="33" borderId="2" xfId="39" applyFont="1" applyFill="1" applyBorder="1" applyAlignment="1" applyProtection="1">
      <alignment vertical="center" wrapText="1"/>
      <protection hidden="1"/>
    </xf>
    <xf numFmtId="0" fontId="20" fillId="33" borderId="1" xfId="38" applyFont="1" applyFill="1" applyBorder="1" applyAlignment="1" applyProtection="1">
      <alignment horizontal="center" vertical="center" wrapText="1"/>
      <protection hidden="1"/>
    </xf>
    <xf numFmtId="2" fontId="20" fillId="33" borderId="4" xfId="38" applyNumberFormat="1" applyFont="1" applyFill="1" applyBorder="1" applyAlignment="1" applyProtection="1">
      <alignment horizontal="center" vertical="center" wrapText="1"/>
      <protection hidden="1"/>
    </xf>
    <xf numFmtId="1" fontId="20" fillId="33" borderId="4" xfId="38" applyNumberFormat="1" applyFont="1" applyFill="1" applyBorder="1" applyAlignment="1" applyProtection="1">
      <alignment horizontal="center" vertical="center" wrapText="1"/>
      <protection hidden="1"/>
    </xf>
    <xf numFmtId="0" fontId="23" fillId="34" borderId="1" xfId="39" applyFont="1" applyFill="1" applyBorder="1" applyAlignment="1" applyProtection="1">
      <alignment vertical="center" wrapText="1"/>
      <protection hidden="1"/>
    </xf>
    <xf numFmtId="3" fontId="3" fillId="34" borderId="1" xfId="1" applyNumberFormat="1" applyFont="1" applyFill="1" applyBorder="1" applyAlignment="1">
      <alignment horizontal="center" vertical="center"/>
    </xf>
    <xf numFmtId="0" fontId="23" fillId="36" borderId="1" xfId="0" applyFont="1" applyFill="1" applyBorder="1" applyAlignment="1">
      <alignment horizontal="center"/>
    </xf>
    <xf numFmtId="0" fontId="27" fillId="37" borderId="15" xfId="0" applyFont="1" applyFill="1" applyBorder="1" applyAlignment="1">
      <alignment horizontal="center" vertical="center" wrapText="1"/>
    </xf>
    <xf numFmtId="0" fontId="14" fillId="35" borderId="1" xfId="39" applyFont="1" applyFill="1" applyBorder="1" applyAlignment="1" applyProtection="1">
      <alignment vertical="center" wrapText="1"/>
      <protection hidden="1"/>
    </xf>
    <xf numFmtId="0" fontId="20" fillId="33" borderId="1" xfId="39" applyFont="1" applyFill="1" applyBorder="1" applyAlignment="1" applyProtection="1">
      <alignment vertical="center" wrapText="1"/>
      <protection hidden="1"/>
    </xf>
    <xf numFmtId="3" fontId="20" fillId="33" borderId="1" xfId="38" applyNumberFormat="1" applyFont="1" applyFill="1" applyBorder="1" applyAlignment="1" applyProtection="1">
      <alignment horizontal="center" vertical="center" wrapText="1"/>
      <protection hidden="1"/>
    </xf>
    <xf numFmtId="3" fontId="0" fillId="0" borderId="0" xfId="0" applyNumberFormat="1"/>
    <xf numFmtId="3" fontId="14" fillId="35" borderId="1" xfId="37" applyNumberFormat="1" applyFont="1" applyFill="1" applyBorder="1" applyAlignment="1" applyProtection="1">
      <alignment horizontal="center" vertical="center" wrapText="1"/>
      <protection hidden="1"/>
    </xf>
    <xf numFmtId="0" fontId="20" fillId="33" borderId="1" xfId="39" applyFont="1" applyFill="1" applyBorder="1" applyAlignment="1" applyProtection="1">
      <alignment horizontal="center" vertical="center" wrapText="1"/>
      <protection hidden="1"/>
    </xf>
    <xf numFmtId="3" fontId="20" fillId="33" borderId="1" xfId="39" applyNumberFormat="1" applyFont="1" applyFill="1" applyBorder="1" applyAlignment="1" applyProtection="1">
      <alignment horizontal="center" vertical="center" wrapText="1"/>
      <protection hidden="1"/>
    </xf>
    <xf numFmtId="3" fontId="23" fillId="33" borderId="1" xfId="39" applyNumberFormat="1" applyFont="1" applyFill="1" applyBorder="1" applyAlignment="1" applyProtection="1">
      <alignment horizontal="center" vertical="center" wrapText="1"/>
      <protection hidden="1"/>
    </xf>
    <xf numFmtId="2" fontId="20" fillId="33" borderId="1" xfId="39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/>
    <xf numFmtId="3" fontId="23" fillId="33" borderId="1" xfId="39" applyNumberFormat="1" applyFont="1" applyFill="1" applyBorder="1" applyAlignment="1" applyProtection="1">
      <alignment horizontal="left" vertical="center" wrapText="1"/>
      <protection hidden="1"/>
    </xf>
    <xf numFmtId="0" fontId="28" fillId="37" borderId="15" xfId="0" applyFont="1" applyFill="1" applyBorder="1" applyAlignment="1">
      <alignment horizontal="center" vertical="center" wrapText="1"/>
    </xf>
    <xf numFmtId="0" fontId="30" fillId="39" borderId="0" xfId="0" applyFont="1" applyFill="1" applyAlignment="1">
      <alignment horizontal="left"/>
    </xf>
    <xf numFmtId="0" fontId="17" fillId="39" borderId="0" xfId="0" applyFont="1" applyFill="1"/>
    <xf numFmtId="0" fontId="31" fillId="40" borderId="0" xfId="0" applyFont="1" applyFill="1"/>
    <xf numFmtId="0" fontId="32" fillId="41" borderId="0" xfId="0" applyFont="1" applyFill="1"/>
    <xf numFmtId="0" fontId="32" fillId="41" borderId="0" xfId="0" applyFont="1" applyFill="1" applyAlignment="1">
      <alignment horizontal="left" vertical="top" wrapText="1"/>
    </xf>
    <xf numFmtId="0" fontId="31" fillId="41" borderId="0" xfId="0" applyFont="1" applyFill="1" applyAlignment="1">
      <alignment horizontal="left" vertical="top"/>
    </xf>
    <xf numFmtId="0" fontId="32" fillId="41" borderId="0" xfId="0" applyFont="1" applyFill="1" applyAlignment="1">
      <alignment horizontal="left"/>
    </xf>
    <xf numFmtId="0" fontId="20" fillId="41" borderId="0" xfId="0" applyFont="1" applyFill="1"/>
    <xf numFmtId="2" fontId="20" fillId="38" borderId="1" xfId="39" applyNumberFormat="1" applyFont="1" applyFill="1" applyBorder="1" applyAlignment="1" applyProtection="1">
      <alignment horizontal="center" vertical="center" wrapText="1"/>
      <protection hidden="1"/>
    </xf>
    <xf numFmtId="0" fontId="20" fillId="38" borderId="1" xfId="39" applyFont="1" applyFill="1" applyBorder="1" applyAlignment="1" applyProtection="1">
      <alignment horizontal="center" vertical="center" wrapText="1"/>
      <protection hidden="1"/>
    </xf>
    <xf numFmtId="0" fontId="29" fillId="38" borderId="1" xfId="0" applyFont="1" applyFill="1" applyBorder="1" applyAlignment="1">
      <alignment horizontal="center" vertical="center" wrapText="1"/>
    </xf>
    <xf numFmtId="0" fontId="29" fillId="38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27" fillId="37" borderId="16" xfId="0" applyFont="1" applyFill="1" applyBorder="1" applyAlignment="1">
      <alignment horizontal="left" vertical="center" wrapText="1"/>
    </xf>
    <xf numFmtId="0" fontId="27" fillId="37" borderId="17" xfId="0" applyFont="1" applyFill="1" applyBorder="1" applyAlignment="1">
      <alignment horizontal="left" vertical="center" wrapText="1"/>
    </xf>
    <xf numFmtId="0" fontId="27" fillId="37" borderId="15" xfId="0" applyFont="1" applyFill="1" applyBorder="1" applyAlignment="1">
      <alignment horizontal="left" vertical="center" wrapText="1"/>
    </xf>
    <xf numFmtId="3" fontId="23" fillId="0" borderId="0" xfId="39" applyNumberFormat="1" applyFont="1" applyFill="1" applyBorder="1" applyAlignment="1" applyProtection="1">
      <alignment horizontal="center" vertical="center" wrapText="1"/>
      <protection hidden="1"/>
    </xf>
    <xf numFmtId="0" fontId="32" fillId="41" borderId="0" xfId="0" applyFont="1" applyFill="1" applyAlignment="1">
      <alignment horizontal="left" wrapText="1"/>
    </xf>
    <xf numFmtId="0" fontId="31" fillId="41" borderId="0" xfId="0" applyFont="1" applyFill="1" applyAlignment="1">
      <alignment horizontal="left" vertical="top" wrapText="1"/>
    </xf>
    <xf numFmtId="0" fontId="32" fillId="41" borderId="0" xfId="0" applyFont="1" applyFill="1" applyAlignment="1">
      <alignment horizontal="left" vertical="top" wrapText="1"/>
    </xf>
    <xf numFmtId="0" fontId="23" fillId="34" borderId="2" xfId="39" applyFont="1" applyFill="1" applyBorder="1" applyAlignment="1" applyProtection="1">
      <alignment horizontal="left" vertical="center" wrapText="1"/>
      <protection hidden="1"/>
    </xf>
    <xf numFmtId="0" fontId="23" fillId="34" borderId="3" xfId="39" applyFont="1" applyFill="1" applyBorder="1" applyAlignment="1" applyProtection="1">
      <alignment horizontal="left" vertical="center" wrapText="1"/>
      <protection hidden="1"/>
    </xf>
    <xf numFmtId="0" fontId="23" fillId="34" borderId="4" xfId="39" applyFont="1" applyFill="1" applyBorder="1" applyAlignment="1" applyProtection="1">
      <alignment horizontal="left" vertical="center" wrapText="1"/>
      <protection hidden="1"/>
    </xf>
    <xf numFmtId="0" fontId="34" fillId="0" borderId="0" xfId="0" applyFont="1" applyAlignment="1">
      <alignment horizontal="center" vertical="center"/>
    </xf>
    <xf numFmtId="0" fontId="23" fillId="33" borderId="2" xfId="39" applyFont="1" applyFill="1" applyBorder="1" applyAlignment="1" applyProtection="1">
      <alignment horizontal="left" vertical="center" wrapText="1"/>
      <protection hidden="1"/>
    </xf>
    <xf numFmtId="0" fontId="23" fillId="33" borderId="3" xfId="39" applyFont="1" applyFill="1" applyBorder="1" applyAlignment="1" applyProtection="1">
      <alignment horizontal="left" vertical="center" wrapText="1"/>
      <protection hidden="1"/>
    </xf>
    <xf numFmtId="0" fontId="23" fillId="33" borderId="4" xfId="39" applyFont="1" applyFill="1" applyBorder="1" applyAlignment="1" applyProtection="1">
      <alignment horizontal="left" vertical="center" wrapText="1"/>
      <protection hidden="1"/>
    </xf>
    <xf numFmtId="0" fontId="27" fillId="37" borderId="16" xfId="0" applyFont="1" applyFill="1" applyBorder="1" applyAlignment="1">
      <alignment horizontal="center" vertical="center" wrapText="1"/>
    </xf>
    <xf numFmtId="0" fontId="27" fillId="37" borderId="17" xfId="0" applyFont="1" applyFill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/>
    </xf>
  </cellXfs>
  <cellStyles count="77">
    <cellStyle name="20% - Accent1" xfId="18" builtinId="30" customBuiltin="1"/>
    <cellStyle name="20% - Accent1 2" xfId="61"/>
    <cellStyle name="20% - Accent2" xfId="21" builtinId="34" customBuiltin="1"/>
    <cellStyle name="20% - Accent2 2" xfId="63"/>
    <cellStyle name="20% - Accent3" xfId="24" builtinId="38" customBuiltin="1"/>
    <cellStyle name="20% - Accent3 2" xfId="65"/>
    <cellStyle name="20% - Accent4" xfId="27" builtinId="42" customBuiltin="1"/>
    <cellStyle name="20% - Accent4 2" xfId="67"/>
    <cellStyle name="20% - Accent5" xfId="30" builtinId="46" customBuiltin="1"/>
    <cellStyle name="20% - Accent5 2" xfId="69"/>
    <cellStyle name="20% - Accent6" xfId="33" builtinId="50" customBuiltin="1"/>
    <cellStyle name="20% - Accent6 2" xfId="71"/>
    <cellStyle name="40% - Accent1" xfId="19" builtinId="31" customBuiltin="1"/>
    <cellStyle name="40% - Accent1 2" xfId="62"/>
    <cellStyle name="40% - Accent2" xfId="22" builtinId="35" customBuiltin="1"/>
    <cellStyle name="40% - Accent2 2" xfId="64"/>
    <cellStyle name="40% - Accent3" xfId="25" builtinId="39" customBuiltin="1"/>
    <cellStyle name="40% - Accent3 2" xfId="66"/>
    <cellStyle name="40% - Accent4" xfId="28" builtinId="43" customBuiltin="1"/>
    <cellStyle name="40% - Accent4 2" xfId="68"/>
    <cellStyle name="40% - Accent5" xfId="31" builtinId="47" customBuiltin="1"/>
    <cellStyle name="40% - Accent5 2" xfId="70"/>
    <cellStyle name="40% - Accent6" xfId="34" builtinId="51" customBuiltin="1"/>
    <cellStyle name="40% - Accent6 2" xfId="72"/>
    <cellStyle name="60% - Accent1 2" xfId="50"/>
    <cellStyle name="60% - Accent2 2" xfId="51"/>
    <cellStyle name="60% - Accent3 2" xfId="52"/>
    <cellStyle name="60% - Accent4 2" xfId="53"/>
    <cellStyle name="60% - Accent5 2" xfId="54"/>
    <cellStyle name="60% - Accent6 2" xfId="55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 2" xfId="44"/>
    <cellStyle name="Comma 3" xfId="43"/>
    <cellStyle name="Comma 4" xfId="59"/>
    <cellStyle name="Comma 4 2" xfId="75"/>
    <cellStyle name="Comma 5" xfId="42"/>
    <cellStyle name="Explanatory Text" xfId="15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35"/>
    <cellStyle name="Input" xfId="9" builtinId="20" customBuiltin="1"/>
    <cellStyle name="Linked Cell" xfId="12" builtinId="24" customBuiltin="1"/>
    <cellStyle name="Neutral 2" xfId="49"/>
    <cellStyle name="Normal" xfId="0" builtinId="0"/>
    <cellStyle name="Normal 2" xfId="1"/>
    <cellStyle name="Normal 2 2" xfId="45"/>
    <cellStyle name="Normal 2 2 2" xfId="58"/>
    <cellStyle name="Normal 2 3" xfId="41"/>
    <cellStyle name="Normal 3" xfId="2"/>
    <cellStyle name="Normal 3 2" xfId="40"/>
    <cellStyle name="Normal 4" xfId="56"/>
    <cellStyle name="Normal 4 2" xfId="73"/>
    <cellStyle name="Normal_ADV0704800 8 2 CMR80509 - Industrial Potable Water and Sewerage Calculator" xfId="38"/>
    <cellStyle name="Normal_AESY8302E 8 2 Res IS80215 - Water calc with BASIX (reva)" xfId="39"/>
    <cellStyle name="Note 2" xfId="60"/>
    <cellStyle name="Note 2 2" xfId="76"/>
    <cellStyle name="Output" xfId="10" builtinId="21" customBuiltin="1"/>
    <cellStyle name="Percent 2" xfId="37"/>
    <cellStyle name="Percent 2 2" xfId="47"/>
    <cellStyle name="Percent 3" xfId="46"/>
    <cellStyle name="Percent 4" xfId="57"/>
    <cellStyle name="Percent 4 2" xfId="74"/>
    <cellStyle name="Percent 5" xfId="36"/>
    <cellStyle name="Title 2" xfId="48"/>
    <cellStyle name="Total" xfId="16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2"/>
                </a:solidFill>
              </a:rPr>
              <a:t>Net indoor water demand (Gpd)</a:t>
            </a:r>
          </a:p>
        </c:rich>
      </c:tx>
      <c:layout>
        <c:manualLayout>
          <c:xMode val="edge"/>
          <c:yMode val="edge"/>
          <c:x val="0.17627778363268645"/>
          <c:y val="1.473296928204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A203-4710-9C96-33B81C2D27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203-4710-9C96-33B81C2D27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203-4710-9C96-33B81C2D2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A203-4710-9C96-33B81C2D27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203-4710-9C96-33B81C2D27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203-4710-9C96-33B81C2D27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A203-4710-9C96-33B81C2D27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03-4710-9C96-33B81C2D27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203-4710-9C96-33B81C2D27A5}"/>
              </c:ext>
            </c:extLst>
          </c:dPt>
          <c:dLbls>
            <c:dLbl>
              <c:idx val="0"/>
              <c:layout>
                <c:manualLayout>
                  <c:x val="-7.3529397574224643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973645107283995E-16"/>
                  <c:y val="-8.47145733717821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2.57826962435859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2254899595704107E-2"/>
                  <c:y val="-1.1049726961536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7777777777777779E-2"/>
                  <c:y val="4.1666666666666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4509799191408214E-3"/>
                  <c:y val="1.1049726961536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8039196765632858E-3"/>
                  <c:y val="1.1049726961536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0098037266860185"/>
                  <c:y val="-3.68324232051228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243149004080035"/>
                  <c:y val="-1.10497269615368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203-4710-9C96-33B81C2D27A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'Indoor Demand'!$B$17:$B$25</c:f>
              <c:strCache>
                <c:ptCount val="9"/>
                <c:pt idx="0">
                  <c:v>Showerhead </c:v>
                </c:pt>
                <c:pt idx="1">
                  <c:v>Bathroom Faucet</c:v>
                </c:pt>
                <c:pt idx="2">
                  <c:v>Bath</c:v>
                </c:pt>
                <c:pt idx="3">
                  <c:v>Washing Machine</c:v>
                </c:pt>
                <c:pt idx="4">
                  <c:v>Urinals</c:v>
                </c:pt>
                <c:pt idx="5">
                  <c:v>Toilet (Water Closet)</c:v>
                </c:pt>
                <c:pt idx="6">
                  <c:v>Kitchen Faucet</c:v>
                </c:pt>
                <c:pt idx="7">
                  <c:v>Drinking Use</c:v>
                </c:pt>
                <c:pt idx="8">
                  <c:v>Dishwasher</c:v>
                </c:pt>
              </c:strCache>
            </c:strRef>
          </c:cat>
          <c:val>
            <c:numRef>
              <c:f>'Indoor Demand'!$C$17:$C$25</c:f>
              <c:numCache>
                <c:formatCode>#,##0</c:formatCode>
                <c:ptCount val="9"/>
                <c:pt idx="0">
                  <c:v>1780.22</c:v>
                </c:pt>
                <c:pt idx="1">
                  <c:v>325.65000000000003</c:v>
                </c:pt>
                <c:pt idx="2">
                  <c:v>417.5</c:v>
                </c:pt>
                <c:pt idx="3">
                  <c:v>1910.3130000000001</c:v>
                </c:pt>
                <c:pt idx="4">
                  <c:v>145.29</c:v>
                </c:pt>
                <c:pt idx="5">
                  <c:v>1015.36</c:v>
                </c:pt>
                <c:pt idx="6">
                  <c:v>2350.692</c:v>
                </c:pt>
                <c:pt idx="7">
                  <c:v>83.5</c:v>
                </c:pt>
                <c:pt idx="8">
                  <c:v>74.481999999999999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03-4710-9C96-33B81C2D27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2"/>
                </a:solidFill>
              </a:rPr>
              <a:t>Net Indoor Monthly Demand (gallons/month)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'Indoor Demand'!$A$30:$A$41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'Indoor Demand'!$B$30:$B$41</c:f>
              <c:numCache>
                <c:formatCode>#,##0</c:formatCode>
                <c:ptCount val="12"/>
                <c:pt idx="0">
                  <c:v>251193.21699999998</c:v>
                </c:pt>
                <c:pt idx="1">
                  <c:v>226884.196</c:v>
                </c:pt>
                <c:pt idx="2">
                  <c:v>251193.21699999998</c:v>
                </c:pt>
                <c:pt idx="3">
                  <c:v>243090.21</c:v>
                </c:pt>
                <c:pt idx="4">
                  <c:v>251193.21699999998</c:v>
                </c:pt>
                <c:pt idx="5">
                  <c:v>243090.21</c:v>
                </c:pt>
                <c:pt idx="6">
                  <c:v>251193.21699999998</c:v>
                </c:pt>
                <c:pt idx="7">
                  <c:v>251193.21699999998</c:v>
                </c:pt>
                <c:pt idx="8">
                  <c:v>243090.21</c:v>
                </c:pt>
                <c:pt idx="9">
                  <c:v>251193.21699999998</c:v>
                </c:pt>
                <c:pt idx="10">
                  <c:v>243090.21</c:v>
                </c:pt>
                <c:pt idx="11">
                  <c:v>251193.21699999998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1-400B-B7E1-88C4BEEC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1840896"/>
        <c:axId val="-911839808"/>
      </c:barChart>
      <c:catAx>
        <c:axId val="-9118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839808"/>
        <c:crosses val="autoZero"/>
        <c:auto val="1"/>
        <c:lblAlgn val="ctr"/>
        <c:lblOffset val="100"/>
        <c:noMultiLvlLbl val="0"/>
      </c:catAx>
      <c:valAx>
        <c:axId val="-9118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8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Outdoor Water Demand Per Month (gal)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'Outdoor Demand'!$A$20:$A$31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'Outdoor Demand'!$E$20:$E$31</c:f>
              <c:numCache>
                <c:formatCode>#,##0</c:formatCode>
                <c:ptCount val="12"/>
                <c:pt idx="0">
                  <c:v>1738.17</c:v>
                </c:pt>
                <c:pt idx="1">
                  <c:v>2747.43</c:v>
                </c:pt>
                <c:pt idx="2">
                  <c:v>6560.19</c:v>
                </c:pt>
                <c:pt idx="3">
                  <c:v>12391.469999999998</c:v>
                </c:pt>
                <c:pt idx="4">
                  <c:v>20073.060000000001</c:v>
                </c:pt>
                <c:pt idx="5">
                  <c:v>22708.349999999995</c:v>
                </c:pt>
                <c:pt idx="6">
                  <c:v>24951.15</c:v>
                </c:pt>
                <c:pt idx="7">
                  <c:v>21306.6</c:v>
                </c:pt>
                <c:pt idx="8">
                  <c:v>13849.289999999999</c:v>
                </c:pt>
                <c:pt idx="9">
                  <c:v>7681.5900000000011</c:v>
                </c:pt>
                <c:pt idx="10">
                  <c:v>3195.99</c:v>
                </c:pt>
                <c:pt idx="11">
                  <c:v>1682.1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4-49B0-9821-17C782FDA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1833280"/>
        <c:axId val="-911846336"/>
      </c:barChart>
      <c:catAx>
        <c:axId val="-9118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846336"/>
        <c:crosses val="autoZero"/>
        <c:auto val="1"/>
        <c:lblAlgn val="ctr"/>
        <c:lblOffset val="100"/>
        <c:noMultiLvlLbl val="0"/>
      </c:catAx>
      <c:valAx>
        <c:axId val="-9118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8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Rain Water Availability (gal)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'Rain Water Availability'!$A$3:$A$14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'Rain Water Availability'!$G$3:$G$14</c:f>
              <c:numCache>
                <c:formatCode>#,##0</c:formatCode>
                <c:ptCount val="12"/>
                <c:pt idx="0">
                  <c:v>0</c:v>
                </c:pt>
                <c:pt idx="1">
                  <c:v>7891.8697787776518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12435.499999999998</c:v>
                </c:pt>
                <c:pt idx="7">
                  <c:v>28424.000000000004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1013.0211917954714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85-4CBD-99C2-37D986866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11908992"/>
        <c:axId val="-911906816"/>
      </c:barChart>
      <c:catAx>
        <c:axId val="-911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6816"/>
        <c:crosses val="autoZero"/>
        <c:auto val="1"/>
        <c:lblAlgn val="ctr"/>
        <c:lblOffset val="100"/>
        <c:noMultiLvlLbl val="0"/>
      </c:catAx>
      <c:valAx>
        <c:axId val="-911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0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2"/>
                </a:solidFill>
              </a:rPr>
              <a:t>Water Budget Summary</a:t>
            </a: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Budget Summary'!$C$2</c:f>
              <c:strCache>
                <c:ptCount val="1"/>
                <c:pt idx="0">
                  <c:v>Net Indoor Monthly Demand (gpm)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Budget Summary'!$B$3:$B$14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Budget Summary'!$C$3:$C$14</c:f>
              <c:numCache>
                <c:formatCode>#,##0</c:formatCode>
                <c:ptCount val="12"/>
                <c:pt idx="0">
                  <c:v>251193.21699999998</c:v>
                </c:pt>
                <c:pt idx="1">
                  <c:v>226884.196</c:v>
                </c:pt>
                <c:pt idx="2">
                  <c:v>251193.21699999998</c:v>
                </c:pt>
                <c:pt idx="3">
                  <c:v>243090.21</c:v>
                </c:pt>
                <c:pt idx="4">
                  <c:v>251193.21699999998</c:v>
                </c:pt>
                <c:pt idx="5">
                  <c:v>243090.21</c:v>
                </c:pt>
                <c:pt idx="6">
                  <c:v>251193.21699999998</c:v>
                </c:pt>
                <c:pt idx="7">
                  <c:v>251193.21699999998</c:v>
                </c:pt>
                <c:pt idx="8">
                  <c:v>243090.21</c:v>
                </c:pt>
                <c:pt idx="9">
                  <c:v>251193.21699999998</c:v>
                </c:pt>
                <c:pt idx="10">
                  <c:v>243090.21</c:v>
                </c:pt>
                <c:pt idx="11">
                  <c:v>251193.21699999998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D2-4B18-8566-20209065AB50}"/>
            </c:ext>
          </c:extLst>
        </c:ser>
        <c:ser>
          <c:idx val="1"/>
          <c:order val="1"/>
          <c:tx>
            <c:strRef>
              <c:f>'Water Budget Summary'!$D$2</c:f>
              <c:strCache>
                <c:ptCount val="1"/>
                <c:pt idx="0">
                  <c:v>Net Outdoor Water Demand (gpm)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Budget Summary'!$B$3:$B$14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Budget Summary'!$D$3:$D$14</c:f>
              <c:numCache>
                <c:formatCode>#,##0</c:formatCode>
                <c:ptCount val="12"/>
                <c:pt idx="0">
                  <c:v>1738.17</c:v>
                </c:pt>
                <c:pt idx="1">
                  <c:v>2747.43</c:v>
                </c:pt>
                <c:pt idx="2">
                  <c:v>6560.19</c:v>
                </c:pt>
                <c:pt idx="3">
                  <c:v>12391.469999999998</c:v>
                </c:pt>
                <c:pt idx="4">
                  <c:v>20073.060000000001</c:v>
                </c:pt>
                <c:pt idx="5">
                  <c:v>22708.349999999995</c:v>
                </c:pt>
                <c:pt idx="6">
                  <c:v>24951.15</c:v>
                </c:pt>
                <c:pt idx="7">
                  <c:v>21306.6</c:v>
                </c:pt>
                <c:pt idx="8">
                  <c:v>13849.289999999999</c:v>
                </c:pt>
                <c:pt idx="9">
                  <c:v>7681.5900000000011</c:v>
                </c:pt>
                <c:pt idx="10">
                  <c:v>3195.99</c:v>
                </c:pt>
                <c:pt idx="11">
                  <c:v>1682.1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D2-4B18-8566-20209065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1913344"/>
        <c:axId val="-910965632"/>
      </c:barChart>
      <c:lineChart>
        <c:grouping val="standard"/>
        <c:varyColors val="0"/>
        <c:ser>
          <c:idx val="2"/>
          <c:order val="2"/>
          <c:tx>
            <c:strRef>
              <c:f>'Water Budget Summary'!$E$2</c:f>
              <c:strCache>
                <c:ptCount val="1"/>
                <c:pt idx="0">
                  <c:v>Available Rain Water (gpm)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'Water Budget Summary'!$B$3:$B$14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Budget Summary'!$E$3:$E$14</c:f>
              <c:numCache>
                <c:formatCode>#,##0</c:formatCode>
                <c:ptCount val="12"/>
                <c:pt idx="0">
                  <c:v>0</c:v>
                </c:pt>
                <c:pt idx="1">
                  <c:v>7891.8697787776518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12435.499999999998</c:v>
                </c:pt>
                <c:pt idx="7">
                  <c:v>28424.000000000004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1013.0211917954714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D2-4B18-8566-20209065AB50}"/>
            </c:ext>
          </c:extLst>
        </c:ser>
        <c:ser>
          <c:idx val="3"/>
          <c:order val="3"/>
          <c:tx>
            <c:strRef>
              <c:f>'Water Budget Summary'!$F$2</c:f>
              <c:strCache>
                <c:ptCount val="1"/>
                <c:pt idx="0">
                  <c:v>Net Water Demand (gpm)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'Water Budget Summary'!$B$3:$B$14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'Water Budget Summary'!$F$3:$F$14</c:f>
              <c:numCache>
                <c:formatCode>#,##0</c:formatCode>
                <c:ptCount val="12"/>
                <c:pt idx="0">
                  <c:v>252931.38699999999</c:v>
                </c:pt>
                <c:pt idx="1">
                  <c:v>221739.75622122234</c:v>
                </c:pt>
                <c:pt idx="2">
                  <c:v>257753.40699999998</c:v>
                </c:pt>
                <c:pt idx="3">
                  <c:v>255481.68</c:v>
                </c:pt>
                <c:pt idx="4">
                  <c:v>271266.277</c:v>
                </c:pt>
                <c:pt idx="5">
                  <c:v>265798.56</c:v>
                </c:pt>
                <c:pt idx="6">
                  <c:v>263708.86699999997</c:v>
                </c:pt>
                <c:pt idx="7">
                  <c:v>244075.81699999998</c:v>
                </c:pt>
                <c:pt idx="8">
                  <c:v>256939.5</c:v>
                </c:pt>
                <c:pt idx="9">
                  <c:v>258874.80699999997</c:v>
                </c:pt>
                <c:pt idx="10">
                  <c:v>246286.19999999998</c:v>
                </c:pt>
                <c:pt idx="11">
                  <c:v>251862.29580820451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4D2-4B18-8566-20209065A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913344"/>
        <c:axId val="-910965632"/>
      </c:lineChart>
      <c:catAx>
        <c:axId val="-9119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965632"/>
        <c:crosses val="autoZero"/>
        <c:auto val="1"/>
        <c:lblAlgn val="ctr"/>
        <c:lblOffset val="100"/>
        <c:noMultiLvlLbl val="0"/>
      </c:catAx>
      <c:valAx>
        <c:axId val="-910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 Gallons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9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6791325</xdr:colOff>
      <xdr:row>0</xdr:row>
      <xdr:rowOff>1</xdr:rowOff>
    </xdr:from>
    <xdr:to>
      <xdr:col>0</xdr:col>
      <xdr:colOff>7528891</xdr:colOff>
      <xdr:row>1</xdr:row>
      <xdr:rowOff>8282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2DAB4BE-28A4-475D-9A9E-E60A6686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1"/>
          <a:ext cx="737566" cy="505238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14</xdr:row>
      <xdr:rowOff>124883</xdr:rowOff>
    </xdr:from>
    <xdr:to>
      <xdr:col>8</xdr:col>
      <xdr:colOff>518582</xdr:colOff>
      <xdr:row>25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D23F67A-094D-421B-9D47-DC8BCA49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156634</xdr:colOff>
      <xdr:row>27</xdr:row>
      <xdr:rowOff>188386</xdr:rowOff>
    </xdr:from>
    <xdr:to>
      <xdr:col>8</xdr:col>
      <xdr:colOff>539749</xdr:colOff>
      <xdr:row>41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3C58704-F40B-4536-83F9-98FE88E1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88445</xdr:colOff>
      <xdr:row>42</xdr:row>
      <xdr:rowOff>102053</xdr:rowOff>
    </xdr:from>
    <xdr:to>
      <xdr:col>4</xdr:col>
      <xdr:colOff>857249</xdr:colOff>
      <xdr:row>63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245547F-E860-4B66-B7E4-B693FC23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19050</xdr:rowOff>
    </xdr:from>
    <xdr:to>
      <xdr:col>6</xdr:col>
      <xdr:colOff>571500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F5556A6-7AFC-4AD6-ACA7-3C5BEA7E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19050</xdr:rowOff>
    </xdr:from>
    <xdr:to>
      <xdr:col>5</xdr:col>
      <xdr:colOff>1104900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3EB13EB-0623-4A14-B337-1AB1E028B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zoomScale="85" zoomScaleNormal="85" workbookViewId="0">
      <selection activeCell="A7" sqref="A7"/>
    </sheetView>
  </sheetViews>
  <sheetFormatPr defaultRowHeight="15" x14ac:dyDescent="0.25"/>
  <cols>
    <col min="1" max="1" width="113" style="33" customWidth="1"/>
    <col min="2" max="16384" width="9.140625" style="33"/>
  </cols>
  <sheetData>
    <row r="1" spans="1:1" s="27" customFormat="1" ht="39" x14ac:dyDescent="0.6">
      <c r="A1" s="26" t="s">
        <v>77</v>
      </c>
    </row>
    <row r="3" spans="1:1" s="28" customFormat="1" ht="15.75" x14ac:dyDescent="0.25">
      <c r="A3" s="28" t="s">
        <v>78</v>
      </c>
    </row>
    <row r="4" spans="1:1" s="29" customFormat="1" ht="15.75" x14ac:dyDescent="0.25">
      <c r="A4" s="30" t="s">
        <v>80</v>
      </c>
    </row>
    <row r="5" spans="1:1" s="29" customFormat="1" ht="15.75" x14ac:dyDescent="0.25">
      <c r="A5" s="29" t="s">
        <v>81</v>
      </c>
    </row>
    <row r="6" spans="1:1" s="29" customFormat="1" ht="15.75" x14ac:dyDescent="0.25">
      <c r="A6" s="29" t="s">
        <v>82</v>
      </c>
    </row>
    <row r="7" spans="1:1" s="29" customFormat="1" ht="15.75" x14ac:dyDescent="0.25">
      <c r="A7" s="29" t="s">
        <v>83</v>
      </c>
    </row>
    <row r="8" spans="1:1" s="29" customFormat="1" ht="15.75" x14ac:dyDescent="0.25"/>
    <row r="9" spans="1:1" s="29" customFormat="1" ht="15" customHeight="1" x14ac:dyDescent="0.25">
      <c r="A9" s="46" t="s">
        <v>79</v>
      </c>
    </row>
    <row r="10" spans="1:1" s="29" customFormat="1" ht="15.75" x14ac:dyDescent="0.25">
      <c r="A10" s="46"/>
    </row>
    <row r="11" spans="1:1" s="29" customFormat="1" ht="15.75" x14ac:dyDescent="0.25">
      <c r="A11" s="46"/>
    </row>
    <row r="12" spans="1:1" s="29" customFormat="1" ht="15.75" x14ac:dyDescent="0.25">
      <c r="A12" s="46"/>
    </row>
    <row r="13" spans="1:1" s="29" customFormat="1" ht="15.75" x14ac:dyDescent="0.25">
      <c r="A13" s="46"/>
    </row>
    <row r="14" spans="1:1" s="29" customFormat="1" ht="15.75" customHeight="1" x14ac:dyDescent="0.25">
      <c r="A14" s="46" t="s">
        <v>72</v>
      </c>
    </row>
    <row r="15" spans="1:1" s="29" customFormat="1" ht="15.75" x14ac:dyDescent="0.25">
      <c r="A15" s="46"/>
    </row>
    <row r="16" spans="1:1" s="29" customFormat="1" ht="15.75" x14ac:dyDescent="0.25">
      <c r="A16" s="46"/>
    </row>
    <row r="17" spans="1:1" s="29" customFormat="1" ht="15.75" customHeight="1" x14ac:dyDescent="0.25">
      <c r="A17" s="45" t="s">
        <v>94</v>
      </c>
    </row>
    <row r="18" spans="1:1" s="29" customFormat="1" ht="15.75" x14ac:dyDescent="0.25">
      <c r="A18" s="45"/>
    </row>
    <row r="19" spans="1:1" s="29" customFormat="1" ht="15.75" x14ac:dyDescent="0.25">
      <c r="A19" s="31"/>
    </row>
    <row r="20" spans="1:1" s="28" customFormat="1" ht="15.75" x14ac:dyDescent="0.25">
      <c r="A20" s="28" t="s">
        <v>73</v>
      </c>
    </row>
    <row r="21" spans="1:1" s="29" customFormat="1" ht="15.75" x14ac:dyDescent="0.25">
      <c r="A21" s="32" t="s">
        <v>74</v>
      </c>
    </row>
    <row r="22" spans="1:1" s="29" customFormat="1" ht="15.75" x14ac:dyDescent="0.25">
      <c r="A22" s="32" t="s">
        <v>75</v>
      </c>
    </row>
    <row r="23" spans="1:1" s="29" customFormat="1" ht="15.75" x14ac:dyDescent="0.25">
      <c r="A23" s="44" t="s">
        <v>85</v>
      </c>
    </row>
    <row r="24" spans="1:1" s="29" customFormat="1" ht="15.75" x14ac:dyDescent="0.25">
      <c r="A24" s="44"/>
    </row>
    <row r="25" spans="1:1" s="29" customFormat="1" ht="15.75" x14ac:dyDescent="0.25">
      <c r="A25" s="29" t="s">
        <v>88</v>
      </c>
    </row>
    <row r="26" spans="1:1" s="29" customFormat="1" ht="15.75" x14ac:dyDescent="0.25">
      <c r="A26" s="32" t="s">
        <v>86</v>
      </c>
    </row>
    <row r="27" spans="1:1" s="29" customFormat="1" ht="15.75" x14ac:dyDescent="0.25"/>
    <row r="28" spans="1:1" s="28" customFormat="1" ht="15.75" x14ac:dyDescent="0.25">
      <c r="A28" s="28" t="s">
        <v>76</v>
      </c>
    </row>
    <row r="29" spans="1:1" s="29" customFormat="1" ht="15.75" x14ac:dyDescent="0.25"/>
    <row r="30" spans="1:1" s="29" customFormat="1" ht="15.75" customHeight="1" x14ac:dyDescent="0.25">
      <c r="A30" s="44" t="s">
        <v>90</v>
      </c>
    </row>
    <row r="31" spans="1:1" s="29" customFormat="1" ht="15.75" x14ac:dyDescent="0.25">
      <c r="A31" s="44"/>
    </row>
    <row r="32" spans="1:1" s="29" customFormat="1" ht="15.75" customHeight="1" x14ac:dyDescent="0.25">
      <c r="A32" s="44" t="s">
        <v>84</v>
      </c>
    </row>
    <row r="33" spans="1:1" ht="15" customHeight="1" x14ac:dyDescent="0.25">
      <c r="A33" s="44"/>
    </row>
  </sheetData>
  <mergeCells count="6">
    <mergeCell ref="A23:A24"/>
    <mergeCell ref="A17:A18"/>
    <mergeCell ref="A30:A31"/>
    <mergeCell ref="A32:A33"/>
    <mergeCell ref="A9:A13"/>
    <mergeCell ref="A14:A16"/>
  </mergeCells>
  <pageMargins left="0.7" right="0.7" top="0.75" bottom="0.75" header="0.3" footer="0.3"/>
  <pageSetup paperSize="9" orientation="landscape" r:id="rId1"/>
  <headerFooter>
    <oddFooter>&amp;LWater Budget Calculator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view="pageBreakPreview" topLeftCell="A19" zoomScale="90" zoomScaleNormal="100" zoomScaleSheetLayoutView="90" workbookViewId="0">
      <selection activeCell="A26" sqref="A26:XFD26"/>
    </sheetView>
  </sheetViews>
  <sheetFormatPr defaultRowHeight="15" x14ac:dyDescent="0.25"/>
  <cols>
    <col min="1" max="1" width="13.42578125" customWidth="1"/>
    <col min="2" max="2" width="10.42578125" customWidth="1"/>
    <col min="3" max="3" width="9" customWidth="1"/>
    <col min="4" max="4" width="9.5703125" customWidth="1"/>
    <col min="5" max="5" width="5.85546875" customWidth="1"/>
    <col min="6" max="6" width="7.7109375" customWidth="1"/>
    <col min="7" max="7" width="12.5703125" customWidth="1"/>
    <col min="8" max="8" width="9.7109375" customWidth="1"/>
    <col min="9" max="9" width="8.42578125" bestFit="1" customWidth="1"/>
  </cols>
  <sheetData>
    <row r="1" spans="1:10" s="23" customFormat="1" ht="24" customHeight="1" x14ac:dyDescent="0.25">
      <c r="A1" s="50" t="s">
        <v>95</v>
      </c>
      <c r="B1" s="50"/>
      <c r="C1" s="50"/>
      <c r="D1" s="50"/>
      <c r="E1" s="50"/>
      <c r="F1" s="50"/>
      <c r="G1" s="50"/>
      <c r="H1" s="50"/>
      <c r="I1" s="50"/>
    </row>
    <row r="2" spans="1:10" s="23" customFormat="1" ht="30" x14ac:dyDescent="0.25">
      <c r="A2" s="36" t="s">
        <v>71</v>
      </c>
      <c r="B2" s="37">
        <v>167</v>
      </c>
    </row>
    <row r="3" spans="1:10" s="23" customFormat="1" x14ac:dyDescent="0.25"/>
    <row r="4" spans="1:10" ht="57" customHeight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2</v>
      </c>
      <c r="F4" s="3" t="s">
        <v>4</v>
      </c>
      <c r="G4" s="4" t="s">
        <v>22</v>
      </c>
      <c r="H4" s="3" t="s">
        <v>5</v>
      </c>
      <c r="I4" s="3" t="s">
        <v>6</v>
      </c>
    </row>
    <row r="5" spans="1:10" ht="32.25" x14ac:dyDescent="0.25">
      <c r="A5" s="6" t="s">
        <v>7</v>
      </c>
      <c r="B5" s="7">
        <v>2</v>
      </c>
      <c r="C5" s="7" t="s">
        <v>8</v>
      </c>
      <c r="D5" s="7">
        <v>8.1999999999999993</v>
      </c>
      <c r="E5" s="7" t="s">
        <v>9</v>
      </c>
      <c r="F5" s="7">
        <v>0.65</v>
      </c>
      <c r="G5" s="8">
        <f>F5*D5*B5</f>
        <v>10.66</v>
      </c>
      <c r="H5" s="9">
        <f>$B$2</f>
        <v>167</v>
      </c>
      <c r="I5" s="8">
        <f>G5*H5</f>
        <v>1780.22</v>
      </c>
    </row>
    <row r="6" spans="1:10" ht="32.25" x14ac:dyDescent="0.25">
      <c r="A6" s="6" t="s">
        <v>10</v>
      </c>
      <c r="B6" s="7">
        <v>1.3</v>
      </c>
      <c r="C6" s="7" t="s">
        <v>8</v>
      </c>
      <c r="D6" s="7">
        <v>1.5</v>
      </c>
      <c r="E6" s="7" t="s">
        <v>9</v>
      </c>
      <c r="F6" s="7">
        <v>1</v>
      </c>
      <c r="G6" s="8">
        <f t="shared" ref="G6:G13" si="0">F6*D6*B6</f>
        <v>1.9500000000000002</v>
      </c>
      <c r="H6" s="9">
        <f t="shared" ref="H6:H13" si="1">$B$2</f>
        <v>167</v>
      </c>
      <c r="I6" s="8">
        <f t="shared" ref="I6:I13" si="2">G6*H6</f>
        <v>325.65000000000003</v>
      </c>
    </row>
    <row r="7" spans="1:10" ht="17.25" x14ac:dyDescent="0.25">
      <c r="A7" s="6" t="s">
        <v>11</v>
      </c>
      <c r="B7" s="7">
        <v>25</v>
      </c>
      <c r="C7" s="7" t="s">
        <v>12</v>
      </c>
      <c r="D7" s="7">
        <v>1</v>
      </c>
      <c r="E7" s="7" t="s">
        <v>13</v>
      </c>
      <c r="F7" s="7">
        <v>0.1</v>
      </c>
      <c r="G7" s="8">
        <f t="shared" si="0"/>
        <v>2.5</v>
      </c>
      <c r="H7" s="9">
        <f t="shared" si="1"/>
        <v>167</v>
      </c>
      <c r="I7" s="8">
        <f t="shared" si="2"/>
        <v>417.5</v>
      </c>
    </row>
    <row r="8" spans="1:10" ht="32.25" x14ac:dyDescent="0.25">
      <c r="A8" s="6" t="s">
        <v>14</v>
      </c>
      <c r="B8" s="7">
        <v>36.9</v>
      </c>
      <c r="C8" s="7" t="s">
        <v>15</v>
      </c>
      <c r="D8" s="7">
        <v>1</v>
      </c>
      <c r="E8" s="7"/>
      <c r="F8" s="7">
        <v>0.31</v>
      </c>
      <c r="G8" s="8">
        <f t="shared" si="0"/>
        <v>11.439</v>
      </c>
      <c r="H8" s="9">
        <f t="shared" si="1"/>
        <v>167</v>
      </c>
      <c r="I8" s="8">
        <f t="shared" si="2"/>
        <v>1910.3130000000001</v>
      </c>
    </row>
    <row r="9" spans="1:10" x14ac:dyDescent="0.25">
      <c r="A9" s="6" t="s">
        <v>25</v>
      </c>
      <c r="B9" s="7">
        <v>0.5</v>
      </c>
      <c r="C9" s="7" t="s">
        <v>17</v>
      </c>
      <c r="D9" s="7">
        <v>1</v>
      </c>
      <c r="E9" s="7" t="s">
        <v>18</v>
      </c>
      <c r="F9" s="7">
        <v>1.74</v>
      </c>
      <c r="G9" s="8">
        <f t="shared" si="0"/>
        <v>0.87</v>
      </c>
      <c r="H9" s="9">
        <f t="shared" si="1"/>
        <v>167</v>
      </c>
      <c r="I9" s="8">
        <f t="shared" si="2"/>
        <v>145.29</v>
      </c>
    </row>
    <row r="10" spans="1:10" ht="32.25" x14ac:dyDescent="0.25">
      <c r="A10" s="6" t="s">
        <v>16</v>
      </c>
      <c r="B10" s="7">
        <v>1.28</v>
      </c>
      <c r="C10" s="7" t="s">
        <v>17</v>
      </c>
      <c r="D10" s="7">
        <v>1</v>
      </c>
      <c r="E10" s="7" t="s">
        <v>18</v>
      </c>
      <c r="F10" s="7">
        <v>4.75</v>
      </c>
      <c r="G10" s="8">
        <f t="shared" si="0"/>
        <v>6.08</v>
      </c>
      <c r="H10" s="9">
        <f t="shared" si="1"/>
        <v>167</v>
      </c>
      <c r="I10" s="8">
        <f t="shared" si="2"/>
        <v>1015.36</v>
      </c>
    </row>
    <row r="11" spans="1:10" ht="32.25" x14ac:dyDescent="0.25">
      <c r="A11" s="6" t="s">
        <v>19</v>
      </c>
      <c r="B11" s="7">
        <v>1.8</v>
      </c>
      <c r="C11" s="7" t="s">
        <v>8</v>
      </c>
      <c r="D11" s="7">
        <v>7.82</v>
      </c>
      <c r="E11" s="7" t="s">
        <v>9</v>
      </c>
      <c r="F11" s="7">
        <v>1</v>
      </c>
      <c r="G11" s="8">
        <f t="shared" si="0"/>
        <v>14.076000000000001</v>
      </c>
      <c r="H11" s="9">
        <f t="shared" si="1"/>
        <v>167</v>
      </c>
      <c r="I11" s="8">
        <f t="shared" si="2"/>
        <v>2350.692</v>
      </c>
    </row>
    <row r="12" spans="1:10" x14ac:dyDescent="0.25">
      <c r="A12" s="6" t="s">
        <v>23</v>
      </c>
      <c r="B12" s="7">
        <v>0.5</v>
      </c>
      <c r="C12" s="7" t="s">
        <v>24</v>
      </c>
      <c r="D12" s="7">
        <v>1</v>
      </c>
      <c r="E12" s="7"/>
      <c r="F12" s="7">
        <v>1</v>
      </c>
      <c r="G12" s="8">
        <f t="shared" si="0"/>
        <v>0.5</v>
      </c>
      <c r="H12" s="9">
        <f t="shared" si="1"/>
        <v>167</v>
      </c>
      <c r="I12" s="8">
        <f t="shared" si="2"/>
        <v>83.5</v>
      </c>
    </row>
    <row r="13" spans="1:10" ht="17.25" x14ac:dyDescent="0.25">
      <c r="A13" s="6" t="s">
        <v>20</v>
      </c>
      <c r="B13" s="7">
        <v>11.15</v>
      </c>
      <c r="C13" s="7" t="s">
        <v>15</v>
      </c>
      <c r="D13" s="7">
        <v>1</v>
      </c>
      <c r="E13" s="7"/>
      <c r="F13" s="7">
        <v>0.04</v>
      </c>
      <c r="G13" s="8">
        <f t="shared" si="0"/>
        <v>0.44600000000000001</v>
      </c>
      <c r="H13" s="9">
        <f t="shared" si="1"/>
        <v>167</v>
      </c>
      <c r="I13" s="8">
        <f t="shared" si="2"/>
        <v>74.481999999999999</v>
      </c>
    </row>
    <row r="14" spans="1:10" x14ac:dyDescent="0.25">
      <c r="A14" s="47" t="s">
        <v>21</v>
      </c>
      <c r="B14" s="48"/>
      <c r="C14" s="48"/>
      <c r="D14" s="48"/>
      <c r="E14" s="48"/>
      <c r="F14" s="49"/>
      <c r="G14" s="5">
        <f>SUM(G5:G13)</f>
        <v>48.521000000000001</v>
      </c>
      <c r="H14" s="10"/>
      <c r="I14" s="11">
        <f>SUM(I5:I13)</f>
        <v>8103.0069999999996</v>
      </c>
      <c r="J14" s="17"/>
    </row>
    <row r="16" spans="1:10" ht="60" x14ac:dyDescent="0.25">
      <c r="B16" s="14" t="s">
        <v>0</v>
      </c>
      <c r="C16" s="3" t="s">
        <v>6</v>
      </c>
    </row>
    <row r="17" spans="1:3" ht="30" x14ac:dyDescent="0.25">
      <c r="B17" s="15" t="s">
        <v>40</v>
      </c>
      <c r="C17" s="16">
        <f>I5</f>
        <v>1780.22</v>
      </c>
    </row>
    <row r="18" spans="1:3" ht="45" x14ac:dyDescent="0.25">
      <c r="B18" s="15" t="s">
        <v>41</v>
      </c>
      <c r="C18" s="16">
        <f>I6</f>
        <v>325.65000000000003</v>
      </c>
    </row>
    <row r="19" spans="1:3" x14ac:dyDescent="0.25">
      <c r="B19" s="15" t="s">
        <v>42</v>
      </c>
      <c r="C19" s="16">
        <f>I7</f>
        <v>417.5</v>
      </c>
    </row>
    <row r="20" spans="1:3" ht="60" x14ac:dyDescent="0.25">
      <c r="B20" s="15" t="s">
        <v>43</v>
      </c>
      <c r="C20" s="16">
        <f>I8</f>
        <v>1910.3130000000001</v>
      </c>
    </row>
    <row r="21" spans="1:3" x14ac:dyDescent="0.25">
      <c r="B21" s="15" t="s">
        <v>25</v>
      </c>
      <c r="C21" s="16">
        <f>I9</f>
        <v>145.29</v>
      </c>
    </row>
    <row r="22" spans="1:3" ht="45" x14ac:dyDescent="0.25">
      <c r="B22" s="15" t="s">
        <v>44</v>
      </c>
      <c r="C22" s="16">
        <f>I10</f>
        <v>1015.36</v>
      </c>
    </row>
    <row r="23" spans="1:3" ht="30" x14ac:dyDescent="0.25">
      <c r="B23" s="15" t="s">
        <v>45</v>
      </c>
      <c r="C23" s="16">
        <f>I11</f>
        <v>2350.692</v>
      </c>
    </row>
    <row r="24" spans="1:3" ht="30" x14ac:dyDescent="0.25">
      <c r="B24" s="15" t="s">
        <v>23</v>
      </c>
      <c r="C24" s="16">
        <f>I12</f>
        <v>83.5</v>
      </c>
    </row>
    <row r="25" spans="1:3" ht="30" x14ac:dyDescent="0.25">
      <c r="B25" s="15" t="s">
        <v>46</v>
      </c>
      <c r="C25" s="16">
        <f>I13</f>
        <v>74.481999999999999</v>
      </c>
    </row>
    <row r="26" spans="1:3" hidden="1" x14ac:dyDescent="0.25">
      <c r="B26" s="10" t="s">
        <v>21</v>
      </c>
      <c r="C26" s="11">
        <f>SUM(C17:C25)</f>
        <v>8103.0069999999996</v>
      </c>
    </row>
    <row r="28" spans="1:3" x14ac:dyDescent="0.25">
      <c r="B28" s="17"/>
    </row>
    <row r="29" spans="1:3" ht="90" x14ac:dyDescent="0.25">
      <c r="A29" s="14" t="s">
        <v>58</v>
      </c>
      <c r="B29" s="18" t="s">
        <v>87</v>
      </c>
    </row>
    <row r="30" spans="1:3" x14ac:dyDescent="0.25">
      <c r="A30" s="15" t="s">
        <v>47</v>
      </c>
      <c r="B30" s="16">
        <f>$C$26*31</f>
        <v>251193.21699999998</v>
      </c>
    </row>
    <row r="31" spans="1:3" x14ac:dyDescent="0.25">
      <c r="A31" s="15" t="s">
        <v>67</v>
      </c>
      <c r="B31" s="16">
        <f>$C$26*28</f>
        <v>226884.196</v>
      </c>
    </row>
    <row r="32" spans="1:3" x14ac:dyDescent="0.25">
      <c r="A32" s="15" t="s">
        <v>48</v>
      </c>
      <c r="B32" s="16">
        <f>$C$26*31</f>
        <v>251193.21699999998</v>
      </c>
    </row>
    <row r="33" spans="1:2" x14ac:dyDescent="0.25">
      <c r="A33" s="15" t="s">
        <v>49</v>
      </c>
      <c r="B33" s="16">
        <f>$C$26*30</f>
        <v>243090.21</v>
      </c>
    </row>
    <row r="34" spans="1:2" x14ac:dyDescent="0.25">
      <c r="A34" s="15" t="s">
        <v>50</v>
      </c>
      <c r="B34" s="16">
        <f>$C$26*31</f>
        <v>251193.21699999998</v>
      </c>
    </row>
    <row r="35" spans="1:2" x14ac:dyDescent="0.25">
      <c r="A35" s="15" t="s">
        <v>51</v>
      </c>
      <c r="B35" s="16">
        <f>$C$26*30</f>
        <v>243090.21</v>
      </c>
    </row>
    <row r="36" spans="1:2" x14ac:dyDescent="0.25">
      <c r="A36" s="15" t="s">
        <v>52</v>
      </c>
      <c r="B36" s="16">
        <f>$C$26*31</f>
        <v>251193.21699999998</v>
      </c>
    </row>
    <row r="37" spans="1:2" x14ac:dyDescent="0.25">
      <c r="A37" s="15" t="s">
        <v>53</v>
      </c>
      <c r="B37" s="16">
        <f>$C$26*31</f>
        <v>251193.21699999998</v>
      </c>
    </row>
    <row r="38" spans="1:2" x14ac:dyDescent="0.25">
      <c r="A38" s="15" t="s">
        <v>54</v>
      </c>
      <c r="B38" s="16">
        <f>$C$26*30</f>
        <v>243090.21</v>
      </c>
    </row>
    <row r="39" spans="1:2" x14ac:dyDescent="0.25">
      <c r="A39" s="15" t="s">
        <v>56</v>
      </c>
      <c r="B39" s="16">
        <f>$C$26*31</f>
        <v>251193.21699999998</v>
      </c>
    </row>
    <row r="40" spans="1:2" x14ac:dyDescent="0.25">
      <c r="A40" s="15" t="s">
        <v>55</v>
      </c>
      <c r="B40" s="16">
        <f>$C$26*30</f>
        <v>243090.21</v>
      </c>
    </row>
    <row r="41" spans="1:2" x14ac:dyDescent="0.25">
      <c r="A41" s="15" t="s">
        <v>57</v>
      </c>
      <c r="B41" s="16">
        <f>$C$26*31</f>
        <v>251193.21699999998</v>
      </c>
    </row>
    <row r="42" spans="1:2" x14ac:dyDescent="0.25">
      <c r="A42" s="10" t="s">
        <v>21</v>
      </c>
      <c r="B42" s="11">
        <f>SUM(B30:B41)</f>
        <v>2957597.5550000002</v>
      </c>
    </row>
  </sheetData>
  <mergeCells count="2">
    <mergeCell ref="A14:F14"/>
    <mergeCell ref="A1:I1"/>
  </mergeCells>
  <pageMargins left="0.7" right="0.7" top="0.75" bottom="0.75" header="0.3" footer="0.3"/>
  <pageSetup paperSize="9" orientation="portrait" r:id="rId1"/>
  <headerFooter>
    <oddFooter>&amp;LWater Budget Calculator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70" zoomScaleNormal="70" workbookViewId="0">
      <selection activeCell="D13" sqref="D13"/>
    </sheetView>
  </sheetViews>
  <sheetFormatPr defaultRowHeight="15" x14ac:dyDescent="0.25"/>
  <cols>
    <col min="1" max="1" width="29.28515625" customWidth="1"/>
    <col min="2" max="2" width="21.42578125" customWidth="1"/>
    <col min="3" max="3" width="10" customWidth="1"/>
    <col min="4" max="4" width="11.140625" customWidth="1"/>
    <col min="5" max="5" width="15.28515625" customWidth="1"/>
    <col min="7" max="7" width="6.42578125" customWidth="1"/>
    <col min="8" max="8" width="40.42578125" customWidth="1"/>
    <col min="9" max="9" width="23.28515625" customWidth="1"/>
  </cols>
  <sheetData>
    <row r="1" spans="1:5" s="23" customFormat="1" ht="36.75" customHeight="1" x14ac:dyDescent="0.25">
      <c r="A1" s="50" t="s">
        <v>96</v>
      </c>
      <c r="B1" s="50"/>
      <c r="C1" s="50"/>
      <c r="D1" s="50"/>
      <c r="E1" s="50"/>
    </row>
    <row r="2" spans="1:5" s="23" customFormat="1" x14ac:dyDescent="0.25">
      <c r="A2" s="37" t="s">
        <v>69</v>
      </c>
      <c r="B2" s="38">
        <v>15000</v>
      </c>
    </row>
    <row r="3" spans="1:5" s="23" customFormat="1" x14ac:dyDescent="0.25"/>
    <row r="4" spans="1:5" s="23" customFormat="1" x14ac:dyDescent="0.25">
      <c r="A4" s="36" t="s">
        <v>70</v>
      </c>
      <c r="B4" s="38">
        <v>0.6</v>
      </c>
    </row>
    <row r="5" spans="1:5" s="23" customFormat="1" x14ac:dyDescent="0.25">
      <c r="A5" s="12" t="s">
        <v>26</v>
      </c>
      <c r="B5" s="12" t="s">
        <v>27</v>
      </c>
    </row>
    <row r="6" spans="1:5" s="23" customFormat="1" ht="22.5" x14ac:dyDescent="0.25">
      <c r="A6" s="40" t="s">
        <v>28</v>
      </c>
      <c r="B6" s="54">
        <v>0.5</v>
      </c>
    </row>
    <row r="7" spans="1:5" s="23" customFormat="1" x14ac:dyDescent="0.25">
      <c r="A7" s="41" t="s">
        <v>29</v>
      </c>
      <c r="B7" s="55"/>
    </row>
    <row r="8" spans="1:5" s="23" customFormat="1" x14ac:dyDescent="0.25">
      <c r="A8" s="42" t="s">
        <v>30</v>
      </c>
      <c r="B8" s="13">
        <v>0.5</v>
      </c>
    </row>
    <row r="9" spans="1:5" s="23" customFormat="1" x14ac:dyDescent="0.25">
      <c r="A9" s="42" t="s">
        <v>31</v>
      </c>
      <c r="B9" s="13">
        <v>0.3</v>
      </c>
    </row>
    <row r="10" spans="1:5" s="23" customFormat="1" ht="22.5" x14ac:dyDescent="0.25">
      <c r="A10" s="42" t="s">
        <v>32</v>
      </c>
      <c r="B10" s="13">
        <v>0.8</v>
      </c>
    </row>
    <row r="11" spans="1:5" s="23" customFormat="1" ht="33.75" x14ac:dyDescent="0.25">
      <c r="A11" s="42" t="s">
        <v>33</v>
      </c>
      <c r="B11" s="13">
        <v>0.8</v>
      </c>
    </row>
    <row r="12" spans="1:5" s="23" customFormat="1" ht="33.75" x14ac:dyDescent="0.25">
      <c r="A12" s="42" t="s">
        <v>34</v>
      </c>
      <c r="B12" s="13">
        <v>0.6</v>
      </c>
    </row>
    <row r="13" spans="1:5" s="23" customFormat="1" x14ac:dyDescent="0.25">
      <c r="A13" s="42" t="s">
        <v>35</v>
      </c>
      <c r="B13" s="13">
        <v>0.8</v>
      </c>
    </row>
    <row r="14" spans="1:5" s="23" customFormat="1" x14ac:dyDescent="0.25">
      <c r="A14" s="42" t="s">
        <v>36</v>
      </c>
      <c r="B14" s="13">
        <v>1</v>
      </c>
    </row>
    <row r="15" spans="1:5" x14ac:dyDescent="0.25">
      <c r="A15" s="42" t="s">
        <v>37</v>
      </c>
      <c r="B15" s="13">
        <v>1</v>
      </c>
    </row>
    <row r="16" spans="1:5" ht="36" x14ac:dyDescent="0.25">
      <c r="A16" s="42" t="s">
        <v>38</v>
      </c>
      <c r="B16" s="25" t="s">
        <v>39</v>
      </c>
    </row>
    <row r="19" spans="1:5" s="39" customFormat="1" ht="45" x14ac:dyDescent="0.25">
      <c r="A19" s="2" t="s">
        <v>58</v>
      </c>
      <c r="B19" s="2" t="s">
        <v>66</v>
      </c>
      <c r="C19" s="2" t="s">
        <v>27</v>
      </c>
      <c r="D19" s="2" t="s">
        <v>59</v>
      </c>
      <c r="E19" s="2" t="s">
        <v>60</v>
      </c>
    </row>
    <row r="20" spans="1:5" x14ac:dyDescent="0.25">
      <c r="A20" s="15" t="s">
        <v>47</v>
      </c>
      <c r="B20" s="19">
        <v>0.31</v>
      </c>
      <c r="C20" s="19">
        <f t="shared" ref="C20:C31" si="0">$B$4</f>
        <v>0.6</v>
      </c>
      <c r="D20" s="19">
        <f t="shared" ref="D20:D31" si="1">$B$2</f>
        <v>15000</v>
      </c>
      <c r="E20" s="20">
        <f>B20*C20*D20*0.623</f>
        <v>1738.17</v>
      </c>
    </row>
    <row r="21" spans="1:5" x14ac:dyDescent="0.25">
      <c r="A21" s="15" t="s">
        <v>67</v>
      </c>
      <c r="B21" s="19">
        <v>0.49</v>
      </c>
      <c r="C21" s="19">
        <f t="shared" si="0"/>
        <v>0.6</v>
      </c>
      <c r="D21" s="19">
        <f t="shared" si="1"/>
        <v>15000</v>
      </c>
      <c r="E21" s="20">
        <f t="shared" ref="E21:E31" si="2">B21*C21*D21*0.623</f>
        <v>2747.43</v>
      </c>
    </row>
    <row r="22" spans="1:5" x14ac:dyDescent="0.25">
      <c r="A22" s="15" t="s">
        <v>48</v>
      </c>
      <c r="B22" s="19">
        <v>1.17</v>
      </c>
      <c r="C22" s="19">
        <f t="shared" si="0"/>
        <v>0.6</v>
      </c>
      <c r="D22" s="19">
        <f t="shared" si="1"/>
        <v>15000</v>
      </c>
      <c r="E22" s="20">
        <f t="shared" si="2"/>
        <v>6560.19</v>
      </c>
    </row>
    <row r="23" spans="1:5" x14ac:dyDescent="0.25">
      <c r="A23" s="15" t="s">
        <v>49</v>
      </c>
      <c r="B23" s="19">
        <v>2.21</v>
      </c>
      <c r="C23" s="19">
        <f t="shared" si="0"/>
        <v>0.6</v>
      </c>
      <c r="D23" s="19">
        <f t="shared" si="1"/>
        <v>15000</v>
      </c>
      <c r="E23" s="20">
        <f t="shared" si="2"/>
        <v>12391.469999999998</v>
      </c>
    </row>
    <row r="24" spans="1:5" x14ac:dyDescent="0.25">
      <c r="A24" s="15" t="s">
        <v>50</v>
      </c>
      <c r="B24" s="19">
        <v>3.58</v>
      </c>
      <c r="C24" s="19">
        <f t="shared" si="0"/>
        <v>0.6</v>
      </c>
      <c r="D24" s="19">
        <f t="shared" si="1"/>
        <v>15000</v>
      </c>
      <c r="E24" s="20">
        <f t="shared" si="2"/>
        <v>20073.060000000001</v>
      </c>
    </row>
    <row r="25" spans="1:5" x14ac:dyDescent="0.25">
      <c r="A25" s="15" t="s">
        <v>51</v>
      </c>
      <c r="B25" s="19">
        <v>4.05</v>
      </c>
      <c r="C25" s="19">
        <f t="shared" si="0"/>
        <v>0.6</v>
      </c>
      <c r="D25" s="19">
        <f t="shared" si="1"/>
        <v>15000</v>
      </c>
      <c r="E25" s="20">
        <f t="shared" si="2"/>
        <v>22708.349999999995</v>
      </c>
    </row>
    <row r="26" spans="1:5" x14ac:dyDescent="0.25">
      <c r="A26" s="15" t="s">
        <v>52</v>
      </c>
      <c r="B26" s="19">
        <v>4.45</v>
      </c>
      <c r="C26" s="19">
        <f t="shared" si="0"/>
        <v>0.6</v>
      </c>
      <c r="D26" s="19">
        <f t="shared" si="1"/>
        <v>15000</v>
      </c>
      <c r="E26" s="20">
        <f t="shared" si="2"/>
        <v>24951.15</v>
      </c>
    </row>
    <row r="27" spans="1:5" x14ac:dyDescent="0.25">
      <c r="A27" s="15" t="s">
        <v>53</v>
      </c>
      <c r="B27" s="19">
        <v>3.8</v>
      </c>
      <c r="C27" s="19">
        <f t="shared" si="0"/>
        <v>0.6</v>
      </c>
      <c r="D27" s="19">
        <f t="shared" si="1"/>
        <v>15000</v>
      </c>
      <c r="E27" s="20">
        <f t="shared" si="2"/>
        <v>21306.6</v>
      </c>
    </row>
    <row r="28" spans="1:5" ht="15" customHeight="1" x14ac:dyDescent="0.25">
      <c r="A28" s="15" t="s">
        <v>54</v>
      </c>
      <c r="B28" s="19">
        <v>2.4700000000000002</v>
      </c>
      <c r="C28" s="19">
        <f t="shared" si="0"/>
        <v>0.6</v>
      </c>
      <c r="D28" s="19">
        <f t="shared" si="1"/>
        <v>15000</v>
      </c>
      <c r="E28" s="20">
        <f t="shared" si="2"/>
        <v>13849.289999999999</v>
      </c>
    </row>
    <row r="29" spans="1:5" x14ac:dyDescent="0.25">
      <c r="A29" s="15" t="s">
        <v>56</v>
      </c>
      <c r="B29" s="19">
        <v>1.37</v>
      </c>
      <c r="C29" s="19">
        <f t="shared" si="0"/>
        <v>0.6</v>
      </c>
      <c r="D29" s="19">
        <f t="shared" si="1"/>
        <v>15000</v>
      </c>
      <c r="E29" s="20">
        <f t="shared" si="2"/>
        <v>7681.5900000000011</v>
      </c>
    </row>
    <row r="30" spans="1:5" x14ac:dyDescent="0.25">
      <c r="A30" s="15" t="s">
        <v>55</v>
      </c>
      <c r="B30" s="19">
        <v>0.56999999999999995</v>
      </c>
      <c r="C30" s="19">
        <f t="shared" si="0"/>
        <v>0.6</v>
      </c>
      <c r="D30" s="19">
        <f t="shared" si="1"/>
        <v>15000</v>
      </c>
      <c r="E30" s="20">
        <f t="shared" si="2"/>
        <v>3195.99</v>
      </c>
    </row>
    <row r="31" spans="1:5" x14ac:dyDescent="0.25">
      <c r="A31" s="15" t="s">
        <v>57</v>
      </c>
      <c r="B31" s="19">
        <v>0.3</v>
      </c>
      <c r="C31" s="19">
        <f t="shared" si="0"/>
        <v>0.6</v>
      </c>
      <c r="D31" s="19">
        <f t="shared" si="1"/>
        <v>15000</v>
      </c>
      <c r="E31" s="20">
        <f t="shared" si="2"/>
        <v>1682.1</v>
      </c>
    </row>
    <row r="32" spans="1:5" x14ac:dyDescent="0.25">
      <c r="A32" s="51" t="s">
        <v>61</v>
      </c>
      <c r="B32" s="52"/>
      <c r="C32" s="52"/>
      <c r="D32" s="53"/>
      <c r="E32" s="21">
        <f>SUM(E20:E31)</f>
        <v>138885.39000000001</v>
      </c>
    </row>
  </sheetData>
  <mergeCells count="3">
    <mergeCell ref="A1:E1"/>
    <mergeCell ref="A32:D32"/>
    <mergeCell ref="B6:B7"/>
  </mergeCells>
  <pageMargins left="0.7" right="0.7" top="0.75" bottom="0.75" header="0.3" footer="0.3"/>
  <pageSetup paperSize="9" orientation="portrait" r:id="rId1"/>
  <headerFooter>
    <oddFooter>&amp;LWater Budget Calculator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sqref="A1:G1"/>
    </sheetView>
  </sheetViews>
  <sheetFormatPr defaultRowHeight="15" x14ac:dyDescent="0.25"/>
  <cols>
    <col min="1" max="1" width="13" customWidth="1"/>
    <col min="2" max="2" width="12.42578125" bestFit="1" customWidth="1"/>
    <col min="3" max="3" width="10.7109375" bestFit="1" customWidth="1"/>
    <col min="4" max="4" width="12.7109375" style="23" bestFit="1" customWidth="1"/>
    <col min="5" max="5" width="10.42578125" bestFit="1" customWidth="1"/>
    <col min="6" max="6" width="11.5703125" customWidth="1"/>
    <col min="7" max="7" width="13.28515625" customWidth="1"/>
  </cols>
  <sheetData>
    <row r="1" spans="1:7" s="23" customFormat="1" ht="63" customHeight="1" x14ac:dyDescent="0.25">
      <c r="A1" s="56" t="s">
        <v>97</v>
      </c>
      <c r="B1" s="56"/>
      <c r="C1" s="56"/>
      <c r="D1" s="56"/>
      <c r="E1" s="56"/>
      <c r="F1" s="56"/>
      <c r="G1" s="56"/>
    </row>
    <row r="2" spans="1:7" ht="60" x14ac:dyDescent="0.25">
      <c r="A2" s="2" t="s">
        <v>58</v>
      </c>
      <c r="B2" s="2" t="s">
        <v>65</v>
      </c>
      <c r="C2" s="2" t="s">
        <v>66</v>
      </c>
      <c r="D2" s="2" t="s">
        <v>64</v>
      </c>
      <c r="E2" s="2" t="s">
        <v>63</v>
      </c>
      <c r="F2" s="2" t="s">
        <v>62</v>
      </c>
      <c r="G2" s="2" t="s">
        <v>68</v>
      </c>
    </row>
    <row r="3" spans="1:7" x14ac:dyDescent="0.25">
      <c r="A3" s="15" t="s">
        <v>47</v>
      </c>
      <c r="B3" s="34">
        <v>0.24465691788526439</v>
      </c>
      <c r="C3" s="35">
        <v>0.31</v>
      </c>
      <c r="D3" s="22">
        <v>0</v>
      </c>
      <c r="E3" s="19">
        <v>0.95</v>
      </c>
      <c r="F3" s="20">
        <v>20000</v>
      </c>
      <c r="G3" s="20">
        <f t="shared" ref="G3:G14" si="0">D3*E3*F3/12*7.48</f>
        <v>0</v>
      </c>
    </row>
    <row r="4" spans="1:7" x14ac:dyDescent="0.25">
      <c r="A4" s="15" t="s">
        <v>67</v>
      </c>
      <c r="B4" s="34">
        <v>1.156355455568054</v>
      </c>
      <c r="C4" s="35">
        <v>0.49</v>
      </c>
      <c r="D4" s="22">
        <f t="shared" ref="D4:D14" si="1">B4-C4</f>
        <v>0.66635545556805398</v>
      </c>
      <c r="E4" s="19">
        <v>0.95</v>
      </c>
      <c r="F4" s="20">
        <v>20000</v>
      </c>
      <c r="G4" s="20">
        <f t="shared" si="0"/>
        <v>7891.8697787776518</v>
      </c>
    </row>
    <row r="5" spans="1:7" x14ac:dyDescent="0.25">
      <c r="A5" s="15" t="s">
        <v>48</v>
      </c>
      <c r="B5" s="34">
        <v>0.82897637795275581</v>
      </c>
      <c r="C5" s="35">
        <v>1.17</v>
      </c>
      <c r="D5" s="22">
        <v>0</v>
      </c>
      <c r="E5" s="19">
        <v>0.95</v>
      </c>
      <c r="F5" s="20">
        <v>20000</v>
      </c>
      <c r="G5" s="20">
        <f t="shared" si="0"/>
        <v>0</v>
      </c>
    </row>
    <row r="6" spans="1:7" x14ac:dyDescent="0.25">
      <c r="A6" s="15" t="s">
        <v>49</v>
      </c>
      <c r="B6" s="34">
        <v>1.2376786235053951</v>
      </c>
      <c r="C6" s="35">
        <v>2.21</v>
      </c>
      <c r="D6" s="22">
        <v>0</v>
      </c>
      <c r="E6" s="19">
        <v>0.95</v>
      </c>
      <c r="F6" s="20">
        <v>20000</v>
      </c>
      <c r="G6" s="20">
        <f t="shared" si="0"/>
        <v>0</v>
      </c>
    </row>
    <row r="7" spans="1:7" x14ac:dyDescent="0.25">
      <c r="A7" s="15" t="s">
        <v>50</v>
      </c>
      <c r="B7" s="34">
        <v>0.45560684224816728</v>
      </c>
      <c r="C7" s="35">
        <v>3.58</v>
      </c>
      <c r="D7" s="22">
        <v>0</v>
      </c>
      <c r="E7" s="19">
        <v>0.95</v>
      </c>
      <c r="F7" s="20">
        <v>20000</v>
      </c>
      <c r="G7" s="20">
        <f t="shared" si="0"/>
        <v>0</v>
      </c>
    </row>
    <row r="8" spans="1:7" x14ac:dyDescent="0.25">
      <c r="A8" s="15" t="s">
        <v>51</v>
      </c>
      <c r="B8" s="34">
        <v>0.79440069991251094</v>
      </c>
      <c r="C8" s="35">
        <v>4.05</v>
      </c>
      <c r="D8" s="22">
        <v>0</v>
      </c>
      <c r="E8" s="19">
        <v>0.95</v>
      </c>
      <c r="F8" s="20">
        <v>20000</v>
      </c>
      <c r="G8" s="20">
        <f t="shared" si="0"/>
        <v>0</v>
      </c>
    </row>
    <row r="9" spans="1:7" x14ac:dyDescent="0.25">
      <c r="A9" s="15" t="s">
        <v>52</v>
      </c>
      <c r="B9" s="34">
        <v>5.5</v>
      </c>
      <c r="C9" s="35">
        <v>4.45</v>
      </c>
      <c r="D9" s="22">
        <f t="shared" si="1"/>
        <v>1.0499999999999998</v>
      </c>
      <c r="E9" s="19">
        <v>0.95</v>
      </c>
      <c r="F9" s="20">
        <v>20000</v>
      </c>
      <c r="G9" s="20">
        <f t="shared" si="0"/>
        <v>12435.499999999998</v>
      </c>
    </row>
    <row r="10" spans="1:7" x14ac:dyDescent="0.25">
      <c r="A10" s="15" t="s">
        <v>53</v>
      </c>
      <c r="B10" s="34">
        <v>6.2</v>
      </c>
      <c r="C10" s="35">
        <v>3.8</v>
      </c>
      <c r="D10" s="22">
        <f t="shared" si="1"/>
        <v>2.4000000000000004</v>
      </c>
      <c r="E10" s="19">
        <v>0.95</v>
      </c>
      <c r="F10" s="20">
        <v>20000</v>
      </c>
      <c r="G10" s="20">
        <f t="shared" si="0"/>
        <v>28424.000000000004</v>
      </c>
    </row>
    <row r="11" spans="1:7" x14ac:dyDescent="0.25">
      <c r="A11" s="15" t="s">
        <v>54</v>
      </c>
      <c r="B11" s="34">
        <v>2.2898804316127155</v>
      </c>
      <c r="C11" s="35">
        <v>2.4700000000000002</v>
      </c>
      <c r="D11" s="22">
        <v>0</v>
      </c>
      <c r="E11" s="19">
        <v>0.95</v>
      </c>
      <c r="F11" s="20">
        <v>20000</v>
      </c>
      <c r="G11" s="20">
        <f t="shared" si="0"/>
        <v>0</v>
      </c>
    </row>
    <row r="12" spans="1:7" x14ac:dyDescent="0.25">
      <c r="A12" s="15" t="s">
        <v>56</v>
      </c>
      <c r="B12" s="34">
        <v>0.89166440401846314</v>
      </c>
      <c r="C12" s="35">
        <v>1.37</v>
      </c>
      <c r="D12" s="22">
        <v>0</v>
      </c>
      <c r="E12" s="19">
        <v>0.95</v>
      </c>
      <c r="F12" s="20">
        <v>20000</v>
      </c>
      <c r="G12" s="20">
        <f t="shared" si="0"/>
        <v>0</v>
      </c>
    </row>
    <row r="13" spans="1:7" x14ac:dyDescent="0.25">
      <c r="A13" s="15" t="s">
        <v>55</v>
      </c>
      <c r="B13" s="34">
        <v>0.35013123359580056</v>
      </c>
      <c r="C13" s="35">
        <v>0.56999999999999995</v>
      </c>
      <c r="D13" s="22">
        <v>0</v>
      </c>
      <c r="E13" s="19">
        <v>0.95</v>
      </c>
      <c r="F13" s="20">
        <v>20000</v>
      </c>
      <c r="G13" s="20">
        <f t="shared" si="0"/>
        <v>0</v>
      </c>
    </row>
    <row r="14" spans="1:7" x14ac:dyDescent="0.25">
      <c r="A14" s="15" t="s">
        <v>57</v>
      </c>
      <c r="B14" s="34">
        <v>0.38553514144065337</v>
      </c>
      <c r="C14" s="35">
        <v>0.3</v>
      </c>
      <c r="D14" s="22">
        <f t="shared" si="1"/>
        <v>8.5535141440653384E-2</v>
      </c>
      <c r="E14" s="19">
        <v>0.95</v>
      </c>
      <c r="F14" s="20">
        <v>20000</v>
      </c>
      <c r="G14" s="20">
        <f t="shared" si="0"/>
        <v>1013.0211917954714</v>
      </c>
    </row>
    <row r="15" spans="1:7" ht="15" customHeight="1" x14ac:dyDescent="0.25">
      <c r="A15" s="51" t="s">
        <v>61</v>
      </c>
      <c r="B15" s="52"/>
      <c r="C15" s="52"/>
      <c r="D15" s="52"/>
      <c r="E15" s="52"/>
      <c r="F15" s="53"/>
      <c r="G15" s="21">
        <f>SUM(G3:G14)</f>
        <v>49764.390970573128</v>
      </c>
    </row>
    <row r="23" spans="4:4" x14ac:dyDescent="0.25">
      <c r="D23"/>
    </row>
  </sheetData>
  <mergeCells count="2">
    <mergeCell ref="A15:F15"/>
    <mergeCell ref="A1:G1"/>
  </mergeCells>
  <pageMargins left="0.7" right="0.7" top="0.75" bottom="0.75" header="0.3" footer="0.3"/>
  <pageSetup paperSize="9" orientation="portrait" r:id="rId1"/>
  <headerFooter>
    <oddFooter>&amp;LWater Budget Calculator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zoomScaleSheetLayoutView="90" workbookViewId="0">
      <selection activeCell="J6" sqref="J6"/>
    </sheetView>
  </sheetViews>
  <sheetFormatPr defaultRowHeight="15" x14ac:dyDescent="0.25"/>
  <cols>
    <col min="1" max="1" width="1.85546875" style="23" customWidth="1"/>
    <col min="2" max="2" width="13.85546875" customWidth="1"/>
    <col min="3" max="3" width="16.5703125" customWidth="1"/>
    <col min="4" max="4" width="17.5703125" customWidth="1"/>
    <col min="5" max="5" width="16.140625" customWidth="1"/>
    <col min="6" max="6" width="17.5703125" customWidth="1"/>
  </cols>
  <sheetData>
    <row r="1" spans="2:8" s="23" customFormat="1" ht="36" customHeight="1" x14ac:dyDescent="0.25">
      <c r="B1" s="56" t="s">
        <v>98</v>
      </c>
      <c r="C1" s="56"/>
      <c r="D1" s="56"/>
      <c r="E1" s="56"/>
      <c r="F1" s="56"/>
    </row>
    <row r="2" spans="2:8" ht="45" x14ac:dyDescent="0.25">
      <c r="B2" s="14" t="s">
        <v>58</v>
      </c>
      <c r="C2" s="18" t="s">
        <v>87</v>
      </c>
      <c r="D2" s="2" t="s">
        <v>91</v>
      </c>
      <c r="E2" s="2" t="s">
        <v>92</v>
      </c>
      <c r="F2" s="2" t="s">
        <v>93</v>
      </c>
    </row>
    <row r="3" spans="2:8" x14ac:dyDescent="0.25">
      <c r="B3" s="15" t="s">
        <v>47</v>
      </c>
      <c r="C3" s="16">
        <f>'Indoor Demand'!B30</f>
        <v>251193.21699999998</v>
      </c>
      <c r="D3" s="20">
        <f>'Outdoor Demand'!E20</f>
        <v>1738.17</v>
      </c>
      <c r="E3" s="20">
        <f>'Rain Water Availability'!G3</f>
        <v>0</v>
      </c>
      <c r="F3" s="20">
        <f>C3+D3-E3</f>
        <v>252931.38699999999</v>
      </c>
    </row>
    <row r="4" spans="2:8" x14ac:dyDescent="0.25">
      <c r="B4" s="15" t="s">
        <v>67</v>
      </c>
      <c r="C4" s="16">
        <f>'Indoor Demand'!B31</f>
        <v>226884.196</v>
      </c>
      <c r="D4" s="20">
        <f>'Outdoor Demand'!E21</f>
        <v>2747.43</v>
      </c>
      <c r="E4" s="20">
        <f>'Rain Water Availability'!G4</f>
        <v>7891.8697787776518</v>
      </c>
      <c r="F4" s="20">
        <f t="shared" ref="F4:F14" si="0">C4+D4-E4</f>
        <v>221739.75622122234</v>
      </c>
    </row>
    <row r="5" spans="2:8" x14ac:dyDescent="0.25">
      <c r="B5" s="15" t="s">
        <v>48</v>
      </c>
      <c r="C5" s="16">
        <f>'Indoor Demand'!B32</f>
        <v>251193.21699999998</v>
      </c>
      <c r="D5" s="20">
        <f>'Outdoor Demand'!E22</f>
        <v>6560.19</v>
      </c>
      <c r="E5" s="20">
        <f>'Rain Water Availability'!G5</f>
        <v>0</v>
      </c>
      <c r="F5" s="20">
        <f t="shared" si="0"/>
        <v>257753.40699999998</v>
      </c>
    </row>
    <row r="6" spans="2:8" x14ac:dyDescent="0.25">
      <c r="B6" s="15" t="s">
        <v>49</v>
      </c>
      <c r="C6" s="16">
        <f>'Indoor Demand'!B33</f>
        <v>243090.21</v>
      </c>
      <c r="D6" s="20">
        <f>'Outdoor Demand'!E23</f>
        <v>12391.469999999998</v>
      </c>
      <c r="E6" s="20">
        <f>'Rain Water Availability'!G6</f>
        <v>0</v>
      </c>
      <c r="F6" s="20">
        <f t="shared" si="0"/>
        <v>255481.68</v>
      </c>
    </row>
    <row r="7" spans="2:8" x14ac:dyDescent="0.25">
      <c r="B7" s="15" t="s">
        <v>50</v>
      </c>
      <c r="C7" s="16">
        <f>'Indoor Demand'!B34</f>
        <v>251193.21699999998</v>
      </c>
      <c r="D7" s="20">
        <f>'Outdoor Demand'!E24</f>
        <v>20073.060000000001</v>
      </c>
      <c r="E7" s="20">
        <f>'Rain Water Availability'!G7</f>
        <v>0</v>
      </c>
      <c r="F7" s="20">
        <f t="shared" si="0"/>
        <v>271266.277</v>
      </c>
    </row>
    <row r="8" spans="2:8" x14ac:dyDescent="0.25">
      <c r="B8" s="15" t="s">
        <v>51</v>
      </c>
      <c r="C8" s="16">
        <f>'Indoor Demand'!B35</f>
        <v>243090.21</v>
      </c>
      <c r="D8" s="20">
        <f>'Outdoor Demand'!E25</f>
        <v>22708.349999999995</v>
      </c>
      <c r="E8" s="20">
        <f>'Rain Water Availability'!G8</f>
        <v>0</v>
      </c>
      <c r="F8" s="20">
        <f t="shared" si="0"/>
        <v>265798.56</v>
      </c>
    </row>
    <row r="9" spans="2:8" x14ac:dyDescent="0.25">
      <c r="B9" s="15" t="s">
        <v>52</v>
      </c>
      <c r="C9" s="16">
        <f>'Indoor Demand'!B36</f>
        <v>251193.21699999998</v>
      </c>
      <c r="D9" s="20">
        <f>'Outdoor Demand'!E26</f>
        <v>24951.15</v>
      </c>
      <c r="E9" s="20">
        <f>'Rain Water Availability'!G9</f>
        <v>12435.499999999998</v>
      </c>
      <c r="F9" s="20">
        <f t="shared" si="0"/>
        <v>263708.86699999997</v>
      </c>
    </row>
    <row r="10" spans="2:8" x14ac:dyDescent="0.25">
      <c r="B10" s="15" t="s">
        <v>53</v>
      </c>
      <c r="C10" s="16">
        <f>'Indoor Demand'!B37</f>
        <v>251193.21699999998</v>
      </c>
      <c r="D10" s="20">
        <f>'Outdoor Demand'!E27</f>
        <v>21306.6</v>
      </c>
      <c r="E10" s="20">
        <f>'Rain Water Availability'!G10</f>
        <v>28424.000000000004</v>
      </c>
      <c r="F10" s="20">
        <f t="shared" si="0"/>
        <v>244075.81699999998</v>
      </c>
    </row>
    <row r="11" spans="2:8" x14ac:dyDescent="0.25">
      <c r="B11" s="15" t="s">
        <v>54</v>
      </c>
      <c r="C11" s="16">
        <f>'Indoor Demand'!B38</f>
        <v>243090.21</v>
      </c>
      <c r="D11" s="20">
        <f>'Outdoor Demand'!E28</f>
        <v>13849.289999999999</v>
      </c>
      <c r="E11" s="20">
        <f>'Rain Water Availability'!G11</f>
        <v>0</v>
      </c>
      <c r="F11" s="20">
        <f t="shared" si="0"/>
        <v>256939.5</v>
      </c>
    </row>
    <row r="12" spans="2:8" x14ac:dyDescent="0.25">
      <c r="B12" s="15" t="s">
        <v>56</v>
      </c>
      <c r="C12" s="16">
        <f>'Indoor Demand'!B39</f>
        <v>251193.21699999998</v>
      </c>
      <c r="D12" s="20">
        <f>'Outdoor Demand'!E29</f>
        <v>7681.5900000000011</v>
      </c>
      <c r="E12" s="20">
        <f>'Rain Water Availability'!G12</f>
        <v>0</v>
      </c>
      <c r="F12" s="20">
        <f t="shared" si="0"/>
        <v>258874.80699999997</v>
      </c>
    </row>
    <row r="13" spans="2:8" x14ac:dyDescent="0.25">
      <c r="B13" s="15" t="s">
        <v>55</v>
      </c>
      <c r="C13" s="16">
        <f>'Indoor Demand'!B40</f>
        <v>243090.21</v>
      </c>
      <c r="D13" s="20">
        <f>'Outdoor Demand'!E30</f>
        <v>3195.99</v>
      </c>
      <c r="E13" s="20">
        <f>'Rain Water Availability'!G13</f>
        <v>0</v>
      </c>
      <c r="F13" s="20">
        <f t="shared" si="0"/>
        <v>246286.19999999998</v>
      </c>
    </row>
    <row r="14" spans="2:8" x14ac:dyDescent="0.25">
      <c r="B14" s="15" t="s">
        <v>57</v>
      </c>
      <c r="C14" s="16">
        <f>'Indoor Demand'!B41</f>
        <v>251193.21699999998</v>
      </c>
      <c r="D14" s="20">
        <f>'Outdoor Demand'!E31</f>
        <v>1682.1</v>
      </c>
      <c r="E14" s="20">
        <f>'Rain Water Availability'!G14</f>
        <v>1013.0211917954714</v>
      </c>
      <c r="F14" s="20">
        <f t="shared" si="0"/>
        <v>251862.29580820451</v>
      </c>
    </row>
    <row r="15" spans="2:8" ht="30" x14ac:dyDescent="0.25">
      <c r="B15" s="24" t="s">
        <v>89</v>
      </c>
      <c r="C15" s="21">
        <f>SUM(C3:C14)</f>
        <v>2957597.5550000002</v>
      </c>
      <c r="D15" s="21">
        <f t="shared" ref="D15:F15" si="1">SUM(D3:D14)</f>
        <v>138885.39000000001</v>
      </c>
      <c r="E15" s="21">
        <f t="shared" si="1"/>
        <v>49764.390970573128</v>
      </c>
      <c r="F15" s="21">
        <f t="shared" si="1"/>
        <v>3046718.5540294275</v>
      </c>
      <c r="H15" s="43"/>
    </row>
  </sheetData>
  <mergeCells count="1">
    <mergeCell ref="B1:F1"/>
  </mergeCells>
  <pageMargins left="0.7" right="0.7" top="0.75" bottom="0.75" header="0.3" footer="0.3"/>
  <pageSetup paperSize="9" orientation="portrait" r:id="rId1"/>
  <headerFooter>
    <oddFooter>&amp;LWater Budget Calculator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Indoor Demand</vt:lpstr>
      <vt:lpstr>Outdoor Demand</vt:lpstr>
      <vt:lpstr>Rain Water Availability</vt:lpstr>
      <vt:lpstr>Water Budget Summary</vt:lpstr>
    </vt:vector>
  </TitlesOfParts>
  <Company>University of Utah 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Local</dc:creator>
  <cp:lastModifiedBy>Muhammad Imran</cp:lastModifiedBy>
  <cp:lastPrinted>2017-02-26T17:23:59Z</cp:lastPrinted>
  <dcterms:created xsi:type="dcterms:W3CDTF">2013-08-05T20:38:01Z</dcterms:created>
  <dcterms:modified xsi:type="dcterms:W3CDTF">2017-02-26T17:24:01Z</dcterms:modified>
</cp:coreProperties>
</file>