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Sc Working\Spring 2017\Water Engineering\Project\50% Submission\Living Building Challenge\RWH\"/>
    </mc:Choice>
  </mc:AlternateContent>
  <bookViews>
    <workbookView xWindow="0" yWindow="0" windowWidth="20490" windowHeight="7305" activeTab="1"/>
  </bookViews>
  <sheets>
    <sheet name="Part 1. Total Demand" sheetId="3" r:id="rId1"/>
    <sheet name="Part 2. Indoor Demand Only" sheetId="4" r:id="rId2"/>
    <sheet name="Part 2. Outdoor Demand Only" sheetId="5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</workbook>
</file>

<file path=xl/calcChain.xml><?xml version="1.0" encoding="utf-8"?>
<calcChain xmlns="http://schemas.openxmlformats.org/spreadsheetml/2006/main">
  <c r="C12" i="3" l="1"/>
  <c r="C29" i="3"/>
  <c r="C13" i="3"/>
  <c r="C30" i="3"/>
  <c r="C14" i="3"/>
  <c r="C31" i="3"/>
  <c r="C15" i="3"/>
  <c r="C32" i="3"/>
  <c r="C16" i="3"/>
  <c r="C33" i="3"/>
  <c r="C17" i="3"/>
  <c r="C34" i="3"/>
  <c r="C18" i="3"/>
  <c r="C35" i="3"/>
  <c r="C19" i="3"/>
  <c r="C36" i="3"/>
  <c r="C20" i="3"/>
  <c r="C37" i="3"/>
  <c r="C21" i="3"/>
  <c r="C38" i="3"/>
  <c r="C22" i="3"/>
  <c r="C39" i="3"/>
  <c r="C11" i="3"/>
  <c r="C28" i="3"/>
  <c r="C32" i="5"/>
  <c r="C33" i="5"/>
  <c r="C34" i="5"/>
  <c r="C35" i="5"/>
  <c r="C36" i="5"/>
  <c r="C37" i="5"/>
  <c r="C38" i="5"/>
  <c r="C39" i="5"/>
  <c r="C29" i="5"/>
  <c r="C30" i="5"/>
  <c r="C31" i="5"/>
  <c r="C28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B46" i="5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B45" i="3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B44" i="4"/>
  <c r="B46" i="3"/>
  <c r="B47" i="3"/>
  <c r="E48" i="4"/>
  <c r="B45" i="4"/>
  <c r="F48" i="4"/>
  <c r="B46" i="4"/>
  <c r="E50" i="5"/>
  <c r="B47" i="5"/>
  <c r="F50" i="5"/>
  <c r="B48" i="5"/>
  <c r="C41" i="5"/>
  <c r="B41" i="5"/>
  <c r="C41" i="4"/>
  <c r="B41" i="4"/>
  <c r="B41" i="3"/>
  <c r="C41" i="3"/>
  <c r="E39" i="3"/>
  <c r="E41" i="3"/>
  <c r="E39" i="5"/>
  <c r="E41" i="5"/>
  <c r="E39" i="4"/>
  <c r="E41" i="4"/>
</calcChain>
</file>

<file path=xl/sharedStrings.xml><?xml version="1.0" encoding="utf-8"?>
<sst xmlns="http://schemas.openxmlformats.org/spreadsheetml/2006/main" count="173" uniqueCount="38">
  <si>
    <t>Month</t>
  </si>
  <si>
    <t>(gal)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</si>
  <si>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</si>
  <si>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</si>
  <si>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</si>
  <si>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</si>
  <si>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</si>
  <si>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</si>
  <si>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</si>
  <si>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</si>
  <si>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</si>
  <si>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</si>
  <si>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</si>
  <si>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</si>
  <si>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Yield</t>
  </si>
  <si>
    <t>Year 1</t>
  </si>
  <si>
    <t>Totals</t>
  </si>
  <si>
    <t>Demand</t>
  </si>
  <si>
    <t>Municipal Makeup</t>
  </si>
  <si>
    <t>Cumulative Storage</t>
  </si>
  <si>
    <t>Notes:</t>
  </si>
  <si>
    <t>2. Yield is Runoff calculated in Unit 5</t>
  </si>
  <si>
    <t>3. Demand is Indoor + Outdoor Demand calculated in Unit 5</t>
  </si>
  <si>
    <t>4. Cumulative Storage is Yield - Demand for each month added to the storage from the previous month</t>
  </si>
  <si>
    <t>5. Municipal Makeup is the amount of water that must be supplied from the piped-in municipal supply to meet the deficit</t>
  </si>
  <si>
    <t>1. Two year sequence used in sizing to account for carry over storage of water from year 1 to year (same precipitation pattern used for both)</t>
  </si>
  <si>
    <t>Year 2</t>
  </si>
  <si>
    <t>2. Yield is Runoff calculated in Class 15</t>
  </si>
  <si>
    <t>3. Demand is Indoor + Outdoor Demand calculated in Class 15</t>
  </si>
  <si>
    <t>Cistern Size</t>
  </si>
  <si>
    <t>Maximum Demand</t>
  </si>
  <si>
    <t>gal</t>
  </si>
  <si>
    <t>cu. Ft</t>
  </si>
  <si>
    <t>Size</t>
  </si>
  <si>
    <t>40*40*9.5</t>
  </si>
  <si>
    <t xml:space="preserve">cu. Ft </t>
  </si>
  <si>
    <t>Not reasonable</t>
  </si>
  <si>
    <t>20*20*9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</si>
</sst>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color indexed="10"/>
      <name val="Arial"/>
      <family val="2"/>
    </font>
    <font>
      <b/>
      <sz val="10"/>
      <color rgb="FF00660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1" fontId="5" fillId="0" borderId="0" xfId="0" applyNumberFormat="1" applyFont="1" applyAlignment="1">
      <alignment horizontal="center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43" fontId="0" fillId="0" borderId="1" xfId="1" applyFont="1" applyBorder="1" applyAlignment="1">
      <alignment horizontal="center"/>
    </xf>
    <xf numFmtId="1" fontId="0" fillId="0" borderId="0" xfId="0" applyNumberFormat="1"/>
    <xf numFmtId="0" fontId="7" fillId="0" borderId="0" xfId="0" applyFont="1"/>
    <xf numFmtId="2" fontId="0" fillId="0" borderId="0" xfId="0" applyNumberForma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0" xfId="0" applyFont="1" applyAlignment="1"/>
    <xf numFmtId="0" fontId="0" fillId="0" borderId="0" xfId="0" applyAlignment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21" zoomScale="85" zoomScaleNormal="85" workbookViewId="0">
      <selection activeCell="D35" sqref="D35"/>
    </sheetView>
  </sheetViews>
  <sheetFormatPr defaultRowHeight="12.75" x14ac:dyDescent="0.2"/>
  <cols>
    <col min="1" max="1" width="12.140625" customWidth="1"/>
    <col min="2" max="2" width="11.42578125" customWidth="1"/>
    <col min="3" max="3" width="13" customWidth="1"/>
    <col min="4" max="4" width="26.42578125" customWidth="1"/>
    <col min="5" max="5" width="18.85546875" bestFit="1" customWidth="1"/>
    <col min="6" max="6" width="17.42578125" bestFit="1" customWidth="1"/>
    <col min="7" max="7" width="18.42578125" bestFit="1" customWidth="1"/>
  </cols>
  <sheetData>
    <row r="1" spans="1:7" x14ac:dyDescent="0.2">
      <c r="A1" s="1" t="s">
        <v>20</v>
      </c>
    </row>
    <row r="2" spans="1:7" x14ac:dyDescent="0.2">
      <c r="A2" t="s">
        <v>25</v>
      </c>
    </row>
    <row r="3" spans="1:7" x14ac:dyDescent="0.2">
      <c r="A3" t="s">
        <v>27</v>
      </c>
    </row>
    <row r="4" spans="1:7" x14ac:dyDescent="0.2">
      <c r="A4" t="s">
        <v>28</v>
      </c>
    </row>
    <row r="5" spans="1:7" x14ac:dyDescent="0.2">
      <c r="A5" t="s">
        <v>23</v>
      </c>
    </row>
    <row r="6" spans="1:7" x14ac:dyDescent="0.2">
      <c r="A6" t="s">
        <v>24</v>
      </c>
    </row>
    <row r="8" spans="1:7" ht="18" x14ac:dyDescent="0.25">
      <c r="A8" s="17" t="s">
        <v>15</v>
      </c>
      <c r="B8" s="17"/>
      <c r="C8" s="17"/>
      <c r="D8" s="17"/>
      <c r="E8" s="17"/>
      <c r="F8" s="2"/>
      <c r="G8" s="2"/>
    </row>
    <row r="9" spans="1:7" x14ac:dyDescent="0.2">
      <c r="A9" s="8" t="s">
        <v>0</v>
      </c>
      <c r="B9" s="8" t="s">
        <v>14</v>
      </c>
      <c r="C9" s="8" t="s">
        <v>17</v>
      </c>
      <c r="D9" s="8" t="s">
        <v>19</v>
      </c>
      <c r="E9" s="8" t="s">
        <v>18</v>
      </c>
      <c r="F9" s="2"/>
      <c r="G9" s="2"/>
    </row>
    <row r="10" spans="1:7" x14ac:dyDescent="0.2">
      <c r="A10" s="8"/>
      <c r="B10" s="8" t="s">
        <v>1</v>
      </c>
      <c r="C10" s="8" t="s">
        <v>1</v>
      </c>
      <c r="D10" s="8" t="s">
        <v>1</v>
      </c>
      <c r="E10" s="8" t="s">
        <v>1</v>
      </c>
      <c r="F10" s="3"/>
      <c r="G10" s="4"/>
    </row>
    <row r="11" spans="1:7" x14ac:dyDescent="0.2">
      <c r="A11" s="9" t="s">
        <v>2</v>
      </c>
      <c r="B11" s="13">
        <v>710.59999999999991</v>
      </c>
      <c r="C11" s="13">
        <f>'Part 2. Indoor Demand Only'!C11+'Part 2. Outdoor Demand Only'!C11</f>
        <v>13838.152</v>
      </c>
      <c r="D11" s="10">
        <f>B11-C11</f>
        <v>-13127.552</v>
      </c>
      <c r="E11" s="11">
        <f t="shared" ref="E11:E22" si="0">IF(D11&lt;0,(-D11),0)</f>
        <v>13127.552</v>
      </c>
      <c r="F11" s="3"/>
      <c r="G11" s="4"/>
    </row>
    <row r="12" spans="1:7" x14ac:dyDescent="0.2">
      <c r="A12" s="9" t="s">
        <v>3</v>
      </c>
      <c r="B12" s="13">
        <v>3197.7</v>
      </c>
      <c r="C12" s="13">
        <f>'Part 2. Indoor Demand Only'!C12+'Part 2. Outdoor Demand Only'!C12</f>
        <v>12498.976000000002</v>
      </c>
      <c r="D12" s="10">
        <f t="shared" ref="D12:D22" si="1">D11+E11+(B12-C12)</f>
        <v>-9301.2760000000017</v>
      </c>
      <c r="E12" s="11">
        <f t="shared" si="0"/>
        <v>9301.2760000000017</v>
      </c>
      <c r="F12" s="3"/>
      <c r="G12" s="4"/>
    </row>
    <row r="13" spans="1:7" x14ac:dyDescent="0.2">
      <c r="A13" s="9" t="s">
        <v>4</v>
      </c>
      <c r="B13" s="13">
        <v>2013.3666666666668</v>
      </c>
      <c r="C13" s="13">
        <f>'Part 2. Indoor Demand Only'!C13+'Part 2. Outdoor Demand Only'!C13</f>
        <v>13838.152</v>
      </c>
      <c r="D13" s="10">
        <f t="shared" si="1"/>
        <v>-11824.785333333333</v>
      </c>
      <c r="E13" s="11">
        <f t="shared" si="0"/>
        <v>11824.785333333333</v>
      </c>
      <c r="F13" s="3"/>
      <c r="G13" s="4"/>
    </row>
    <row r="14" spans="1:7" x14ac:dyDescent="0.2">
      <c r="A14" s="9" t="s">
        <v>5</v>
      </c>
      <c r="B14" s="13">
        <v>3316.1333333333337</v>
      </c>
      <c r="C14" s="13">
        <f>'Part 2. Indoor Demand Only'!C14+'Part 2. Outdoor Demand Only'!C14</f>
        <v>13391.760000000002</v>
      </c>
      <c r="D14" s="10">
        <f t="shared" si="1"/>
        <v>-10075.626666666669</v>
      </c>
      <c r="E14" s="11">
        <f t="shared" si="0"/>
        <v>10075.626666666669</v>
      </c>
      <c r="F14" s="3"/>
      <c r="G14" s="4"/>
    </row>
    <row r="15" spans="1:7" x14ac:dyDescent="0.2">
      <c r="A15" s="9" t="s">
        <v>6</v>
      </c>
      <c r="B15" s="13">
        <v>1302.7666666666664</v>
      </c>
      <c r="C15" s="13">
        <f>'Part 2. Indoor Demand Only'!C15+'Part 2. Outdoor Demand Only'!C15</f>
        <v>51008.299293690485</v>
      </c>
      <c r="D15" s="10">
        <f t="shared" si="1"/>
        <v>-49705.532627023815</v>
      </c>
      <c r="E15" s="11">
        <f t="shared" si="0"/>
        <v>49705.532627023815</v>
      </c>
      <c r="F15" s="3"/>
      <c r="G15" s="4"/>
    </row>
    <row r="16" spans="1:7" x14ac:dyDescent="0.2">
      <c r="A16" s="9" t="s">
        <v>7</v>
      </c>
      <c r="B16" s="13">
        <v>2131.7999999999997</v>
      </c>
      <c r="C16" s="13">
        <f>'Part 2. Indoor Demand Only'!C16+'Part 2. Outdoor Demand Only'!C16</f>
        <v>60558.776262500018</v>
      </c>
      <c r="D16" s="10">
        <f t="shared" si="1"/>
        <v>-58426.976262500015</v>
      </c>
      <c r="E16" s="11">
        <f t="shared" si="0"/>
        <v>58426.976262500015</v>
      </c>
      <c r="F16" s="16"/>
      <c r="G16" s="4"/>
    </row>
    <row r="17" spans="1:7" x14ac:dyDescent="0.2">
      <c r="A17" s="9" t="s">
        <v>8</v>
      </c>
      <c r="B17" s="13">
        <v>22265.466666666664</v>
      </c>
      <c r="C17" s="13">
        <f>'Part 2. Indoor Demand Only'!C17+'Part 2. Outdoor Demand Only'!C17</f>
        <v>37924.758496428578</v>
      </c>
      <c r="D17" s="10">
        <f t="shared" si="1"/>
        <v>-15659.291829761914</v>
      </c>
      <c r="E17" s="11">
        <f t="shared" si="0"/>
        <v>15659.291829761914</v>
      </c>
      <c r="F17" s="3"/>
      <c r="G17" s="4"/>
    </row>
    <row r="18" spans="1:7" x14ac:dyDescent="0.2">
      <c r="A18" s="9" t="s">
        <v>9</v>
      </c>
      <c r="B18" s="13">
        <v>33516.633333333331</v>
      </c>
      <c r="C18" s="13">
        <f>'Part 2. Indoor Demand Only'!C18+'Part 2. Outdoor Demand Only'!C18</f>
        <v>30106.858139047617</v>
      </c>
      <c r="D18" s="10">
        <f t="shared" si="1"/>
        <v>3409.775194285714</v>
      </c>
      <c r="E18" s="11">
        <f t="shared" si="0"/>
        <v>0</v>
      </c>
      <c r="F18" s="3"/>
      <c r="G18" s="4"/>
    </row>
    <row r="19" spans="1:7" x14ac:dyDescent="0.2">
      <c r="A19" s="9" t="s">
        <v>10</v>
      </c>
      <c r="B19" s="13">
        <v>6158.5333333333338</v>
      </c>
      <c r="C19" s="13">
        <f>'Part 2. Indoor Demand Only'!C19+'Part 2. Outdoor Demand Only'!C19</f>
        <v>26834.120859285715</v>
      </c>
      <c r="D19" s="10">
        <f t="shared" si="1"/>
        <v>-17265.812331666668</v>
      </c>
      <c r="E19" s="11">
        <f t="shared" si="0"/>
        <v>17265.812331666668</v>
      </c>
      <c r="F19" s="3"/>
      <c r="G19" s="4"/>
    </row>
    <row r="20" spans="1:7" x14ac:dyDescent="0.2">
      <c r="A20" s="9" t="s">
        <v>11</v>
      </c>
      <c r="B20" s="13">
        <v>2605.5333333333328</v>
      </c>
      <c r="C20" s="13">
        <f>'Part 2. Indoor Demand Only'!C20+'Part 2. Outdoor Demand Only'!C20</f>
        <v>13838.152</v>
      </c>
      <c r="D20" s="10">
        <f t="shared" si="1"/>
        <v>-11232.618666666667</v>
      </c>
      <c r="E20" s="11">
        <f t="shared" si="0"/>
        <v>11232.618666666667</v>
      </c>
      <c r="F20" s="3"/>
      <c r="G20" s="4"/>
    </row>
    <row r="21" spans="1:7" x14ac:dyDescent="0.2">
      <c r="A21" s="9" t="s">
        <v>12</v>
      </c>
      <c r="B21" s="13">
        <v>1065.8999999999999</v>
      </c>
      <c r="C21" s="13">
        <f>'Part 2. Indoor Demand Only'!C21+'Part 2. Outdoor Demand Only'!C21</f>
        <v>13391.760000000002</v>
      </c>
      <c r="D21" s="10">
        <f t="shared" si="1"/>
        <v>-12325.860000000002</v>
      </c>
      <c r="E21" s="11">
        <f t="shared" si="0"/>
        <v>12325.860000000002</v>
      </c>
      <c r="F21" s="3"/>
      <c r="G21" s="4"/>
    </row>
    <row r="22" spans="1:7" x14ac:dyDescent="0.2">
      <c r="A22" s="9" t="s">
        <v>13</v>
      </c>
      <c r="B22" s="13">
        <v>1065.8999999999999</v>
      </c>
      <c r="C22" s="13">
        <f>'Part 2. Indoor Demand Only'!C22+'Part 2. Outdoor Demand Only'!C22</f>
        <v>13838.152</v>
      </c>
      <c r="D22" s="10">
        <f t="shared" si="1"/>
        <v>-12772.252</v>
      </c>
      <c r="E22" s="11">
        <f t="shared" si="0"/>
        <v>12772.252</v>
      </c>
      <c r="F22" s="3"/>
    </row>
    <row r="25" spans="1:7" ht="18" x14ac:dyDescent="0.25">
      <c r="A25" s="17" t="s">
        <v>26</v>
      </c>
      <c r="B25" s="17"/>
      <c r="C25" s="17"/>
      <c r="D25" s="17"/>
      <c r="E25" s="17"/>
    </row>
    <row r="26" spans="1:7" x14ac:dyDescent="0.2">
      <c r="A26" s="8" t="s">
        <v>0</v>
      </c>
      <c r="B26" s="8" t="s">
        <v>14</v>
      </c>
      <c r="C26" s="8" t="s">
        <v>17</v>
      </c>
      <c r="D26" s="8" t="s">
        <v>19</v>
      </c>
      <c r="E26" s="8" t="s">
        <v>18</v>
      </c>
    </row>
    <row r="27" spans="1:7" x14ac:dyDescent="0.2">
      <c r="A27" s="8"/>
      <c r="B27" s="8" t="s">
        <v>1</v>
      </c>
      <c r="C27" s="8" t="s">
        <v>1</v>
      </c>
      <c r="D27" s="8" t="s">
        <v>1</v>
      </c>
      <c r="E27" s="8" t="s">
        <v>1</v>
      </c>
    </row>
    <row r="28" spans="1:7" x14ac:dyDescent="0.2">
      <c r="A28" s="9" t="s">
        <v>2</v>
      </c>
      <c r="B28" s="13">
        <v>710.59999999999991</v>
      </c>
      <c r="C28" s="13">
        <f>C11</f>
        <v>13838.152</v>
      </c>
      <c r="D28" s="10">
        <f>D22+E22+(B28-C28)</f>
        <v>-13127.552</v>
      </c>
      <c r="E28" s="10">
        <f t="shared" ref="E28:E39" si="2">IF(D28&lt;0,(-D28),0)</f>
        <v>13127.552</v>
      </c>
    </row>
    <row r="29" spans="1:7" x14ac:dyDescent="0.2">
      <c r="A29" s="9" t="s">
        <v>3</v>
      </c>
      <c r="B29" s="13">
        <v>3197.7</v>
      </c>
      <c r="C29" s="13">
        <f t="shared" ref="C29:C39" si="3">C12</f>
        <v>12498.976000000002</v>
      </c>
      <c r="D29" s="10">
        <f t="shared" ref="D29:D39" si="4">D28+E28+(B29-C29)</f>
        <v>-9301.2760000000017</v>
      </c>
      <c r="E29" s="10">
        <f t="shared" si="2"/>
        <v>9301.2760000000017</v>
      </c>
    </row>
    <row r="30" spans="1:7" x14ac:dyDescent="0.2">
      <c r="A30" s="9" t="s">
        <v>4</v>
      </c>
      <c r="B30" s="13">
        <v>2013.3666666666668</v>
      </c>
      <c r="C30" s="13">
        <f t="shared" si="3"/>
        <v>13838.152</v>
      </c>
      <c r="D30" s="10">
        <f t="shared" si="4"/>
        <v>-11824.785333333333</v>
      </c>
      <c r="E30" s="10">
        <f t="shared" si="2"/>
        <v>11824.785333333333</v>
      </c>
    </row>
    <row r="31" spans="1:7" x14ac:dyDescent="0.2">
      <c r="A31" s="9" t="s">
        <v>5</v>
      </c>
      <c r="B31" s="13">
        <v>3316.1333333333337</v>
      </c>
      <c r="C31" s="13">
        <f t="shared" si="3"/>
        <v>13391.760000000002</v>
      </c>
      <c r="D31" s="11">
        <f t="shared" si="4"/>
        <v>-10075.626666666669</v>
      </c>
      <c r="E31" s="10">
        <f t="shared" si="2"/>
        <v>10075.626666666669</v>
      </c>
      <c r="F31" s="5"/>
    </row>
    <row r="32" spans="1:7" x14ac:dyDescent="0.2">
      <c r="A32" s="9" t="s">
        <v>6</v>
      </c>
      <c r="B32" s="13">
        <v>1302.7666666666664</v>
      </c>
      <c r="C32" s="13">
        <f t="shared" si="3"/>
        <v>51008.299293690485</v>
      </c>
      <c r="D32" s="10">
        <f t="shared" si="4"/>
        <v>-49705.532627023815</v>
      </c>
      <c r="E32" s="10">
        <f t="shared" si="2"/>
        <v>49705.532627023815</v>
      </c>
    </row>
    <row r="33" spans="1:6" x14ac:dyDescent="0.2">
      <c r="A33" s="9" t="s">
        <v>7</v>
      </c>
      <c r="B33" s="13">
        <v>2131.7999999999997</v>
      </c>
      <c r="C33" s="13">
        <f t="shared" si="3"/>
        <v>60558.776262500018</v>
      </c>
      <c r="D33" s="10">
        <f t="shared" si="4"/>
        <v>-58426.976262500015</v>
      </c>
      <c r="E33" s="12">
        <f t="shared" si="2"/>
        <v>58426.976262500015</v>
      </c>
    </row>
    <row r="34" spans="1:6" x14ac:dyDescent="0.2">
      <c r="A34" s="9" t="s">
        <v>8</v>
      </c>
      <c r="B34" s="13">
        <v>22265.466666666664</v>
      </c>
      <c r="C34" s="13">
        <f t="shared" si="3"/>
        <v>37924.758496428578</v>
      </c>
      <c r="D34" s="10">
        <f t="shared" si="4"/>
        <v>-15659.291829761914</v>
      </c>
      <c r="E34" s="10">
        <f t="shared" si="2"/>
        <v>15659.291829761914</v>
      </c>
    </row>
    <row r="35" spans="1:6" x14ac:dyDescent="0.2">
      <c r="A35" s="9" t="s">
        <v>9</v>
      </c>
      <c r="B35" s="13">
        <v>33516.633333333331</v>
      </c>
      <c r="C35" s="13">
        <f t="shared" si="3"/>
        <v>30106.858139047617</v>
      </c>
      <c r="D35" s="10">
        <f t="shared" si="4"/>
        <v>3409.775194285714</v>
      </c>
      <c r="E35" s="10">
        <f t="shared" si="2"/>
        <v>0</v>
      </c>
    </row>
    <row r="36" spans="1:6" x14ac:dyDescent="0.2">
      <c r="A36" s="9" t="s">
        <v>10</v>
      </c>
      <c r="B36" s="13">
        <v>6158.5333333333338</v>
      </c>
      <c r="C36" s="13">
        <f t="shared" si="3"/>
        <v>26834.120859285715</v>
      </c>
      <c r="D36" s="10">
        <f t="shared" si="4"/>
        <v>-17265.812331666668</v>
      </c>
      <c r="E36" s="10">
        <f t="shared" si="2"/>
        <v>17265.812331666668</v>
      </c>
    </row>
    <row r="37" spans="1:6" x14ac:dyDescent="0.2">
      <c r="A37" s="9" t="s">
        <v>11</v>
      </c>
      <c r="B37" s="13">
        <v>2605.5333333333328</v>
      </c>
      <c r="C37" s="13">
        <f t="shared" si="3"/>
        <v>13838.152</v>
      </c>
      <c r="D37" s="10">
        <f t="shared" si="4"/>
        <v>-11232.618666666667</v>
      </c>
      <c r="E37" s="10">
        <f t="shared" si="2"/>
        <v>11232.618666666667</v>
      </c>
    </row>
    <row r="38" spans="1:6" x14ac:dyDescent="0.2">
      <c r="A38" s="9" t="s">
        <v>12</v>
      </c>
      <c r="B38" s="13">
        <v>1065.8999999999999</v>
      </c>
      <c r="C38" s="13">
        <f t="shared" si="3"/>
        <v>13391.760000000002</v>
      </c>
      <c r="D38" s="10">
        <f t="shared" si="4"/>
        <v>-12325.860000000002</v>
      </c>
      <c r="E38" s="10">
        <f t="shared" si="2"/>
        <v>12325.860000000002</v>
      </c>
    </row>
    <row r="39" spans="1:6" x14ac:dyDescent="0.2">
      <c r="A39" s="9" t="s">
        <v>13</v>
      </c>
      <c r="B39" s="13">
        <v>1065.8999999999999</v>
      </c>
      <c r="C39" s="13">
        <f t="shared" si="3"/>
        <v>13838.152</v>
      </c>
      <c r="D39" s="10">
        <f t="shared" si="4"/>
        <v>-12772.252</v>
      </c>
      <c r="E39" s="10">
        <f t="shared" si="2"/>
        <v>12772.252</v>
      </c>
    </row>
    <row r="41" spans="1:6" x14ac:dyDescent="0.2">
      <c r="A41" s="1" t="s">
        <v>16</v>
      </c>
      <c r="B41" s="4">
        <f>SUM(B28:B39)</f>
        <v>79350.333333333314</v>
      </c>
      <c r="C41" s="4">
        <f>SUM(C28:C39)</f>
        <v>301067.91705095238</v>
      </c>
      <c r="E41" s="6">
        <f>SUM(E28:E39)</f>
        <v>221717.58371761913</v>
      </c>
      <c r="F41" s="7"/>
    </row>
    <row r="44" spans="1:6" x14ac:dyDescent="0.2">
      <c r="A44" s="1" t="s">
        <v>29</v>
      </c>
    </row>
    <row r="45" spans="1:6" x14ac:dyDescent="0.2">
      <c r="A45" t="s">
        <v>30</v>
      </c>
      <c r="B45" s="14">
        <f>MAX(D28:D39)</f>
        <v>3409.775194285714</v>
      </c>
      <c r="C45" t="s">
        <v>31</v>
      </c>
    </row>
    <row r="46" spans="1:6" x14ac:dyDescent="0.2">
      <c r="B46">
        <f>B45/7.485</f>
        <v>455.54778814772396</v>
      </c>
      <c r="C46" t="s">
        <v>32</v>
      </c>
    </row>
    <row r="47" spans="1:6" x14ac:dyDescent="0.2">
      <c r="B47">
        <f>SQRT(B46)</f>
        <v>21.343565497538691</v>
      </c>
    </row>
    <row r="48" spans="1:6" x14ac:dyDescent="0.2">
      <c r="A48" s="15"/>
      <c r="B48" s="15"/>
      <c r="C48" s="15"/>
    </row>
    <row r="49" spans="2:3" x14ac:dyDescent="0.2">
      <c r="B49" s="18"/>
      <c r="C49" s="19"/>
    </row>
  </sheetData>
  <mergeCells count="3">
    <mergeCell ref="A8:E8"/>
    <mergeCell ref="A25:E25"/>
    <mergeCell ref="B49:C49"/>
  </mergeCells>
  <phoneticPr fontId="2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20" zoomScale="85" zoomScaleNormal="85" workbookViewId="0">
      <selection activeCell="G37" sqref="G37"/>
    </sheetView>
  </sheetViews>
  <sheetFormatPr defaultRowHeight="12.75" x14ac:dyDescent="0.2"/>
  <cols>
    <col min="1" max="1" width="17.28515625" customWidth="1"/>
    <col min="2" max="2" width="11.42578125" customWidth="1"/>
    <col min="3" max="3" width="13" customWidth="1"/>
    <col min="4" max="4" width="26.42578125" customWidth="1"/>
    <col min="5" max="5" width="18.85546875" bestFit="1" customWidth="1"/>
    <col min="6" max="6" width="17.42578125" bestFit="1" customWidth="1"/>
    <col min="7" max="7" width="18.42578125" bestFit="1" customWidth="1"/>
  </cols>
  <sheetData>
    <row r="1" spans="1:7" x14ac:dyDescent="0.2">
      <c r="A1" s="1" t="s">
        <v>20</v>
      </c>
    </row>
    <row r="2" spans="1:7" x14ac:dyDescent="0.2">
      <c r="A2" t="s">
        <v>25</v>
      </c>
    </row>
    <row r="3" spans="1:7" x14ac:dyDescent="0.2">
      <c r="A3" t="s">
        <v>21</v>
      </c>
    </row>
    <row r="4" spans="1:7" x14ac:dyDescent="0.2">
      <c r="A4" t="s">
        <v>22</v>
      </c>
    </row>
    <row r="5" spans="1:7" x14ac:dyDescent="0.2">
      <c r="A5" t="s">
        <v>23</v>
      </c>
    </row>
    <row r="6" spans="1:7" x14ac:dyDescent="0.2">
      <c r="A6" t="s">
        <v>24</v>
      </c>
    </row>
    <row r="8" spans="1:7" ht="18" x14ac:dyDescent="0.25">
      <c r="A8" s="17" t="s">
        <v>15</v>
      </c>
      <c r="B8" s="17"/>
      <c r="C8" s="17"/>
      <c r="D8" s="17"/>
      <c r="E8" s="17"/>
      <c r="F8" s="2"/>
      <c r="G8" s="2"/>
    </row>
    <row r="9" spans="1:7" x14ac:dyDescent="0.2">
      <c r="A9" s="8" t="s">
        <v>0</v>
      </c>
      <c r="B9" s="8" t="s">
        <v>14</v>
      </c>
      <c r="C9" s="8" t="s">
        <v>17</v>
      </c>
      <c r="D9" s="8" t="s">
        <v>19</v>
      </c>
      <c r="E9" s="8" t="s">
        <v>18</v>
      </c>
      <c r="F9" s="2"/>
      <c r="G9" s="2"/>
    </row>
    <row r="10" spans="1:7" x14ac:dyDescent="0.2">
      <c r="A10" s="8"/>
      <c r="B10" s="8" t="s">
        <v>1</v>
      </c>
      <c r="C10" s="8" t="s">
        <v>1</v>
      </c>
      <c r="D10" s="8" t="s">
        <v>1</v>
      </c>
      <c r="E10" s="8" t="s">
        <v>1</v>
      </c>
      <c r="F10" s="3"/>
      <c r="G10" s="4"/>
    </row>
    <row r="11" spans="1:7" x14ac:dyDescent="0.2">
      <c r="A11" s="9" t="s">
        <v>2</v>
      </c>
      <c r="B11" s="10">
        <v>710.59999999999991</v>
      </c>
      <c r="C11" s="10">
        <v>13838.152</v>
      </c>
      <c r="D11" s="10">
        <f>B11-C11</f>
        <v>-13127.552</v>
      </c>
      <c r="E11" s="10">
        <f t="shared" ref="E11:E22" si="0">IF(D11&lt;0,(-D11),0)</f>
        <v>13127.552</v>
      </c>
      <c r="F11" s="3"/>
      <c r="G11" s="4"/>
    </row>
    <row r="12" spans="1:7" x14ac:dyDescent="0.2">
      <c r="A12" s="9" t="s">
        <v>3</v>
      </c>
      <c r="B12" s="10">
        <v>3197.7</v>
      </c>
      <c r="C12" s="10">
        <v>12498.976000000002</v>
      </c>
      <c r="D12" s="10">
        <f t="shared" ref="D12:D22" si="1">D11+E11+(B12-C12)</f>
        <v>-9301.2760000000017</v>
      </c>
      <c r="E12" s="10">
        <f t="shared" si="0"/>
        <v>9301.2760000000017</v>
      </c>
      <c r="F12" s="3"/>
      <c r="G12" s="4"/>
    </row>
    <row r="13" spans="1:7" x14ac:dyDescent="0.2">
      <c r="A13" s="9" t="s">
        <v>4</v>
      </c>
      <c r="B13" s="10">
        <v>2013.3666666666668</v>
      </c>
      <c r="C13" s="10">
        <v>13838.152</v>
      </c>
      <c r="D13" s="10">
        <f t="shared" si="1"/>
        <v>-11824.785333333333</v>
      </c>
      <c r="E13" s="10">
        <f t="shared" si="0"/>
        <v>11824.785333333333</v>
      </c>
      <c r="F13" s="3"/>
      <c r="G13" s="4"/>
    </row>
    <row r="14" spans="1:7" x14ac:dyDescent="0.2">
      <c r="A14" s="9" t="s">
        <v>5</v>
      </c>
      <c r="B14" s="10">
        <v>3316.1333333333337</v>
      </c>
      <c r="C14" s="10">
        <v>13391.760000000002</v>
      </c>
      <c r="D14" s="10">
        <f t="shared" si="1"/>
        <v>-10075.626666666669</v>
      </c>
      <c r="E14" s="10">
        <f t="shared" si="0"/>
        <v>10075.626666666669</v>
      </c>
      <c r="F14" s="3"/>
      <c r="G14" s="4"/>
    </row>
    <row r="15" spans="1:7" x14ac:dyDescent="0.2">
      <c r="A15" s="9" t="s">
        <v>6</v>
      </c>
      <c r="B15" s="10">
        <v>1302.7666666666664</v>
      </c>
      <c r="C15" s="10">
        <v>13838.152</v>
      </c>
      <c r="D15" s="10">
        <f t="shared" si="1"/>
        <v>-12535.385333333334</v>
      </c>
      <c r="E15" s="10">
        <f t="shared" si="0"/>
        <v>12535.385333333334</v>
      </c>
      <c r="F15" s="3"/>
      <c r="G15" s="4"/>
    </row>
    <row r="16" spans="1:7" x14ac:dyDescent="0.2">
      <c r="A16" s="9" t="s">
        <v>7</v>
      </c>
      <c r="B16" s="10">
        <v>2131.7999999999997</v>
      </c>
      <c r="C16" s="10">
        <v>13391.760000000002</v>
      </c>
      <c r="D16" s="10">
        <f t="shared" si="1"/>
        <v>-11259.960000000003</v>
      </c>
      <c r="E16" s="10">
        <f t="shared" si="0"/>
        <v>11259.960000000003</v>
      </c>
      <c r="F16" s="3"/>
      <c r="G16" s="4"/>
    </row>
    <row r="17" spans="1:7" x14ac:dyDescent="0.2">
      <c r="A17" s="9" t="s">
        <v>8</v>
      </c>
      <c r="B17" s="10">
        <v>22265.466666666664</v>
      </c>
      <c r="C17" s="10">
        <v>13838.152</v>
      </c>
      <c r="D17" s="10">
        <f t="shared" si="1"/>
        <v>8427.3146666666635</v>
      </c>
      <c r="E17" s="10">
        <f t="shared" si="0"/>
        <v>0</v>
      </c>
      <c r="F17" s="3"/>
      <c r="G17" s="4"/>
    </row>
    <row r="18" spans="1:7" x14ac:dyDescent="0.2">
      <c r="A18" s="9" t="s">
        <v>9</v>
      </c>
      <c r="B18" s="10">
        <v>33516.633333333331</v>
      </c>
      <c r="C18" s="10">
        <v>13838.152</v>
      </c>
      <c r="D18" s="10">
        <f t="shared" si="1"/>
        <v>28105.795999999995</v>
      </c>
      <c r="E18" s="10">
        <f t="shared" si="0"/>
        <v>0</v>
      </c>
      <c r="F18" s="3"/>
      <c r="G18" s="4"/>
    </row>
    <row r="19" spans="1:7" x14ac:dyDescent="0.2">
      <c r="A19" s="9" t="s">
        <v>10</v>
      </c>
      <c r="B19" s="10">
        <v>6158.5333333333338</v>
      </c>
      <c r="C19" s="10">
        <v>13391.760000000002</v>
      </c>
      <c r="D19" s="10">
        <f t="shared" si="1"/>
        <v>20872.569333333326</v>
      </c>
      <c r="E19" s="10">
        <f t="shared" si="0"/>
        <v>0</v>
      </c>
      <c r="F19" s="3"/>
      <c r="G19" s="4"/>
    </row>
    <row r="20" spans="1:7" x14ac:dyDescent="0.2">
      <c r="A20" s="9" t="s">
        <v>11</v>
      </c>
      <c r="B20" s="10">
        <v>2605.5333333333328</v>
      </c>
      <c r="C20" s="10">
        <v>13838.152</v>
      </c>
      <c r="D20" s="10">
        <f t="shared" si="1"/>
        <v>9639.9506666666584</v>
      </c>
      <c r="E20" s="10">
        <f t="shared" si="0"/>
        <v>0</v>
      </c>
      <c r="F20" s="3"/>
      <c r="G20" s="4"/>
    </row>
    <row r="21" spans="1:7" x14ac:dyDescent="0.2">
      <c r="A21" s="9" t="s">
        <v>12</v>
      </c>
      <c r="B21" s="10">
        <v>1065.8999999999999</v>
      </c>
      <c r="C21" s="10">
        <v>13391.760000000002</v>
      </c>
      <c r="D21" s="10">
        <f t="shared" si="1"/>
        <v>-2685.909333333344</v>
      </c>
      <c r="E21" s="10">
        <f t="shared" si="0"/>
        <v>2685.909333333344</v>
      </c>
      <c r="F21" s="3"/>
      <c r="G21" s="4"/>
    </row>
    <row r="22" spans="1:7" x14ac:dyDescent="0.2">
      <c r="A22" s="9" t="s">
        <v>13</v>
      </c>
      <c r="B22" s="10">
        <v>1065.8999999999999</v>
      </c>
      <c r="C22" s="10">
        <v>13838.152</v>
      </c>
      <c r="D22" s="10">
        <f t="shared" si="1"/>
        <v>-12772.252</v>
      </c>
      <c r="E22" s="10">
        <f t="shared" si="0"/>
        <v>12772.252</v>
      </c>
    </row>
    <row r="25" spans="1:7" ht="18" x14ac:dyDescent="0.25">
      <c r="A25" s="17" t="s">
        <v>26</v>
      </c>
      <c r="B25" s="17"/>
      <c r="C25" s="17"/>
      <c r="D25" s="17"/>
      <c r="E25" s="17"/>
    </row>
    <row r="26" spans="1:7" x14ac:dyDescent="0.2">
      <c r="A26" s="8" t="s">
        <v>0</v>
      </c>
      <c r="B26" s="8" t="s">
        <v>14</v>
      </c>
      <c r="C26" s="8" t="s">
        <v>17</v>
      </c>
      <c r="D26" s="8" t="s">
        <v>19</v>
      </c>
      <c r="E26" s="8" t="s">
        <v>18</v>
      </c>
    </row>
    <row r="27" spans="1:7" x14ac:dyDescent="0.2">
      <c r="A27" s="8"/>
      <c r="B27" s="8" t="s">
        <v>1</v>
      </c>
      <c r="C27" s="8" t="s">
        <v>1</v>
      </c>
      <c r="D27" s="8" t="s">
        <v>1</v>
      </c>
      <c r="E27" s="8" t="s">
        <v>1</v>
      </c>
    </row>
    <row r="28" spans="1:7" x14ac:dyDescent="0.2">
      <c r="A28" s="9" t="s">
        <v>2</v>
      </c>
      <c r="B28" s="10">
        <v>710.59999999999991</v>
      </c>
      <c r="C28" s="10">
        <v>13838.152</v>
      </c>
      <c r="D28" s="11">
        <f>D22+E22+(B28-C28)</f>
        <v>-13127.552</v>
      </c>
      <c r="E28" s="10">
        <f t="shared" ref="E28:E39" si="2">IF(D28&lt;0,(-D28),0)</f>
        <v>13127.552</v>
      </c>
    </row>
    <row r="29" spans="1:7" x14ac:dyDescent="0.2">
      <c r="A29" s="9" t="s">
        <v>3</v>
      </c>
      <c r="B29" s="10">
        <v>3197.7</v>
      </c>
      <c r="C29" s="10">
        <v>12498.976000000002</v>
      </c>
      <c r="D29" s="11">
        <f t="shared" ref="D29:D39" si="3">D28+E28+(B29-C29)</f>
        <v>-9301.2760000000017</v>
      </c>
      <c r="E29" s="10">
        <f t="shared" si="2"/>
        <v>9301.2760000000017</v>
      </c>
    </row>
    <row r="30" spans="1:7" x14ac:dyDescent="0.2">
      <c r="A30" s="9" t="s">
        <v>4</v>
      </c>
      <c r="B30" s="10">
        <v>2013.3666666666668</v>
      </c>
      <c r="C30" s="10">
        <v>13838.152</v>
      </c>
      <c r="D30" s="11">
        <f t="shared" si="3"/>
        <v>-11824.785333333333</v>
      </c>
      <c r="E30" s="10">
        <f t="shared" si="2"/>
        <v>11824.785333333333</v>
      </c>
    </row>
    <row r="31" spans="1:7" x14ac:dyDescent="0.2">
      <c r="A31" s="9" t="s">
        <v>5</v>
      </c>
      <c r="B31" s="10">
        <v>3316.1333333333337</v>
      </c>
      <c r="C31" s="10">
        <v>13391.760000000002</v>
      </c>
      <c r="D31" s="11">
        <f t="shared" si="3"/>
        <v>-10075.626666666669</v>
      </c>
      <c r="E31" s="10">
        <f t="shared" si="2"/>
        <v>10075.626666666669</v>
      </c>
      <c r="F31" s="5"/>
    </row>
    <row r="32" spans="1:7" x14ac:dyDescent="0.2">
      <c r="A32" s="9" t="s">
        <v>6</v>
      </c>
      <c r="B32" s="10">
        <v>1302.7666666666664</v>
      </c>
      <c r="C32" s="10">
        <v>13838.152</v>
      </c>
      <c r="D32" s="11">
        <f t="shared" si="3"/>
        <v>-12535.385333333334</v>
      </c>
      <c r="E32" s="10">
        <f t="shared" si="2"/>
        <v>12535.385333333334</v>
      </c>
    </row>
    <row r="33" spans="1:6" x14ac:dyDescent="0.2">
      <c r="A33" s="9" t="s">
        <v>7</v>
      </c>
      <c r="B33" s="10">
        <v>2131.7999999999997</v>
      </c>
      <c r="C33" s="10">
        <v>13391.760000000002</v>
      </c>
      <c r="D33" s="11">
        <f t="shared" si="3"/>
        <v>-11259.960000000003</v>
      </c>
      <c r="E33" s="10">
        <f t="shared" si="2"/>
        <v>11259.960000000003</v>
      </c>
    </row>
    <row r="34" spans="1:6" x14ac:dyDescent="0.2">
      <c r="A34" s="9" t="s">
        <v>8</v>
      </c>
      <c r="B34" s="10">
        <v>22265.466666666664</v>
      </c>
      <c r="C34" s="10">
        <v>13838.152</v>
      </c>
      <c r="D34" s="11">
        <f t="shared" si="3"/>
        <v>8427.3146666666635</v>
      </c>
      <c r="E34" s="10">
        <f t="shared" si="2"/>
        <v>0</v>
      </c>
    </row>
    <row r="35" spans="1:6" x14ac:dyDescent="0.2">
      <c r="A35" s="9" t="s">
        <v>9</v>
      </c>
      <c r="B35" s="10">
        <v>33516.633333333331</v>
      </c>
      <c r="C35" s="10">
        <v>13838.152</v>
      </c>
      <c r="D35" s="11">
        <f t="shared" si="3"/>
        <v>28105.795999999995</v>
      </c>
      <c r="E35" s="10">
        <f t="shared" si="2"/>
        <v>0</v>
      </c>
    </row>
    <row r="36" spans="1:6" x14ac:dyDescent="0.2">
      <c r="A36" s="9" t="s">
        <v>10</v>
      </c>
      <c r="B36" s="10">
        <v>6158.5333333333338</v>
      </c>
      <c r="C36" s="10">
        <v>13391.760000000002</v>
      </c>
      <c r="D36" s="11">
        <f t="shared" si="3"/>
        <v>20872.569333333326</v>
      </c>
      <c r="E36" s="10">
        <f t="shared" si="2"/>
        <v>0</v>
      </c>
    </row>
    <row r="37" spans="1:6" x14ac:dyDescent="0.2">
      <c r="A37" s="9" t="s">
        <v>11</v>
      </c>
      <c r="B37" s="10">
        <v>2605.5333333333328</v>
      </c>
      <c r="C37" s="10">
        <v>13838.152</v>
      </c>
      <c r="D37" s="11">
        <f t="shared" si="3"/>
        <v>9639.9506666666584</v>
      </c>
      <c r="E37" s="10">
        <f t="shared" si="2"/>
        <v>0</v>
      </c>
    </row>
    <row r="38" spans="1:6" x14ac:dyDescent="0.2">
      <c r="A38" s="9" t="s">
        <v>12</v>
      </c>
      <c r="B38" s="10">
        <v>1065.8999999999999</v>
      </c>
      <c r="C38" s="10">
        <v>13391.760000000002</v>
      </c>
      <c r="D38" s="11">
        <f t="shared" si="3"/>
        <v>-2685.909333333344</v>
      </c>
      <c r="E38" s="10">
        <f t="shared" si="2"/>
        <v>2685.909333333344</v>
      </c>
    </row>
    <row r="39" spans="1:6" x14ac:dyDescent="0.2">
      <c r="A39" s="9" t="s">
        <v>13</v>
      </c>
      <c r="B39" s="10">
        <v>1065.8999999999999</v>
      </c>
      <c r="C39" s="10">
        <v>13838.152</v>
      </c>
      <c r="D39" s="11">
        <f t="shared" si="3"/>
        <v>-12772.252</v>
      </c>
      <c r="E39" s="10">
        <f t="shared" si="2"/>
        <v>12772.252</v>
      </c>
    </row>
    <row r="41" spans="1:6" x14ac:dyDescent="0.2">
      <c r="A41" s="1" t="s">
        <v>16</v>
      </c>
      <c r="B41" s="4">
        <f>SUM(B28:B39)</f>
        <v>79350.333333333314</v>
      </c>
      <c r="C41" s="4">
        <f>SUM(C28:C39)</f>
        <v>162933.08000000005</v>
      </c>
      <c r="E41" s="6">
        <f>SUM(E28:E39)</f>
        <v>83582.746666666673</v>
      </c>
      <c r="F41" s="7"/>
    </row>
    <row r="43" spans="1:6" x14ac:dyDescent="0.2">
      <c r="A43" s="1" t="s">
        <v>29</v>
      </c>
    </row>
    <row r="44" spans="1:6" x14ac:dyDescent="0.2">
      <c r="A44" t="s">
        <v>30</v>
      </c>
      <c r="B44" s="14">
        <f>MAX(D28:D39)</f>
        <v>28105.795999999995</v>
      </c>
      <c r="C44" t="s">
        <v>31</v>
      </c>
    </row>
    <row r="45" spans="1:6" x14ac:dyDescent="0.2">
      <c r="B45">
        <f>B44/7.485</f>
        <v>3754.949365397461</v>
      </c>
      <c r="C45" t="s">
        <v>32</v>
      </c>
    </row>
    <row r="46" spans="1:6" x14ac:dyDescent="0.2">
      <c r="B46">
        <f>SQRT(B45)</f>
        <v>61.277641643567364</v>
      </c>
    </row>
    <row r="47" spans="1:6" x14ac:dyDescent="0.2">
      <c r="A47" s="15" t="s">
        <v>33</v>
      </c>
      <c r="B47" s="15" t="s">
        <v>37</v>
      </c>
      <c r="C47" s="15" t="s">
        <v>35</v>
      </c>
    </row>
    <row r="48" spans="1:6" x14ac:dyDescent="0.2">
      <c r="B48" s="18" t="s">
        <v>36</v>
      </c>
      <c r="C48" s="19"/>
      <c r="E48">
        <f>20*20*8.75</f>
        <v>3500</v>
      </c>
      <c r="F48">
        <f>E48-B45</f>
        <v>-254.94936539746095</v>
      </c>
    </row>
  </sheetData>
  <mergeCells count="3">
    <mergeCell ref="A8:E8"/>
    <mergeCell ref="A25:E25"/>
    <mergeCell ref="B48:C48"/>
  </mergeCells>
  <pageMargins left="0.75" right="0.75" top="1" bottom="1" header="0.5" footer="0.5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zoomScale="70" zoomScaleNormal="70" workbookViewId="0">
      <selection activeCell="C15" sqref="C15:C19"/>
    </sheetView>
  </sheetViews>
  <sheetFormatPr defaultRowHeight="12.75" x14ac:dyDescent="0.2"/>
  <cols>
    <col min="1" max="1" width="18.42578125" customWidth="1"/>
    <col min="2" max="2" width="11.42578125" customWidth="1"/>
    <col min="3" max="3" width="13" customWidth="1"/>
    <col min="4" max="4" width="26.42578125" customWidth="1"/>
    <col min="5" max="5" width="18.85546875" bestFit="1" customWidth="1"/>
    <col min="6" max="6" width="17.42578125" bestFit="1" customWidth="1"/>
    <col min="7" max="7" width="18.42578125" bestFit="1" customWidth="1"/>
  </cols>
  <sheetData>
    <row r="1" spans="1:7" x14ac:dyDescent="0.2">
      <c r="A1" s="1" t="s">
        <v>20</v>
      </c>
    </row>
    <row r="2" spans="1:7" x14ac:dyDescent="0.2">
      <c r="A2" t="s">
        <v>25</v>
      </c>
    </row>
    <row r="3" spans="1:7" x14ac:dyDescent="0.2">
      <c r="A3" t="s">
        <v>21</v>
      </c>
    </row>
    <row r="4" spans="1:7" x14ac:dyDescent="0.2">
      <c r="A4" t="s">
        <v>22</v>
      </c>
    </row>
    <row r="5" spans="1:7" x14ac:dyDescent="0.2">
      <c r="A5" t="s">
        <v>23</v>
      </c>
    </row>
    <row r="6" spans="1:7" x14ac:dyDescent="0.2">
      <c r="A6" t="s">
        <v>24</v>
      </c>
    </row>
    <row r="8" spans="1:7" ht="18" x14ac:dyDescent="0.25">
      <c r="A8" s="17" t="s">
        <v>15</v>
      </c>
      <c r="B8" s="17"/>
      <c r="C8" s="17"/>
      <c r="D8" s="17"/>
      <c r="E8" s="17"/>
      <c r="F8" s="2"/>
      <c r="G8" s="2"/>
    </row>
    <row r="9" spans="1:7" x14ac:dyDescent="0.2">
      <c r="A9" s="8" t="s">
        <v>0</v>
      </c>
      <c r="B9" s="8" t="s">
        <v>14</v>
      </c>
      <c r="C9" s="8" t="s">
        <v>17</v>
      </c>
      <c r="D9" s="8" t="s">
        <v>19</v>
      </c>
      <c r="E9" s="8" t="s">
        <v>18</v>
      </c>
      <c r="F9" s="2"/>
      <c r="G9" s="2"/>
    </row>
    <row r="10" spans="1:7" x14ac:dyDescent="0.2">
      <c r="A10" s="8"/>
      <c r="B10" s="8" t="s">
        <v>1</v>
      </c>
      <c r="C10" s="8" t="s">
        <v>1</v>
      </c>
      <c r="D10" s="8" t="s">
        <v>1</v>
      </c>
      <c r="E10" s="8" t="s">
        <v>1</v>
      </c>
      <c r="F10" s="3"/>
      <c r="G10" s="4"/>
    </row>
    <row r="11" spans="1:7" x14ac:dyDescent="0.2">
      <c r="A11" s="9" t="s">
        <v>2</v>
      </c>
      <c r="B11" s="10">
        <v>710.59999999999991</v>
      </c>
      <c r="C11" s="10"/>
      <c r="D11" s="10">
        <f>B11-C11</f>
        <v>710.59999999999991</v>
      </c>
      <c r="E11" s="10">
        <f t="shared" ref="E11:E22" si="0">IF(D11&lt;0,(-D11),0)</f>
        <v>0</v>
      </c>
      <c r="F11" s="3"/>
      <c r="G11" s="4"/>
    </row>
    <row r="12" spans="1:7" x14ac:dyDescent="0.2">
      <c r="A12" s="9" t="s">
        <v>3</v>
      </c>
      <c r="B12" s="10">
        <v>3197.7</v>
      </c>
      <c r="C12" s="10"/>
      <c r="D12" s="10">
        <f t="shared" ref="D12:D22" si="1">D11+E11+(B12-C12)</f>
        <v>3908.2999999999997</v>
      </c>
      <c r="E12" s="10">
        <f t="shared" si="0"/>
        <v>0</v>
      </c>
      <c r="F12" s="3"/>
      <c r="G12" s="4"/>
    </row>
    <row r="13" spans="1:7" x14ac:dyDescent="0.2">
      <c r="A13" s="9" t="s">
        <v>4</v>
      </c>
      <c r="B13" s="10">
        <v>2013.3666666666668</v>
      </c>
      <c r="C13" s="10"/>
      <c r="D13" s="10">
        <f t="shared" si="1"/>
        <v>5921.6666666666661</v>
      </c>
      <c r="E13" s="10">
        <f t="shared" si="0"/>
        <v>0</v>
      </c>
      <c r="F13" s="3"/>
      <c r="G13" s="4"/>
    </row>
    <row r="14" spans="1:7" x14ac:dyDescent="0.2">
      <c r="A14" s="9" t="s">
        <v>5</v>
      </c>
      <c r="B14" s="10">
        <v>3316.1333333333337</v>
      </c>
      <c r="C14" s="10"/>
      <c r="D14" s="10">
        <f t="shared" si="1"/>
        <v>9237.7999999999993</v>
      </c>
      <c r="E14" s="10">
        <f t="shared" si="0"/>
        <v>0</v>
      </c>
      <c r="F14" s="3"/>
      <c r="G14" s="4"/>
    </row>
    <row r="15" spans="1:7" x14ac:dyDescent="0.2">
      <c r="A15" s="9" t="s">
        <v>6</v>
      </c>
      <c r="B15" s="10">
        <v>1302.7666666666664</v>
      </c>
      <c r="C15" s="10">
        <v>37170.147293690483</v>
      </c>
      <c r="D15" s="10">
        <f t="shared" si="1"/>
        <v>-26629.580627023814</v>
      </c>
      <c r="E15" s="10">
        <f t="shared" si="0"/>
        <v>26629.580627023814</v>
      </c>
      <c r="F15" s="3"/>
      <c r="G15" s="4"/>
    </row>
    <row r="16" spans="1:7" x14ac:dyDescent="0.2">
      <c r="A16" s="9" t="s">
        <v>7</v>
      </c>
      <c r="B16" s="10">
        <v>2131.7999999999997</v>
      </c>
      <c r="C16" s="10">
        <v>47167.016262500016</v>
      </c>
      <c r="D16" s="10">
        <f t="shared" si="1"/>
        <v>-45035.216262500013</v>
      </c>
      <c r="E16" s="10">
        <f t="shared" si="0"/>
        <v>45035.216262500013</v>
      </c>
      <c r="F16" s="3"/>
      <c r="G16" s="4"/>
    </row>
    <row r="17" spans="1:7" x14ac:dyDescent="0.2">
      <c r="A17" s="9" t="s">
        <v>8</v>
      </c>
      <c r="B17" s="10">
        <v>22265.466666666664</v>
      </c>
      <c r="C17" s="10">
        <v>24086.606496428576</v>
      </c>
      <c r="D17" s="10">
        <f t="shared" si="1"/>
        <v>-1821.1398297619126</v>
      </c>
      <c r="E17" s="10">
        <f t="shared" si="0"/>
        <v>1821.1398297619126</v>
      </c>
      <c r="F17" s="3"/>
      <c r="G17" s="4"/>
    </row>
    <row r="18" spans="1:7" x14ac:dyDescent="0.2">
      <c r="A18" s="9" t="s">
        <v>9</v>
      </c>
      <c r="B18" s="10">
        <v>33516.633333333331</v>
      </c>
      <c r="C18" s="10">
        <v>16268.706139047619</v>
      </c>
      <c r="D18" s="10">
        <f t="shared" si="1"/>
        <v>17247.927194285712</v>
      </c>
      <c r="E18" s="10">
        <f t="shared" si="0"/>
        <v>0</v>
      </c>
      <c r="F18" s="3"/>
      <c r="G18" s="4"/>
    </row>
    <row r="19" spans="1:7" x14ac:dyDescent="0.2">
      <c r="A19" s="9" t="s">
        <v>10</v>
      </c>
      <c r="B19" s="10">
        <v>6158.5333333333338</v>
      </c>
      <c r="C19" s="10">
        <v>13442.360859285714</v>
      </c>
      <c r="D19" s="10">
        <f t="shared" si="1"/>
        <v>9964.0996683333324</v>
      </c>
      <c r="E19" s="10">
        <f t="shared" si="0"/>
        <v>0</v>
      </c>
      <c r="F19" s="3"/>
      <c r="G19" s="4"/>
    </row>
    <row r="20" spans="1:7" x14ac:dyDescent="0.2">
      <c r="A20" s="9" t="s">
        <v>11</v>
      </c>
      <c r="B20" s="10">
        <v>2605.5333333333328</v>
      </c>
      <c r="C20" s="10"/>
      <c r="D20" s="10">
        <f t="shared" si="1"/>
        <v>12569.633001666665</v>
      </c>
      <c r="E20" s="10">
        <f t="shared" si="0"/>
        <v>0</v>
      </c>
      <c r="F20" s="3"/>
      <c r="G20" s="4"/>
    </row>
    <row r="21" spans="1:7" x14ac:dyDescent="0.2">
      <c r="A21" s="9" t="s">
        <v>12</v>
      </c>
      <c r="B21" s="10">
        <v>1065.8999999999999</v>
      </c>
      <c r="C21" s="10"/>
      <c r="D21" s="10">
        <f t="shared" si="1"/>
        <v>13635.533001666665</v>
      </c>
      <c r="E21" s="10">
        <f t="shared" si="0"/>
        <v>0</v>
      </c>
      <c r="F21" s="3"/>
      <c r="G21" s="4"/>
    </row>
    <row r="22" spans="1:7" x14ac:dyDescent="0.2">
      <c r="A22" s="9" t="s">
        <v>13</v>
      </c>
      <c r="B22" s="10">
        <v>1065.8999999999999</v>
      </c>
      <c r="C22" s="10"/>
      <c r="D22" s="10">
        <f t="shared" si="1"/>
        <v>14701.433001666664</v>
      </c>
      <c r="E22" s="10">
        <f t="shared" si="0"/>
        <v>0</v>
      </c>
    </row>
    <row r="25" spans="1:7" ht="18" x14ac:dyDescent="0.25">
      <c r="A25" s="17" t="s">
        <v>26</v>
      </c>
      <c r="B25" s="17"/>
      <c r="C25" s="17"/>
      <c r="D25" s="17"/>
      <c r="E25" s="17"/>
    </row>
    <row r="26" spans="1:7" x14ac:dyDescent="0.2">
      <c r="A26" s="8" t="s">
        <v>0</v>
      </c>
      <c r="B26" s="8" t="s">
        <v>14</v>
      </c>
      <c r="C26" s="8" t="s">
        <v>17</v>
      </c>
      <c r="D26" s="8" t="s">
        <v>19</v>
      </c>
      <c r="E26" s="8" t="s">
        <v>18</v>
      </c>
    </row>
    <row r="27" spans="1:7" x14ac:dyDescent="0.2">
      <c r="A27" s="8"/>
      <c r="B27" s="8" t="s">
        <v>1</v>
      </c>
      <c r="C27" s="8" t="s">
        <v>1</v>
      </c>
      <c r="D27" s="8" t="s">
        <v>1</v>
      </c>
      <c r="E27" s="8" t="s">
        <v>1</v>
      </c>
    </row>
    <row r="28" spans="1:7" x14ac:dyDescent="0.2">
      <c r="A28" s="9" t="s">
        <v>2</v>
      </c>
      <c r="B28" s="10">
        <v>710.59999999999991</v>
      </c>
      <c r="C28" s="10">
        <f>C11</f>
        <v>0</v>
      </c>
      <c r="D28" s="10">
        <f>D22+E22+(B28-C28)</f>
        <v>15412.033001666665</v>
      </c>
      <c r="E28" s="10">
        <f t="shared" ref="E28:E39" si="2">IF(D28&lt;0,(-D28),0)</f>
        <v>0</v>
      </c>
    </row>
    <row r="29" spans="1:7" x14ac:dyDescent="0.2">
      <c r="A29" s="9" t="s">
        <v>3</v>
      </c>
      <c r="B29" s="10">
        <v>3197.7</v>
      </c>
      <c r="C29" s="10">
        <f t="shared" ref="C29:C39" si="3">C12</f>
        <v>0</v>
      </c>
      <c r="D29" s="10">
        <f t="shared" ref="D29:D39" si="4">D28+E28+(B29-C29)</f>
        <v>18609.733001666664</v>
      </c>
      <c r="E29" s="10">
        <f t="shared" si="2"/>
        <v>0</v>
      </c>
    </row>
    <row r="30" spans="1:7" x14ac:dyDescent="0.2">
      <c r="A30" s="9" t="s">
        <v>4</v>
      </c>
      <c r="B30" s="10">
        <v>2013.3666666666668</v>
      </c>
      <c r="C30" s="10">
        <f t="shared" si="3"/>
        <v>0</v>
      </c>
      <c r="D30" s="10">
        <f t="shared" si="4"/>
        <v>20623.099668333329</v>
      </c>
      <c r="E30" s="10">
        <f t="shared" si="2"/>
        <v>0</v>
      </c>
    </row>
    <row r="31" spans="1:7" x14ac:dyDescent="0.2">
      <c r="A31" s="9" t="s">
        <v>5</v>
      </c>
      <c r="B31" s="10">
        <v>3316.1333333333337</v>
      </c>
      <c r="C31" s="10">
        <f t="shared" si="3"/>
        <v>0</v>
      </c>
      <c r="D31" s="11">
        <f t="shared" si="4"/>
        <v>23939.233001666664</v>
      </c>
      <c r="E31" s="10">
        <f t="shared" si="2"/>
        <v>0</v>
      </c>
      <c r="F31" s="5"/>
    </row>
    <row r="32" spans="1:7" x14ac:dyDescent="0.2">
      <c r="A32" s="9" t="s">
        <v>6</v>
      </c>
      <c r="B32" s="10">
        <v>1302.7666666666664</v>
      </c>
      <c r="C32" s="10">
        <f t="shared" si="3"/>
        <v>37170.147293690483</v>
      </c>
      <c r="D32" s="12">
        <f t="shared" si="4"/>
        <v>-11928.147625357149</v>
      </c>
      <c r="E32" s="10">
        <f t="shared" si="2"/>
        <v>11928.147625357149</v>
      </c>
    </row>
    <row r="33" spans="1:6" x14ac:dyDescent="0.2">
      <c r="A33" s="9" t="s">
        <v>7</v>
      </c>
      <c r="B33" s="10">
        <v>2131.7999999999997</v>
      </c>
      <c r="C33" s="10">
        <f t="shared" si="3"/>
        <v>47167.016262500016</v>
      </c>
      <c r="D33" s="10">
        <f t="shared" si="4"/>
        <v>-45035.216262500013</v>
      </c>
      <c r="E33" s="10">
        <f t="shared" si="2"/>
        <v>45035.216262500013</v>
      </c>
    </row>
    <row r="34" spans="1:6" x14ac:dyDescent="0.2">
      <c r="A34" s="9" t="s">
        <v>8</v>
      </c>
      <c r="B34" s="10">
        <v>22265.466666666664</v>
      </c>
      <c r="C34" s="10">
        <f t="shared" si="3"/>
        <v>24086.606496428576</v>
      </c>
      <c r="D34" s="10">
        <f t="shared" si="4"/>
        <v>-1821.1398297619126</v>
      </c>
      <c r="E34" s="10">
        <f t="shared" si="2"/>
        <v>1821.1398297619126</v>
      </c>
    </row>
    <row r="35" spans="1:6" x14ac:dyDescent="0.2">
      <c r="A35" s="9" t="s">
        <v>9</v>
      </c>
      <c r="B35" s="10">
        <v>33516.633333333331</v>
      </c>
      <c r="C35" s="10">
        <f t="shared" si="3"/>
        <v>16268.706139047619</v>
      </c>
      <c r="D35" s="10">
        <f t="shared" si="4"/>
        <v>17247.927194285712</v>
      </c>
      <c r="E35" s="10">
        <f t="shared" si="2"/>
        <v>0</v>
      </c>
    </row>
    <row r="36" spans="1:6" x14ac:dyDescent="0.2">
      <c r="A36" s="9" t="s">
        <v>10</v>
      </c>
      <c r="B36" s="10">
        <v>6158.5333333333338</v>
      </c>
      <c r="C36" s="10">
        <f t="shared" si="3"/>
        <v>13442.360859285714</v>
      </c>
      <c r="D36" s="10">
        <f t="shared" si="4"/>
        <v>9964.0996683333324</v>
      </c>
      <c r="E36" s="10">
        <f t="shared" si="2"/>
        <v>0</v>
      </c>
    </row>
    <row r="37" spans="1:6" x14ac:dyDescent="0.2">
      <c r="A37" s="9" t="s">
        <v>11</v>
      </c>
      <c r="B37" s="10">
        <v>2605.5333333333328</v>
      </c>
      <c r="C37" s="10">
        <f t="shared" si="3"/>
        <v>0</v>
      </c>
      <c r="D37" s="10">
        <f t="shared" si="4"/>
        <v>12569.633001666665</v>
      </c>
      <c r="E37" s="10">
        <f t="shared" si="2"/>
        <v>0</v>
      </c>
    </row>
    <row r="38" spans="1:6" x14ac:dyDescent="0.2">
      <c r="A38" s="9" t="s">
        <v>12</v>
      </c>
      <c r="B38" s="10">
        <v>1065.8999999999999</v>
      </c>
      <c r="C38" s="10">
        <f t="shared" si="3"/>
        <v>0</v>
      </c>
      <c r="D38" s="10">
        <f t="shared" si="4"/>
        <v>13635.533001666665</v>
      </c>
      <c r="E38" s="10">
        <f t="shared" si="2"/>
        <v>0</v>
      </c>
    </row>
    <row r="39" spans="1:6" x14ac:dyDescent="0.2">
      <c r="A39" s="9" t="s">
        <v>13</v>
      </c>
      <c r="B39" s="10">
        <v>1065.8999999999999</v>
      </c>
      <c r="C39" s="10">
        <f t="shared" si="3"/>
        <v>0</v>
      </c>
      <c r="D39" s="10">
        <f t="shared" si="4"/>
        <v>14701.433001666664</v>
      </c>
      <c r="E39" s="10">
        <f t="shared" si="2"/>
        <v>0</v>
      </c>
    </row>
    <row r="41" spans="1:6" x14ac:dyDescent="0.2">
      <c r="A41" s="1" t="s">
        <v>16</v>
      </c>
      <c r="B41" s="4">
        <f>SUM(B28:B39)</f>
        <v>79350.333333333314</v>
      </c>
      <c r="C41" s="4">
        <f>SUM(C28:C39)</f>
        <v>138134.8370509524</v>
      </c>
      <c r="E41" s="6">
        <f>SUM(E28:E39)</f>
        <v>58784.503717619082</v>
      </c>
      <c r="F41" s="7"/>
    </row>
    <row r="45" spans="1:6" x14ac:dyDescent="0.2">
      <c r="A45" s="1" t="s">
        <v>29</v>
      </c>
    </row>
    <row r="46" spans="1:6" x14ac:dyDescent="0.2">
      <c r="A46" t="s">
        <v>30</v>
      </c>
      <c r="B46" s="14">
        <f>MAX(D28:D39)</f>
        <v>23939.233001666664</v>
      </c>
      <c r="C46" t="s">
        <v>31</v>
      </c>
    </row>
    <row r="47" spans="1:6" x14ac:dyDescent="0.2">
      <c r="B47">
        <f>B46/7.485</f>
        <v>3198.2943221999549</v>
      </c>
      <c r="C47" t="s">
        <v>32</v>
      </c>
    </row>
    <row r="48" spans="1:6" x14ac:dyDescent="0.2">
      <c r="B48">
        <f>SQRT(B47)</f>
        <v>56.553464281155712</v>
      </c>
    </row>
    <row r="49" spans="1:6" x14ac:dyDescent="0.2">
      <c r="A49" s="15" t="s">
        <v>33</v>
      </c>
      <c r="B49" s="15" t="s">
        <v>34</v>
      </c>
      <c r="C49" s="15" t="s">
        <v>35</v>
      </c>
    </row>
    <row r="50" spans="1:6" x14ac:dyDescent="0.2">
      <c r="B50" s="18" t="s">
        <v>36</v>
      </c>
      <c r="C50" s="19"/>
      <c r="E50">
        <f>40*40*9.5</f>
        <v>15200</v>
      </c>
      <c r="F50">
        <f>E50-B47</f>
        <v>12001.705677800044</v>
      </c>
    </row>
  </sheetData>
  <mergeCells count="3">
    <mergeCell ref="A8:E8"/>
    <mergeCell ref="A25:E25"/>
    <mergeCell ref="B50:C50"/>
  </mergeCells>
  <pageMargins left="0.75" right="0.75" top="1" bottom="1" header="0.5" footer="0.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1. Total Demand</vt:lpstr>
      <vt:lpstr>Part 2. Indoor Demand Only</vt:lpstr>
      <vt:lpstr>Part 2. Outdoor Demand Only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Imran</dc:creator>
  <cp:lastModifiedBy>Muhammad Imran</cp:lastModifiedBy>
  <dcterms:created xsi:type="dcterms:W3CDTF">1996-10-14T23:33:28Z</dcterms:created>
  <dcterms:modified xsi:type="dcterms:W3CDTF">2017-04-03T20:51:35Z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2379dc1e-b332-4af3-9fe8-c854276538d4</vt:lpwstr>
  </property>
</Properties>
</file>