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05" activeTab="1"/>
  </bookViews>
  <sheets>
    <sheet name="Water Budget - Baseline" sheetId="1" r:id="rId1"/>
    <sheet name="Water Budget - Design" sheetId="3" r:id="rId2"/>
  </sheets>
  <calcPr calcId="152511" concurrentCalc="0"/>
</workbook>
</file>

<file path=xl/calcChain.xml><?xml version="1.0" encoding="utf-8"?>
<calcChain xmlns="http://schemas.openxmlformats.org/spreadsheetml/2006/main">
  <c r="E8" i="3" l="1"/>
  <c r="F8" i="3"/>
  <c r="H8" i="3"/>
  <c r="E9" i="3"/>
  <c r="F9" i="3"/>
  <c r="H9" i="3"/>
  <c r="E10" i="3"/>
  <c r="F10" i="3"/>
  <c r="H10" i="3"/>
  <c r="E11" i="3"/>
  <c r="F11" i="3"/>
  <c r="H11" i="3"/>
  <c r="E12" i="3"/>
  <c r="F12" i="3"/>
  <c r="H12" i="3"/>
  <c r="E13" i="3"/>
  <c r="F13" i="3"/>
  <c r="H13" i="3"/>
  <c r="E14" i="3"/>
  <c r="F14" i="3"/>
  <c r="H14" i="3"/>
  <c r="E15" i="3"/>
  <c r="F15" i="3"/>
  <c r="H15" i="3"/>
  <c r="E16" i="3"/>
  <c r="F16" i="3"/>
  <c r="H16" i="3"/>
  <c r="E17" i="3"/>
  <c r="F17" i="3"/>
  <c r="H17" i="3"/>
  <c r="E18" i="3"/>
  <c r="F18" i="3"/>
  <c r="H18" i="3"/>
  <c r="E19" i="3"/>
  <c r="F19" i="3"/>
  <c r="H19" i="3"/>
  <c r="H9" i="1"/>
  <c r="H10" i="1"/>
  <c r="H11" i="1"/>
  <c r="H12" i="1"/>
  <c r="H13" i="1"/>
  <c r="H14" i="1"/>
  <c r="H15" i="1"/>
  <c r="H16" i="1"/>
  <c r="H17" i="1"/>
  <c r="H18" i="1"/>
  <c r="H19" i="1"/>
  <c r="H8" i="1"/>
  <c r="F9" i="1"/>
  <c r="F10" i="1"/>
  <c r="F11" i="1"/>
  <c r="F12" i="1"/>
  <c r="F13" i="1"/>
  <c r="F14" i="1"/>
  <c r="F15" i="1"/>
  <c r="F16" i="1"/>
  <c r="F17" i="1"/>
  <c r="F18" i="1"/>
  <c r="F19" i="1"/>
  <c r="F8" i="1"/>
  <c r="E9" i="1"/>
  <c r="E10" i="1"/>
  <c r="E11" i="1"/>
  <c r="E12" i="1"/>
  <c r="E13" i="1"/>
  <c r="E14" i="1"/>
  <c r="E15" i="1"/>
  <c r="E16" i="1"/>
  <c r="E17" i="1"/>
  <c r="E18" i="1"/>
  <c r="E19" i="1"/>
  <c r="E8" i="1"/>
  <c r="C27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8" i="3"/>
  <c r="D8" i="3"/>
  <c r="C27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8" i="1"/>
  <c r="D8" i="1"/>
  <c r="I19" i="3"/>
  <c r="I18" i="3"/>
  <c r="I17" i="3"/>
  <c r="I16" i="3"/>
  <c r="I15" i="3"/>
  <c r="I14" i="3"/>
  <c r="I13" i="3"/>
  <c r="I12" i="3"/>
  <c r="I11" i="3"/>
  <c r="I10" i="3"/>
  <c r="I9" i="3"/>
  <c r="I8" i="3"/>
  <c r="I11" i="1"/>
  <c r="I16" i="1"/>
  <c r="I18" i="1"/>
  <c r="I8" i="1"/>
  <c r="I19" i="1"/>
  <c r="I15" i="1"/>
  <c r="I12" i="1"/>
  <c r="I9" i="1"/>
  <c r="I13" i="1"/>
  <c r="I17" i="1"/>
  <c r="I10" i="1"/>
  <c r="I14" i="1"/>
</calcChain>
</file>

<file path=xl/sharedStrings.xml><?xml version="1.0" encoding="utf-8"?>
<sst xmlns="http://schemas.openxmlformats.org/spreadsheetml/2006/main" count="72" uniqueCount="38">
  <si>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</si>
  <si>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</si>
  <si>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</si>
  <si>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</si>
  <si>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</si>
  <si>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</si>
  <si>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</si>
  <si>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</si>
  <si>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</si>
  <si>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</si>
  <si>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</si>
  <si>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</si>
  <si>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</si>
  <si>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Baseline</t>
  </si>
  <si>
    <t>Indoor</t>
  </si>
  <si>
    <t>Outdoor</t>
  </si>
  <si>
    <t>Total</t>
  </si>
  <si>
    <t>Difference</t>
  </si>
  <si>
    <t>* All values are in units of gallons unless otherwise noted</t>
  </si>
  <si>
    <t>Precip</t>
  </si>
  <si>
    <t>in</t>
  </si>
  <si>
    <t>ft2</t>
  </si>
  <si>
    <t>gallons</t>
  </si>
  <si>
    <t>Precipitation (gallons)</t>
  </si>
  <si>
    <t>Precipitation (inches)</t>
  </si>
  <si>
    <t>Runoff (gallons)</t>
  </si>
  <si>
    <t>Annual indoor water use (from LEED spreadsheet)</t>
  </si>
  <si>
    <t>Note: annual indoor water use is distributed to each month based on number of days in the non-leap year month</t>
  </si>
  <si>
    <t>Precipitation Conversion from inches to gallons per roof area</t>
  </si>
  <si>
    <t>Roof Area</t>
  </si>
  <si>
    <t>Note: runoff is estimated as the 95% of the precipitation amount</t>
  </si>
  <si>
    <t>** Use 0.95 runoff coefficient to convert precipitaiton to runoff</t>
  </si>
  <si>
    <t>Note: average monthly precipitation amount from Pakistan Meteorological Department</t>
  </si>
  <si>
    <t>Design</t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</si>
  <si>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</si>
  <si>
    <t>20% of Indoor</t>
  </si>
  <si>
    <t>20% Indoor</t>
  </si>
  <si>
    <t>Total (with 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</si>
</sst>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/>
    <xf numFmtId="1" fontId="0" fillId="0" borderId="0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G8" sqref="G8:G19"/>
    </sheetView>
  </sheetViews>
  <sheetFormatPr defaultRowHeight="15" x14ac:dyDescent="0.25"/>
  <cols>
    <col min="1" max="1" width="10.5703125" customWidth="1"/>
    <col min="2" max="2" width="20.28515625" bestFit="1" customWidth="1"/>
    <col min="3" max="3" width="22.42578125" customWidth="1"/>
    <col min="4" max="4" width="18.85546875" customWidth="1"/>
    <col min="6" max="6" width="10.85546875" bestFit="1" customWidth="1"/>
    <col min="8" max="8" width="8.7109375" customWidth="1"/>
    <col min="9" max="9" width="11.5703125" customWidth="1"/>
  </cols>
  <sheetData>
    <row r="1" spans="1:9" ht="16.5" thickBot="1" x14ac:dyDescent="0.3">
      <c r="A1" s="3" t="s">
        <v>26</v>
      </c>
      <c r="D1" s="4">
        <v>1956655</v>
      </c>
      <c r="E1" t="s">
        <v>22</v>
      </c>
    </row>
    <row r="2" spans="1:9" x14ac:dyDescent="0.25">
      <c r="A2" s="1" t="s">
        <v>27</v>
      </c>
    </row>
    <row r="3" spans="1:9" x14ac:dyDescent="0.25">
      <c r="A3" s="1" t="s">
        <v>32</v>
      </c>
    </row>
    <row r="4" spans="1:9" x14ac:dyDescent="0.25">
      <c r="A4" s="1" t="s">
        <v>30</v>
      </c>
    </row>
    <row r="6" spans="1:9" x14ac:dyDescent="0.25">
      <c r="A6" s="5"/>
      <c r="B6" s="5"/>
      <c r="C6" s="5"/>
      <c r="D6" s="5"/>
      <c r="E6" s="16" t="s">
        <v>13</v>
      </c>
      <c r="F6" s="16"/>
      <c r="G6" s="16"/>
      <c r="H6" s="16"/>
      <c r="I6" s="16"/>
    </row>
    <row r="7" spans="1:9" x14ac:dyDescent="0.25">
      <c r="A7" s="6" t="s">
        <v>0</v>
      </c>
      <c r="B7" s="7" t="s">
        <v>24</v>
      </c>
      <c r="C7" s="8" t="s">
        <v>23</v>
      </c>
      <c r="D7" s="8" t="s">
        <v>25</v>
      </c>
      <c r="E7" s="7" t="s">
        <v>14</v>
      </c>
      <c r="F7" s="13" t="s">
        <v>36</v>
      </c>
      <c r="G7" s="12" t="s">
        <v>15</v>
      </c>
      <c r="H7" s="8" t="s">
        <v>16</v>
      </c>
      <c r="I7" s="8" t="s">
        <v>17</v>
      </c>
    </row>
    <row r="8" spans="1:9" x14ac:dyDescent="0.25">
      <c r="A8" s="5" t="s">
        <v>1</v>
      </c>
      <c r="B8" s="9">
        <v>0.06</v>
      </c>
      <c r="C8" s="10">
        <f t="shared" ref="C8:C19" si="0">B8*$C$27</f>
        <v>747.99999999999989</v>
      </c>
      <c r="D8" s="10">
        <f>C8*0.95</f>
        <v>710.59999999999991</v>
      </c>
      <c r="E8" s="11">
        <f>(31/365)*$D$1</f>
        <v>166181.65753424657</v>
      </c>
      <c r="F8" s="11">
        <f>E8*0.2</f>
        <v>33236.331506849318</v>
      </c>
      <c r="G8" s="11"/>
      <c r="H8" s="11">
        <f>SUM(F8:G8)</f>
        <v>33236.331506849318</v>
      </c>
      <c r="I8" s="11">
        <f t="shared" ref="I8:I19" si="1">D8-H8</f>
        <v>-32525.731506849319</v>
      </c>
    </row>
    <row r="9" spans="1:9" x14ac:dyDescent="0.25">
      <c r="A9" s="5" t="s">
        <v>2</v>
      </c>
      <c r="B9" s="9">
        <v>0.27</v>
      </c>
      <c r="C9" s="10">
        <f t="shared" si="0"/>
        <v>3366</v>
      </c>
      <c r="D9" s="10">
        <f t="shared" ref="D9:D19" si="2">C9*0.95</f>
        <v>3197.7</v>
      </c>
      <c r="E9" s="11">
        <f>(28/365)*$D$1</f>
        <v>150099.56164383562</v>
      </c>
      <c r="F9" s="11">
        <f t="shared" ref="F9:F19" si="3">E9*0.2</f>
        <v>30019.912328767125</v>
      </c>
      <c r="G9" s="11"/>
      <c r="H9" s="11">
        <f t="shared" ref="H9:H19" si="4">SUM(F9:G9)</f>
        <v>30019.912328767125</v>
      </c>
      <c r="I9" s="11">
        <f t="shared" si="1"/>
        <v>-26822.212328767124</v>
      </c>
    </row>
    <row r="10" spans="1:9" x14ac:dyDescent="0.25">
      <c r="A10" s="5" t="s">
        <v>3</v>
      </c>
      <c r="B10" s="9">
        <v>0.17</v>
      </c>
      <c r="C10" s="10">
        <f t="shared" si="0"/>
        <v>2119.3333333333335</v>
      </c>
      <c r="D10" s="10">
        <f t="shared" si="2"/>
        <v>2013.3666666666668</v>
      </c>
      <c r="E10" s="11">
        <f>(31/365)*$D$1</f>
        <v>166181.65753424657</v>
      </c>
      <c r="F10" s="11">
        <f t="shared" si="3"/>
        <v>33236.331506849318</v>
      </c>
      <c r="G10" s="11"/>
      <c r="H10" s="11">
        <f t="shared" si="4"/>
        <v>33236.331506849318</v>
      </c>
      <c r="I10" s="11">
        <f t="shared" si="1"/>
        <v>-31222.964840182649</v>
      </c>
    </row>
    <row r="11" spans="1:9" x14ac:dyDescent="0.25">
      <c r="A11" s="5" t="s">
        <v>4</v>
      </c>
      <c r="B11" s="9">
        <v>0.28000000000000003</v>
      </c>
      <c r="C11" s="10">
        <f t="shared" si="0"/>
        <v>3490.666666666667</v>
      </c>
      <c r="D11" s="10">
        <f t="shared" si="2"/>
        <v>3316.1333333333337</v>
      </c>
      <c r="E11" s="11">
        <f>(30/365)*$D$1</f>
        <v>160820.95890410958</v>
      </c>
      <c r="F11" s="11">
        <f t="shared" si="3"/>
        <v>32164.191780821915</v>
      </c>
      <c r="G11" s="11"/>
      <c r="H11" s="11">
        <f t="shared" si="4"/>
        <v>32164.191780821915</v>
      </c>
      <c r="I11" s="11">
        <f t="shared" si="1"/>
        <v>-28848.05844748858</v>
      </c>
    </row>
    <row r="12" spans="1:9" x14ac:dyDescent="0.25">
      <c r="A12" s="5" t="s">
        <v>5</v>
      </c>
      <c r="B12" s="9">
        <v>0.11</v>
      </c>
      <c r="C12" s="10">
        <f t="shared" si="0"/>
        <v>1371.3333333333333</v>
      </c>
      <c r="D12" s="10">
        <f t="shared" si="2"/>
        <v>1302.7666666666664</v>
      </c>
      <c r="E12" s="11">
        <f>(31/365)*$D$1</f>
        <v>166181.65753424657</v>
      </c>
      <c r="F12" s="11">
        <f t="shared" si="3"/>
        <v>33236.331506849318</v>
      </c>
      <c r="G12" s="11">
        <v>37170.147293690483</v>
      </c>
      <c r="H12" s="11">
        <f t="shared" si="4"/>
        <v>70406.4788005398</v>
      </c>
      <c r="I12" s="11">
        <f t="shared" si="1"/>
        <v>-69103.712133873138</v>
      </c>
    </row>
    <row r="13" spans="1:9" x14ac:dyDescent="0.25">
      <c r="A13" s="5" t="s">
        <v>6</v>
      </c>
      <c r="B13" s="9">
        <v>0.18</v>
      </c>
      <c r="C13" s="10">
        <f t="shared" si="0"/>
        <v>2244</v>
      </c>
      <c r="D13" s="10">
        <f t="shared" si="2"/>
        <v>2131.7999999999997</v>
      </c>
      <c r="E13" s="11">
        <f>(30/365)*$D$1</f>
        <v>160820.95890410958</v>
      </c>
      <c r="F13" s="11">
        <f t="shared" si="3"/>
        <v>32164.191780821915</v>
      </c>
      <c r="G13" s="11">
        <v>47167.016262500016</v>
      </c>
      <c r="H13" s="11">
        <f t="shared" si="4"/>
        <v>79331.208043321938</v>
      </c>
      <c r="I13" s="11">
        <f t="shared" si="1"/>
        <v>-77199.408043321935</v>
      </c>
    </row>
    <row r="14" spans="1:9" x14ac:dyDescent="0.25">
      <c r="A14" s="5" t="s">
        <v>7</v>
      </c>
      <c r="B14" s="9">
        <v>1.88</v>
      </c>
      <c r="C14" s="10">
        <f t="shared" si="0"/>
        <v>23437.333333333332</v>
      </c>
      <c r="D14" s="10">
        <f t="shared" si="2"/>
        <v>22265.466666666664</v>
      </c>
      <c r="E14" s="11">
        <f>(31/365)*$D$1</f>
        <v>166181.65753424657</v>
      </c>
      <c r="F14" s="11">
        <f t="shared" si="3"/>
        <v>33236.331506849318</v>
      </c>
      <c r="G14" s="11">
        <v>24086.606496428576</v>
      </c>
      <c r="H14" s="11">
        <f t="shared" si="4"/>
        <v>57322.938003277894</v>
      </c>
      <c r="I14" s="11">
        <f t="shared" si="1"/>
        <v>-35057.471336611226</v>
      </c>
    </row>
    <row r="15" spans="1:9" x14ac:dyDescent="0.25">
      <c r="A15" s="5" t="s">
        <v>8</v>
      </c>
      <c r="B15" s="9">
        <v>2.83</v>
      </c>
      <c r="C15" s="10">
        <f t="shared" si="0"/>
        <v>35280.666666666664</v>
      </c>
      <c r="D15" s="10">
        <f t="shared" si="2"/>
        <v>33516.633333333331</v>
      </c>
      <c r="E15" s="11">
        <f>(31/365)*$D$1</f>
        <v>166181.65753424657</v>
      </c>
      <c r="F15" s="11">
        <f t="shared" si="3"/>
        <v>33236.331506849318</v>
      </c>
      <c r="G15" s="11">
        <v>16268.706139047619</v>
      </c>
      <c r="H15" s="11">
        <f t="shared" si="4"/>
        <v>49505.03764589694</v>
      </c>
      <c r="I15" s="11">
        <f t="shared" si="1"/>
        <v>-15988.404312563609</v>
      </c>
    </row>
    <row r="16" spans="1:9" x14ac:dyDescent="0.25">
      <c r="A16" s="5" t="s">
        <v>9</v>
      </c>
      <c r="B16" s="9">
        <v>0.52</v>
      </c>
      <c r="C16" s="10">
        <f t="shared" si="0"/>
        <v>6482.666666666667</v>
      </c>
      <c r="D16" s="10">
        <f t="shared" si="2"/>
        <v>6158.5333333333338</v>
      </c>
      <c r="E16" s="11">
        <f>(30/365)*$D$1</f>
        <v>160820.95890410958</v>
      </c>
      <c r="F16" s="11">
        <f t="shared" si="3"/>
        <v>32164.191780821915</v>
      </c>
      <c r="G16" s="11">
        <v>13442.360859285714</v>
      </c>
      <c r="H16" s="11">
        <f t="shared" si="4"/>
        <v>45606.552640107628</v>
      </c>
      <c r="I16" s="11">
        <f t="shared" si="1"/>
        <v>-39448.019306774295</v>
      </c>
    </row>
    <row r="17" spans="1:9" x14ac:dyDescent="0.25">
      <c r="A17" s="5" t="s">
        <v>10</v>
      </c>
      <c r="B17" s="9">
        <v>0.22</v>
      </c>
      <c r="C17" s="10">
        <f t="shared" si="0"/>
        <v>2742.6666666666665</v>
      </c>
      <c r="D17" s="10">
        <f t="shared" si="2"/>
        <v>2605.5333333333328</v>
      </c>
      <c r="E17" s="11">
        <f>(31/365)*$D$1</f>
        <v>166181.65753424657</v>
      </c>
      <c r="F17" s="11">
        <f t="shared" si="3"/>
        <v>33236.331506849318</v>
      </c>
      <c r="G17" s="11"/>
      <c r="H17" s="11">
        <f t="shared" si="4"/>
        <v>33236.331506849318</v>
      </c>
      <c r="I17" s="11">
        <f t="shared" si="1"/>
        <v>-30630.798173515985</v>
      </c>
    </row>
    <row r="18" spans="1:9" x14ac:dyDescent="0.25">
      <c r="A18" s="5" t="s">
        <v>11</v>
      </c>
      <c r="B18" s="9">
        <v>0.09</v>
      </c>
      <c r="C18" s="10">
        <f t="shared" si="0"/>
        <v>1122</v>
      </c>
      <c r="D18" s="10">
        <f t="shared" si="2"/>
        <v>1065.8999999999999</v>
      </c>
      <c r="E18" s="11">
        <f>(30/365)*$D$1</f>
        <v>160820.95890410958</v>
      </c>
      <c r="F18" s="11">
        <f t="shared" si="3"/>
        <v>32164.191780821915</v>
      </c>
      <c r="G18" s="11"/>
      <c r="H18" s="11">
        <f t="shared" si="4"/>
        <v>32164.191780821915</v>
      </c>
      <c r="I18" s="11">
        <f t="shared" si="1"/>
        <v>-31098.291780821914</v>
      </c>
    </row>
    <row r="19" spans="1:9" x14ac:dyDescent="0.25">
      <c r="A19" s="5" t="s">
        <v>12</v>
      </c>
      <c r="B19" s="9">
        <v>0.09</v>
      </c>
      <c r="C19" s="10">
        <f t="shared" si="0"/>
        <v>1122</v>
      </c>
      <c r="D19" s="10">
        <f t="shared" si="2"/>
        <v>1065.8999999999999</v>
      </c>
      <c r="E19" s="11">
        <f>(31/365)*$D$1</f>
        <v>166181.65753424657</v>
      </c>
      <c r="F19" s="11">
        <f t="shared" si="3"/>
        <v>33236.331506849318</v>
      </c>
      <c r="G19" s="11"/>
      <c r="H19" s="11">
        <f t="shared" si="4"/>
        <v>33236.331506849318</v>
      </c>
      <c r="I19" s="11">
        <f t="shared" si="1"/>
        <v>-32170.431506849316</v>
      </c>
    </row>
    <row r="21" spans="1:9" x14ac:dyDescent="0.25">
      <c r="C21" s="1" t="s">
        <v>18</v>
      </c>
      <c r="D21" s="1"/>
    </row>
    <row r="22" spans="1:9" x14ac:dyDescent="0.25">
      <c r="C22" s="1" t="s">
        <v>31</v>
      </c>
    </row>
    <row r="24" spans="1:9" x14ac:dyDescent="0.25">
      <c r="A24" s="1" t="s">
        <v>28</v>
      </c>
    </row>
    <row r="25" spans="1:9" x14ac:dyDescent="0.25">
      <c r="A25" t="s">
        <v>19</v>
      </c>
      <c r="C25">
        <v>1</v>
      </c>
      <c r="D25" t="s">
        <v>20</v>
      </c>
    </row>
    <row r="26" spans="1:9" x14ac:dyDescent="0.25">
      <c r="A26" t="s">
        <v>29</v>
      </c>
      <c r="C26">
        <v>20000</v>
      </c>
      <c r="D26" t="s">
        <v>21</v>
      </c>
    </row>
    <row r="27" spans="1:9" x14ac:dyDescent="0.25">
      <c r="A27" t="s">
        <v>19</v>
      </c>
      <c r="C27" s="2">
        <f>(((C25/12)*C26))*7.48</f>
        <v>12466.666666666666</v>
      </c>
      <c r="D27" t="s">
        <v>22</v>
      </c>
    </row>
  </sheetData>
  <mergeCells count="1">
    <mergeCell ref="E6:I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85" zoomScaleNormal="85" workbookViewId="0">
      <selection activeCell="M6" sqref="M6:O24"/>
    </sheetView>
  </sheetViews>
  <sheetFormatPr defaultRowHeight="15" x14ac:dyDescent="0.25"/>
  <cols>
    <col min="1" max="1" width="10.5703125" customWidth="1"/>
    <col min="2" max="2" width="20.28515625" bestFit="1" customWidth="1"/>
    <col min="3" max="3" width="22.42578125" customWidth="1"/>
    <col min="4" max="4" width="18.85546875" customWidth="1"/>
    <col min="6" max="6" width="13.28515625" bestFit="1" customWidth="1"/>
    <col min="8" max="8" width="15.42578125" bestFit="1" customWidth="1"/>
    <col min="9" max="9" width="11.5703125" customWidth="1"/>
  </cols>
  <sheetData>
    <row r="1" spans="1:16" ht="16.5" thickBot="1" x14ac:dyDescent="0.3">
      <c r="A1" s="3" t="s">
        <v>26</v>
      </c>
      <c r="D1" s="4">
        <v>814665.4</v>
      </c>
      <c r="E1" t="s">
        <v>22</v>
      </c>
    </row>
    <row r="2" spans="1:16" x14ac:dyDescent="0.25">
      <c r="A2" s="1" t="s">
        <v>27</v>
      </c>
    </row>
    <row r="3" spans="1:16" x14ac:dyDescent="0.25">
      <c r="A3" s="1" t="s">
        <v>32</v>
      </c>
    </row>
    <row r="4" spans="1:16" x14ac:dyDescent="0.25">
      <c r="A4" s="1" t="s">
        <v>30</v>
      </c>
    </row>
    <row r="6" spans="1:16" x14ac:dyDescent="0.25">
      <c r="A6" s="5"/>
      <c r="B6" s="5"/>
      <c r="C6" s="5"/>
      <c r="D6" s="5"/>
      <c r="E6" s="16" t="s">
        <v>33</v>
      </c>
      <c r="F6" s="16"/>
      <c r="G6" s="16"/>
      <c r="H6" s="16"/>
      <c r="I6" s="16"/>
      <c r="M6" s="17"/>
      <c r="N6" s="17"/>
      <c r="O6" s="17"/>
    </row>
    <row r="7" spans="1:16" x14ac:dyDescent="0.25">
      <c r="A7" s="6" t="s">
        <v>0</v>
      </c>
      <c r="B7" s="7" t="s">
        <v>24</v>
      </c>
      <c r="C7" s="8" t="s">
        <v>23</v>
      </c>
      <c r="D7" s="8" t="s">
        <v>25</v>
      </c>
      <c r="E7" s="7" t="s">
        <v>14</v>
      </c>
      <c r="F7" s="13" t="s">
        <v>35</v>
      </c>
      <c r="G7" s="12" t="s">
        <v>15</v>
      </c>
      <c r="H7" s="8" t="s">
        <v>37</v>
      </c>
      <c r="I7" s="8" t="s">
        <v>17</v>
      </c>
      <c r="M7" s="17"/>
      <c r="N7" s="17"/>
      <c r="O7" s="17"/>
    </row>
    <row r="8" spans="1:16" x14ac:dyDescent="0.25">
      <c r="A8" s="5" t="s">
        <v>1</v>
      </c>
      <c r="B8" s="9">
        <v>0.06</v>
      </c>
      <c r="C8" s="10">
        <f t="shared" ref="C8:C19" si="0">B8*$C$27</f>
        <v>747.99999999999989</v>
      </c>
      <c r="D8" s="10">
        <f>C8*0.95</f>
        <v>710.59999999999991</v>
      </c>
      <c r="E8" s="11">
        <f>(31/365)*$D$1</f>
        <v>69190.759999999995</v>
      </c>
      <c r="F8" s="11">
        <f>E8*0.2</f>
        <v>13838.152</v>
      </c>
      <c r="G8" s="11"/>
      <c r="H8" s="11">
        <f>SUM(F8:G8)</f>
        <v>13838.152</v>
      </c>
      <c r="I8" s="11">
        <f t="shared" ref="I8:I19" si="1">D8-H8</f>
        <v>-13127.552</v>
      </c>
      <c r="J8" s="14"/>
      <c r="M8" s="18"/>
      <c r="N8" s="17"/>
      <c r="O8" s="18"/>
      <c r="P8" s="2"/>
    </row>
    <row r="9" spans="1:16" x14ac:dyDescent="0.25">
      <c r="A9" s="5" t="s">
        <v>2</v>
      </c>
      <c r="B9" s="9">
        <v>0.27</v>
      </c>
      <c r="C9" s="10">
        <f t="shared" si="0"/>
        <v>3366</v>
      </c>
      <c r="D9" s="10">
        <f t="shared" ref="D9:D19" si="2">C9*0.95</f>
        <v>3197.7</v>
      </c>
      <c r="E9" s="11">
        <f>(28/365)*$D$1</f>
        <v>62494.880000000005</v>
      </c>
      <c r="F9" s="11">
        <f t="shared" ref="F9:F19" si="3">E9*0.2</f>
        <v>12498.976000000002</v>
      </c>
      <c r="G9" s="11"/>
      <c r="H9" s="11">
        <f t="shared" ref="H9:H19" si="4">SUM(F9:G9)</f>
        <v>12498.976000000002</v>
      </c>
      <c r="I9" s="11">
        <f t="shared" si="1"/>
        <v>-9301.2760000000017</v>
      </c>
      <c r="J9" s="14"/>
      <c r="M9" s="18"/>
      <c r="N9" s="17"/>
      <c r="O9" s="18"/>
      <c r="P9" s="2"/>
    </row>
    <row r="10" spans="1:16" x14ac:dyDescent="0.25">
      <c r="A10" s="5" t="s">
        <v>3</v>
      </c>
      <c r="B10" s="9">
        <v>0.17</v>
      </c>
      <c r="C10" s="10">
        <f t="shared" si="0"/>
        <v>2119.3333333333335</v>
      </c>
      <c r="D10" s="10">
        <f t="shared" si="2"/>
        <v>2013.3666666666668</v>
      </c>
      <c r="E10" s="11">
        <f>(31/365)*$D$1</f>
        <v>69190.759999999995</v>
      </c>
      <c r="F10" s="11">
        <f t="shared" si="3"/>
        <v>13838.152</v>
      </c>
      <c r="G10" s="11"/>
      <c r="H10" s="11">
        <f t="shared" si="4"/>
        <v>13838.152</v>
      </c>
      <c r="I10" s="11">
        <f t="shared" si="1"/>
        <v>-11824.785333333333</v>
      </c>
      <c r="J10" s="14"/>
      <c r="M10" s="18"/>
      <c r="N10" s="17"/>
      <c r="O10" s="18"/>
      <c r="P10" s="2"/>
    </row>
    <row r="11" spans="1:16" x14ac:dyDescent="0.25">
      <c r="A11" s="5" t="s">
        <v>4</v>
      </c>
      <c r="B11" s="9">
        <v>0.28000000000000003</v>
      </c>
      <c r="C11" s="10">
        <f t="shared" si="0"/>
        <v>3490.666666666667</v>
      </c>
      <c r="D11" s="10">
        <f t="shared" si="2"/>
        <v>3316.1333333333337</v>
      </c>
      <c r="E11" s="11">
        <f>(30/365)*$D$1</f>
        <v>66958.8</v>
      </c>
      <c r="F11" s="11">
        <f t="shared" si="3"/>
        <v>13391.760000000002</v>
      </c>
      <c r="G11" s="11"/>
      <c r="H11" s="11">
        <f t="shared" si="4"/>
        <v>13391.760000000002</v>
      </c>
      <c r="I11" s="11">
        <f t="shared" si="1"/>
        <v>-10075.626666666669</v>
      </c>
      <c r="J11" s="14"/>
      <c r="M11" s="18"/>
      <c r="N11" s="17"/>
      <c r="O11" s="18"/>
      <c r="P11" s="2"/>
    </row>
    <row r="12" spans="1:16" x14ac:dyDescent="0.25">
      <c r="A12" s="5" t="s">
        <v>5</v>
      </c>
      <c r="B12" s="9">
        <v>0.11</v>
      </c>
      <c r="C12" s="10">
        <f t="shared" si="0"/>
        <v>1371.3333333333333</v>
      </c>
      <c r="D12" s="10">
        <f t="shared" si="2"/>
        <v>1302.7666666666664</v>
      </c>
      <c r="E12" s="11">
        <f>(31/365)*$D$1</f>
        <v>69190.759999999995</v>
      </c>
      <c r="F12" s="11">
        <f t="shared" si="3"/>
        <v>13838.152</v>
      </c>
      <c r="G12" s="11">
        <v>37170.147293690483</v>
      </c>
      <c r="H12" s="11">
        <f t="shared" si="4"/>
        <v>51008.299293690485</v>
      </c>
      <c r="I12" s="11">
        <f t="shared" si="1"/>
        <v>-49705.532627023815</v>
      </c>
      <c r="J12" s="14"/>
      <c r="M12" s="18"/>
      <c r="N12" s="17"/>
      <c r="O12" s="18"/>
      <c r="P12" s="2"/>
    </row>
    <row r="13" spans="1:16" x14ac:dyDescent="0.25">
      <c r="A13" s="5" t="s">
        <v>6</v>
      </c>
      <c r="B13" s="9">
        <v>0.18</v>
      </c>
      <c r="C13" s="10">
        <f t="shared" si="0"/>
        <v>2244</v>
      </c>
      <c r="D13" s="10">
        <f t="shared" si="2"/>
        <v>2131.7999999999997</v>
      </c>
      <c r="E13" s="11">
        <f>(30/365)*$D$1</f>
        <v>66958.8</v>
      </c>
      <c r="F13" s="11">
        <f t="shared" si="3"/>
        <v>13391.760000000002</v>
      </c>
      <c r="G13" s="11">
        <v>47167.016262500016</v>
      </c>
      <c r="H13" s="11">
        <f t="shared" si="4"/>
        <v>60558.776262500018</v>
      </c>
      <c r="I13" s="11">
        <f t="shared" si="1"/>
        <v>-58426.976262500015</v>
      </c>
      <c r="J13" s="14"/>
      <c r="M13" s="18"/>
      <c r="N13" s="17"/>
      <c r="O13" s="18"/>
      <c r="P13" s="2"/>
    </row>
    <row r="14" spans="1:16" x14ac:dyDescent="0.25">
      <c r="A14" s="5" t="s">
        <v>7</v>
      </c>
      <c r="B14" s="9">
        <v>1.88</v>
      </c>
      <c r="C14" s="10">
        <f t="shared" si="0"/>
        <v>23437.333333333332</v>
      </c>
      <c r="D14" s="10">
        <f t="shared" si="2"/>
        <v>22265.466666666664</v>
      </c>
      <c r="E14" s="11">
        <f>(31/365)*$D$1</f>
        <v>69190.759999999995</v>
      </c>
      <c r="F14" s="11">
        <f t="shared" si="3"/>
        <v>13838.152</v>
      </c>
      <c r="G14" s="11">
        <v>24086.606496428576</v>
      </c>
      <c r="H14" s="11">
        <f t="shared" si="4"/>
        <v>37924.758496428578</v>
      </c>
      <c r="I14" s="11">
        <f t="shared" si="1"/>
        <v>-15659.291829761914</v>
      </c>
      <c r="J14" s="14"/>
      <c r="M14" s="18"/>
      <c r="N14" s="17"/>
      <c r="O14" s="18"/>
      <c r="P14" s="2"/>
    </row>
    <row r="15" spans="1:16" x14ac:dyDescent="0.25">
      <c r="A15" s="5" t="s">
        <v>8</v>
      </c>
      <c r="B15" s="9">
        <v>2.83</v>
      </c>
      <c r="C15" s="10">
        <f t="shared" si="0"/>
        <v>35280.666666666664</v>
      </c>
      <c r="D15" s="10">
        <f t="shared" si="2"/>
        <v>33516.633333333331</v>
      </c>
      <c r="E15" s="11">
        <f>(31/365)*$D$1</f>
        <v>69190.759999999995</v>
      </c>
      <c r="F15" s="11">
        <f t="shared" si="3"/>
        <v>13838.152</v>
      </c>
      <c r="G15" s="11">
        <v>16268.706139047619</v>
      </c>
      <c r="H15" s="11">
        <f t="shared" si="4"/>
        <v>30106.858139047617</v>
      </c>
      <c r="I15" s="11">
        <f t="shared" si="1"/>
        <v>3409.775194285714</v>
      </c>
      <c r="J15" s="14"/>
      <c r="M15" s="18"/>
      <c r="N15" s="17"/>
      <c r="O15" s="18"/>
      <c r="P15" s="2"/>
    </row>
    <row r="16" spans="1:16" x14ac:dyDescent="0.25">
      <c r="A16" s="5" t="s">
        <v>9</v>
      </c>
      <c r="B16" s="9">
        <v>0.52</v>
      </c>
      <c r="C16" s="10">
        <f t="shared" si="0"/>
        <v>6482.666666666667</v>
      </c>
      <c r="D16" s="10">
        <f t="shared" si="2"/>
        <v>6158.5333333333338</v>
      </c>
      <c r="E16" s="11">
        <f>(30/365)*$D$1</f>
        <v>66958.8</v>
      </c>
      <c r="F16" s="11">
        <f t="shared" si="3"/>
        <v>13391.760000000002</v>
      </c>
      <c r="G16" s="11">
        <v>13442.360859285714</v>
      </c>
      <c r="H16" s="11">
        <f t="shared" si="4"/>
        <v>26834.120859285715</v>
      </c>
      <c r="I16" s="11">
        <f t="shared" si="1"/>
        <v>-20675.587525952382</v>
      </c>
      <c r="J16" s="14"/>
      <c r="M16" s="18"/>
      <c r="N16" s="17"/>
      <c r="O16" s="18"/>
      <c r="P16" s="2"/>
    </row>
    <row r="17" spans="1:16" x14ac:dyDescent="0.25">
      <c r="A17" s="5" t="s">
        <v>10</v>
      </c>
      <c r="B17" s="9">
        <v>0.22</v>
      </c>
      <c r="C17" s="10">
        <f t="shared" si="0"/>
        <v>2742.6666666666665</v>
      </c>
      <c r="D17" s="10">
        <f t="shared" si="2"/>
        <v>2605.5333333333328</v>
      </c>
      <c r="E17" s="11">
        <f>(31/365)*$D$1</f>
        <v>69190.759999999995</v>
      </c>
      <c r="F17" s="11">
        <f t="shared" si="3"/>
        <v>13838.152</v>
      </c>
      <c r="G17" s="11"/>
      <c r="H17" s="11">
        <f t="shared" si="4"/>
        <v>13838.152</v>
      </c>
      <c r="I17" s="11">
        <f t="shared" si="1"/>
        <v>-11232.618666666667</v>
      </c>
      <c r="J17" s="14"/>
      <c r="M17" s="18"/>
      <c r="N17" s="17"/>
      <c r="O17" s="18"/>
      <c r="P17" s="2"/>
    </row>
    <row r="18" spans="1:16" x14ac:dyDescent="0.25">
      <c r="A18" s="5" t="s">
        <v>11</v>
      </c>
      <c r="B18" s="9">
        <v>0.09</v>
      </c>
      <c r="C18" s="10">
        <f t="shared" si="0"/>
        <v>1122</v>
      </c>
      <c r="D18" s="10">
        <f t="shared" si="2"/>
        <v>1065.8999999999999</v>
      </c>
      <c r="E18" s="11">
        <f>(30/365)*$D$1</f>
        <v>66958.8</v>
      </c>
      <c r="F18" s="11">
        <f t="shared" si="3"/>
        <v>13391.760000000002</v>
      </c>
      <c r="G18" s="11"/>
      <c r="H18" s="11">
        <f t="shared" si="4"/>
        <v>13391.760000000002</v>
      </c>
      <c r="I18" s="11">
        <f t="shared" si="1"/>
        <v>-12325.860000000002</v>
      </c>
      <c r="J18" s="14"/>
      <c r="M18" s="18"/>
      <c r="N18" s="17"/>
      <c r="O18" s="18"/>
      <c r="P18" s="2"/>
    </row>
    <row r="19" spans="1:16" x14ac:dyDescent="0.25">
      <c r="A19" s="5" t="s">
        <v>12</v>
      </c>
      <c r="B19" s="9">
        <v>0.09</v>
      </c>
      <c r="C19" s="10">
        <f t="shared" si="0"/>
        <v>1122</v>
      </c>
      <c r="D19" s="10">
        <f t="shared" si="2"/>
        <v>1065.8999999999999</v>
      </c>
      <c r="E19" s="11">
        <f>(31/365)*$D$1</f>
        <v>69190.759999999995</v>
      </c>
      <c r="F19" s="11">
        <f t="shared" si="3"/>
        <v>13838.152</v>
      </c>
      <c r="G19" s="11"/>
      <c r="H19" s="11">
        <f t="shared" si="4"/>
        <v>13838.152</v>
      </c>
      <c r="I19" s="11">
        <f t="shared" si="1"/>
        <v>-12772.252</v>
      </c>
      <c r="J19" s="14"/>
      <c r="M19" s="18"/>
      <c r="N19" s="17"/>
      <c r="O19" s="18"/>
      <c r="P19" s="2"/>
    </row>
    <row r="20" spans="1:16" x14ac:dyDescent="0.25">
      <c r="F20" s="2"/>
      <c r="H20" s="2"/>
      <c r="I20" s="2"/>
      <c r="M20" s="18"/>
      <c r="N20" s="17"/>
      <c r="O20" s="18"/>
      <c r="P20" s="2"/>
    </row>
    <row r="21" spans="1:16" x14ac:dyDescent="0.25">
      <c r="C21" s="1" t="s">
        <v>18</v>
      </c>
      <c r="D21" s="1"/>
      <c r="H21" s="15"/>
      <c r="M21" s="18"/>
      <c r="N21" s="17"/>
      <c r="O21" s="18"/>
      <c r="P21" s="2"/>
    </row>
    <row r="22" spans="1:16" x14ac:dyDescent="0.25">
      <c r="C22" s="1" t="s">
        <v>31</v>
      </c>
      <c r="M22" s="17"/>
      <c r="N22" s="17"/>
      <c r="O22" s="17"/>
      <c r="P22" s="2"/>
    </row>
    <row r="23" spans="1:16" x14ac:dyDescent="0.25">
      <c r="M23" s="17"/>
      <c r="N23" s="17"/>
      <c r="O23" s="17"/>
    </row>
    <row r="24" spans="1:16" x14ac:dyDescent="0.25">
      <c r="A24" s="1" t="s">
        <v>28</v>
      </c>
      <c r="M24" s="17"/>
      <c r="N24" s="17"/>
      <c r="O24" s="17"/>
    </row>
    <row r="25" spans="1:16" x14ac:dyDescent="0.25">
      <c r="A25" t="s">
        <v>19</v>
      </c>
      <c r="C25">
        <v>1</v>
      </c>
      <c r="D25" t="s">
        <v>20</v>
      </c>
    </row>
    <row r="26" spans="1:16" ht="17.25" x14ac:dyDescent="0.25">
      <c r="A26" t="s">
        <v>29</v>
      </c>
      <c r="C26">
        <v>20000</v>
      </c>
      <c r="D26" t="s">
        <v>34</v>
      </c>
    </row>
    <row r="27" spans="1:16" x14ac:dyDescent="0.25">
      <c r="A27" t="s">
        <v>19</v>
      </c>
      <c r="C27" s="2">
        <f>(((C25/12)*C26))*7.48</f>
        <v>12466.666666666666</v>
      </c>
      <c r="D27" t="s">
        <v>22</v>
      </c>
    </row>
  </sheetData>
  <mergeCells count="1">
    <mergeCell ref="E6:I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 Budget - Baseline</vt:lpstr>
      <vt:lpstr>Water Budget - Design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2017-04-04T01:00:58Z</dcterms:modified>
</cp:coreProperties>
</file>