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nussba1\switchdrive\BMM\2018\EBBC\"/>
    </mc:Choice>
  </mc:AlternateContent>
  <bookViews>
    <workbookView xWindow="1710" yWindow="-105" windowWidth="22365" windowHeight="13170" activeTab="4"/>
  </bookViews>
  <sheets>
    <sheet name="Sheet3" sheetId="3" r:id="rId1"/>
    <sheet name="Hahn et al." sheetId="2" r:id="rId2"/>
    <sheet name="Adamík et al." sheetId="1" r:id="rId3"/>
    <sheet name="Trektellen" sheetId="9" r:id="rId4"/>
    <sheet name="BirdLife 2017" sheetId="11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4" i="3" l="1"/>
  <c r="D543" i="11"/>
  <c r="E543" i="11"/>
  <c r="K543" i="11"/>
  <c r="L2" i="11"/>
  <c r="L3" i="11"/>
  <c r="L4" i="11"/>
  <c r="L5" i="11"/>
  <c r="L6" i="11"/>
  <c r="L7" i="11"/>
  <c r="L8" i="11"/>
  <c r="L9" i="11"/>
  <c r="L10" i="11"/>
  <c r="L28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99" i="11"/>
  <c r="L70" i="11"/>
  <c r="L103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124" i="11"/>
  <c r="L92" i="11"/>
  <c r="L93" i="11"/>
  <c r="L94" i="11"/>
  <c r="L95" i="11"/>
  <c r="L96" i="11"/>
  <c r="L97" i="11"/>
  <c r="L98" i="11"/>
  <c r="L100" i="11"/>
  <c r="L101" i="11"/>
  <c r="L102" i="11"/>
  <c r="L104" i="11"/>
  <c r="L105" i="11"/>
  <c r="L106" i="11"/>
  <c r="L107" i="11"/>
  <c r="L108" i="11"/>
  <c r="L109" i="11"/>
  <c r="L110" i="11"/>
  <c r="L111" i="11"/>
  <c r="L112" i="11"/>
  <c r="L113" i="11"/>
  <c r="L140" i="11"/>
  <c r="L114" i="11"/>
  <c r="L115" i="11"/>
  <c r="L116" i="11"/>
  <c r="L117" i="11"/>
  <c r="L118" i="11"/>
  <c r="L119" i="11"/>
  <c r="L120" i="11"/>
  <c r="L147" i="11"/>
  <c r="L121" i="11"/>
  <c r="L122" i="11"/>
  <c r="L123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66" i="11"/>
  <c r="L139" i="11"/>
  <c r="L169" i="11"/>
  <c r="L141" i="11"/>
  <c r="L142" i="11"/>
  <c r="L143" i="11"/>
  <c r="L144" i="11"/>
  <c r="L145" i="11"/>
  <c r="L146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93" i="11"/>
  <c r="L160" i="11"/>
  <c r="L197" i="11"/>
  <c r="L161" i="11"/>
  <c r="L162" i="11"/>
  <c r="L163" i="11"/>
  <c r="L164" i="11"/>
  <c r="L206" i="11"/>
  <c r="L165" i="11"/>
  <c r="L207" i="11"/>
  <c r="L167" i="11"/>
  <c r="L168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232" i="11"/>
  <c r="L190" i="11"/>
  <c r="L191" i="11"/>
  <c r="L192" i="11"/>
  <c r="L194" i="11"/>
  <c r="L195" i="11"/>
  <c r="L196" i="11"/>
  <c r="L198" i="11"/>
  <c r="L244" i="11"/>
  <c r="L199" i="11"/>
  <c r="L200" i="11"/>
  <c r="L246" i="11"/>
  <c r="L201" i="11"/>
  <c r="L202" i="11"/>
  <c r="L203" i="11"/>
  <c r="L204" i="11"/>
  <c r="L205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3" i="11"/>
  <c r="L234" i="11"/>
  <c r="L235" i="11"/>
  <c r="L236" i="11"/>
  <c r="L237" i="11"/>
  <c r="L238" i="11"/>
  <c r="L239" i="11"/>
  <c r="L240" i="11"/>
  <c r="L241" i="11"/>
  <c r="L242" i="11"/>
  <c r="L243" i="11"/>
  <c r="L245" i="11"/>
  <c r="L247" i="11"/>
  <c r="L248" i="11"/>
  <c r="L249" i="11"/>
  <c r="L250" i="11"/>
  <c r="L251" i="11"/>
  <c r="L290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314" i="11"/>
  <c r="L273" i="11"/>
  <c r="L274" i="11"/>
  <c r="L275" i="11"/>
  <c r="L276" i="11"/>
  <c r="L277" i="11"/>
  <c r="L278" i="11"/>
  <c r="L279" i="11"/>
  <c r="L329" i="11"/>
  <c r="L280" i="11"/>
  <c r="L281" i="11"/>
  <c r="L282" i="11"/>
  <c r="L283" i="11"/>
  <c r="L284" i="11"/>
  <c r="L285" i="11"/>
  <c r="L286" i="11"/>
  <c r="L287" i="11"/>
  <c r="L288" i="11"/>
  <c r="L289" i="11"/>
  <c r="L340" i="11"/>
  <c r="L291" i="11"/>
  <c r="L292" i="11"/>
  <c r="L293" i="11"/>
  <c r="L294" i="11"/>
  <c r="L295" i="11"/>
  <c r="L296" i="11"/>
  <c r="L297" i="11"/>
  <c r="L298" i="11"/>
  <c r="L299" i="11"/>
  <c r="L300" i="11"/>
  <c r="L345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58" i="11"/>
  <c r="L313" i="11"/>
  <c r="L315" i="11"/>
  <c r="L316" i="11"/>
  <c r="L317" i="11"/>
  <c r="L318" i="11"/>
  <c r="L319" i="11"/>
  <c r="L320" i="11"/>
  <c r="L362" i="11"/>
  <c r="L321" i="11"/>
  <c r="L322" i="11"/>
  <c r="L323" i="11"/>
  <c r="L324" i="11"/>
  <c r="L325" i="11"/>
  <c r="L326" i="11"/>
  <c r="L327" i="11"/>
  <c r="L328" i="11"/>
  <c r="L370" i="11"/>
  <c r="L330" i="11"/>
  <c r="L331" i="11"/>
  <c r="L332" i="11"/>
  <c r="L333" i="11"/>
  <c r="L334" i="11"/>
  <c r="L335" i="11"/>
  <c r="L336" i="11"/>
  <c r="L337" i="11"/>
  <c r="L338" i="11"/>
  <c r="L339" i="11"/>
  <c r="L380" i="11"/>
  <c r="L341" i="11"/>
  <c r="L342" i="11"/>
  <c r="L343" i="11"/>
  <c r="L344" i="11"/>
  <c r="L346" i="11"/>
  <c r="L347" i="11"/>
  <c r="L348" i="11"/>
  <c r="L392" i="11"/>
  <c r="L349" i="11"/>
  <c r="L350" i="11"/>
  <c r="L351" i="11"/>
  <c r="L352" i="11"/>
  <c r="L353" i="11"/>
  <c r="L354" i="11"/>
  <c r="L355" i="11"/>
  <c r="L356" i="11"/>
  <c r="L357" i="11"/>
  <c r="L359" i="11"/>
  <c r="L360" i="11"/>
  <c r="L361" i="11"/>
  <c r="L363" i="11"/>
  <c r="L364" i="11"/>
  <c r="L365" i="11"/>
  <c r="L366" i="11"/>
  <c r="L367" i="11"/>
  <c r="L368" i="11"/>
  <c r="L369" i="11"/>
  <c r="L404" i="11"/>
  <c r="L371" i="11"/>
  <c r="L372" i="11"/>
  <c r="L373" i="11"/>
  <c r="L374" i="11"/>
  <c r="L375" i="11"/>
  <c r="L376" i="11"/>
  <c r="L377" i="11"/>
  <c r="L378" i="11"/>
  <c r="L379" i="11"/>
  <c r="L381" i="11"/>
  <c r="L382" i="11"/>
  <c r="L383" i="11"/>
  <c r="L384" i="11"/>
  <c r="L385" i="11"/>
  <c r="L386" i="11"/>
  <c r="L387" i="11"/>
  <c r="L388" i="11"/>
  <c r="L389" i="11"/>
  <c r="L390" i="11"/>
  <c r="L391" i="11"/>
  <c r="L393" i="11"/>
  <c r="L394" i="11"/>
  <c r="L395" i="11"/>
  <c r="L396" i="11"/>
  <c r="L397" i="11"/>
  <c r="L398" i="11"/>
  <c r="L428" i="11"/>
  <c r="L399" i="11"/>
  <c r="L429" i="11"/>
  <c r="L400" i="11"/>
  <c r="L401" i="11"/>
  <c r="L402" i="11"/>
  <c r="L403" i="11"/>
  <c r="L405" i="11"/>
  <c r="L406" i="11"/>
  <c r="L407" i="11"/>
  <c r="L435" i="11"/>
  <c r="L408" i="11"/>
  <c r="L409" i="11"/>
  <c r="L410" i="11"/>
  <c r="L411" i="11"/>
  <c r="L412" i="11"/>
  <c r="L413" i="11"/>
  <c r="L414" i="11"/>
  <c r="L415" i="11"/>
  <c r="L416" i="11"/>
  <c r="L417" i="11"/>
  <c r="L441" i="11"/>
  <c r="L418" i="11"/>
  <c r="L419" i="11"/>
  <c r="L420" i="11"/>
  <c r="L442" i="11"/>
  <c r="L421" i="11"/>
  <c r="L422" i="11"/>
  <c r="L423" i="11"/>
  <c r="L424" i="11"/>
  <c r="L425" i="11"/>
  <c r="L426" i="11"/>
  <c r="L427" i="11"/>
  <c r="L430" i="11"/>
  <c r="L431" i="11"/>
  <c r="L432" i="11"/>
  <c r="L433" i="11"/>
  <c r="L434" i="11"/>
  <c r="L436" i="11"/>
  <c r="L437" i="11"/>
  <c r="L438" i="11"/>
  <c r="L439" i="11"/>
  <c r="L461" i="11"/>
  <c r="L440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2" i="11"/>
  <c r="L463" i="11"/>
  <c r="L464" i="11"/>
  <c r="L465" i="11"/>
  <c r="L466" i="11"/>
  <c r="L467" i="11"/>
  <c r="L468" i="11"/>
  <c r="L469" i="11"/>
  <c r="L470" i="11"/>
  <c r="L471" i="11"/>
  <c r="L489" i="11"/>
  <c r="L472" i="11"/>
  <c r="L473" i="11"/>
  <c r="L474" i="11"/>
  <c r="L491" i="11"/>
  <c r="L475" i="11"/>
  <c r="L476" i="11"/>
  <c r="L477" i="11"/>
  <c r="L478" i="11"/>
  <c r="L479" i="11"/>
  <c r="L480" i="11"/>
  <c r="L481" i="11"/>
  <c r="L482" i="11"/>
  <c r="L499" i="11"/>
  <c r="L483" i="11"/>
  <c r="L500" i="11"/>
  <c r="L484" i="11"/>
  <c r="L501" i="11"/>
  <c r="L485" i="11"/>
  <c r="L486" i="11"/>
  <c r="L487" i="11"/>
  <c r="L488" i="11"/>
  <c r="L490" i="11"/>
  <c r="L492" i="11"/>
  <c r="L493" i="11"/>
  <c r="L494" i="11"/>
  <c r="L495" i="11"/>
  <c r="L506" i="11"/>
  <c r="L496" i="11"/>
  <c r="L497" i="11"/>
  <c r="L498" i="11"/>
  <c r="L502" i="11"/>
  <c r="L503" i="11"/>
  <c r="L504" i="11"/>
  <c r="L505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F4" i="9"/>
  <c r="B217" i="9"/>
  <c r="C217" i="9"/>
  <c r="D217" i="9"/>
  <c r="F53" i="9"/>
  <c r="F47" i="9"/>
  <c r="F111" i="9"/>
  <c r="F12" i="9"/>
  <c r="F138" i="9"/>
  <c r="F6" i="9"/>
  <c r="F88" i="9"/>
  <c r="F98" i="9"/>
  <c r="F182" i="9"/>
  <c r="F109" i="9"/>
  <c r="F155" i="9"/>
  <c r="F31" i="9"/>
  <c r="F9" i="9"/>
  <c r="F21" i="9"/>
  <c r="F183" i="9"/>
  <c r="F28" i="9"/>
  <c r="F110" i="9"/>
  <c r="F32" i="9"/>
  <c r="F68" i="9"/>
  <c r="F184" i="9"/>
  <c r="F37" i="9"/>
  <c r="F185" i="9"/>
  <c r="F35" i="9"/>
  <c r="F186" i="9"/>
  <c r="F139" i="9"/>
  <c r="F48" i="9"/>
  <c r="F71" i="9"/>
  <c r="F42" i="9"/>
  <c r="F7" i="9"/>
  <c r="F65" i="9"/>
  <c r="F99" i="9"/>
  <c r="F126" i="9"/>
  <c r="F23" i="9"/>
  <c r="F125" i="9"/>
  <c r="F89" i="9"/>
  <c r="F11" i="9"/>
  <c r="F10" i="9"/>
  <c r="F8" i="9"/>
  <c r="F76" i="9"/>
  <c r="F20" i="9"/>
  <c r="F90" i="9"/>
  <c r="F59" i="9"/>
  <c r="F27" i="9"/>
  <c r="F38" i="9"/>
  <c r="F62" i="9"/>
  <c r="F40" i="9"/>
  <c r="F36" i="9"/>
  <c r="F106" i="9"/>
  <c r="F34" i="9"/>
  <c r="F18" i="9"/>
  <c r="F84" i="9"/>
  <c r="F112" i="9"/>
  <c r="F80" i="9"/>
  <c r="F78" i="9"/>
  <c r="F156" i="9"/>
  <c r="F75" i="9"/>
  <c r="F150" i="9"/>
  <c r="F91" i="9"/>
  <c r="F45" i="9"/>
  <c r="F144" i="9"/>
  <c r="F50" i="9"/>
  <c r="F15" i="9"/>
  <c r="F26" i="9"/>
  <c r="F33" i="9"/>
  <c r="F63" i="9"/>
  <c r="F49" i="9"/>
  <c r="F16" i="9"/>
  <c r="F100" i="9"/>
  <c r="F56" i="9"/>
  <c r="F157" i="9"/>
  <c r="F81" i="9"/>
  <c r="F94" i="9"/>
  <c r="F140" i="9"/>
  <c r="F58" i="9"/>
  <c r="F29" i="9"/>
  <c r="F73" i="9"/>
  <c r="F83" i="9"/>
  <c r="F120" i="9"/>
  <c r="F92" i="9"/>
  <c r="F187" i="9"/>
  <c r="F44" i="9"/>
  <c r="F188" i="9"/>
  <c r="F103" i="9"/>
  <c r="F46" i="9"/>
  <c r="F131" i="9"/>
  <c r="F158" i="9"/>
  <c r="F86" i="9"/>
  <c r="F132" i="9"/>
  <c r="F116" i="9"/>
  <c r="F104" i="9"/>
  <c r="F96" i="9"/>
  <c r="F122" i="9"/>
  <c r="F167" i="9"/>
  <c r="F189" i="9"/>
  <c r="F141" i="9"/>
  <c r="F190" i="9"/>
  <c r="F191" i="9"/>
  <c r="F151" i="9"/>
  <c r="F97" i="9"/>
  <c r="F70" i="9"/>
  <c r="F159" i="9"/>
  <c r="F79" i="9"/>
  <c r="F192" i="9"/>
  <c r="F127" i="9"/>
  <c r="F168" i="9"/>
  <c r="F82" i="9"/>
  <c r="F14" i="9"/>
  <c r="F113" i="9"/>
  <c r="F142" i="9"/>
  <c r="F169" i="9"/>
  <c r="F114" i="9"/>
  <c r="F170" i="9"/>
  <c r="F193" i="9"/>
  <c r="F171" i="9"/>
  <c r="F74" i="9"/>
  <c r="F145" i="9"/>
  <c r="F172" i="9"/>
  <c r="F117" i="9"/>
  <c r="F146" i="9"/>
  <c r="F60" i="9"/>
  <c r="F194" i="9"/>
  <c r="F52" i="9"/>
  <c r="F41" i="9"/>
  <c r="F3" i="9"/>
  <c r="F2" i="9"/>
  <c r="F107" i="9"/>
  <c r="F43" i="9"/>
  <c r="F55" i="9"/>
  <c r="F5" i="9"/>
  <c r="F160" i="9"/>
  <c r="F39" i="9"/>
  <c r="F101" i="9"/>
  <c r="F133" i="9"/>
  <c r="F195" i="9"/>
  <c r="F152" i="9"/>
  <c r="F51" i="9"/>
  <c r="F54" i="9"/>
  <c r="F77" i="9"/>
  <c r="F143" i="9"/>
  <c r="F66" i="9"/>
  <c r="F147" i="9"/>
  <c r="F61" i="9"/>
  <c r="F13" i="9"/>
  <c r="F196" i="9"/>
  <c r="F24" i="9"/>
  <c r="F57" i="9"/>
  <c r="F64" i="9"/>
  <c r="F128" i="9"/>
  <c r="F118" i="9"/>
  <c r="F129" i="9"/>
  <c r="F148" i="9"/>
  <c r="F173" i="9"/>
  <c r="F72" i="9"/>
  <c r="F149" i="9"/>
  <c r="F95" i="9"/>
  <c r="F25" i="9"/>
  <c r="F134" i="9"/>
  <c r="F67" i="9"/>
  <c r="F19" i="9"/>
  <c r="F22" i="9"/>
  <c r="F17" i="9"/>
  <c r="F115" i="9"/>
  <c r="F87" i="9"/>
  <c r="F69" i="9"/>
  <c r="F30" i="9"/>
  <c r="F123" i="9"/>
  <c r="F85" i="9"/>
  <c r="F93" i="9"/>
  <c r="F161" i="9"/>
  <c r="F130" i="9"/>
  <c r="F121" i="9"/>
  <c r="F174" i="9"/>
  <c r="F175" i="9"/>
  <c r="F197" i="9"/>
  <c r="F105" i="9"/>
  <c r="F108" i="9"/>
  <c r="F198" i="9"/>
  <c r="F199" i="9"/>
  <c r="F200" i="9"/>
  <c r="F201" i="9"/>
  <c r="F102" i="9"/>
  <c r="F202" i="9"/>
  <c r="F176" i="9"/>
  <c r="F203" i="9"/>
  <c r="F119" i="9"/>
  <c r="F153" i="9"/>
  <c r="F204" i="9"/>
  <c r="F205" i="9"/>
  <c r="F206" i="9"/>
  <c r="F135" i="9"/>
  <c r="F207" i="9"/>
  <c r="F208" i="9"/>
  <c r="F177" i="9"/>
  <c r="F162" i="9"/>
  <c r="F209" i="9"/>
  <c r="F136" i="9"/>
  <c r="F210" i="9"/>
  <c r="F211" i="9"/>
  <c r="F178" i="9"/>
  <c r="F212" i="9"/>
  <c r="F163" i="9"/>
  <c r="F213" i="9"/>
  <c r="F164" i="9"/>
  <c r="F179" i="9"/>
  <c r="F165" i="9"/>
  <c r="F180" i="9"/>
  <c r="F214" i="9"/>
  <c r="F181" i="9"/>
  <c r="F215" i="9"/>
  <c r="F124" i="9"/>
  <c r="F166" i="9"/>
  <c r="F154" i="9"/>
  <c r="F216" i="9"/>
  <c r="F137" i="9"/>
  <c r="E217" i="9"/>
  <c r="H7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O6" i="2"/>
  <c r="O7" i="2"/>
  <c r="O8" i="2"/>
  <c r="O9" i="2"/>
  <c r="O10" i="2"/>
  <c r="O11" i="2"/>
  <c r="O12" i="2"/>
  <c r="O13" i="2"/>
  <c r="O14" i="2"/>
  <c r="O15" i="2"/>
  <c r="O16" i="2"/>
  <c r="O17" i="2"/>
  <c r="O5" i="2"/>
  <c r="H74" i="2"/>
  <c r="L543" i="11" l="1"/>
  <c r="M370" i="11" s="1"/>
  <c r="F217" i="9"/>
  <c r="G89" i="9" s="1"/>
  <c r="A40" i="3"/>
  <c r="B40" i="3"/>
  <c r="C40" i="3"/>
  <c r="A48" i="3"/>
  <c r="B48" i="3"/>
  <c r="C48" i="3"/>
  <c r="A12" i="3"/>
  <c r="B12" i="3"/>
  <c r="C12" i="3"/>
  <c r="A5" i="3"/>
  <c r="B5" i="3"/>
  <c r="C5" i="3"/>
  <c r="A33" i="3"/>
  <c r="B33" i="3"/>
  <c r="C33" i="3"/>
  <c r="A6" i="3"/>
  <c r="B6" i="3"/>
  <c r="C6" i="3"/>
  <c r="A18" i="3"/>
  <c r="B18" i="3"/>
  <c r="C18" i="3"/>
  <c r="A46" i="3"/>
  <c r="B46" i="3"/>
  <c r="C46" i="3"/>
  <c r="A24" i="3"/>
  <c r="B24" i="3"/>
  <c r="C24" i="3"/>
  <c r="A44" i="3"/>
  <c r="B44" i="3"/>
  <c r="C44" i="3"/>
  <c r="A58" i="3"/>
  <c r="B58" i="3"/>
  <c r="C58" i="3"/>
  <c r="A59" i="3"/>
  <c r="B59" i="3"/>
  <c r="C59" i="3"/>
  <c r="A60" i="3"/>
  <c r="B60" i="3"/>
  <c r="C60" i="3"/>
  <c r="A56" i="3"/>
  <c r="B56" i="3"/>
  <c r="C56" i="3"/>
  <c r="A29" i="3"/>
  <c r="B29" i="3"/>
  <c r="C29" i="3"/>
  <c r="A23" i="3"/>
  <c r="B23" i="3"/>
  <c r="C23" i="3"/>
  <c r="A61" i="3"/>
  <c r="B61" i="3"/>
  <c r="C61" i="3"/>
  <c r="A53" i="3"/>
  <c r="B53" i="3"/>
  <c r="C53" i="3"/>
  <c r="A26" i="3"/>
  <c r="B26" i="3"/>
  <c r="C26" i="3"/>
  <c r="A35" i="3"/>
  <c r="B35" i="3"/>
  <c r="C35" i="3"/>
  <c r="A9" i="3"/>
  <c r="B9" i="3"/>
  <c r="C9" i="3"/>
  <c r="A50" i="3"/>
  <c r="B50" i="3"/>
  <c r="C50" i="3"/>
  <c r="A62" i="3"/>
  <c r="B62" i="3"/>
  <c r="C62" i="3"/>
  <c r="A63" i="3"/>
  <c r="B63" i="3"/>
  <c r="C63" i="3"/>
  <c r="A20" i="3"/>
  <c r="B20" i="3"/>
  <c r="C20" i="3"/>
  <c r="A38" i="3"/>
  <c r="B38" i="3"/>
  <c r="C38" i="3"/>
  <c r="A52" i="3"/>
  <c r="B52" i="3"/>
  <c r="C52" i="3"/>
  <c r="A64" i="3"/>
  <c r="B64" i="3"/>
  <c r="C64" i="3"/>
  <c r="A15" i="3"/>
  <c r="B15" i="3"/>
  <c r="C15" i="3"/>
  <c r="A65" i="3"/>
  <c r="B65" i="3"/>
  <c r="C65" i="3"/>
  <c r="A39" i="3"/>
  <c r="B39" i="3"/>
  <c r="C39" i="3"/>
  <c r="A41" i="3"/>
  <c r="B41" i="3"/>
  <c r="C41" i="3"/>
  <c r="A32" i="3"/>
  <c r="B32" i="3"/>
  <c r="C32" i="3"/>
  <c r="A43" i="3"/>
  <c r="B43" i="3"/>
  <c r="C43" i="3"/>
  <c r="A37" i="3"/>
  <c r="B37" i="3"/>
  <c r="C37" i="3"/>
  <c r="A19" i="3"/>
  <c r="B19" i="3"/>
  <c r="C19" i="3"/>
  <c r="A14" i="3"/>
  <c r="B14" i="3"/>
  <c r="C14" i="3"/>
  <c r="A16" i="3"/>
  <c r="B16" i="3"/>
  <c r="C16" i="3"/>
  <c r="A45" i="3"/>
  <c r="B45" i="3"/>
  <c r="C45" i="3"/>
  <c r="A47" i="3"/>
  <c r="B47" i="3"/>
  <c r="C47" i="3"/>
  <c r="A66" i="3"/>
  <c r="B66" i="3"/>
  <c r="C66" i="3"/>
  <c r="A67" i="3"/>
  <c r="B67" i="3"/>
  <c r="C67" i="3"/>
  <c r="A68" i="3"/>
  <c r="B68" i="3"/>
  <c r="C68" i="3"/>
  <c r="A22" i="3"/>
  <c r="B22" i="3"/>
  <c r="C22" i="3"/>
  <c r="A4" i="3"/>
  <c r="B4" i="3"/>
  <c r="C4" i="3"/>
  <c r="A69" i="3"/>
  <c r="B69" i="3"/>
  <c r="C69" i="3"/>
  <c r="A31" i="3"/>
  <c r="B31" i="3"/>
  <c r="C31" i="3"/>
  <c r="A13" i="3"/>
  <c r="B13" i="3"/>
  <c r="C13" i="3"/>
  <c r="A28" i="3"/>
  <c r="B28" i="3"/>
  <c r="C28" i="3"/>
  <c r="A8" i="3"/>
  <c r="B8" i="3"/>
  <c r="C8" i="3"/>
  <c r="A34" i="3"/>
  <c r="B34" i="3"/>
  <c r="C34" i="3"/>
  <c r="A10" i="3"/>
  <c r="B10" i="3"/>
  <c r="C10" i="3"/>
  <c r="A70" i="3"/>
  <c r="B70" i="3"/>
  <c r="C70" i="3"/>
  <c r="A11" i="3"/>
  <c r="B11" i="3"/>
  <c r="C11" i="3"/>
  <c r="A3" i="3"/>
  <c r="B3" i="3"/>
  <c r="C3" i="3"/>
  <c r="A71" i="3"/>
  <c r="B71" i="3"/>
  <c r="C71" i="3"/>
  <c r="A54" i="3"/>
  <c r="B54" i="3"/>
  <c r="C54" i="3"/>
  <c r="A17" i="3"/>
  <c r="B17" i="3"/>
  <c r="C17" i="3"/>
  <c r="A72" i="3"/>
  <c r="B72" i="3"/>
  <c r="C72" i="3"/>
  <c r="A51" i="3"/>
  <c r="B51" i="3"/>
  <c r="C51" i="3"/>
  <c r="A25" i="3"/>
  <c r="B25" i="3"/>
  <c r="C25" i="3"/>
  <c r="A21" i="3"/>
  <c r="B21" i="3"/>
  <c r="C21" i="3"/>
  <c r="A30" i="3"/>
  <c r="B30" i="3"/>
  <c r="C30" i="3"/>
  <c r="A42" i="3"/>
  <c r="B42" i="3"/>
  <c r="C42" i="3"/>
  <c r="A55" i="3"/>
  <c r="B55" i="3"/>
  <c r="C55" i="3"/>
  <c r="A7" i="3"/>
  <c r="B7" i="3"/>
  <c r="C7" i="3"/>
  <c r="A27" i="3"/>
  <c r="B27" i="3"/>
  <c r="C27" i="3"/>
  <c r="A57" i="3"/>
  <c r="B57" i="3"/>
  <c r="C57" i="3"/>
  <c r="A49" i="3"/>
  <c r="B49" i="3"/>
  <c r="C49" i="3"/>
  <c r="B36" i="3"/>
  <c r="C36" i="3"/>
  <c r="A36" i="3"/>
  <c r="M70" i="11" l="1"/>
  <c r="M262" i="11"/>
  <c r="M405" i="11"/>
  <c r="M390" i="11"/>
  <c r="M86" i="11"/>
  <c r="M229" i="11"/>
  <c r="M57" i="11"/>
  <c r="M239" i="11"/>
  <c r="M383" i="11"/>
  <c r="M218" i="11"/>
  <c r="M232" i="11"/>
  <c r="M357" i="11"/>
  <c r="M51" i="11"/>
  <c r="M376" i="11"/>
  <c r="M60" i="11"/>
  <c r="M423" i="11"/>
  <c r="M291" i="11"/>
  <c r="M418" i="11"/>
  <c r="M453" i="11"/>
  <c r="M535" i="11"/>
  <c r="M320" i="11"/>
  <c r="M373" i="11"/>
  <c r="M4" i="11"/>
  <c r="M428" i="11"/>
  <c r="M93" i="11"/>
  <c r="M278" i="11"/>
  <c r="M65" i="11"/>
  <c r="M249" i="11"/>
  <c r="M430" i="11"/>
  <c r="M252" i="11"/>
  <c r="M244" i="11"/>
  <c r="M415" i="11"/>
  <c r="M59" i="11"/>
  <c r="M394" i="11"/>
  <c r="M68" i="11"/>
  <c r="M443" i="11"/>
  <c r="M346" i="11"/>
  <c r="M470" i="11"/>
  <c r="M483" i="11"/>
  <c r="M14" i="11"/>
  <c r="M213" i="11"/>
  <c r="M366" i="11"/>
  <c r="M128" i="11"/>
  <c r="M311" i="11"/>
  <c r="M411" i="11"/>
  <c r="M63" i="11"/>
  <c r="M221" i="11"/>
  <c r="M168" i="11"/>
  <c r="M319" i="11"/>
  <c r="M462" i="11"/>
  <c r="M454" i="11"/>
  <c r="M125" i="11"/>
  <c r="M277" i="11"/>
  <c r="M463" i="11"/>
  <c r="M464" i="11"/>
  <c r="M102" i="11"/>
  <c r="M285" i="11"/>
  <c r="M112" i="11"/>
  <c r="M256" i="11"/>
  <c r="M439" i="11"/>
  <c r="M42" i="11"/>
  <c r="M205" i="11"/>
  <c r="M421" i="11"/>
  <c r="M160" i="11"/>
  <c r="M450" i="11"/>
  <c r="M138" i="11"/>
  <c r="M496" i="11"/>
  <c r="M352" i="11"/>
  <c r="M434" i="11"/>
  <c r="M62" i="11"/>
  <c r="M398" i="11"/>
  <c r="M189" i="11"/>
  <c r="M136" i="11"/>
  <c r="M327" i="11"/>
  <c r="M8" i="11"/>
  <c r="M133" i="11"/>
  <c r="M322" i="11"/>
  <c r="M471" i="11"/>
  <c r="M484" i="11"/>
  <c r="M150" i="11"/>
  <c r="M308" i="11"/>
  <c r="M119" i="11"/>
  <c r="M301" i="11"/>
  <c r="M448" i="11"/>
  <c r="M50" i="11"/>
  <c r="M314" i="11"/>
  <c r="M431" i="11"/>
  <c r="M207" i="11"/>
  <c r="M458" i="11"/>
  <c r="M154" i="11"/>
  <c r="M508" i="11"/>
  <c r="M404" i="11"/>
  <c r="M452" i="11"/>
  <c r="M84" i="11"/>
  <c r="M389" i="11"/>
  <c r="M512" i="11"/>
  <c r="M513" i="11"/>
  <c r="M260" i="11"/>
  <c r="M108" i="11"/>
  <c r="M212" i="11"/>
  <c r="M49" i="11"/>
  <c r="M349" i="11"/>
  <c r="M162" i="11"/>
  <c r="M77" i="11"/>
  <c r="M9" i="11"/>
  <c r="M149" i="11"/>
  <c r="M330" i="11"/>
  <c r="M519" i="11"/>
  <c r="M493" i="11"/>
  <c r="M158" i="11"/>
  <c r="M438" i="11"/>
  <c r="M127" i="11"/>
  <c r="M309" i="11"/>
  <c r="M494" i="11"/>
  <c r="M58" i="11"/>
  <c r="M287" i="11"/>
  <c r="M514" i="11"/>
  <c r="M224" i="11"/>
  <c r="M523" i="11"/>
  <c r="M234" i="11"/>
  <c r="M20" i="11"/>
  <c r="M488" i="11"/>
  <c r="M116" i="11"/>
  <c r="M269" i="11"/>
  <c r="M202" i="11"/>
  <c r="M32" i="11"/>
  <c r="M181" i="11"/>
  <c r="M341" i="11"/>
  <c r="M275" i="11"/>
  <c r="M132" i="11"/>
  <c r="M40" i="11"/>
  <c r="M374" i="11"/>
  <c r="M340" i="11"/>
  <c r="M115" i="11"/>
  <c r="M270" i="11"/>
  <c r="M22" i="11"/>
  <c r="M195" i="11"/>
  <c r="M338" i="11"/>
  <c r="M527" i="11"/>
  <c r="M164" i="11"/>
  <c r="M478" i="11"/>
  <c r="M173" i="11"/>
  <c r="M317" i="11"/>
  <c r="M504" i="11"/>
  <c r="M120" i="11"/>
  <c r="M295" i="11"/>
  <c r="M522" i="11"/>
  <c r="M251" i="11"/>
  <c r="M531" i="11"/>
  <c r="M242" i="11"/>
  <c r="M29" i="11"/>
  <c r="M517" i="11"/>
  <c r="M139" i="11"/>
  <c r="M113" i="11"/>
  <c r="M169" i="11"/>
  <c r="M225" i="11"/>
  <c r="M281" i="11"/>
  <c r="M337" i="11"/>
  <c r="M393" i="11"/>
  <c r="M449" i="11"/>
  <c r="M25" i="11"/>
  <c r="M97" i="11"/>
  <c r="M145" i="11"/>
  <c r="M201" i="11"/>
  <c r="M257" i="11"/>
  <c r="M313" i="11"/>
  <c r="M385" i="11"/>
  <c r="M441" i="11"/>
  <c r="M497" i="11"/>
  <c r="M121" i="11"/>
  <c r="M177" i="11"/>
  <c r="M233" i="11"/>
  <c r="M289" i="11"/>
  <c r="M345" i="11"/>
  <c r="M401" i="11"/>
  <c r="M457" i="11"/>
  <c r="M505" i="11"/>
  <c r="M17" i="11"/>
  <c r="M105" i="11"/>
  <c r="M161" i="11"/>
  <c r="M217" i="11"/>
  <c r="M265" i="11"/>
  <c r="M321" i="11"/>
  <c r="M361" i="11"/>
  <c r="M417" i="11"/>
  <c r="M481" i="11"/>
  <c r="M73" i="11"/>
  <c r="M129" i="11"/>
  <c r="M185" i="11"/>
  <c r="M297" i="11"/>
  <c r="M353" i="11"/>
  <c r="M409" i="11"/>
  <c r="M81" i="11"/>
  <c r="M137" i="11"/>
  <c r="M193" i="11"/>
  <c r="M241" i="11"/>
  <c r="M305" i="11"/>
  <c r="M377" i="11"/>
  <c r="M433" i="11"/>
  <c r="M489" i="11"/>
  <c r="M89" i="11"/>
  <c r="M153" i="11"/>
  <c r="M209" i="11"/>
  <c r="M273" i="11"/>
  <c r="M329" i="11"/>
  <c r="M369" i="11"/>
  <c r="M425" i="11"/>
  <c r="M473" i="11"/>
  <c r="M16" i="11"/>
  <c r="M85" i="11"/>
  <c r="M157" i="11"/>
  <c r="M220" i="11"/>
  <c r="M284" i="11"/>
  <c r="M347" i="11"/>
  <c r="M412" i="11"/>
  <c r="M477" i="11"/>
  <c r="M293" i="11"/>
  <c r="M406" i="11"/>
  <c r="M503" i="11"/>
  <c r="M48" i="11"/>
  <c r="M111" i="11"/>
  <c r="M172" i="11"/>
  <c r="M238" i="11"/>
  <c r="M323" i="11"/>
  <c r="M71" i="11"/>
  <c r="M135" i="11"/>
  <c r="M198" i="11"/>
  <c r="M264" i="11"/>
  <c r="M324" i="11"/>
  <c r="M391" i="11"/>
  <c r="M456" i="11"/>
  <c r="M521" i="11"/>
  <c r="M282" i="11"/>
  <c r="M66" i="11"/>
  <c r="M143" i="11"/>
  <c r="M215" i="11"/>
  <c r="M302" i="11"/>
  <c r="M367" i="11"/>
  <c r="M461" i="11"/>
  <c r="M538" i="11"/>
  <c r="M28" i="11"/>
  <c r="M96" i="11"/>
  <c r="M183" i="11"/>
  <c r="M266" i="11"/>
  <c r="M334" i="11"/>
  <c r="M408" i="11"/>
  <c r="M474" i="11"/>
  <c r="M91" i="11"/>
  <c r="M19" i="11"/>
  <c r="M82" i="11"/>
  <c r="M167" i="11"/>
  <c r="M259" i="11"/>
  <c r="M343" i="11"/>
  <c r="M459" i="11"/>
  <c r="M524" i="11"/>
  <c r="M45" i="11"/>
  <c r="M246" i="11"/>
  <c r="M445" i="11"/>
  <c r="M402" i="11"/>
  <c r="M227" i="11"/>
  <c r="M358" i="11"/>
  <c r="M509" i="11"/>
  <c r="M211" i="11"/>
  <c r="M542" i="11"/>
  <c r="M298" i="11"/>
  <c r="M123" i="11"/>
  <c r="M436" i="11"/>
  <c r="M530" i="11"/>
  <c r="M175" i="11"/>
  <c r="M400" i="11"/>
  <c r="M11" i="11"/>
  <c r="M290" i="11"/>
  <c r="M516" i="11"/>
  <c r="M397" i="11"/>
  <c r="M510" i="11"/>
  <c r="M498" i="11"/>
  <c r="M534" i="11"/>
  <c r="M31" i="11"/>
  <c r="M228" i="11"/>
  <c r="M419" i="11"/>
  <c r="M520" i="11"/>
  <c r="M248" i="11"/>
  <c r="M79" i="11"/>
  <c r="M272" i="11"/>
  <c r="M399" i="11"/>
  <c r="M529" i="11"/>
  <c r="M72" i="11"/>
  <c r="M223" i="11"/>
  <c r="M310" i="11"/>
  <c r="M375" i="11"/>
  <c r="M466" i="11"/>
  <c r="M75" i="11"/>
  <c r="M18" i="11"/>
  <c r="M106" i="11"/>
  <c r="M190" i="11"/>
  <c r="M280" i="11"/>
  <c r="M342" i="11"/>
  <c r="M416" i="11"/>
  <c r="M486" i="11"/>
  <c r="M122" i="11"/>
  <c r="M27" i="11"/>
  <c r="M90" i="11"/>
  <c r="M176" i="11"/>
  <c r="M267" i="11"/>
  <c r="M351" i="11"/>
  <c r="M468" i="11"/>
  <c r="M532" i="11"/>
  <c r="M53" i="11"/>
  <c r="M235" i="11"/>
  <c r="M490" i="11"/>
  <c r="M424" i="11"/>
  <c r="M46" i="11"/>
  <c r="M253" i="11"/>
  <c r="M362" i="11"/>
  <c r="M533" i="11"/>
  <c r="M236" i="11"/>
  <c r="M156" i="11"/>
  <c r="M499" i="11"/>
  <c r="M148" i="11"/>
  <c r="M476" i="11"/>
  <c r="M3" i="11"/>
  <c r="M258" i="11"/>
  <c r="M467" i="11"/>
  <c r="M74" i="11"/>
  <c r="M335" i="11"/>
  <c r="M37" i="11"/>
  <c r="M387" i="11"/>
  <c r="M186" i="11"/>
  <c r="M170" i="11"/>
  <c r="M388" i="11"/>
  <c r="M24" i="11"/>
  <c r="M163" i="11"/>
  <c r="M354" i="11"/>
  <c r="M316" i="11"/>
  <c r="M56" i="11"/>
  <c r="M180" i="11"/>
  <c r="M204" i="11"/>
  <c r="M2" i="11"/>
  <c r="M15" i="11"/>
  <c r="M39" i="11"/>
  <c r="M101" i="11"/>
  <c r="M171" i="11"/>
  <c r="M237" i="11"/>
  <c r="M300" i="11"/>
  <c r="M364" i="11"/>
  <c r="M426" i="11"/>
  <c r="M492" i="11"/>
  <c r="M331" i="11"/>
  <c r="M427" i="11"/>
  <c r="M528" i="11"/>
  <c r="M64" i="11"/>
  <c r="M126" i="11"/>
  <c r="M188" i="11"/>
  <c r="M255" i="11"/>
  <c r="M355" i="11"/>
  <c r="M87" i="11"/>
  <c r="M151" i="11"/>
  <c r="M214" i="11"/>
  <c r="M279" i="11"/>
  <c r="M380" i="11"/>
  <c r="M407" i="11"/>
  <c r="M472" i="11"/>
  <c r="M537" i="11"/>
  <c r="M10" i="11"/>
  <c r="M80" i="11"/>
  <c r="M165" i="11"/>
  <c r="M231" i="11"/>
  <c r="M318" i="11"/>
  <c r="M384" i="11"/>
  <c r="M480" i="11"/>
  <c r="M131" i="11"/>
  <c r="M26" i="11"/>
  <c r="M140" i="11"/>
  <c r="M199" i="11"/>
  <c r="M288" i="11"/>
  <c r="M350" i="11"/>
  <c r="M422" i="11"/>
  <c r="M506" i="11"/>
  <c r="M155" i="11"/>
  <c r="M36" i="11"/>
  <c r="M107" i="11"/>
  <c r="M184" i="11"/>
  <c r="M274" i="11"/>
  <c r="M360" i="11"/>
  <c r="M491" i="11"/>
  <c r="M540" i="11"/>
  <c r="M61" i="11"/>
  <c r="M268" i="11"/>
  <c r="M526" i="11"/>
  <c r="M444" i="11"/>
  <c r="M54" i="11"/>
  <c r="M276" i="11"/>
  <c r="M378" i="11"/>
  <c r="M30" i="11"/>
  <c r="M261" i="11"/>
  <c r="M283" i="11"/>
  <c r="M525" i="11"/>
  <c r="M178" i="11"/>
  <c r="M518" i="11"/>
  <c r="M67" i="11"/>
  <c r="M326" i="11"/>
  <c r="M539" i="11"/>
  <c r="M197" i="11"/>
  <c r="M451" i="11"/>
  <c r="M146" i="11"/>
  <c r="M541" i="11"/>
  <c r="M469" i="11"/>
  <c r="M109" i="11"/>
  <c r="M7" i="11"/>
  <c r="M92" i="11"/>
  <c r="M292" i="11"/>
  <c r="M500" i="11"/>
  <c r="M420" i="11"/>
  <c r="M118" i="11"/>
  <c r="M339" i="11"/>
  <c r="M142" i="11"/>
  <c r="M332" i="11"/>
  <c r="M465" i="11"/>
  <c r="M152" i="11"/>
  <c r="M21" i="11"/>
  <c r="M23" i="11"/>
  <c r="M47" i="11"/>
  <c r="M110" i="11"/>
  <c r="M179" i="11"/>
  <c r="M247" i="11"/>
  <c r="M307" i="11"/>
  <c r="M372" i="11"/>
  <c r="M437" i="11"/>
  <c r="M502" i="11"/>
  <c r="M348" i="11"/>
  <c r="M447" i="11"/>
  <c r="M103" i="11"/>
  <c r="M134" i="11"/>
  <c r="M196" i="11"/>
  <c r="M263" i="11"/>
  <c r="M382" i="11"/>
  <c r="M33" i="11"/>
  <c r="M94" i="11"/>
  <c r="M159" i="11"/>
  <c r="M222" i="11"/>
  <c r="M286" i="11"/>
  <c r="M392" i="11"/>
  <c r="M414" i="11"/>
  <c r="M479" i="11"/>
  <c r="M69" i="11"/>
  <c r="M88" i="11"/>
  <c r="M174" i="11"/>
  <c r="M240" i="11"/>
  <c r="M325" i="11"/>
  <c r="M429" i="11"/>
  <c r="M485" i="11"/>
  <c r="M192" i="11"/>
  <c r="M35" i="11"/>
  <c r="M147" i="11"/>
  <c r="M208" i="11"/>
  <c r="M296" i="11"/>
  <c r="M359" i="11"/>
  <c r="M432" i="11"/>
  <c r="M507" i="11"/>
  <c r="M210" i="11"/>
  <c r="M44" i="11"/>
  <c r="M114" i="11"/>
  <c r="M191" i="11"/>
  <c r="M304" i="11"/>
  <c r="M386" i="11"/>
  <c r="M482" i="11"/>
  <c r="M5" i="11"/>
  <c r="M83" i="11"/>
  <c r="M536" i="11"/>
  <c r="M336" i="11"/>
  <c r="M460" i="11"/>
  <c r="M76" i="11"/>
  <c r="M306" i="11"/>
  <c r="M396" i="11"/>
  <c r="M99" i="11"/>
  <c r="M299" i="11"/>
  <c r="M363" i="11"/>
  <c r="M13" i="11"/>
  <c r="M219" i="11"/>
  <c r="M328" i="11"/>
  <c r="M55" i="11"/>
  <c r="M117" i="11"/>
  <c r="M187" i="11"/>
  <c r="M254" i="11"/>
  <c r="M315" i="11"/>
  <c r="M381" i="11"/>
  <c r="M446" i="11"/>
  <c r="M511" i="11"/>
  <c r="M365" i="11"/>
  <c r="M455" i="11"/>
  <c r="M78" i="11"/>
  <c r="M141" i="11"/>
  <c r="M203" i="11"/>
  <c r="M271" i="11"/>
  <c r="M413" i="11"/>
  <c r="M41" i="11"/>
  <c r="M104" i="11"/>
  <c r="M206" i="11"/>
  <c r="M230" i="11"/>
  <c r="M294" i="11"/>
  <c r="M356" i="11"/>
  <c r="M442" i="11"/>
  <c r="M501" i="11"/>
  <c r="M166" i="11"/>
  <c r="M34" i="11"/>
  <c r="M95" i="11"/>
  <c r="M182" i="11"/>
  <c r="M250" i="11"/>
  <c r="M333" i="11"/>
  <c r="M435" i="11"/>
  <c r="M495" i="11"/>
  <c r="M226" i="11"/>
  <c r="M43" i="11"/>
  <c r="M144" i="11"/>
  <c r="M216" i="11"/>
  <c r="M303" i="11"/>
  <c r="M368" i="11"/>
  <c r="M440" i="11"/>
  <c r="M515" i="11"/>
  <c r="M243" i="11"/>
  <c r="M52" i="11"/>
  <c r="M130" i="11"/>
  <c r="M200" i="11"/>
  <c r="M312" i="11"/>
  <c r="M395" i="11"/>
  <c r="M487" i="11"/>
  <c r="M12" i="11"/>
  <c r="M98" i="11"/>
  <c r="M194" i="11"/>
  <c r="M344" i="11"/>
  <c r="M475" i="11"/>
  <c r="M100" i="11"/>
  <c r="M371" i="11"/>
  <c r="M410" i="11"/>
  <c r="M124" i="11"/>
  <c r="M379" i="11"/>
  <c r="M403" i="11"/>
  <c r="M38" i="11"/>
  <c r="M245" i="11"/>
  <c r="M6" i="11"/>
  <c r="G96" i="9"/>
  <c r="G69" i="9"/>
  <c r="G192" i="9"/>
  <c r="G85" i="9"/>
  <c r="G213" i="9"/>
  <c r="G174" i="9"/>
  <c r="G23" i="9"/>
  <c r="G176" i="9"/>
  <c r="G167" i="9"/>
  <c r="G109" i="9"/>
  <c r="G11" i="9"/>
  <c r="G191" i="9"/>
  <c r="G202" i="9"/>
  <c r="G212" i="9"/>
  <c r="G198" i="9"/>
  <c r="G200" i="9"/>
  <c r="G134" i="9"/>
  <c r="G76" i="9"/>
  <c r="G170" i="9"/>
  <c r="G161" i="9"/>
  <c r="G41" i="9"/>
  <c r="G49" i="9"/>
  <c r="G127" i="9"/>
  <c r="G48" i="9"/>
  <c r="G82" i="9"/>
  <c r="G163" i="9"/>
  <c r="G68" i="9"/>
  <c r="G74" i="9"/>
  <c r="G150" i="9"/>
  <c r="G112" i="9"/>
  <c r="G204" i="9"/>
  <c r="G37" i="9"/>
  <c r="G142" i="9"/>
  <c r="G205" i="9"/>
  <c r="G181" i="9"/>
  <c r="G158" i="9"/>
  <c r="G30" i="9"/>
  <c r="G116" i="9"/>
  <c r="G36" i="9"/>
  <c r="G146" i="9"/>
  <c r="G110" i="9"/>
  <c r="G20" i="9"/>
  <c r="G60" i="9"/>
  <c r="G178" i="9"/>
  <c r="G57" i="9"/>
  <c r="G39" i="9"/>
  <c r="G159" i="9"/>
  <c r="G17" i="9"/>
  <c r="G47" i="9"/>
  <c r="G72" i="9"/>
  <c r="G22" i="9"/>
  <c r="G99" i="9"/>
  <c r="G207" i="9"/>
  <c r="G104" i="9"/>
  <c r="G120" i="9"/>
  <c r="G162" i="9"/>
  <c r="G144" i="9"/>
  <c r="G6" i="9"/>
  <c r="G196" i="9"/>
  <c r="G156" i="9"/>
  <c r="G43" i="9"/>
  <c r="G214" i="9"/>
  <c r="G111" i="9"/>
  <c r="G95" i="9"/>
  <c r="G25" i="9"/>
  <c r="G177" i="9"/>
  <c r="G151" i="9"/>
  <c r="G203" i="9"/>
  <c r="G83" i="9"/>
  <c r="G197" i="9"/>
  <c r="G7" i="9"/>
  <c r="G155" i="9"/>
  <c r="G138" i="9"/>
  <c r="G114" i="9"/>
  <c r="G125" i="9"/>
  <c r="G193" i="9"/>
  <c r="G172" i="9"/>
  <c r="G102" i="9"/>
  <c r="G106" i="9"/>
  <c r="G59" i="9"/>
  <c r="G52" i="9"/>
  <c r="G124" i="9"/>
  <c r="G84" i="9"/>
  <c r="G160" i="9"/>
  <c r="G93" i="9"/>
  <c r="G100" i="9"/>
  <c r="G166" i="9"/>
  <c r="G62" i="9"/>
  <c r="G3" i="9"/>
  <c r="G179" i="9"/>
  <c r="G21" i="9"/>
  <c r="G117" i="9"/>
  <c r="G206" i="9"/>
  <c r="G208" i="9"/>
  <c r="G26" i="9"/>
  <c r="G195" i="9"/>
  <c r="G194" i="9"/>
  <c r="G75" i="9"/>
  <c r="G152" i="9"/>
  <c r="G53" i="9"/>
  <c r="G71" i="9"/>
  <c r="G87" i="9"/>
  <c r="G201" i="9"/>
  <c r="G103" i="9"/>
  <c r="G119" i="9"/>
  <c r="G188" i="9"/>
  <c r="G64" i="9"/>
  <c r="G118" i="9"/>
  <c r="G190" i="9"/>
  <c r="G137" i="9"/>
  <c r="G14" i="9"/>
  <c r="G131" i="9"/>
  <c r="G180" i="9"/>
  <c r="G171" i="9"/>
  <c r="G4" i="9"/>
  <c r="G164" i="9"/>
  <c r="G136" i="9"/>
  <c r="G63" i="9"/>
  <c r="G18" i="9"/>
  <c r="G5" i="9"/>
  <c r="G182" i="9"/>
  <c r="G45" i="9"/>
  <c r="G77" i="9"/>
  <c r="G12" i="9"/>
  <c r="G46" i="9"/>
  <c r="G135" i="9"/>
  <c r="G80" i="9"/>
  <c r="G101" i="9"/>
  <c r="G154" i="9"/>
  <c r="G8" i="9"/>
  <c r="G2" i="9"/>
  <c r="G210" i="9"/>
  <c r="G88" i="9"/>
  <c r="G92" i="9"/>
  <c r="G61" i="9"/>
  <c r="G108" i="9"/>
  <c r="G94" i="9"/>
  <c r="G13" i="9"/>
  <c r="G139" i="9"/>
  <c r="G97" i="9"/>
  <c r="G121" i="9"/>
  <c r="G15" i="9"/>
  <c r="G153" i="9"/>
  <c r="G215" i="9"/>
  <c r="G130" i="9"/>
  <c r="G157" i="9"/>
  <c r="G186" i="9"/>
  <c r="G145" i="9"/>
  <c r="G32" i="9"/>
  <c r="G38" i="9"/>
  <c r="G173" i="9"/>
  <c r="G126" i="9"/>
  <c r="G27" i="9"/>
  <c r="G10" i="9"/>
  <c r="G189" i="9"/>
  <c r="G107" i="9"/>
  <c r="G91" i="9"/>
  <c r="G54" i="9"/>
  <c r="G140" i="9"/>
  <c r="G16" i="9"/>
  <c r="G149" i="9"/>
  <c r="G184" i="9"/>
  <c r="G122" i="9"/>
  <c r="G34" i="9"/>
  <c r="G50" i="9"/>
  <c r="G66" i="9"/>
  <c r="G211" i="9"/>
  <c r="G40" i="9"/>
  <c r="G133" i="9"/>
  <c r="G165" i="9"/>
  <c r="G183" i="9"/>
  <c r="G86" i="9"/>
  <c r="G67" i="9"/>
  <c r="G98" i="9"/>
  <c r="G187" i="9"/>
  <c r="G148" i="9"/>
  <c r="G44" i="9"/>
  <c r="G31" i="9"/>
  <c r="G209" i="9"/>
  <c r="G79" i="9"/>
  <c r="G81" i="9"/>
  <c r="G185" i="9"/>
  <c r="G143" i="9"/>
  <c r="G73" i="9"/>
  <c r="G105" i="9"/>
  <c r="G175" i="9"/>
  <c r="G65" i="9"/>
  <c r="G33" i="9"/>
  <c r="G58" i="9"/>
  <c r="G24" i="9"/>
  <c r="G55" i="9"/>
  <c r="G29" i="9"/>
  <c r="G115" i="9"/>
  <c r="G42" i="9"/>
  <c r="G70" i="9"/>
  <c r="G168" i="9"/>
  <c r="G56" i="9"/>
  <c r="G128" i="9"/>
  <c r="G90" i="9"/>
  <c r="G78" i="9"/>
  <c r="G147" i="9"/>
  <c r="G216" i="9"/>
  <c r="G35" i="9"/>
  <c r="G141" i="9"/>
  <c r="G123" i="9"/>
  <c r="G28" i="9"/>
  <c r="G132" i="9"/>
  <c r="G19" i="9"/>
  <c r="G51" i="9"/>
  <c r="G113" i="9"/>
  <c r="G9" i="9"/>
  <c r="G169" i="9"/>
  <c r="G129" i="9"/>
  <c r="G199" i="9"/>
  <c r="E26" i="3"/>
  <c r="F26" i="3"/>
  <c r="E12" i="3"/>
  <c r="F12" i="3"/>
  <c r="E42" i="3"/>
  <c r="F42" i="3"/>
  <c r="F23" i="3"/>
  <c r="E23" i="3"/>
  <c r="E49" i="3"/>
  <c r="F49" i="3"/>
  <c r="F4" i="3"/>
  <c r="E4" i="3"/>
  <c r="F14" i="3"/>
  <c r="E14" i="3"/>
  <c r="H14" i="3" s="1"/>
  <c r="F15" i="3"/>
  <c r="E15" i="3"/>
  <c r="F9" i="3"/>
  <c r="E9" i="3"/>
  <c r="F7" i="3"/>
  <c r="E7" i="3"/>
  <c r="E17" i="3"/>
  <c r="F17" i="3"/>
  <c r="F8" i="3"/>
  <c r="E8" i="3"/>
  <c r="E67" i="3"/>
  <c r="F67" i="3"/>
  <c r="F43" i="3"/>
  <c r="E43" i="3"/>
  <c r="E38" i="3"/>
  <c r="F38" i="3"/>
  <c r="F53" i="3"/>
  <c r="E53" i="3"/>
  <c r="E44" i="3"/>
  <c r="F44" i="3"/>
  <c r="F48" i="3"/>
  <c r="E48" i="3"/>
  <c r="E34" i="3"/>
  <c r="F34" i="3"/>
  <c r="F52" i="3"/>
  <c r="E52" i="3"/>
  <c r="E46" i="3"/>
  <c r="F46" i="3"/>
  <c r="E33" i="3"/>
  <c r="F33" i="3"/>
  <c r="E3" i="3"/>
  <c r="F3" i="3"/>
  <c r="E31" i="3"/>
  <c r="F31" i="3"/>
  <c r="E45" i="3"/>
  <c r="F45" i="3"/>
  <c r="E39" i="3"/>
  <c r="F39" i="3"/>
  <c r="E62" i="3"/>
  <c r="F62" i="3"/>
  <c r="E29" i="3"/>
  <c r="F29" i="3"/>
  <c r="F18" i="3"/>
  <c r="E18" i="3"/>
  <c r="E27" i="3"/>
  <c r="F27" i="3"/>
  <c r="F68" i="3"/>
  <c r="E68" i="3"/>
  <c r="F58" i="3"/>
  <c r="E58" i="3"/>
  <c r="E71" i="3"/>
  <c r="F71" i="3"/>
  <c r="E13" i="3"/>
  <c r="F13" i="3"/>
  <c r="F30" i="3"/>
  <c r="E30" i="3"/>
  <c r="E57" i="3"/>
  <c r="F57" i="3"/>
  <c r="E51" i="3"/>
  <c r="F51" i="3"/>
  <c r="F10" i="3"/>
  <c r="E10" i="3"/>
  <c r="E22" i="3"/>
  <c r="F22" i="3"/>
  <c r="F19" i="3"/>
  <c r="E19" i="3"/>
  <c r="E64" i="3"/>
  <c r="F64" i="3"/>
  <c r="E35" i="3"/>
  <c r="F35" i="3"/>
  <c r="E59" i="3"/>
  <c r="F59" i="3"/>
  <c r="F5" i="3"/>
  <c r="E5" i="3"/>
  <c r="F47" i="3"/>
  <c r="E47" i="3"/>
  <c r="E41" i="3"/>
  <c r="F41" i="3"/>
  <c r="F70" i="3"/>
  <c r="E70" i="3"/>
  <c r="E55" i="3"/>
  <c r="F55" i="3"/>
  <c r="F54" i="3"/>
  <c r="E54" i="3"/>
  <c r="E28" i="3"/>
  <c r="F28" i="3"/>
  <c r="F66" i="3"/>
  <c r="E66" i="3"/>
  <c r="E32" i="3"/>
  <c r="F32" i="3"/>
  <c r="E20" i="3"/>
  <c r="F20" i="3"/>
  <c r="E61" i="3"/>
  <c r="F61" i="3"/>
  <c r="E24" i="3"/>
  <c r="F24" i="3"/>
  <c r="F40" i="3"/>
  <c r="E40" i="3"/>
  <c r="F36" i="3"/>
  <c r="E36" i="3"/>
  <c r="E72" i="3"/>
  <c r="F72" i="3"/>
  <c r="E37" i="3"/>
  <c r="F37" i="3"/>
  <c r="E63" i="3"/>
  <c r="F63" i="3"/>
  <c r="E25" i="3"/>
  <c r="F25" i="3"/>
  <c r="F60" i="3"/>
  <c r="E60" i="3"/>
  <c r="E21" i="3"/>
  <c r="F21" i="3"/>
  <c r="F11" i="3"/>
  <c r="E11" i="3"/>
  <c r="E69" i="3"/>
  <c r="F69" i="3"/>
  <c r="E16" i="3"/>
  <c r="F16" i="3"/>
  <c r="F65" i="3"/>
  <c r="E65" i="3"/>
  <c r="H65" i="3" s="1"/>
  <c r="E50" i="3"/>
  <c r="F50" i="3"/>
  <c r="E56" i="3"/>
  <c r="F56" i="3"/>
  <c r="E6" i="3"/>
  <c r="F6" i="3"/>
  <c r="N2" i="11" l="1"/>
  <c r="N10" i="11"/>
  <c r="N18" i="11"/>
  <c r="N26" i="11"/>
  <c r="N34" i="11"/>
  <c r="N42" i="11"/>
  <c r="N50" i="11"/>
  <c r="N58" i="11"/>
  <c r="N66" i="11"/>
  <c r="N74" i="11"/>
  <c r="N82" i="11"/>
  <c r="N90" i="11"/>
  <c r="N98" i="11"/>
  <c r="N106" i="11"/>
  <c r="N114" i="11"/>
  <c r="N122" i="11"/>
  <c r="N130" i="11"/>
  <c r="N138" i="11"/>
  <c r="N146" i="11"/>
  <c r="N154" i="11"/>
  <c r="N162" i="11"/>
  <c r="N170" i="11"/>
  <c r="N178" i="11"/>
  <c r="N186" i="11"/>
  <c r="N194" i="11"/>
  <c r="N202" i="11"/>
  <c r="N210" i="11"/>
  <c r="N218" i="11"/>
  <c r="N226" i="11"/>
  <c r="N234" i="11"/>
  <c r="N242" i="11"/>
  <c r="N250" i="11"/>
  <c r="N258" i="11"/>
  <c r="N266" i="11"/>
  <c r="N274" i="11"/>
  <c r="N282" i="11"/>
  <c r="N290" i="11"/>
  <c r="N298" i="11"/>
  <c r="N306" i="11"/>
  <c r="N314" i="11"/>
  <c r="N322" i="11"/>
  <c r="N330" i="11"/>
  <c r="N338" i="11"/>
  <c r="N346" i="11"/>
  <c r="N354" i="11"/>
  <c r="N362" i="11"/>
  <c r="N370" i="11"/>
  <c r="N378" i="11"/>
  <c r="N386" i="11"/>
  <c r="N394" i="11"/>
  <c r="N402" i="11"/>
  <c r="N410" i="11"/>
  <c r="N418" i="11"/>
  <c r="N426" i="11"/>
  <c r="N434" i="11"/>
  <c r="N442" i="11"/>
  <c r="N450" i="11"/>
  <c r="N458" i="11"/>
  <c r="N466" i="11"/>
  <c r="N474" i="11"/>
  <c r="N482" i="11"/>
  <c r="N490" i="11"/>
  <c r="N498" i="11"/>
  <c r="N506" i="11"/>
  <c r="N514" i="11"/>
  <c r="N522" i="11"/>
  <c r="N530" i="11"/>
  <c r="N538" i="11"/>
  <c r="N21" i="11"/>
  <c r="N45" i="11"/>
  <c r="N61" i="11"/>
  <c r="N85" i="11"/>
  <c r="N101" i="11"/>
  <c r="N133" i="11"/>
  <c r="N149" i="11"/>
  <c r="N181" i="11"/>
  <c r="N205" i="11"/>
  <c r="N229" i="11"/>
  <c r="N253" i="11"/>
  <c r="N277" i="11"/>
  <c r="N301" i="11"/>
  <c r="N333" i="11"/>
  <c r="N357" i="11"/>
  <c r="N381" i="11"/>
  <c r="N405" i="11"/>
  <c r="N3" i="11"/>
  <c r="N11" i="11"/>
  <c r="N19" i="11"/>
  <c r="N27" i="11"/>
  <c r="N35" i="11"/>
  <c r="N43" i="11"/>
  <c r="N51" i="11"/>
  <c r="N59" i="11"/>
  <c r="N67" i="11"/>
  <c r="N75" i="11"/>
  <c r="N83" i="11"/>
  <c r="N91" i="11"/>
  <c r="N99" i="11"/>
  <c r="N107" i="11"/>
  <c r="N115" i="11"/>
  <c r="N123" i="11"/>
  <c r="N131" i="11"/>
  <c r="N139" i="11"/>
  <c r="N147" i="11"/>
  <c r="N155" i="11"/>
  <c r="N163" i="11"/>
  <c r="N171" i="11"/>
  <c r="N179" i="11"/>
  <c r="N187" i="11"/>
  <c r="N195" i="11"/>
  <c r="N203" i="11"/>
  <c r="N211" i="11"/>
  <c r="N219" i="11"/>
  <c r="N227" i="11"/>
  <c r="N235" i="11"/>
  <c r="N243" i="11"/>
  <c r="N251" i="11"/>
  <c r="N259" i="11"/>
  <c r="N267" i="11"/>
  <c r="N275" i="11"/>
  <c r="N283" i="11"/>
  <c r="N291" i="11"/>
  <c r="N299" i="11"/>
  <c r="N307" i="11"/>
  <c r="N315" i="11"/>
  <c r="N323" i="11"/>
  <c r="N331" i="11"/>
  <c r="N339" i="11"/>
  <c r="N347" i="11"/>
  <c r="N355" i="11"/>
  <c r="N363" i="11"/>
  <c r="N371" i="11"/>
  <c r="N379" i="11"/>
  <c r="N387" i="11"/>
  <c r="N395" i="11"/>
  <c r="N403" i="11"/>
  <c r="N411" i="11"/>
  <c r="N419" i="11"/>
  <c r="N427" i="11"/>
  <c r="N435" i="11"/>
  <c r="N443" i="11"/>
  <c r="N451" i="11"/>
  <c r="N459" i="11"/>
  <c r="N467" i="11"/>
  <c r="N475" i="11"/>
  <c r="N483" i="11"/>
  <c r="N491" i="11"/>
  <c r="N499" i="11"/>
  <c r="N507" i="11"/>
  <c r="N515" i="11"/>
  <c r="N523" i="11"/>
  <c r="N531" i="11"/>
  <c r="N539" i="11"/>
  <c r="N29" i="11"/>
  <c r="N77" i="11"/>
  <c r="N109" i="11"/>
  <c r="N125" i="11"/>
  <c r="N157" i="11"/>
  <c r="N173" i="11"/>
  <c r="N197" i="11"/>
  <c r="N221" i="11"/>
  <c r="N245" i="11"/>
  <c r="N261" i="11"/>
  <c r="N285" i="11"/>
  <c r="N309" i="11"/>
  <c r="N325" i="11"/>
  <c r="N349" i="11"/>
  <c r="N365" i="11"/>
  <c r="N389" i="11"/>
  <c r="N413" i="11"/>
  <c r="N4" i="11"/>
  <c r="N12" i="11"/>
  <c r="N20" i="11"/>
  <c r="N28" i="11"/>
  <c r="N36" i="11"/>
  <c r="N44" i="11"/>
  <c r="N52" i="11"/>
  <c r="N60" i="11"/>
  <c r="N68" i="11"/>
  <c r="N76" i="11"/>
  <c r="N84" i="11"/>
  <c r="N92" i="11"/>
  <c r="N100" i="11"/>
  <c r="N108" i="11"/>
  <c r="N116" i="11"/>
  <c r="N124" i="11"/>
  <c r="N132" i="11"/>
  <c r="N140" i="11"/>
  <c r="N148" i="11"/>
  <c r="N156" i="11"/>
  <c r="N164" i="11"/>
  <c r="N172" i="11"/>
  <c r="N180" i="11"/>
  <c r="N188" i="11"/>
  <c r="N196" i="11"/>
  <c r="N204" i="11"/>
  <c r="N212" i="11"/>
  <c r="N220" i="11"/>
  <c r="N228" i="11"/>
  <c r="N236" i="11"/>
  <c r="N244" i="11"/>
  <c r="N252" i="11"/>
  <c r="N260" i="11"/>
  <c r="N268" i="11"/>
  <c r="N276" i="11"/>
  <c r="N284" i="11"/>
  <c r="N292" i="11"/>
  <c r="N300" i="11"/>
  <c r="N308" i="11"/>
  <c r="N316" i="11"/>
  <c r="N324" i="11"/>
  <c r="N332" i="11"/>
  <c r="N340" i="11"/>
  <c r="N348" i="11"/>
  <c r="N356" i="11"/>
  <c r="N364" i="11"/>
  <c r="N372" i="11"/>
  <c r="N380" i="11"/>
  <c r="N388" i="11"/>
  <c r="N396" i="11"/>
  <c r="N404" i="11"/>
  <c r="N412" i="11"/>
  <c r="N420" i="11"/>
  <c r="N428" i="11"/>
  <c r="N436" i="11"/>
  <c r="N444" i="11"/>
  <c r="N452" i="11"/>
  <c r="N460" i="11"/>
  <c r="N468" i="11"/>
  <c r="N476" i="11"/>
  <c r="N484" i="11"/>
  <c r="N492" i="11"/>
  <c r="N500" i="11"/>
  <c r="N508" i="11"/>
  <c r="N516" i="11"/>
  <c r="N524" i="11"/>
  <c r="N532" i="11"/>
  <c r="N540" i="11"/>
  <c r="N13" i="11"/>
  <c r="N37" i="11"/>
  <c r="N53" i="11"/>
  <c r="N69" i="11"/>
  <c r="N93" i="11"/>
  <c r="N117" i="11"/>
  <c r="N141" i="11"/>
  <c r="N165" i="11"/>
  <c r="N189" i="11"/>
  <c r="N213" i="11"/>
  <c r="N237" i="11"/>
  <c r="N269" i="11"/>
  <c r="N293" i="11"/>
  <c r="N317" i="11"/>
  <c r="N341" i="11"/>
  <c r="N373" i="11"/>
  <c r="N397" i="11"/>
  <c r="N5" i="11"/>
  <c r="N6" i="11"/>
  <c r="N14" i="11"/>
  <c r="N22" i="11"/>
  <c r="N30" i="11"/>
  <c r="N38" i="11"/>
  <c r="N46" i="11"/>
  <c r="N54" i="11"/>
  <c r="N62" i="11"/>
  <c r="N70" i="11"/>
  <c r="N78" i="11"/>
  <c r="N86" i="11"/>
  <c r="N94" i="11"/>
  <c r="N102" i="11"/>
  <c r="N110" i="11"/>
  <c r="N118" i="11"/>
  <c r="N126" i="11"/>
  <c r="N134" i="11"/>
  <c r="N142" i="11"/>
  <c r="N150" i="11"/>
  <c r="N158" i="11"/>
  <c r="N166" i="11"/>
  <c r="N174" i="11"/>
  <c r="N182" i="11"/>
  <c r="N190" i="11"/>
  <c r="N198" i="11"/>
  <c r="N206" i="11"/>
  <c r="N214" i="11"/>
  <c r="N222" i="11"/>
  <c r="N230" i="11"/>
  <c r="N238" i="11"/>
  <c r="N246" i="11"/>
  <c r="N254" i="11"/>
  <c r="N262" i="11"/>
  <c r="N270" i="11"/>
  <c r="N278" i="11"/>
  <c r="N286" i="11"/>
  <c r="N294" i="11"/>
  <c r="N302" i="11"/>
  <c r="N310" i="11"/>
  <c r="N318" i="11"/>
  <c r="N326" i="11"/>
  <c r="N334" i="11"/>
  <c r="N342" i="11"/>
  <c r="N350" i="11"/>
  <c r="N358" i="11"/>
  <c r="N366" i="11"/>
  <c r="N374" i="11"/>
  <c r="N382" i="11"/>
  <c r="N390" i="11"/>
  <c r="N398" i="11"/>
  <c r="N406" i="11"/>
  <c r="N414" i="11"/>
  <c r="N422" i="11"/>
  <c r="N430" i="11"/>
  <c r="N438" i="11"/>
  <c r="N446" i="11"/>
  <c r="N454" i="11"/>
  <c r="N462" i="11"/>
  <c r="N470" i="11"/>
  <c r="N478" i="11"/>
  <c r="N486" i="11"/>
  <c r="N494" i="11"/>
  <c r="N502" i="11"/>
  <c r="N510" i="11"/>
  <c r="N518" i="11"/>
  <c r="N526" i="11"/>
  <c r="N534" i="11"/>
  <c r="N542" i="11"/>
  <c r="N7" i="11"/>
  <c r="N15" i="11"/>
  <c r="N23" i="11"/>
  <c r="N31" i="11"/>
  <c r="N39" i="11"/>
  <c r="N47" i="11"/>
  <c r="N55" i="11"/>
  <c r="N63" i="11"/>
  <c r="N71" i="11"/>
  <c r="N79" i="11"/>
  <c r="N87" i="11"/>
  <c r="N95" i="11"/>
  <c r="N103" i="11"/>
  <c r="N111" i="11"/>
  <c r="N119" i="11"/>
  <c r="N127" i="11"/>
  <c r="N135" i="11"/>
  <c r="N143" i="11"/>
  <c r="N151" i="11"/>
  <c r="N159" i="11"/>
  <c r="N167" i="11"/>
  <c r="N175" i="11"/>
  <c r="N183" i="11"/>
  <c r="N191" i="11"/>
  <c r="N199" i="11"/>
  <c r="N207" i="11"/>
  <c r="N215" i="11"/>
  <c r="N223" i="11"/>
  <c r="N231" i="11"/>
  <c r="N239" i="11"/>
  <c r="N247" i="11"/>
  <c r="N255" i="11"/>
  <c r="N263" i="11"/>
  <c r="N271" i="11"/>
  <c r="N279" i="11"/>
  <c r="N287" i="11"/>
  <c r="N295" i="11"/>
  <c r="N303" i="11"/>
  <c r="N311" i="11"/>
  <c r="N319" i="11"/>
  <c r="N327" i="11"/>
  <c r="N335" i="11"/>
  <c r="N343" i="11"/>
  <c r="N351" i="11"/>
  <c r="N359" i="11"/>
  <c r="N367" i="11"/>
  <c r="N375" i="11"/>
  <c r="N383" i="11"/>
  <c r="N391" i="11"/>
  <c r="N399" i="11"/>
  <c r="N407" i="11"/>
  <c r="N415" i="11"/>
  <c r="N423" i="11"/>
  <c r="N431" i="11"/>
  <c r="N439" i="11"/>
  <c r="N447" i="11"/>
  <c r="N455" i="11"/>
  <c r="N463" i="11"/>
  <c r="N471" i="11"/>
  <c r="N479" i="11"/>
  <c r="N487" i="11"/>
  <c r="N495" i="11"/>
  <c r="N503" i="11"/>
  <c r="N511" i="11"/>
  <c r="N519" i="11"/>
  <c r="N527" i="11"/>
  <c r="N535" i="11"/>
  <c r="N8" i="11"/>
  <c r="N16" i="11"/>
  <c r="N24" i="11"/>
  <c r="N32" i="11"/>
  <c r="N40" i="11"/>
  <c r="N48" i="11"/>
  <c r="N56" i="11"/>
  <c r="N64" i="11"/>
  <c r="N72" i="11"/>
  <c r="N80" i="11"/>
  <c r="N88" i="11"/>
  <c r="N96" i="11"/>
  <c r="N104" i="11"/>
  <c r="N112" i="11"/>
  <c r="N120" i="11"/>
  <c r="N128" i="11"/>
  <c r="N136" i="11"/>
  <c r="N144" i="11"/>
  <c r="N152" i="11"/>
  <c r="N160" i="11"/>
  <c r="N168" i="11"/>
  <c r="N176" i="11"/>
  <c r="N184" i="11"/>
  <c r="N192" i="11"/>
  <c r="N200" i="11"/>
  <c r="N208" i="11"/>
  <c r="N216" i="11"/>
  <c r="N224" i="11"/>
  <c r="N232" i="11"/>
  <c r="N240" i="11"/>
  <c r="N248" i="11"/>
  <c r="N256" i="11"/>
  <c r="N264" i="11"/>
  <c r="N272" i="11"/>
  <c r="N280" i="11"/>
  <c r="N288" i="11"/>
  <c r="N296" i="11"/>
  <c r="N304" i="11"/>
  <c r="N312" i="11"/>
  <c r="N320" i="11"/>
  <c r="N328" i="11"/>
  <c r="N336" i="11"/>
  <c r="N344" i="11"/>
  <c r="N352" i="11"/>
  <c r="N360" i="11"/>
  <c r="N368" i="11"/>
  <c r="N376" i="11"/>
  <c r="N384" i="11"/>
  <c r="N392" i="11"/>
  <c r="N400" i="11"/>
  <c r="N408" i="11"/>
  <c r="N416" i="11"/>
  <c r="N424" i="11"/>
  <c r="N432" i="11"/>
  <c r="N440" i="11"/>
  <c r="N448" i="11"/>
  <c r="N456" i="11"/>
  <c r="N464" i="11"/>
  <c r="N472" i="11"/>
  <c r="N480" i="11"/>
  <c r="N488" i="11"/>
  <c r="N496" i="11"/>
  <c r="N504" i="11"/>
  <c r="N512" i="11"/>
  <c r="N520" i="11"/>
  <c r="N528" i="11"/>
  <c r="N536" i="11"/>
  <c r="N9" i="11"/>
  <c r="N17" i="11"/>
  <c r="N81" i="11"/>
  <c r="N145" i="11"/>
  <c r="N209" i="11"/>
  <c r="N273" i="11"/>
  <c r="N337" i="11"/>
  <c r="N401" i="11"/>
  <c r="N441" i="11"/>
  <c r="N473" i="11"/>
  <c r="N505" i="11"/>
  <c r="N537" i="11"/>
  <c r="N193" i="11"/>
  <c r="N73" i="11"/>
  <c r="N265" i="11"/>
  <c r="N437" i="11"/>
  <c r="N533" i="11"/>
  <c r="N25" i="11"/>
  <c r="N89" i="11"/>
  <c r="N153" i="11"/>
  <c r="N217" i="11"/>
  <c r="N281" i="11"/>
  <c r="N345" i="11"/>
  <c r="N409" i="11"/>
  <c r="N445" i="11"/>
  <c r="N477" i="11"/>
  <c r="N509" i="11"/>
  <c r="N541" i="11"/>
  <c r="N169" i="11"/>
  <c r="N421" i="11"/>
  <c r="N485" i="11"/>
  <c r="N517" i="11"/>
  <c r="N49" i="11"/>
  <c r="N241" i="11"/>
  <c r="N305" i="11"/>
  <c r="N425" i="11"/>
  <c r="N489" i="11"/>
  <c r="N121" i="11"/>
  <c r="N249" i="11"/>
  <c r="N377" i="11"/>
  <c r="N429" i="11"/>
  <c r="N493" i="11"/>
  <c r="N65" i="11"/>
  <c r="N257" i="11"/>
  <c r="N321" i="11"/>
  <c r="N433" i="11"/>
  <c r="N465" i="11"/>
  <c r="N497" i="11"/>
  <c r="N529" i="11"/>
  <c r="N137" i="11"/>
  <c r="N201" i="11"/>
  <c r="N393" i="11"/>
  <c r="N501" i="11"/>
  <c r="N33" i="11"/>
  <c r="N97" i="11"/>
  <c r="N161" i="11"/>
  <c r="N225" i="11"/>
  <c r="N289" i="11"/>
  <c r="N353" i="11"/>
  <c r="N417" i="11"/>
  <c r="N449" i="11"/>
  <c r="N481" i="11"/>
  <c r="N513" i="11"/>
  <c r="N297" i="11"/>
  <c r="N113" i="11"/>
  <c r="N369" i="11"/>
  <c r="N457" i="11"/>
  <c r="N521" i="11"/>
  <c r="N57" i="11"/>
  <c r="N313" i="11"/>
  <c r="N461" i="11"/>
  <c r="N525" i="11"/>
  <c r="N129" i="11"/>
  <c r="N329" i="11"/>
  <c r="N41" i="11"/>
  <c r="N105" i="11"/>
  <c r="N233" i="11"/>
  <c r="N361" i="11"/>
  <c r="N453" i="11"/>
  <c r="N177" i="11"/>
  <c r="N185" i="11"/>
  <c r="N385" i="11"/>
  <c r="N469" i="11"/>
  <c r="H66" i="3"/>
  <c r="H70" i="3"/>
  <c r="H30" i="3"/>
  <c r="H68" i="3"/>
  <c r="G11" i="3"/>
  <c r="H11" i="3"/>
  <c r="G5" i="3"/>
  <c r="H5" i="3"/>
  <c r="G53" i="3"/>
  <c r="H53" i="3"/>
  <c r="G15" i="3"/>
  <c r="H15" i="3"/>
  <c r="G23" i="3"/>
  <c r="H23" i="3"/>
  <c r="H50" i="3"/>
  <c r="H63" i="3"/>
  <c r="H32" i="3"/>
  <c r="H55" i="3"/>
  <c r="H57" i="3"/>
  <c r="H29" i="3"/>
  <c r="H31" i="3"/>
  <c r="G58" i="3"/>
  <c r="H58" i="3"/>
  <c r="G8" i="3"/>
  <c r="H8" i="3"/>
  <c r="G19" i="3"/>
  <c r="H19" i="3"/>
  <c r="G21" i="3"/>
  <c r="H21" i="3"/>
  <c r="G37" i="3"/>
  <c r="H37" i="3"/>
  <c r="G24" i="3"/>
  <c r="H24" i="3"/>
  <c r="G59" i="3"/>
  <c r="H59" i="3"/>
  <c r="G22" i="3"/>
  <c r="H22" i="3"/>
  <c r="G62" i="3"/>
  <c r="H62" i="3"/>
  <c r="G3" i="3"/>
  <c r="H3" i="3"/>
  <c r="G34" i="3"/>
  <c r="H34" i="3"/>
  <c r="G38" i="3"/>
  <c r="H38" i="3"/>
  <c r="G17" i="3"/>
  <c r="H17" i="3"/>
  <c r="G42" i="3"/>
  <c r="H42" i="3"/>
  <c r="G40" i="3"/>
  <c r="H40" i="3"/>
  <c r="G52" i="3"/>
  <c r="H52" i="3"/>
  <c r="H60" i="3"/>
  <c r="H10" i="3"/>
  <c r="H48" i="3"/>
  <c r="H43" i="3"/>
  <c r="H7" i="3"/>
  <c r="H4" i="3"/>
  <c r="G72" i="3"/>
  <c r="H72" i="3"/>
  <c r="G13" i="3"/>
  <c r="H13" i="3"/>
  <c r="G39" i="3"/>
  <c r="H39" i="3"/>
  <c r="G33" i="3"/>
  <c r="H33" i="3"/>
  <c r="G12" i="3"/>
  <c r="H12" i="3"/>
  <c r="G6" i="3"/>
  <c r="H6" i="3"/>
  <c r="G28" i="3"/>
  <c r="H28" i="3"/>
  <c r="G41" i="3"/>
  <c r="H41" i="3"/>
  <c r="G35" i="3"/>
  <c r="H35" i="3"/>
  <c r="G27" i="3"/>
  <c r="H27" i="3"/>
  <c r="H36" i="3"/>
  <c r="H54" i="3"/>
  <c r="H47" i="3"/>
  <c r="H18" i="3"/>
  <c r="H9" i="3"/>
  <c r="G16" i="3"/>
  <c r="H16" i="3"/>
  <c r="G61" i="3"/>
  <c r="H61" i="3"/>
  <c r="G56" i="3"/>
  <c r="H56" i="3"/>
  <c r="G69" i="3"/>
  <c r="H69" i="3"/>
  <c r="G25" i="3"/>
  <c r="H25" i="3"/>
  <c r="G20" i="3"/>
  <c r="H20" i="3"/>
  <c r="G64" i="3"/>
  <c r="H64" i="3"/>
  <c r="G51" i="3"/>
  <c r="H51" i="3"/>
  <c r="G71" i="3"/>
  <c r="H71" i="3"/>
  <c r="G45" i="3"/>
  <c r="H45" i="3"/>
  <c r="G46" i="3"/>
  <c r="H46" i="3"/>
  <c r="G44" i="3"/>
  <c r="H44" i="3"/>
  <c r="G67" i="3"/>
  <c r="H67" i="3"/>
  <c r="G49" i="3"/>
  <c r="H49" i="3"/>
  <c r="G26" i="3"/>
  <c r="H26" i="3"/>
  <c r="G65" i="3"/>
  <c r="G66" i="3"/>
  <c r="G70" i="3"/>
  <c r="G30" i="3"/>
  <c r="G68" i="3"/>
  <c r="G14" i="3"/>
  <c r="G63" i="3"/>
  <c r="G55" i="3"/>
  <c r="G31" i="3"/>
  <c r="G50" i="3"/>
  <c r="G32" i="3"/>
  <c r="G57" i="3"/>
  <c r="G29" i="3"/>
  <c r="G60" i="3"/>
  <c r="G10" i="3"/>
  <c r="G48" i="3"/>
  <c r="G43" i="3"/>
  <c r="G7" i="3"/>
  <c r="G4" i="3"/>
  <c r="G36" i="3"/>
  <c r="G54" i="3"/>
  <c r="G47" i="3"/>
  <c r="G18" i="3"/>
  <c r="G9" i="3"/>
  <c r="E73" i="3"/>
  <c r="F73" i="3"/>
  <c r="G73" i="3" l="1"/>
  <c r="H73" i="3"/>
</calcChain>
</file>

<file path=xl/comments1.xml><?xml version="1.0" encoding="utf-8"?>
<comments xmlns="http://schemas.openxmlformats.org/spreadsheetml/2006/main">
  <authors>
    <author>Raphaël Nussbaumer</author>
    <author>Raphael Nussbaumer</author>
  </authors>
  <commentList>
    <comment ref="E7" authorId="0" shapeId="0">
      <text>
        <r>
          <rPr>
            <b/>
            <sz val="9"/>
            <color indexed="81"/>
            <rFont val="Tahoma"/>
            <charset val="1"/>
          </rPr>
          <t>Raphaël Nussbaumer:</t>
        </r>
        <r>
          <rPr>
            <sz val="9"/>
            <color indexed="81"/>
            <rFont val="Tahoma"/>
            <charset val="1"/>
          </rPr>
          <t xml:space="preserve">
a</t>
        </r>
      </text>
    </comment>
    <comment ref="G15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f</t>
        </r>
      </text>
    </comment>
    <comment ref="G17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g
</t>
        </r>
      </text>
    </comment>
    <comment ref="H18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p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h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b</t>
        </r>
      </text>
    </comment>
    <comment ref="G26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b
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c</t>
        </r>
      </text>
    </comment>
    <comment ref="G28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i</t>
        </r>
      </text>
    </comment>
    <comment ref="G29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i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c</t>
        </r>
      </text>
    </comment>
    <comment ref="G30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i</t>
        </r>
      </text>
    </comment>
    <comment ref="G36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j</t>
        </r>
      </text>
    </comment>
    <comment ref="G37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j</t>
        </r>
      </text>
    </comment>
    <comment ref="G41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k</t>
        </r>
      </text>
    </comment>
    <comment ref="G43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F46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G46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G47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m</t>
        </r>
      </text>
    </comment>
    <comment ref="G50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m</t>
        </r>
      </text>
    </comment>
    <comment ref="G51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m</t>
        </r>
      </text>
    </comment>
    <comment ref="G56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n</t>
        </r>
      </text>
    </comment>
    <comment ref="G65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G70" authorId="1" shapeId="0">
      <text>
        <r>
          <rPr>
            <b/>
            <sz val="9"/>
            <color indexed="81"/>
            <rFont val="Tahoma"/>
            <family val="2"/>
          </rPr>
          <t>Raphael Nussbaumer:</t>
        </r>
        <r>
          <rPr>
            <sz val="9"/>
            <color indexed="81"/>
            <rFont val="Tahoma"/>
            <family val="2"/>
          </rPr>
          <t xml:space="preserve">
e</t>
        </r>
      </text>
    </comment>
  </commentList>
</comments>
</file>

<file path=xl/sharedStrings.xml><?xml version="1.0" encoding="utf-8"?>
<sst xmlns="http://schemas.openxmlformats.org/spreadsheetml/2006/main" count="2962" uniqueCount="1358">
  <si>
    <t>Great Reed Warbler</t>
  </si>
  <si>
    <t>Acrocephalus arundinaceus</t>
  </si>
  <si>
    <t>N</t>
  </si>
  <si>
    <t>Aquatic Warbler</t>
  </si>
  <si>
    <t>Acrocephalus paludicola</t>
  </si>
  <si>
    <t>Marsh Warbler</t>
  </si>
  <si>
    <t>Acrocephalus palustris</t>
  </si>
  <si>
    <t>Sedge Warbler</t>
  </si>
  <si>
    <t>Acrocephalus schoenobaenus</t>
  </si>
  <si>
    <t>Eurasian Reed Warbler</t>
  </si>
  <si>
    <t>Acrocephalus scirpaceus</t>
  </si>
  <si>
    <t>Tawny Pipit</t>
  </si>
  <si>
    <t>Anthus campestris</t>
  </si>
  <si>
    <t>D &amp; N</t>
  </si>
  <si>
    <t>Red-throated Pipit</t>
  </si>
  <si>
    <t>Anthus cervinus</t>
  </si>
  <si>
    <t>D</t>
  </si>
  <si>
    <t>Tree Pipit</t>
  </si>
  <si>
    <t>Anthus trivialis</t>
  </si>
  <si>
    <t>Common Swift</t>
  </si>
  <si>
    <t>Apus apus</t>
  </si>
  <si>
    <t>Alpine Swift</t>
  </si>
  <si>
    <t>Apus melba</t>
  </si>
  <si>
    <t>Pallid Swift</t>
  </si>
  <si>
    <t>Apus pallidus</t>
  </si>
  <si>
    <t>Greater Short-toed Lark</t>
  </si>
  <si>
    <t>Calandrella brachydactyla</t>
  </si>
  <si>
    <t>European Nightjar</t>
  </si>
  <si>
    <t>Caprimulgus europaeus</t>
  </si>
  <si>
    <t>Red-rumped Swallow</t>
  </si>
  <si>
    <t>Cecropis daurica</t>
  </si>
  <si>
    <t>Rufous-tailed Scrub Robin</t>
  </si>
  <si>
    <t>Cercotrichas galactotes</t>
  </si>
  <si>
    <t>Great Spotted Cuckoo</t>
  </si>
  <si>
    <t>Clamator glandarius</t>
  </si>
  <si>
    <t>European Roller</t>
  </si>
  <si>
    <t>Coracias garrulus</t>
  </si>
  <si>
    <t>Common Quail</t>
  </si>
  <si>
    <t>Coturnix coturnix</t>
  </si>
  <si>
    <t>Common Cuckoo</t>
  </si>
  <si>
    <t>Cuculus canorus</t>
  </si>
  <si>
    <t>(D) &amp; N</t>
  </si>
  <si>
    <t>Cream-colored Courser</t>
  </si>
  <si>
    <t>Cursorius cursor</t>
  </si>
  <si>
    <t>Common House Martin</t>
  </si>
  <si>
    <t>Delichon urbicum</t>
  </si>
  <si>
    <t>Ortolan Bunting</t>
  </si>
  <si>
    <t>Emberiza hortulana</t>
  </si>
  <si>
    <t>Collared Flycatcher</t>
  </si>
  <si>
    <t>Ficedula albicollis</t>
  </si>
  <si>
    <t>European Pied Flycatcher</t>
  </si>
  <si>
    <t>Ficedula hypoleuca</t>
  </si>
  <si>
    <t>Semi-collared Flycatcher</t>
  </si>
  <si>
    <t>Ficedula semitorquata</t>
  </si>
  <si>
    <t>Black-winged Pratincole</t>
  </si>
  <si>
    <t>Glareola nordmanni</t>
  </si>
  <si>
    <t>Collared Pratincole</t>
  </si>
  <si>
    <t>Glareola pratincola</t>
  </si>
  <si>
    <t>Icterine Warbler</t>
  </si>
  <si>
    <t>Hippolais icterina</t>
  </si>
  <si>
    <t>Melodious Warbler</t>
  </si>
  <si>
    <t>Hippolais polyglotta</t>
  </si>
  <si>
    <t>Barn Swallow</t>
  </si>
  <si>
    <t>Hirundo rustica</t>
  </si>
  <si>
    <t>White-throated Robin</t>
  </si>
  <si>
    <t>Irania gutturalis</t>
  </si>
  <si>
    <t>Red-backed Shrike</t>
  </si>
  <si>
    <t>Lanius collurio</t>
  </si>
  <si>
    <t>Isabelline Shrike</t>
  </si>
  <si>
    <t>Lanius isabellinus</t>
  </si>
  <si>
    <t>Lesser Grey Shrike</t>
  </si>
  <si>
    <t>Lanius minor</t>
  </si>
  <si>
    <t>Woodchat Shrike</t>
  </si>
  <si>
    <t>Lanius senator</t>
  </si>
  <si>
    <t>River Warbler</t>
  </si>
  <si>
    <t>Locustella fluviatilis</t>
  </si>
  <si>
    <t>Savi's Warbler</t>
  </si>
  <si>
    <t>Locustella luscinioides</t>
  </si>
  <si>
    <t>Common Grasshopper Warbler</t>
  </si>
  <si>
    <t>Locustella naevia</t>
  </si>
  <si>
    <t>Thrush Nightingale</t>
  </si>
  <si>
    <t>Luscinia luscinia</t>
  </si>
  <si>
    <t>Common Nightingale</t>
  </si>
  <si>
    <t>Luscinia megarhynchos</t>
  </si>
  <si>
    <t>Bluethroat</t>
  </si>
  <si>
    <t>Luscinia svecica</t>
  </si>
  <si>
    <t>European Bee-eater</t>
  </si>
  <si>
    <t>Merops apiaster</t>
  </si>
  <si>
    <t>Rufous-tailed Rock Thrush</t>
  </si>
  <si>
    <t>Monticola saxatilis</t>
  </si>
  <si>
    <t>Blue Rock Thrush</t>
  </si>
  <si>
    <t>Monticola solitarius</t>
  </si>
  <si>
    <t>White Wagtail</t>
  </si>
  <si>
    <t>Motacilla alba</t>
  </si>
  <si>
    <t>Grey Wagtail</t>
  </si>
  <si>
    <t>Motacilla cinerea</t>
  </si>
  <si>
    <t>Western Yellow Wagtail</t>
  </si>
  <si>
    <t>Motacilla flava</t>
  </si>
  <si>
    <t>Spotted Flycatcher</t>
  </si>
  <si>
    <t>Muscicapa striata</t>
  </si>
  <si>
    <t>Desert Wheatear</t>
  </si>
  <si>
    <t>Oenanthe deserti</t>
  </si>
  <si>
    <t>Black-eared Wheatear</t>
  </si>
  <si>
    <t>Oenanthe hispanica</t>
  </si>
  <si>
    <t>Northern Wheatear</t>
  </si>
  <si>
    <t>Oenanthe oenanthe</t>
  </si>
  <si>
    <t>Eurasian Golden Oriole</t>
  </si>
  <si>
    <t>Oriolus oriolus</t>
  </si>
  <si>
    <t>Common Redstart</t>
  </si>
  <si>
    <t>Phoenicurus phoenicurus</t>
  </si>
  <si>
    <t>Western Bonelli's Warbler</t>
  </si>
  <si>
    <t>Phylloscopus bonelli</t>
  </si>
  <si>
    <t>Common Chiffchaff</t>
  </si>
  <si>
    <t>Phylloscopus collybita</t>
  </si>
  <si>
    <t>Iberian Chiffchaff</t>
  </si>
  <si>
    <t>Phylloscopus ibericus</t>
  </si>
  <si>
    <t>Wood Warbler</t>
  </si>
  <si>
    <t>Phylloscopus sibilatrix</t>
  </si>
  <si>
    <t>Willow Warbler</t>
  </si>
  <si>
    <t>Phylloscopus trochilus</t>
  </si>
  <si>
    <t>Eurasian Crag Martin</t>
  </si>
  <si>
    <t>Ptyonoprogne rupestris</t>
  </si>
  <si>
    <t>Sand Martin</t>
  </si>
  <si>
    <t>Riparia riparia</t>
  </si>
  <si>
    <t>Whinchat</t>
  </si>
  <si>
    <t>Saxicola rubetra</t>
  </si>
  <si>
    <t>Eurasian Stonechat</t>
  </si>
  <si>
    <t>Saxicola torquatus</t>
  </si>
  <si>
    <t>Eurasian Blackcap</t>
  </si>
  <si>
    <t>Sylvia atricapilla</t>
  </si>
  <si>
    <t>Garden Warbler</t>
  </si>
  <si>
    <t>Sylvia borin</t>
  </si>
  <si>
    <t>Subalpine Warbler</t>
  </si>
  <si>
    <t>Sylvia cantillans</t>
  </si>
  <si>
    <t>Common Whitethroat</t>
  </si>
  <si>
    <t>Sylvia communis</t>
  </si>
  <si>
    <t>Lesser Whitethroat</t>
  </si>
  <si>
    <t>Sylvia curruca</t>
  </si>
  <si>
    <t>Orphean Warbler</t>
  </si>
  <si>
    <t>Sylvia hortensis</t>
  </si>
  <si>
    <t>Barred Warbler</t>
  </si>
  <si>
    <t>Sylvia nisoria</t>
  </si>
  <si>
    <t>Eurasian Hoopoe</t>
  </si>
  <si>
    <t>Upupa epops</t>
  </si>
  <si>
    <t>D &amp; (N)</t>
  </si>
  <si>
    <t>No.</t>
  </si>
  <si>
    <t>Scientific name</t>
  </si>
  <si>
    <t>Common name</t>
  </si>
  <si>
    <t>Order</t>
  </si>
  <si>
    <t>CS</t>
  </si>
  <si>
    <t>No. broods</t>
  </si>
  <si>
    <t>BS</t>
  </si>
  <si>
    <t>No. offspring</t>
  </si>
  <si>
    <t>BP_min</t>
  </si>
  <si>
    <t>BP_max</t>
  </si>
  <si>
    <t>No. migrants_min</t>
  </si>
  <si>
    <t>No. migrants_max</t>
  </si>
  <si>
    <t>great reed warbler</t>
  </si>
  <si>
    <t>aquatic warbler</t>
  </si>
  <si>
    <t>marsh warbler</t>
  </si>
  <si>
    <t>sedge warbler</t>
  </si>
  <si>
    <t>Eurasian reed-warbler</t>
  </si>
  <si>
    <t>tawny pipit</t>
  </si>
  <si>
    <t>red-throated pipit</t>
  </si>
  <si>
    <t>tree pipit</t>
  </si>
  <si>
    <t>common swift</t>
  </si>
  <si>
    <t>pallid swift</t>
  </si>
  <si>
    <t>greater short-toed lark</t>
  </si>
  <si>
    <t>Eurasian nightjar</t>
  </si>
  <si>
    <t>red-necked nightjar</t>
  </si>
  <si>
    <t>European roller</t>
  </si>
  <si>
    <t>common quail</t>
  </si>
  <si>
    <t>common cuckoo</t>
  </si>
  <si>
    <t>common house martin</t>
  </si>
  <si>
    <t>ortolan bunting</t>
  </si>
  <si>
    <t>Erythropygia galactotes</t>
  </si>
  <si>
    <t>rufous-tailed scrub robin</t>
  </si>
  <si>
    <t>collared flycatcher</t>
  </si>
  <si>
    <t>European pied flycatcher</t>
  </si>
  <si>
    <t>semicollared flycatcher</t>
  </si>
  <si>
    <t>icterine warbler</t>
  </si>
  <si>
    <t>Upcher’s warbler</t>
  </si>
  <si>
    <t>olive-tree warbler</t>
  </si>
  <si>
    <t>eastern olivaceous warbler</t>
  </si>
  <si>
    <t>melodious warbler</t>
  </si>
  <si>
    <t>Hirundo daurica</t>
  </si>
  <si>
    <t>red-rumped swallow</t>
  </si>
  <si>
    <t>barn swallow</t>
  </si>
  <si>
    <t>Jynx torquilla</t>
  </si>
  <si>
    <t>Eurasian wryneck</t>
  </si>
  <si>
    <t>red-backed shrike</t>
  </si>
  <si>
    <t>lesser grey shrike</t>
  </si>
  <si>
    <t>masked shrike</t>
  </si>
  <si>
    <t>woodchat shrike</t>
  </si>
  <si>
    <t>river warbler</t>
  </si>
  <si>
    <t>Savi’s warbler</t>
  </si>
  <si>
    <t>common grasshopper warbler</t>
  </si>
  <si>
    <t>thrush nightingale</t>
  </si>
  <si>
    <t>common nightingale</t>
  </si>
  <si>
    <t>bluethroat</t>
  </si>
  <si>
    <t>European bee-eater</t>
  </si>
  <si>
    <t>blue-cheeked bee-eater</t>
  </si>
  <si>
    <t>rufous-tailed rock thrush</t>
  </si>
  <si>
    <t>western yellow wagtail</t>
  </si>
  <si>
    <t>spotted flycatcher</t>
  </si>
  <si>
    <t>Oenanthe cypriaca</t>
  </si>
  <si>
    <t>Cyprus wheatear</t>
  </si>
  <si>
    <t>black-eared wheatear</t>
  </si>
  <si>
    <t>isabelline wheatear</t>
  </si>
  <si>
    <t>northern wheatear</t>
  </si>
  <si>
    <t>Eurasian golden oriole</t>
  </si>
  <si>
    <t>common redstart</t>
  </si>
  <si>
    <t>western Bonelli’s warbler</t>
  </si>
  <si>
    <t>common chiffchaff</t>
  </si>
  <si>
    <t>wood warbler</t>
  </si>
  <si>
    <t>willow warbler</t>
  </si>
  <si>
    <t>sand martin</t>
  </si>
  <si>
    <t>whinchat</t>
  </si>
  <si>
    <t>Streptopelia turtur</t>
  </si>
  <si>
    <t>European turtle dove</t>
  </si>
  <si>
    <t>Eurasian blackcap</t>
  </si>
  <si>
    <t>garden warbler</t>
  </si>
  <si>
    <t>subalpine warbler</t>
  </si>
  <si>
    <t>common whitethroat</t>
  </si>
  <si>
    <t>lesser whitethroat</t>
  </si>
  <si>
    <t>orphean warbler</t>
  </si>
  <si>
    <t>barred warbler</t>
  </si>
  <si>
    <t>Rueppell’s warbler</t>
  </si>
  <si>
    <t>Tachymarptis melba</t>
  </si>
  <si>
    <t>alpine swift</t>
  </si>
  <si>
    <t>Eurasian hoopoe</t>
  </si>
  <si>
    <r>
      <rPr>
        <b/>
        <sz val="11"/>
        <color theme="1"/>
        <rFont val="Calibri"/>
        <family val="2"/>
        <scheme val="minor"/>
      </rPr>
      <t>Table A1.</t>
    </r>
    <r>
      <rPr>
        <sz val="11"/>
        <color theme="1"/>
        <rFont val="Calibri"/>
        <family val="2"/>
        <scheme val="minor"/>
      </rPr>
      <t xml:space="preserve"> Breeding parameters, breeding population size and the resulting number of individuals of European passerine and near-passerine species migrating to sub-Saharan Africa in autumn. The columns are: order – systematic order (1: passerine, 2: non-passerine); CS – average clutch size (no. of eggs per nest), no. broods – number of broods per season, BS – breeding success, no. offspring – number of offspring per pair and season. BP_min/max are breeding pairs in Europe according to BirdLife International (2004), and no. migrants_min/max are the resulting numbers of individuals on autumn migration. Breeding parameters are averages calculated from Glutz von Blotzheim and Bauer (1987) and Cramp (1998), if not stated otherwise (see: superscripts).</t>
    </r>
  </si>
  <si>
    <t>Superscripts indicate values derived from averages of the closest relatives if not stated otherwise. Superscript a: mean (no. 2, 4), b: mean (no. 20, 21), c: mean (no. 23, 25, 27), d: no. 41, e: assumed, f: based on Alauda arvensis (Cramp 1998), g: no. 12, h: based on Perdix perdix (Cramp 1998), i: mean (no. 23, 27), j: mean (no. 31, 34), k: mean (no. 35, 36), l: no. 38, m: mean (no. 48, 49), n: mean (no. 53, 54, 55), p: Aviles et al. (2000).</t>
  </si>
  <si>
    <t>Caprimulgus ruficollis</t>
  </si>
  <si>
    <t>Hippolais languida</t>
  </si>
  <si>
    <t>Hippolais olivetorum</t>
  </si>
  <si>
    <t>Hippolais pallida</t>
  </si>
  <si>
    <t>Lanius nubicus</t>
  </si>
  <si>
    <t>Merops persicus</t>
  </si>
  <si>
    <t>Oenanthe isabellina</t>
  </si>
  <si>
    <t>Sylvia rueppelli</t>
  </si>
  <si>
    <t>Scientifique name</t>
  </si>
  <si>
    <t>Migratory Strategy</t>
  </si>
  <si>
    <t>Migratory strategy</t>
  </si>
  <si>
    <t>Total</t>
  </si>
  <si>
    <t>Column1</t>
  </si>
  <si>
    <t>Column2</t>
  </si>
  <si>
    <t>BP_mean_N</t>
  </si>
  <si>
    <t>BP_mean_D</t>
  </si>
  <si>
    <t>Nocturnal %</t>
  </si>
  <si>
    <t>Species</t>
  </si>
  <si>
    <t>Individuals</t>
  </si>
  <si>
    <t>Dark-bellied Brent Goose</t>
  </si>
  <si>
    <t>Canada Goose</t>
  </si>
  <si>
    <t>Barnacle Goose</t>
  </si>
  <si>
    <t>Anser sp.</t>
  </si>
  <si>
    <t>Bar-headed Goose</t>
  </si>
  <si>
    <t>goose sp.</t>
  </si>
  <si>
    <t>Greylag Goose</t>
  </si>
  <si>
    <t>Bean Goose sp.</t>
  </si>
  <si>
    <t>Pink-footed Goose</t>
  </si>
  <si>
    <t>Tundra Bean Goose</t>
  </si>
  <si>
    <t>Eurasian White-fronted Goose</t>
  </si>
  <si>
    <t>Lesser White-fronted Goose</t>
  </si>
  <si>
    <t>Mute Swan</t>
  </si>
  <si>
    <t>Bewick's Swan</t>
  </si>
  <si>
    <t>Whooper Swan</t>
  </si>
  <si>
    <t>swan sp.</t>
  </si>
  <si>
    <t>Egyptian Goose</t>
  </si>
  <si>
    <t>Shelduck</t>
  </si>
  <si>
    <t>Ruddy Shelduck</t>
  </si>
  <si>
    <t>Mandarin</t>
  </si>
  <si>
    <t>Garganey</t>
  </si>
  <si>
    <t>Shoveler</t>
  </si>
  <si>
    <t>Gadwall</t>
  </si>
  <si>
    <t>Wigeon</t>
  </si>
  <si>
    <t>Mallard</t>
  </si>
  <si>
    <t>duck sp.</t>
  </si>
  <si>
    <t>dabbling duck sp.</t>
  </si>
  <si>
    <t>Pintail</t>
  </si>
  <si>
    <t>Teal</t>
  </si>
  <si>
    <t>Pochard</t>
  </si>
  <si>
    <t>Tufted Duck</t>
  </si>
  <si>
    <t>Common Scoter</t>
  </si>
  <si>
    <t>Long-tailed Duck</t>
  </si>
  <si>
    <t>Goldeneye</t>
  </si>
  <si>
    <t>Goosander</t>
  </si>
  <si>
    <t>Red-legged Partridge</t>
  </si>
  <si>
    <t>Partridge</t>
  </si>
  <si>
    <t>Quail</t>
  </si>
  <si>
    <t>Pheasant</t>
  </si>
  <si>
    <t>Great Northern Diver</t>
  </si>
  <si>
    <t>Little Grebe</t>
  </si>
  <si>
    <t>Great Crested Grebe</t>
  </si>
  <si>
    <t>Black-necked Grebe</t>
  </si>
  <si>
    <t>Greater Flamingo</t>
  </si>
  <si>
    <t>Bittern</t>
  </si>
  <si>
    <t>Little Bittern</t>
  </si>
  <si>
    <t>Night Heron</t>
  </si>
  <si>
    <t>Squacco Heron</t>
  </si>
  <si>
    <t>Grey Heron</t>
  </si>
  <si>
    <t>Purple Heron</t>
  </si>
  <si>
    <t>Great White Egret</t>
  </si>
  <si>
    <t>heron sp.</t>
  </si>
  <si>
    <t>Little Egret</t>
  </si>
  <si>
    <t>Little Bustard</t>
  </si>
  <si>
    <t>Water Rail</t>
  </si>
  <si>
    <t>Corncrake</t>
  </si>
  <si>
    <t>Baillon's Crake</t>
  </si>
  <si>
    <t>Spotted Crake</t>
  </si>
  <si>
    <t>Porzana spec.</t>
  </si>
  <si>
    <t>Moorhen</t>
  </si>
  <si>
    <t>Coot</t>
  </si>
  <si>
    <t>Crane</t>
  </si>
  <si>
    <t>Stone Curlew</t>
  </si>
  <si>
    <t>Oystercatcher</t>
  </si>
  <si>
    <t>Black-winged Stilt</t>
  </si>
  <si>
    <t>Avocet</t>
  </si>
  <si>
    <t>Lapwing</t>
  </si>
  <si>
    <t>Golden Plover</t>
  </si>
  <si>
    <t>Grey Plover</t>
  </si>
  <si>
    <t>Ringed Plover</t>
  </si>
  <si>
    <t>Little Ringed Plover</t>
  </si>
  <si>
    <t>Kentish Plover</t>
  </si>
  <si>
    <t>Dotterel</t>
  </si>
  <si>
    <t>Whimbrel</t>
  </si>
  <si>
    <t>Curlew</t>
  </si>
  <si>
    <t>Bar-tailed Godwit</t>
  </si>
  <si>
    <t>Black-tailed Godwit</t>
  </si>
  <si>
    <t>Turnstone</t>
  </si>
  <si>
    <t>Knot</t>
  </si>
  <si>
    <t>Ruff</t>
  </si>
  <si>
    <t>wader spec.</t>
  </si>
  <si>
    <t>Curlew Sandpiper</t>
  </si>
  <si>
    <t>Sanderling</t>
  </si>
  <si>
    <t>Dunlin</t>
  </si>
  <si>
    <t>Purple Sandpiper</t>
  </si>
  <si>
    <t>Little Stint</t>
  </si>
  <si>
    <t>Woodcock</t>
  </si>
  <si>
    <t>Snipe</t>
  </si>
  <si>
    <t>Terek Sandpiper</t>
  </si>
  <si>
    <t>Common Sandpiper</t>
  </si>
  <si>
    <t>Green Sandpiper</t>
  </si>
  <si>
    <t>Redshank</t>
  </si>
  <si>
    <t>Wood Sandpiper</t>
  </si>
  <si>
    <t>Spotted Redshank</t>
  </si>
  <si>
    <t>Greenshank</t>
  </si>
  <si>
    <t>Black-headed Gull</t>
  </si>
  <si>
    <t>Mediterranean Gull</t>
  </si>
  <si>
    <t>Common Gull</t>
  </si>
  <si>
    <t>Great Black-backed Gull</t>
  </si>
  <si>
    <t>Herring Gull</t>
  </si>
  <si>
    <t>Caspian Gull</t>
  </si>
  <si>
    <t>Yellow-legged Gull</t>
  </si>
  <si>
    <t>Laridae sp.</t>
  </si>
  <si>
    <t>large gull sp.</t>
  </si>
  <si>
    <t>Lesser Black-backed Gull</t>
  </si>
  <si>
    <t>Caspian Tern</t>
  </si>
  <si>
    <t>Sandwich Tern</t>
  </si>
  <si>
    <t>Little Tern</t>
  </si>
  <si>
    <t>Common Tern</t>
  </si>
  <si>
    <t>Arctic Tern</t>
  </si>
  <si>
    <t>Common/Arctic Tern</t>
  </si>
  <si>
    <t>Sterna spec.</t>
  </si>
  <si>
    <t>Whiskered Tern</t>
  </si>
  <si>
    <t>Black Tern</t>
  </si>
  <si>
    <t>Arctic Skua</t>
  </si>
  <si>
    <t>Long-tailed Skua</t>
  </si>
  <si>
    <t>Woodpigeon</t>
  </si>
  <si>
    <t>Collared Dove</t>
  </si>
  <si>
    <t>Cuckoo</t>
  </si>
  <si>
    <t>Barn Owl</t>
  </si>
  <si>
    <t>Strigidae</t>
  </si>
  <si>
    <t>Scops Owl</t>
  </si>
  <si>
    <t>Eagle Owl</t>
  </si>
  <si>
    <t>Tawny Owl</t>
  </si>
  <si>
    <t>Little Owl</t>
  </si>
  <si>
    <t>Long-eared Owl</t>
  </si>
  <si>
    <t>Short-eared Owl</t>
  </si>
  <si>
    <t>Nightjar</t>
  </si>
  <si>
    <t>Swift</t>
  </si>
  <si>
    <t>Kingfisher</t>
  </si>
  <si>
    <t>Blue-cheeked Bee-eater</t>
  </si>
  <si>
    <t>Hoopoe</t>
  </si>
  <si>
    <t>Great Spotted Woodpecker</t>
  </si>
  <si>
    <t>Green Woodpecker</t>
  </si>
  <si>
    <t>Hobby</t>
  </si>
  <si>
    <t>Peregrine</t>
  </si>
  <si>
    <t>Great Grey Shrike</t>
  </si>
  <si>
    <t>Golden Oriole</t>
  </si>
  <si>
    <t>Jay</t>
  </si>
  <si>
    <t>Magpie</t>
  </si>
  <si>
    <t>Jackdaw</t>
  </si>
  <si>
    <t>Rook</t>
  </si>
  <si>
    <t>Carrion Crow</t>
  </si>
  <si>
    <t>Raven</t>
  </si>
  <si>
    <t>Waxwing</t>
  </si>
  <si>
    <t>Coal Tit</t>
  </si>
  <si>
    <t>Marsh Tit</t>
  </si>
  <si>
    <t>Blue Tit</t>
  </si>
  <si>
    <t>Great Tit</t>
  </si>
  <si>
    <t>Wood Lark</t>
  </si>
  <si>
    <t>Skylark</t>
  </si>
  <si>
    <t>Crested Lark</t>
  </si>
  <si>
    <t>Calandra Lark</t>
  </si>
  <si>
    <t>Lesser Short-toed Lark</t>
  </si>
  <si>
    <t>Swallow</t>
  </si>
  <si>
    <t>House Martin</t>
  </si>
  <si>
    <t>Long-tailed Tit</t>
  </si>
  <si>
    <t>Chiffchaff</t>
  </si>
  <si>
    <t>Yellow-browed Warbler</t>
  </si>
  <si>
    <t>Reed Warbler</t>
  </si>
  <si>
    <t>Blackcap</t>
  </si>
  <si>
    <t>Whitethroat</t>
  </si>
  <si>
    <t>Firecrest</t>
  </si>
  <si>
    <t>Regulus spec.</t>
  </si>
  <si>
    <t>Goldcrest</t>
  </si>
  <si>
    <t>Wren</t>
  </si>
  <si>
    <t>Starling</t>
  </si>
  <si>
    <t>Ring Ouzel</t>
  </si>
  <si>
    <t>Blackbird</t>
  </si>
  <si>
    <t>Eye-browed Thrush</t>
  </si>
  <si>
    <t>Fieldfare</t>
  </si>
  <si>
    <t>Redwing</t>
  </si>
  <si>
    <t>Song Thrush</t>
  </si>
  <si>
    <t>thrush sp.</t>
  </si>
  <si>
    <t>Mistle Thrush</t>
  </si>
  <si>
    <t>flycatcher sp.</t>
  </si>
  <si>
    <t>Robin</t>
  </si>
  <si>
    <t>Nightingale</t>
  </si>
  <si>
    <t>Pied Flycatcher</t>
  </si>
  <si>
    <t>Red-breasted Flycatcher</t>
  </si>
  <si>
    <t>Black Redstart</t>
  </si>
  <si>
    <t>Redstart</t>
  </si>
  <si>
    <t>Stonechat</t>
  </si>
  <si>
    <t>Wheatear</t>
  </si>
  <si>
    <t>House Sparrow</t>
  </si>
  <si>
    <t>Italian Sparrow</t>
  </si>
  <si>
    <t>Tree Sparrow</t>
  </si>
  <si>
    <t>Alpine Accentor</t>
  </si>
  <si>
    <t>Dunnock</t>
  </si>
  <si>
    <t>Yellow wagtail sp.</t>
  </si>
  <si>
    <t>Blue-headed Wagtail</t>
  </si>
  <si>
    <t>Citrine Wagtail</t>
  </si>
  <si>
    <t>alba wagtail sp.</t>
  </si>
  <si>
    <t>Richard's Pipit</t>
  </si>
  <si>
    <t>Meadow Pipit</t>
  </si>
  <si>
    <t>Olive-backed Pipit</t>
  </si>
  <si>
    <t>Water Pipit</t>
  </si>
  <si>
    <t>Chaffinch/Brambling</t>
  </si>
  <si>
    <t>Chaffinch</t>
  </si>
  <si>
    <t>Brambling</t>
  </si>
  <si>
    <t>finch sp.</t>
  </si>
  <si>
    <t>Hawfinch</t>
  </si>
  <si>
    <t>Northern Bullfinch</t>
  </si>
  <si>
    <t>Bullfinch</t>
  </si>
  <si>
    <t>Greenfinch</t>
  </si>
  <si>
    <t>Linnet</t>
  </si>
  <si>
    <t>redpoll sp.</t>
  </si>
  <si>
    <t>Parrot Crossbill</t>
  </si>
  <si>
    <t>Crossbill</t>
  </si>
  <si>
    <t>crossbill sp.</t>
  </si>
  <si>
    <t>Goldfinch</t>
  </si>
  <si>
    <t>Serin</t>
  </si>
  <si>
    <t>Siskin</t>
  </si>
  <si>
    <t>Lapland Bunting</t>
  </si>
  <si>
    <t>Snow Bunting</t>
  </si>
  <si>
    <t>Corn Bunting</t>
  </si>
  <si>
    <t>Yellowhammer</t>
  </si>
  <si>
    <t>Rock Bunting</t>
  </si>
  <si>
    <t>Cirl Bunting</t>
  </si>
  <si>
    <t>Little Bunting</t>
  </si>
  <si>
    <t>bunting sp.</t>
  </si>
  <si>
    <t>Reed Bunting</t>
  </si>
  <si>
    <t>passerine sp.</t>
  </si>
  <si>
    <t>Species unidentified</t>
  </si>
  <si>
    <t>bat sp.</t>
  </si>
  <si>
    <t>Common Noctule</t>
  </si>
  <si>
    <t>France</t>
  </si>
  <si>
    <t>Germany</t>
  </si>
  <si>
    <t>Netherland</t>
  </si>
  <si>
    <t>Belgium</t>
  </si>
  <si>
    <t>https://www.trektellen.nl/species/graph/0/-3/324/0?g=&amp;l=&amp;k=&amp;jaar=2018&amp;jaar2=&amp;jaar3=&amp;t=dag&amp;</t>
  </si>
  <si>
    <t>Scientiﬁc name</t>
  </si>
  <si>
    <t>English name</t>
  </si>
  <si>
    <t>SPEC</t>
  </si>
  <si>
    <t>Unit_B</t>
  </si>
  <si>
    <t>Trend_B</t>
  </si>
  <si>
    <t>Unit_W</t>
  </si>
  <si>
    <t>Trend_W</t>
  </si>
  <si>
    <t>Cisticola juncidis</t>
  </si>
  <si>
    <t>Zitting Cisticola</t>
  </si>
  <si>
    <t>Pairs</t>
  </si>
  <si>
    <t>Stable</t>
  </si>
  <si>
    <t>Pterodroma madeira</t>
  </si>
  <si>
    <t>Zino’s Petrel</t>
  </si>
  <si>
    <t>Increasing</t>
  </si>
  <si>
    <t>Larus michahellis</t>
  </si>
  <si>
    <t>Uncertain</t>
  </si>
  <si>
    <t>Emberiza citrinella</t>
  </si>
  <si>
    <t>Decreasing</t>
  </si>
  <si>
    <t>Phylloscopus inornatus</t>
  </si>
  <si>
    <t>Unknown</t>
  </si>
  <si>
    <t>Emberiza aureola</t>
  </si>
  <si>
    <t>Yellow-breasted Bunting</t>
  </si>
  <si>
    <t>Gavia adamsii</t>
  </si>
  <si>
    <t>Yellow-billed Loon</t>
  </si>
  <si>
    <t>Pyrrhocorax graculus</t>
  </si>
  <si>
    <t>Yellow-billed Chough</t>
  </si>
  <si>
    <t>Puffinus yelkouan</t>
  </si>
  <si>
    <t>Yelkouan Shearwater</t>
  </si>
  <si>
    <t>Lullula arborea</t>
  </si>
  <si>
    <t>Woodlark</t>
  </si>
  <si>
    <t>Tringa glareola</t>
  </si>
  <si>
    <t>Fluctuating</t>
  </si>
  <si>
    <t>Poecile montanus</t>
  </si>
  <si>
    <t>Willow Tit</t>
  </si>
  <si>
    <t>Lagopus lagopus</t>
  </si>
  <si>
    <t>Willow Grouse</t>
  </si>
  <si>
    <t>Cygnus cygnus</t>
  </si>
  <si>
    <t>Chlidonias leucopterus</t>
  </si>
  <si>
    <t>White-winged Tern</t>
  </si>
  <si>
    <t>Montifringilla nivalis</t>
  </si>
  <si>
    <t>White-winged Snowﬁnch</t>
  </si>
  <si>
    <t>Phoenicurus erythrogastrus</t>
  </si>
  <si>
    <t>White-winged Redstart</t>
  </si>
  <si>
    <t>Alauda leucoptera</t>
  </si>
  <si>
    <t>White-winged Lark</t>
  </si>
  <si>
    <t>Cinclus cinclus</t>
  </si>
  <si>
    <t>White-throated Dipper</t>
  </si>
  <si>
    <t>Haliaeetus albicilla</t>
  </si>
  <si>
    <t>White-tailed Sea-eagle</t>
  </si>
  <si>
    <t>Columba junoniae</t>
  </si>
  <si>
    <t>White-tailed Laurel-pigeon</t>
  </si>
  <si>
    <t>Vanellus leucurus</t>
  </si>
  <si>
    <t>White-tailed Lapwing</t>
  </si>
  <si>
    <t>Pycnonotus xanthopygos</t>
  </si>
  <si>
    <t>White-spectacled Bulbul</t>
  </si>
  <si>
    <t>Apus caffer</t>
  </si>
  <si>
    <t>White-rumped Swift</t>
  </si>
  <si>
    <t>Oxyura leucocephala</t>
  </si>
  <si>
    <t>White-headed Duck</t>
  </si>
  <si>
    <t>Pelagodroma marina</t>
  </si>
  <si>
    <t>White-faced Storm-petrel</t>
  </si>
  <si>
    <t>Halcyon smyrnensis</t>
  </si>
  <si>
    <t>White-breasted Kingﬁsher</t>
  </si>
  <si>
    <t>Dendrocopos leucotos</t>
  </si>
  <si>
    <t>White-backed Woodpecker</t>
  </si>
  <si>
    <t>Zoothera aurea</t>
  </si>
  <si>
    <t>White’s Thrush</t>
  </si>
  <si>
    <t>Ciconia ciconia</t>
  </si>
  <si>
    <t>White Stork</t>
  </si>
  <si>
    <t>Chlidonias hybrida</t>
  </si>
  <si>
    <t>Numenius phaeopus</t>
  </si>
  <si>
    <t>Motacilla ﬂava</t>
  </si>
  <si>
    <t>Rallus aquaticus</t>
  </si>
  <si>
    <t>Western Water Rail</t>
  </si>
  <si>
    <t>Sitta neumayer</t>
  </si>
  <si>
    <t>Western Rock Nuthatch</t>
  </si>
  <si>
    <t>Western Orphean Warbler</t>
  </si>
  <si>
    <t>Circus aeruginosus</t>
  </si>
  <si>
    <t>Western Marsh-harrier</t>
  </si>
  <si>
    <t>Females</t>
  </si>
  <si>
    <t>Tetrao urogallus</t>
  </si>
  <si>
    <t>Western Capercaillie</t>
  </si>
  <si>
    <t>Males</t>
  </si>
  <si>
    <t>Western Bonelli’s Warbler</t>
  </si>
  <si>
    <t>Anthus spinoletta</t>
  </si>
  <si>
    <t>Tichodroma muraria</t>
  </si>
  <si>
    <t>Wallcreeper</t>
  </si>
  <si>
    <t>Melanitta fusca</t>
  </si>
  <si>
    <t>Velvet Scoter</t>
  </si>
  <si>
    <t>Strix uralensis</t>
  </si>
  <si>
    <t>Ural Owl</t>
  </si>
  <si>
    <t>Upcher’s Warbler</t>
  </si>
  <si>
    <t>Loxia leucoptera</t>
  </si>
  <si>
    <t>Two-barred Crossbill</t>
  </si>
  <si>
    <t>Linaria ﬂavirostris</t>
  </si>
  <si>
    <t>Twite</t>
  </si>
  <si>
    <t>Cygnus columbianus</t>
  </si>
  <si>
    <t>Tundra Swan</t>
  </si>
  <si>
    <t>Aythya fuligula</t>
  </si>
  <si>
    <t>Bucanetes githagineus</t>
  </si>
  <si>
    <t>Trumpeter Finch</t>
  </si>
  <si>
    <t>Picoides tridactylus</t>
  </si>
  <si>
    <t>Three-toed Woodpecker</t>
  </si>
  <si>
    <t>Uria lomvia</t>
  </si>
  <si>
    <t>Thick-billed Murre</t>
  </si>
  <si>
    <t>Galerida theklae</t>
  </si>
  <si>
    <t>Thekla’s Lark</t>
  </si>
  <si>
    <t>Xenus cinereus</t>
  </si>
  <si>
    <t>Fringilla teydea</t>
  </si>
  <si>
    <t>Tenerife Blue Chaffinch</t>
  </si>
  <si>
    <t>Calidris temminckii</t>
  </si>
  <si>
    <t>Temminck’s Stint</t>
  </si>
  <si>
    <t>Strix aluco</t>
  </si>
  <si>
    <t>Dendrocopos syriacus</t>
  </si>
  <si>
    <t>Syrian Woodpecker</t>
  </si>
  <si>
    <t>Iduna rama</t>
  </si>
  <si>
    <t>Sykes’s Warbler</t>
  </si>
  <si>
    <t>Columba oenas</t>
  </si>
  <si>
    <t>Stock Dove</t>
  </si>
  <si>
    <t>Aquila nipalensis</t>
  </si>
  <si>
    <t>Steppe Eagle</t>
  </si>
  <si>
    <t>Polysticta stelleri</t>
  </si>
  <si>
    <t>Steller’s Eider</t>
  </si>
  <si>
    <t>Ardeola ralloides</t>
  </si>
  <si>
    <t>Vanellus spinosus</t>
  </si>
  <si>
    <t>Spur-winged Lapwing</t>
  </si>
  <si>
    <t>Tringa erythropus</t>
  </si>
  <si>
    <t>Porzana porzana</t>
  </si>
  <si>
    <t>Sturnus unicolor</t>
  </si>
  <si>
    <t>Spotless Starling</t>
  </si>
  <si>
    <t>Sylvia conspicillata</t>
  </si>
  <si>
    <t>Spectacled Warbler</t>
  </si>
  <si>
    <t>Passer hispaniolensis</t>
  </si>
  <si>
    <t>Spanish Sparrow</t>
  </si>
  <si>
    <t>Aquila adalberti</t>
  </si>
  <si>
    <t>Spanish Imperial Eagle</t>
  </si>
  <si>
    <t>Turdus philomelos</t>
  </si>
  <si>
    <t>Poecile lugubris</t>
  </si>
  <si>
    <t>Sombre Tit</t>
  </si>
  <si>
    <t>Vanellus gregarius</t>
  </si>
  <si>
    <t>Sociable Lapwing</t>
  </si>
  <si>
    <t>Bubo scandiacus</t>
  </si>
  <si>
    <t>Snowy Owl</t>
  </si>
  <si>
    <t>Anser caerulescens</t>
  </si>
  <si>
    <t>Snow Goose</t>
  </si>
  <si>
    <t>Plectrophenax nivalis</t>
  </si>
  <si>
    <t>Mergellus albellus</t>
  </si>
  <si>
    <t>Smew</t>
  </si>
  <si>
    <t>Larus genei</t>
  </si>
  <si>
    <t>Slender-billed Gull</t>
  </si>
  <si>
    <t>Numenius tenuirostris</t>
  </si>
  <si>
    <t>Slender-billed Curlew</t>
  </si>
  <si>
    <t>n/a</t>
  </si>
  <si>
    <t>Poecile cinctus</t>
  </si>
  <si>
    <t>Siberian Tit</t>
  </si>
  <si>
    <t>Calliope calliope</t>
  </si>
  <si>
    <t>Siberian Rubythroat</t>
  </si>
  <si>
    <t>Perisoreus infaustus</t>
  </si>
  <si>
    <t>Siberian Jay</t>
  </si>
  <si>
    <t>Prunella montanella</t>
  </si>
  <si>
    <t>Siberian Accentor</t>
  </si>
  <si>
    <t>Certhia brachydactyla</t>
  </si>
  <si>
    <t>Short-toed Treecreeper</t>
  </si>
  <si>
    <t>Circaetus gallicus</t>
  </si>
  <si>
    <t>Short-toed Snake-eagle</t>
  </si>
  <si>
    <t>Asio ﬂammeus</t>
  </si>
  <si>
    <t>Accipiter badius</t>
  </si>
  <si>
    <t>Shikra</t>
  </si>
  <si>
    <t>Ammoperdix griseogularis</t>
  </si>
  <si>
    <t>See-see Partridge</t>
  </si>
  <si>
    <t>Loxia scotica</t>
  </si>
  <si>
    <t>Scottish Crossbill</t>
  </si>
  <si>
    <t>Calonectris diomedea</t>
  </si>
  <si>
    <t>Scopoli’s Shearwater</t>
  </si>
  <si>
    <t>Savi’s Warbler</t>
  </si>
  <si>
    <t>Sylvia melanocephala</t>
  </si>
  <si>
    <t>Sardinian Warbler</t>
  </si>
  <si>
    <t>Thalasseus sandvicensis</t>
  </si>
  <si>
    <t>Calidris alba</t>
  </si>
  <si>
    <t>Falco cherrug</t>
  </si>
  <si>
    <t>Saker Falcon</t>
  </si>
  <si>
    <t>Xema sabini</t>
  </si>
  <si>
    <t>Sabine’s Gull</t>
  </si>
  <si>
    <t>Emberiza rustica</t>
  </si>
  <si>
    <t>Rustic Bunting</t>
  </si>
  <si>
    <t>Sylvia ruppeli</t>
  </si>
  <si>
    <t>Rüppell’s Warbler</t>
  </si>
  <si>
    <t>Rufous-tailed Scrub-robin</t>
  </si>
  <si>
    <t>Rufous-tailed Rock-thrush</t>
  </si>
  <si>
    <t>Calidris pugnax</t>
  </si>
  <si>
    <t>Arenaria interpres</t>
  </si>
  <si>
    <t>Ruddy Turnstone</t>
  </si>
  <si>
    <t>Tadorna ferruginea</t>
  </si>
  <si>
    <t>Buteo lagopus</t>
  </si>
  <si>
    <t>Rough-legged Buzzard</t>
  </si>
  <si>
    <t>Pastor roseus</t>
  </si>
  <si>
    <t>Rosy Starling</t>
  </si>
  <si>
    <t>Rhodostethia rosea</t>
  </si>
  <si>
    <t>Ross’s Gull</t>
  </si>
  <si>
    <t>Sterna dougallii</t>
  </si>
  <si>
    <t>Roseate Tern</t>
  </si>
  <si>
    <t>Corvus frugilegus</t>
  </si>
  <si>
    <t>Petronia petronia</t>
  </si>
  <si>
    <t>Rock Sparrow</t>
  </si>
  <si>
    <t>Lagopus muta</t>
  </si>
  <si>
    <t>Rock Ptarmigan</t>
  </si>
  <si>
    <t>Anthus petrosus</t>
  </si>
  <si>
    <t>Rock Pipit</t>
  </si>
  <si>
    <t>Alectoris graeca</t>
  </si>
  <si>
    <t>Rock Partridge</t>
  </si>
  <si>
    <t>Columba livia</t>
  </si>
  <si>
    <t>Rock Dove</t>
  </si>
  <si>
    <t>Emberiza cia</t>
  </si>
  <si>
    <t>Locustella ﬂuviatilis</t>
  </si>
  <si>
    <t>Turdus torquatus</t>
  </si>
  <si>
    <t>Emberiza schoeniclus</t>
  </si>
  <si>
    <t>Turdus iliacus</t>
  </si>
  <si>
    <t>Vanellus indicus</t>
  </si>
  <si>
    <t>Red-wattled Lapwing</t>
  </si>
  <si>
    <t>Gavia stellata</t>
  </si>
  <si>
    <t>Red-throated Loon</t>
  </si>
  <si>
    <t>Oenanthe chrysopygia</t>
  </si>
  <si>
    <t>Red-tailed Wheatear</t>
  </si>
  <si>
    <t>Acanthis ﬂammea</t>
  </si>
  <si>
    <t>Redpoll</t>
  </si>
  <si>
    <t>Phalaropus lobatus</t>
  </si>
  <si>
    <t>Red-necked Phalarope</t>
  </si>
  <si>
    <t>Caprimulgus ruﬁcollis</t>
  </si>
  <si>
    <t>Red-necked Nightjar</t>
  </si>
  <si>
    <t>Podiceps grisegena</t>
  </si>
  <si>
    <t>Red-necked Grebe</t>
  </si>
  <si>
    <t>Alectoris rufa</t>
  </si>
  <si>
    <t>Fulica cristata</t>
  </si>
  <si>
    <t>Red-knobbed Coot</t>
  </si>
  <si>
    <t>Emberiza bruniceps</t>
  </si>
  <si>
    <t>Red-headed Bunting</t>
  </si>
  <si>
    <t>Serinus pusillus</t>
  </si>
  <si>
    <t>Red-fronted Serin</t>
  </si>
  <si>
    <t>Falco vespertinus</t>
  </si>
  <si>
    <t>Red-footed Falcon</t>
  </si>
  <si>
    <t>Netta ruﬁna</t>
  </si>
  <si>
    <t>Red-crested Pochard</t>
  </si>
  <si>
    <t>Mergus serrator</t>
  </si>
  <si>
    <t>Red-breasted Merganser</t>
  </si>
  <si>
    <t>Branta ruﬁcollis</t>
  </si>
  <si>
    <t>Red-breasted Goose</t>
  </si>
  <si>
    <t>Ficedula parva</t>
  </si>
  <si>
    <t>Pyrrhocorax pyrrhocorax</t>
  </si>
  <si>
    <t>Red-billed Chough</t>
  </si>
  <si>
    <t>Phalaropus fulicarius</t>
  </si>
  <si>
    <t>Red Phalarope</t>
  </si>
  <si>
    <t>Calidris canutus</t>
  </si>
  <si>
    <t>Red Knot</t>
  </si>
  <si>
    <t>Milvus milvus</t>
  </si>
  <si>
    <t>Red Kite</t>
  </si>
  <si>
    <t>Loxia curvirostra</t>
  </si>
  <si>
    <t>Red Crossbill</t>
  </si>
  <si>
    <t>Alca torda</t>
  </si>
  <si>
    <t>Razorbill</t>
  </si>
  <si>
    <t>Prunella ocularis</t>
  </si>
  <si>
    <t>Radde’s Accentor</t>
  </si>
  <si>
    <t>Microcarbo pygmaeus</t>
  </si>
  <si>
    <t>Pygmy Cormorant</t>
  </si>
  <si>
    <t>Porphyrio porphyrio</t>
  </si>
  <si>
    <t>Purple Swamphen</t>
  </si>
  <si>
    <t>Calidris maritima</t>
  </si>
  <si>
    <t>Ardea purpurea</t>
  </si>
  <si>
    <t>Stercorarius pomarinus</t>
  </si>
  <si>
    <t>Pomarine Jaeger</t>
  </si>
  <si>
    <t>Apus unicolor</t>
  </si>
  <si>
    <t>Plain Swift</t>
  </si>
  <si>
    <t>Pterocles alchata</t>
  </si>
  <si>
    <t>Pin-tailed Sandgrouse</t>
  </si>
  <si>
    <t>Gallinago stenura</t>
  </si>
  <si>
    <t>Pintail Snipe</t>
  </si>
  <si>
    <t>Anser brachyrhynchus</t>
  </si>
  <si>
    <t>Pinicola enucleator</t>
  </si>
  <si>
    <t>Pine Grosbeak</t>
  </si>
  <si>
    <t>Emberiza leucocephalos</t>
  </si>
  <si>
    <t>Pine Bunting</t>
  </si>
  <si>
    <t>Oenanthe pleschanka</t>
  </si>
  <si>
    <t>Pied Wheatear</t>
  </si>
  <si>
    <t>Ceryle rudis</t>
  </si>
  <si>
    <t>Pied Kingﬁsher</t>
  </si>
  <si>
    <t>Recurvirostra avosetta</t>
  </si>
  <si>
    <t>Pied Avocet</t>
  </si>
  <si>
    <t>Falco peregrinus</t>
  </si>
  <si>
    <t>Peregrine Falcon</t>
  </si>
  <si>
    <t>Anthus gustavi</t>
  </si>
  <si>
    <t>Pechora Pipit</t>
  </si>
  <si>
    <t>Loxia pytyopsittacus</t>
  </si>
  <si>
    <t>Otus brucei</t>
  </si>
  <si>
    <t>Pallid Scops-owl</t>
  </si>
  <si>
    <t>Circus macrourus</t>
  </si>
  <si>
    <t>Pallid Harrier</t>
  </si>
  <si>
    <t>Syrrhaptes paradoxus</t>
  </si>
  <si>
    <t>Pallas’s Sandgrouse</t>
  </si>
  <si>
    <t>Larus ichthyaetus</t>
  </si>
  <si>
    <t>Pallas’s Gull</t>
  </si>
  <si>
    <t>Emberiza pallasi</t>
  </si>
  <si>
    <t>Pallas’s Bunting</t>
  </si>
  <si>
    <t>Carpospiza brachydactyla</t>
  </si>
  <si>
    <t>Pale Sparrow</t>
  </si>
  <si>
    <t>Acrocephalus agricola</t>
  </si>
  <si>
    <t>Paddyﬁeld Warbler</t>
  </si>
  <si>
    <t>Pandion haliaetus</t>
  </si>
  <si>
    <t>Osprey</t>
  </si>
  <si>
    <t>Cuculus saturatus</t>
  </si>
  <si>
    <t>Oriental Cuckoo</t>
  </si>
  <si>
    <t>Tarsiger cyanurus</t>
  </si>
  <si>
    <t>Orange-ﬂanked Bush-robin</t>
  </si>
  <si>
    <t>Olive-tree Warbler</t>
  </si>
  <si>
    <t>Anthus hodgsoni</t>
  </si>
  <si>
    <t>Iduna pallida</t>
  </si>
  <si>
    <t>Olivaceous Warbler</t>
  </si>
  <si>
    <t>Troglodytes troglodytes</t>
  </si>
  <si>
    <t>Northern Wren</t>
  </si>
  <si>
    <t>Spatula clypeata</t>
  </si>
  <si>
    <t>Northern Shoveler</t>
  </si>
  <si>
    <t>Anas acuta</t>
  </si>
  <si>
    <t>Northern Pintail</t>
  </si>
  <si>
    <t>Nucifraga caryocatactes</t>
  </si>
  <si>
    <t>Northern Nutcracker</t>
  </si>
  <si>
    <t>Asio otus</t>
  </si>
  <si>
    <t>Northern Long-eared Owl</t>
  </si>
  <si>
    <t>Vanellus vanellus</t>
  </si>
  <si>
    <t>Northern Lapwing</t>
  </si>
  <si>
    <t>Northern House Martin</t>
  </si>
  <si>
    <t>Surnia ulula</t>
  </si>
  <si>
    <t>Northern Hawk-owl</t>
  </si>
  <si>
    <t>Accipiter gentilis</t>
  </si>
  <si>
    <t>Northern Goshawk</t>
  </si>
  <si>
    <t>Morus bassanus</t>
  </si>
  <si>
    <t>Northern Gannet</t>
  </si>
  <si>
    <t>Fulmarus glacialis</t>
  </si>
  <si>
    <t>Northern Fulmar</t>
  </si>
  <si>
    <t>Geronticus eremita</t>
  </si>
  <si>
    <t>Northern Bald Ibis</t>
  </si>
  <si>
    <t>Cygnus olor</t>
  </si>
  <si>
    <t>Acrocephalus melanopogon</t>
  </si>
  <si>
    <t>Moustached Warbler</t>
  </si>
  <si>
    <t>Phylloscopus sindianus</t>
  </si>
  <si>
    <t>Mountain Chiffchaff</t>
  </si>
  <si>
    <t>Hydrobates monteiroi</t>
  </si>
  <si>
    <t>Monteiro’s Storm-petrel</t>
  </si>
  <si>
    <t>Circus pygargus</t>
  </si>
  <si>
    <t>Montagu’s Harrier</t>
  </si>
  <si>
    <t>Bucanetes mongolicus</t>
  </si>
  <si>
    <t>Mongolian Finch</t>
  </si>
  <si>
    <t>Sylvia subalpina</t>
  </si>
  <si>
    <t>Moltoni’s Warbler</t>
  </si>
  <si>
    <t>Turdus viscivorus</t>
  </si>
  <si>
    <t>Leiopicus medius</t>
  </si>
  <si>
    <t>Middle Spotted Woodpecker</t>
  </si>
  <si>
    <t>Larus canus</t>
  </si>
  <si>
    <t>Mew Gull</t>
  </si>
  <si>
    <t>Falco columbarius</t>
  </si>
  <si>
    <t>Merlin</t>
  </si>
  <si>
    <t>Sylvia mystacea</t>
  </si>
  <si>
    <t>Menetries’s Warbler</t>
  </si>
  <si>
    <t>Larus melanocephalus</t>
  </si>
  <si>
    <t>Anthus pratensis</t>
  </si>
  <si>
    <t>Masked Shrike</t>
  </si>
  <si>
    <t>Poecile palustris</t>
  </si>
  <si>
    <t>Tringa stagnatilis</t>
  </si>
  <si>
    <t>Marsh Sandpiper</t>
  </si>
  <si>
    <t>Sylvia sarda</t>
  </si>
  <si>
    <t>Marmora’s Warbler</t>
  </si>
  <si>
    <t>Marmaronetta angustirostris</t>
  </si>
  <si>
    <t>Marbled Teal</t>
  </si>
  <si>
    <t>Puffinus puffinus</t>
  </si>
  <si>
    <t>Manx Shearwater</t>
  </si>
  <si>
    <t>Anas platyrhynchos</t>
  </si>
  <si>
    <t>Columba trocaz</t>
  </si>
  <si>
    <t>Madeira Laurel-pigeon</t>
  </si>
  <si>
    <t>Regulus madeirensis</t>
  </si>
  <si>
    <t>Madeira Firecrest</t>
  </si>
  <si>
    <t>Aegithalos caudatus</t>
  </si>
  <si>
    <t>Stercorarius longicaudus</t>
  </si>
  <si>
    <t>Long-tailed Jaeger</t>
  </si>
  <si>
    <t>Clangula hyemalis</t>
  </si>
  <si>
    <t>Buteo ruﬁnus</t>
  </si>
  <si>
    <t>Long-legged Buzzard</t>
  </si>
  <si>
    <t>Sternula albifrons</t>
  </si>
  <si>
    <t>Apus affinis</t>
  </si>
  <si>
    <t>Little Swift</t>
  </si>
  <si>
    <t>Calidris minuta</t>
  </si>
  <si>
    <t>Charadrius dubius</t>
  </si>
  <si>
    <t>Athene noctua</t>
  </si>
  <si>
    <t>Hydrocoloeus minutus</t>
  </si>
  <si>
    <t>Little Gull</t>
  </si>
  <si>
    <t>Tachybaptus ruﬁcollis</t>
  </si>
  <si>
    <t>Egretta garzetta</t>
  </si>
  <si>
    <t>Zapornia parva</t>
  </si>
  <si>
    <t>Little Crake</t>
  </si>
  <si>
    <t>Tetrax tetrax</t>
  </si>
  <si>
    <t>Emberiza pusilla</t>
  </si>
  <si>
    <t>Alle alle</t>
  </si>
  <si>
    <t>Little Auk</t>
  </si>
  <si>
    <t>Accipiter brevipes</t>
  </si>
  <si>
    <t>Levant Sparrowhawk</t>
  </si>
  <si>
    <t>Anser erythropus</t>
  </si>
  <si>
    <t>Dryobates minor</t>
  </si>
  <si>
    <t>Lesser Spotted Woodpecker</t>
  </si>
  <si>
    <t>Clanga pomarina</t>
  </si>
  <si>
    <t>Lesser Spotted Eagle</t>
  </si>
  <si>
    <t>Alaudala rufescens</t>
  </si>
  <si>
    <t>Falco naumanni</t>
  </si>
  <si>
    <t>Lesser Kestrel</t>
  </si>
  <si>
    <t>Larus fuscus</t>
  </si>
  <si>
    <t>Hydrobates leucorhous</t>
  </si>
  <si>
    <t>Leach’s Storm-petrel</t>
  </si>
  <si>
    <t>Spilopelia senegalensis</t>
  </si>
  <si>
    <t>Laughing Dove</t>
  </si>
  <si>
    <t>Calcarius lapponicus</t>
  </si>
  <si>
    <t>Lapland Longspur</t>
  </si>
  <si>
    <t>Falco biarmicus</t>
  </si>
  <si>
    <t>Lanner Falcon</t>
  </si>
  <si>
    <t>Locustella lanceolata</t>
  </si>
  <si>
    <t>Lanceolated Warbler</t>
  </si>
  <si>
    <t>Oenanthe xanthoprymna</t>
  </si>
  <si>
    <t>Kurdish Wheatear</t>
  </si>
  <si>
    <t>Sitta krueperi</t>
  </si>
  <si>
    <t>Krueper’s Nuthatch</t>
  </si>
  <si>
    <t>Somateria spectabilis</t>
  </si>
  <si>
    <t>King Eider</t>
  </si>
  <si>
    <t>Charadrius alexandrinus</t>
  </si>
  <si>
    <t>Lymnocryptes minimus</t>
  </si>
  <si>
    <t>Jack Snipe</t>
  </si>
  <si>
    <t>Pagophila eburnea</t>
  </si>
  <si>
    <t>Ivory Gull</t>
  </si>
  <si>
    <t>Passer italiae</t>
  </si>
  <si>
    <t>Serinus canaria</t>
  </si>
  <si>
    <t>Island Canary</t>
  </si>
  <si>
    <t>Isabelline Wheatear</t>
  </si>
  <si>
    <t>Iduna opaca</t>
  </si>
  <si>
    <t>Isabelline Warbler</t>
  </si>
  <si>
    <t>Argya altirostris</t>
  </si>
  <si>
    <t>Iraq Babbler</t>
  </si>
  <si>
    <t>Larus glaucoides</t>
  </si>
  <si>
    <t>Iceland Gull</t>
  </si>
  <si>
    <t>Lanius meridionalis</t>
  </si>
  <si>
    <t>Iberian Grey Shrike</t>
  </si>
  <si>
    <t>Picus sharpei</t>
  </si>
  <si>
    <t>Iberian Green Woodpecker</t>
  </si>
  <si>
    <t>Cyanopica cooki</t>
  </si>
  <si>
    <t>Iberian Azure-winged Magpie</t>
  </si>
  <si>
    <t>Passer domesticus</t>
  </si>
  <si>
    <t>Eremophila alpestris</t>
  </si>
  <si>
    <t>Horned Lark</t>
  </si>
  <si>
    <t>Podiceps auritus</t>
  </si>
  <si>
    <t>Horned Grebe</t>
  </si>
  <si>
    <t>Circus cyaneus</t>
  </si>
  <si>
    <t>Hen Harrier</t>
  </si>
  <si>
    <t>Bonasa bonasia</t>
  </si>
  <si>
    <t>Hazel Grouse</t>
  </si>
  <si>
    <t>Coccothraustes coccothraustes</t>
  </si>
  <si>
    <t>Hawﬁnch</t>
  </si>
  <si>
    <t>Histrionicus histrionicus</t>
  </si>
  <si>
    <t>Harlequin Duck</t>
  </si>
  <si>
    <t>Falco rusticolus</t>
  </si>
  <si>
    <t>Gyrfalcon</t>
  </si>
  <si>
    <t>Gyps fulvus</t>
  </si>
  <si>
    <t>Griffon Vulture</t>
  </si>
  <si>
    <t>Emberiza buchanani</t>
  </si>
  <si>
    <t>Grey-necked Bunting</t>
  </si>
  <si>
    <t>Anser anser</t>
  </si>
  <si>
    <t>Picus canus</t>
  </si>
  <si>
    <t>Grey-faced Woodpecker</t>
  </si>
  <si>
    <t>Pluvialis squatarola</t>
  </si>
  <si>
    <t>Perdix perdix</t>
  </si>
  <si>
    <t>Grey Partridge</t>
  </si>
  <si>
    <t>Ardea cinerea</t>
  </si>
  <si>
    <t>Phylloscopus trochiloides</t>
  </si>
  <si>
    <t>Greenish Warbler</t>
  </si>
  <si>
    <t>Phylloscopus nitidus</t>
  </si>
  <si>
    <t>Green Warbler</t>
  </si>
  <si>
    <t>Tringa ochropus</t>
  </si>
  <si>
    <t>Anser albifrons</t>
  </si>
  <si>
    <t>Greater White-fronted Goose</t>
  </si>
  <si>
    <t>Clanga clanga</t>
  </si>
  <si>
    <t>Greater Spotted Eagle</t>
  </si>
  <si>
    <t>Aythya marila</t>
  </si>
  <si>
    <t>Greater Scaup</t>
  </si>
  <si>
    <t>Charadrius leschenaultii</t>
  </si>
  <si>
    <t>Greater Sandplover</t>
  </si>
  <si>
    <t>Phoenicopterus roseus</t>
  </si>
  <si>
    <t>Pelecanus onocrotalus</t>
  </si>
  <si>
    <t>Great White Pelican</t>
  </si>
  <si>
    <t>Ardea alba</t>
  </si>
  <si>
    <t>Parus major</t>
  </si>
  <si>
    <t>Dendrocopos major</t>
  </si>
  <si>
    <t>Gallinago media</t>
  </si>
  <si>
    <t>Great Snipe</t>
  </si>
  <si>
    <t>Catharacta skua</t>
  </si>
  <si>
    <t>Great Skua</t>
  </si>
  <si>
    <t>Carpodacus rubicilla</t>
  </si>
  <si>
    <t>Great Roseﬁnch</t>
  </si>
  <si>
    <t>Great Reed-warbler</t>
  </si>
  <si>
    <t>Lanius excubitor</t>
  </si>
  <si>
    <t>Strix nebulosa</t>
  </si>
  <si>
    <t>Great Grey Owl</t>
  </si>
  <si>
    <t>Podiceps cristatus</t>
  </si>
  <si>
    <t>Phalacrocorax carbo</t>
  </si>
  <si>
    <t>Great Cormorant</t>
  </si>
  <si>
    <t>Otis tarda</t>
  </si>
  <si>
    <t>Great Bustard</t>
  </si>
  <si>
    <t>Larus marinus</t>
  </si>
  <si>
    <t>Fringilla polatzeki</t>
  </si>
  <si>
    <t>Gran Canaria Blue Chaffinch</t>
  </si>
  <si>
    <t>Prinia gracilis</t>
  </si>
  <si>
    <t>Graceful Prinia</t>
  </si>
  <si>
    <t>Mergus merganser</t>
  </si>
  <si>
    <t>Aquila chrysaetos</t>
  </si>
  <si>
    <t>Golden Eagle</t>
  </si>
  <si>
    <t>Regulus regulus</t>
  </si>
  <si>
    <t>Plegadis falcinellus</t>
  </si>
  <si>
    <t>Glossy Ibis</t>
  </si>
  <si>
    <t>Larus hyperboreus</t>
  </si>
  <si>
    <t>Glaucous Gull</t>
  </si>
  <si>
    <t>Spatula querquedula</t>
  </si>
  <si>
    <t>Mareca strepera</t>
  </si>
  <si>
    <t>Saxicola dacotiae</t>
  </si>
  <si>
    <t>Fuerteventura Stonechat</t>
  </si>
  <si>
    <t>Oenanthe ﬁnschii</t>
  </si>
  <si>
    <t>Finsch’s Wheatear</t>
  </si>
  <si>
    <t>Turdus pilaris</t>
  </si>
  <si>
    <t>Aythya nyroca</t>
  </si>
  <si>
    <t>Ferruginous Duck</t>
  </si>
  <si>
    <t>European Turtle-dove</t>
  </si>
  <si>
    <t>Hydrobates pelagicus</t>
  </si>
  <si>
    <t>European Storm-petrel</t>
  </si>
  <si>
    <t>Phalacrocorax aristotelis</t>
  </si>
  <si>
    <t>European Shag</t>
  </si>
  <si>
    <t>Serinus serinus</t>
  </si>
  <si>
    <t>European Serin</t>
  </si>
  <si>
    <t>Erithacus rubecula</t>
  </si>
  <si>
    <t>European Robin</t>
  </si>
  <si>
    <t>Pernis apivorus</t>
  </si>
  <si>
    <t>European Honey-buzzard</t>
  </si>
  <si>
    <t>Larus argentatus</t>
  </si>
  <si>
    <t>European Herring Gull</t>
  </si>
  <si>
    <t>Chloris chloris</t>
  </si>
  <si>
    <t>European Greenﬁnch</t>
  </si>
  <si>
    <t>Carduelis carduelis</t>
  </si>
  <si>
    <t>European Goldﬁnch</t>
  </si>
  <si>
    <t>Eurasian Wryneck</t>
  </si>
  <si>
    <t>Scolopax rusticola</t>
  </si>
  <si>
    <t>Eurasian Woodcock</t>
  </si>
  <si>
    <t>Mareca penelope</t>
  </si>
  <si>
    <t>Eurasian Wigeon</t>
  </si>
  <si>
    <t>Certhia familiaris</t>
  </si>
  <si>
    <t>Eurasian Treecreeper</t>
  </si>
  <si>
    <t>Passer montanus</t>
  </si>
  <si>
    <t>Eurasian Tree Sparrow</t>
  </si>
  <si>
    <t>Burhinus oedicnemus</t>
  </si>
  <si>
    <t>Eurasian Thick-knee</t>
  </si>
  <si>
    <t>Platalea leucorodia</t>
  </si>
  <si>
    <t>Eurasian Spoonbill</t>
  </si>
  <si>
    <t>Accipiter nisus</t>
  </si>
  <si>
    <t>Eurasian Sparrowhawk</t>
  </si>
  <si>
    <t>Alauda arvensis</t>
  </si>
  <si>
    <t>Eurasian Skylark</t>
  </si>
  <si>
    <t>Spinus spinus</t>
  </si>
  <si>
    <t>Eurasian Siskin</t>
  </si>
  <si>
    <t>Otus scops</t>
  </si>
  <si>
    <t>Eurasian Scops-owl</t>
  </si>
  <si>
    <t>Glaucidium passerinum</t>
  </si>
  <si>
    <t>Eurasian Pygmy-owl</t>
  </si>
  <si>
    <t>Remiz pendulinus</t>
  </si>
  <si>
    <t>Eurasian Penduline-tit</t>
  </si>
  <si>
    <t>Haematopus ostralegus</t>
  </si>
  <si>
    <t>Eurasian Oystercatcher</t>
  </si>
  <si>
    <t>Sitta europaea</t>
  </si>
  <si>
    <t>Eurasian Nuthatch</t>
  </si>
  <si>
    <t>Pica pica</t>
  </si>
  <si>
    <t>Eurasian Magpie</t>
  </si>
  <si>
    <t>Garrulus glandarius</t>
  </si>
  <si>
    <t>Eurasian Jay</t>
  </si>
  <si>
    <t>Corvus monedula</t>
  </si>
  <si>
    <t>Eurasian Jackdaw</t>
  </si>
  <si>
    <t>Falco subbuteo</t>
  </si>
  <si>
    <t>Eurasian Hobby</t>
  </si>
  <si>
    <t>Picus viridis</t>
  </si>
  <si>
    <t>Eurasian Green Woodpecker</t>
  </si>
  <si>
    <t>Pluvialis apricaria</t>
  </si>
  <si>
    <t>Eurasian Golden Plover</t>
  </si>
  <si>
    <t>Bubo bubo</t>
  </si>
  <si>
    <t>Eurasian Eagle-owl</t>
  </si>
  <si>
    <t>Eudromias morinellus</t>
  </si>
  <si>
    <t>Eurasian Dotterel</t>
  </si>
  <si>
    <t>Numenius arquata</t>
  </si>
  <si>
    <t>Eurasian Curlew</t>
  </si>
  <si>
    <t>Rhodopechys sanguineus</t>
  </si>
  <si>
    <t>Eurasian Crimson-winged Finch</t>
  </si>
  <si>
    <t>Streptopelia decaocto</t>
  </si>
  <si>
    <t>Eurasian Collared-dove</t>
  </si>
  <si>
    <t>Buteo buteo</t>
  </si>
  <si>
    <t>Eurasian Buzzard</t>
  </si>
  <si>
    <t>Pyrrhula pyrrhula</t>
  </si>
  <si>
    <t>Eurasian Bullﬁnch</t>
  </si>
  <si>
    <t>Cyanistes caeruleus</t>
  </si>
  <si>
    <t>Eurasian Blue Tit</t>
  </si>
  <si>
    <t>Turdus merula</t>
  </si>
  <si>
    <t>Eurasian Blackbird</t>
  </si>
  <si>
    <t>Botaurus stellaris</t>
  </si>
  <si>
    <t>Eurasian Bittern</t>
  </si>
  <si>
    <t>Falco eleonorae</t>
  </si>
  <si>
    <t>Eleonora’s Falcon</t>
  </si>
  <si>
    <t>Neophron percnopterus</t>
  </si>
  <si>
    <t>Egyptian Vulture</t>
  </si>
  <si>
    <t>Sitta tephronota</t>
  </si>
  <si>
    <t>Eastern Rock Nuthatch</t>
  </si>
  <si>
    <t>Sylvia crassirostris</t>
  </si>
  <si>
    <t>Eastern Orphean Warbler</t>
  </si>
  <si>
    <t>Aquila heliaca</t>
  </si>
  <si>
    <t>Eastern Imperial Eagle</t>
  </si>
  <si>
    <t>Phylloscopus orientalis</t>
  </si>
  <si>
    <t>Eastern Bonelli’s Warbler</t>
  </si>
  <si>
    <t>Chersophilus duponti</t>
  </si>
  <si>
    <t>Dupont’s Lark</t>
  </si>
  <si>
    <t>Prunella modularis</t>
  </si>
  <si>
    <t>Calidris alpina</t>
  </si>
  <si>
    <t>Pterodroma deserta</t>
  </si>
  <si>
    <t>Desertas Petrel</t>
  </si>
  <si>
    <t>Ammomanes deserti</t>
  </si>
  <si>
    <t>Desert Lark</t>
  </si>
  <si>
    <t>Rhodospiza obsoleta</t>
  </si>
  <si>
    <t>Desert Finch</t>
  </si>
  <si>
    <t>Anthropoides virgo</t>
  </si>
  <si>
    <t>Demoiselle Crane</t>
  </si>
  <si>
    <t>Passer moabiticus</t>
  </si>
  <si>
    <t>Dead Sea Sparrow</t>
  </si>
  <si>
    <t>Sylvia undata</t>
  </si>
  <si>
    <t>Dartford Warbler</t>
  </si>
  <si>
    <t>Columba bollii</t>
  </si>
  <si>
    <t>Dark-tailed Laurel-pigeon</t>
  </si>
  <si>
    <t>Pelecanus crispus</t>
  </si>
  <si>
    <t>Dalmatian Pelican</t>
  </si>
  <si>
    <t>Cyprus Wheatear</t>
  </si>
  <si>
    <t>Sylvia melanothorax</t>
  </si>
  <si>
    <t>Cyprus Warbler</t>
  </si>
  <si>
    <t>Calidris ferruginea</t>
  </si>
  <si>
    <t>Emberiza caesia</t>
  </si>
  <si>
    <t>Cretzschmar’s Bunting</t>
  </si>
  <si>
    <t>Lophophanes cristatus</t>
  </si>
  <si>
    <t>Crested Tit</t>
  </si>
  <si>
    <t>Galerida cristata</t>
  </si>
  <si>
    <t>Cream-coloured Courser</t>
  </si>
  <si>
    <t>Calonectris borealis</t>
  </si>
  <si>
    <t>Cory’s Shearwater</t>
  </si>
  <si>
    <t>Sitta whiteheadi</t>
  </si>
  <si>
    <t>Corsican Nuthatch</t>
  </si>
  <si>
    <t>Carduelis corsicana</t>
  </si>
  <si>
    <t>Corsican Finch</t>
  </si>
  <si>
    <t>Crex crex</t>
  </si>
  <si>
    <t>Emberiza calandra</t>
  </si>
  <si>
    <t>Columba palumbus</t>
  </si>
  <si>
    <t>Common Woodpigeon</t>
  </si>
  <si>
    <t>Sterna hirundo</t>
  </si>
  <si>
    <t>Anas crecca</t>
  </si>
  <si>
    <t>Common Teal</t>
  </si>
  <si>
    <t>Common Stonechat</t>
  </si>
  <si>
    <t>Sturnus vulgaris</t>
  </si>
  <si>
    <t>Common Starling</t>
  </si>
  <si>
    <t>Gallinago gallinago</t>
  </si>
  <si>
    <t>Common Snipe</t>
  </si>
  <si>
    <t>Tadorna tadorna</t>
  </si>
  <si>
    <t>Common Shelduck</t>
  </si>
  <si>
    <t>Melanitta nigra</t>
  </si>
  <si>
    <t>Actitis hypoleucos</t>
  </si>
  <si>
    <t>Carpodacus erythrinus</t>
  </si>
  <si>
    <t>Common Roseﬁnch</t>
  </si>
  <si>
    <t>Charadrius hiaticula</t>
  </si>
  <si>
    <t>Common Ringed Plover</t>
  </si>
  <si>
    <t>Common Reed-warbler</t>
  </si>
  <si>
    <t>Tringa totanus</t>
  </si>
  <si>
    <t>Common Redshank</t>
  </si>
  <si>
    <t>Corvus corax</t>
  </si>
  <si>
    <t>Common Raven</t>
  </si>
  <si>
    <t>Aythya ferina</t>
  </si>
  <si>
    <t>Common Pochard</t>
  </si>
  <si>
    <t>Phasianus colchicus</t>
  </si>
  <si>
    <t>Common Pheasant</t>
  </si>
  <si>
    <t>Uria aalge</t>
  </si>
  <si>
    <t>Common Murre</t>
  </si>
  <si>
    <t>Gallinula chloropus</t>
  </si>
  <si>
    <t>Common Moorhen</t>
  </si>
  <si>
    <t>Gavia immer</t>
  </si>
  <si>
    <t>Common Loon</t>
  </si>
  <si>
    <t>Ixobrychus minutus</t>
  </si>
  <si>
    <t>Common Little Bittern</t>
  </si>
  <si>
    <t>Linaria cannabina</t>
  </si>
  <si>
    <t>Common Linnet</t>
  </si>
  <si>
    <t>Alcedo atthis</t>
  </si>
  <si>
    <t>Common Kingﬁsher</t>
  </si>
  <si>
    <t>Falco tinnunculus</t>
  </si>
  <si>
    <t>Common Kestrel</t>
  </si>
  <si>
    <t>Common Hoopoe</t>
  </si>
  <si>
    <t>Gelochelidon nilotica</t>
  </si>
  <si>
    <t>Common Gull-billed Tern</t>
  </si>
  <si>
    <t>Tringa nebularia</t>
  </si>
  <si>
    <t>Common Greenshank</t>
  </si>
  <si>
    <t>Common Grasshopper-warbler</t>
  </si>
  <si>
    <t>Bucephala clangula</t>
  </si>
  <si>
    <t>Common Goldeneye</t>
  </si>
  <si>
    <t>Regulus ignicapilla</t>
  </si>
  <si>
    <t>Common Firecrest</t>
  </si>
  <si>
    <t>Somateria mollissima</t>
  </si>
  <si>
    <t>Common Eider</t>
  </si>
  <si>
    <t>Grus grus</t>
  </si>
  <si>
    <t>Common Crane</t>
  </si>
  <si>
    <t>Fulica atra</t>
  </si>
  <si>
    <t>Common Coot</t>
  </si>
  <si>
    <t>Fringilla coelebs</t>
  </si>
  <si>
    <t>Common Chaffinch</t>
  </si>
  <si>
    <t>Turnix sylvaticus</t>
  </si>
  <si>
    <t>Common Buttonquail</t>
  </si>
  <si>
    <t>Tyto alba</t>
  </si>
  <si>
    <t>Common Barn-owl</t>
  </si>
  <si>
    <t>Collared Sand Martin</t>
  </si>
  <si>
    <t>Periparus ater</t>
  </si>
  <si>
    <t>Motacilla citreola</t>
  </si>
  <si>
    <t>Carduelis citrinella</t>
  </si>
  <si>
    <t>Citril Finch</t>
  </si>
  <si>
    <t>Emberiza cirlus</t>
  </si>
  <si>
    <t>Aegypius monachus</t>
  </si>
  <si>
    <t>Cinereous Vulture</t>
  </si>
  <si>
    <t>Emberiza cineracea</t>
  </si>
  <si>
    <t>Cinereous Bunting</t>
  </si>
  <si>
    <t>Alectoris chukar</t>
  </si>
  <si>
    <t>Chukar</t>
  </si>
  <si>
    <t>Gymnoris xanthocollis</t>
  </si>
  <si>
    <t>Chestnut-shouldered Bush-sparrow</t>
  </si>
  <si>
    <t>Cettia cetti</t>
  </si>
  <si>
    <t>Cetti’s Warbler</t>
  </si>
  <si>
    <t>Tetraogallus caucasicus</t>
  </si>
  <si>
    <t>Caucasian Snowcock</t>
  </si>
  <si>
    <t>Lyrurus mlokosiewiczi</t>
  </si>
  <si>
    <t>Caucasian Grouse</t>
  </si>
  <si>
    <t>Bubulcus ibis</t>
  </si>
  <si>
    <t>Cattle Egret</t>
  </si>
  <si>
    <t>Poecile hyrcanus</t>
  </si>
  <si>
    <t>Caspian Tit</t>
  </si>
  <si>
    <t>Hydroprogne caspia</t>
  </si>
  <si>
    <t>Tetraogallus caspius</t>
  </si>
  <si>
    <t>Caspian Snowcock</t>
  </si>
  <si>
    <t>Charadrius asiaticus</t>
  </si>
  <si>
    <t>Caspian Plover</t>
  </si>
  <si>
    <t>Larus cachinnans</t>
  </si>
  <si>
    <t>Corvus corone</t>
  </si>
  <si>
    <t>Phylloscopus canariensis</t>
  </si>
  <si>
    <t>Canary Islands Chiffchaff</t>
  </si>
  <si>
    <t>Branta canadensis</t>
  </si>
  <si>
    <t>Melanocorypha calandra</t>
  </si>
  <si>
    <t>Bulweria bulwerii</t>
  </si>
  <si>
    <t>Bulwer’s Petrel</t>
  </si>
  <si>
    <t>Ketupa zeylonensis</t>
  </si>
  <si>
    <t>Brown Fish-owl</t>
  </si>
  <si>
    <t>Calidris falcinellus</t>
  </si>
  <si>
    <t>Broad-billed Sandpiper</t>
  </si>
  <si>
    <t>Branta bernicla</t>
  </si>
  <si>
    <t>Brent Goose</t>
  </si>
  <si>
    <t>Fringilla montifringilla</t>
  </si>
  <si>
    <t>Aegolius funereus</t>
  </si>
  <si>
    <t>Boreal Owl</t>
  </si>
  <si>
    <t>Iduna caligata</t>
  </si>
  <si>
    <t>Booted Warbler</t>
  </si>
  <si>
    <t>Hieraaetus pennatus</t>
  </si>
  <si>
    <t>Booted Eagle</t>
  </si>
  <si>
    <t>Aquila fasciata</t>
  </si>
  <si>
    <t>Bonelli’s Eagle</t>
  </si>
  <si>
    <t>Bombycilla garrulus</t>
  </si>
  <si>
    <t>Bohemian Waxwing</t>
  </si>
  <si>
    <t>Acrocephalus dumetorum</t>
  </si>
  <si>
    <t>Blyth’s Reed-warbler</t>
  </si>
  <si>
    <t>Cyanecula svecica</t>
  </si>
  <si>
    <t>Blue Rock-thrush</t>
  </si>
  <si>
    <t>Himantopus himantopus</t>
  </si>
  <si>
    <t>Elanus caeruleus</t>
  </si>
  <si>
    <t>Black-winged Kite</t>
  </si>
  <si>
    <t>Turdus atrogularis</t>
  </si>
  <si>
    <t>Black-throated Thrush</t>
  </si>
  <si>
    <t>Prunella atrogularis</t>
  </si>
  <si>
    <t>Black-throated Accentor</t>
  </si>
  <si>
    <t>Limosa limosa</t>
  </si>
  <si>
    <t>Podiceps nigricollis</t>
  </si>
  <si>
    <t>Rissa tridactyla</t>
  </si>
  <si>
    <t>Black-legged Kittiwake</t>
  </si>
  <si>
    <t>Larus ridibundus</t>
  </si>
  <si>
    <t>Emberiza melanocephala</t>
  </si>
  <si>
    <t>Black-headed Bunting</t>
  </si>
  <si>
    <t>Nycticorax nycticorax</t>
  </si>
  <si>
    <t>Black-crowned Night-heron</t>
  </si>
  <si>
    <t>Pterocles orientalis</t>
  </si>
  <si>
    <t>Black-bellied Sandgrouse</t>
  </si>
  <si>
    <t>Dryocopus martius</t>
  </si>
  <si>
    <t>Black Woodpecker</t>
  </si>
  <si>
    <t>Oenanthe leucura</t>
  </si>
  <si>
    <t>Black Wheatear</t>
  </si>
  <si>
    <t>Chlidonias niger</t>
  </si>
  <si>
    <t>Ciconia nigra</t>
  </si>
  <si>
    <t>Black Stork</t>
  </si>
  <si>
    <t>Phoenicurus ochruros</t>
  </si>
  <si>
    <t>Melanocorypha yeltoniensis</t>
  </si>
  <si>
    <t>Black Lark</t>
  </si>
  <si>
    <t>Milvus migrans</t>
  </si>
  <si>
    <t>Black Kite</t>
  </si>
  <si>
    <t>Cepphus grylle</t>
  </si>
  <si>
    <t>Black Guillemot</t>
  </si>
  <si>
    <t>Lyrurus tetrix</t>
  </si>
  <si>
    <t>Black Grouse</t>
  </si>
  <si>
    <t>Francolinus francolinus</t>
  </si>
  <si>
    <t>Black Francolin</t>
  </si>
  <si>
    <t>Melanocorypha bimaculata</t>
  </si>
  <si>
    <t>Bimaculated Lark</t>
  </si>
  <si>
    <t>Anthus berthelotii</t>
  </si>
  <si>
    <t>Berthelot’s Pipit</t>
  </si>
  <si>
    <t>Gypaetus barbatus</t>
  </si>
  <si>
    <t>Bearded Vulture</t>
  </si>
  <si>
    <t>Panurus biarmicus</t>
  </si>
  <si>
    <t>Bearded Reedling</t>
  </si>
  <si>
    <t>Anser fabalis</t>
  </si>
  <si>
    <t>Bean Goose</t>
  </si>
  <si>
    <t>Limosa lapponica</t>
  </si>
  <si>
    <t>Bucephala islandica</t>
  </si>
  <si>
    <t>Barrow’s Goldeneye</t>
  </si>
  <si>
    <t>Branta leucopsis</t>
  </si>
  <si>
    <t>Alectoris barbara</t>
  </si>
  <si>
    <t>Barbary Partridge</t>
  </si>
  <si>
    <t>Hydrobates castro</t>
  </si>
  <si>
    <t>Band-rumped Storm-petrel</t>
  </si>
  <si>
    <t>Sylvia balearica</t>
  </si>
  <si>
    <t>Balearic Warbler</t>
  </si>
  <si>
    <t>Puffinus mauretanicus</t>
  </si>
  <si>
    <t>Balearic Shearwater</t>
  </si>
  <si>
    <t>Calidris bairdii</t>
  </si>
  <si>
    <t>Baird’s Sandpiper</t>
  </si>
  <si>
    <t>Zapornia pusilla</t>
  </si>
  <si>
    <t>Baillon’s Crake</t>
  </si>
  <si>
    <t>Cyanistes cyanus</t>
  </si>
  <si>
    <t>Azure Tit</t>
  </si>
  <si>
    <t>Pyrrhula murina</t>
  </si>
  <si>
    <t>Azores Bullﬁnch</t>
  </si>
  <si>
    <t>Puffinus lherminieri</t>
  </si>
  <si>
    <t>Audubon’s Shearwater</t>
  </si>
  <si>
    <t>Larus audouinii</t>
  </si>
  <si>
    <t>Audouin’s Gull</t>
  </si>
  <si>
    <t>Fratercula arctica</t>
  </si>
  <si>
    <t>Atlantic Puffin</t>
  </si>
  <si>
    <t>Chlamydotis macqueenii</t>
  </si>
  <si>
    <t>Asian Houbara</t>
  </si>
  <si>
    <t>Sylvia nana</t>
  </si>
  <si>
    <t>Asian Desert Warbler</t>
  </si>
  <si>
    <t>Larus armenicus</t>
  </si>
  <si>
    <t>Armenian Gull</t>
  </si>
  <si>
    <t>Phylloscopus borealis</t>
  </si>
  <si>
    <t>Arctic Warbler</t>
  </si>
  <si>
    <t>Sterna paradisaea</t>
  </si>
  <si>
    <t>Gavia arctica</t>
  </si>
  <si>
    <t>Arctic Loon</t>
  </si>
  <si>
    <t>Stercorarius parasiticus</t>
  </si>
  <si>
    <t>Arctic Jaeger</t>
  </si>
  <si>
    <t>Prunella collaris</t>
  </si>
  <si>
    <t>Chlamydotis undulata</t>
  </si>
  <si>
    <t>African Houbara</t>
  </si>
  <si>
    <t>Anhinga rufa</t>
  </si>
  <si>
    <t>African Darter</t>
  </si>
  <si>
    <t>Cyanistes teneriffae</t>
  </si>
  <si>
    <t>African Blue Tit</t>
  </si>
  <si>
    <t>Size_max_B</t>
  </si>
  <si>
    <t>Size_min_B</t>
  </si>
  <si>
    <t>Size_min_W</t>
  </si>
  <si>
    <t>Size_max_W</t>
  </si>
  <si>
    <t>Size_mean_B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</si>
</sst>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165" fontId="0" fillId="0" borderId="0" xfId="1" applyNumberFormat="1" applyFont="1"/>
    <xf numFmtId="0" fontId="0" fillId="0" borderId="0" xfId="0" applyAlignment="1">
      <alignment horizontal="left" vertical="center" wrapText="1"/>
    </xf>
    <xf numFmtId="164" fontId="0" fillId="0" borderId="0" xfId="1" applyFont="1"/>
    <xf numFmtId="165" fontId="7" fillId="0" borderId="0" xfId="0" applyNumberFormat="1" applyFont="1"/>
    <xf numFmtId="9" fontId="0" fillId="0" borderId="0" xfId="2" applyFont="1"/>
    <xf numFmtId="165" fontId="0" fillId="0" borderId="0" xfId="0" applyNumberFormat="1"/>
    <xf numFmtId="0" fontId="8" fillId="0" borderId="0" xfId="3"/>
    <xf numFmtId="0" fontId="0" fillId="0" borderId="0" xfId="0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165" fontId="7" fillId="0" borderId="0" xfId="0" applyNumberFormat="1" applyFont="1" applyFill="1" applyAlignment="1">
      <alignment horizontal="left" vertical="top"/>
    </xf>
    <xf numFmtId="165" fontId="0" fillId="0" borderId="0" xfId="0" applyNumberFormat="1" applyFill="1" applyAlignment="1">
      <alignment horizontal="left" vertical="top"/>
    </xf>
    <xf numFmtId="10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165" formatCode="_ * #,##0_ ;_ * \-#,##0_ ;_ * &quot;-&quot;??_ ;_ 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165" formatCode="_ * #,##0_ ;_ * \-#,##0_ ;_ * &quot;-&quot;??_ ;_ @_ "/>
    </dxf>
    <dxf>
      <alignment horizontal="center" vertical="top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5" formatCode="_ * #,##0_ ;_ * \-#,##0_ ;_ * &quot;-&quot;??_ ;_ @_ 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165" formatCode="_ * #,##0_ ;_ * \-#,##0_ ;_ * &quot;-&quot;??_ ;_ 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2</xdr:row>
      <xdr:rowOff>161925</xdr:rowOff>
    </xdr:from>
    <xdr:to>
      <xdr:col>20</xdr:col>
      <xdr:colOff>304800</xdr:colOff>
      <xdr:row>17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8150" y="542925"/>
          <a:ext cx="7143750" cy="2857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2:H73" totalsRowCount="1">
  <autoFilter ref="A2:H72"/>
  <sortState ref="A3:H72">
    <sortCondition descending="1" ref="G2:G72"/>
  </sortState>
  <tableColumns count="8">
    <tableColumn id="1" name="Common name" totalsRowLabel="Total">
      <calculatedColumnFormula>'Adamík et al.'!A2</calculatedColumnFormula>
    </tableColumn>
    <tableColumn id="2" name="Scientific name">
      <calculatedColumnFormula>'Adamík et al.'!B2</calculatedColumnFormula>
    </tableColumn>
    <tableColumn id="3" name="Migratory strategy">
      <calculatedColumnFormula>'Adamík et al.'!C2</calculatedColumnFormula>
    </tableColumn>
    <tableColumn id="6" name="Nocturnal %"/>
    <tableColumn id="4" name="BP_min" totalsRowFunction="sum" dataDxfId="35" totalsRowDxfId="31" dataCellStyle="Comma">
      <calculatedColumnFormula>_xlfn.IFNA(VLOOKUP(B3,Table2[[#All],[Scientific name]:[No. migrants_max]],10,FALSE),0)</calculatedColumnFormula>
    </tableColumn>
    <tableColumn id="5" name="BP_max" totalsRowFunction="sum" dataDxfId="34" totalsRowDxfId="30" dataCellStyle="Comma">
      <calculatedColumnFormula>_xlfn.IFNA(VLOOKUP(B3,Table2[[#All],[Scientific name]:[No. migrants_max]],11,FALSE),0)</calculatedColumnFormula>
    </tableColumn>
    <tableColumn id="7" name="BP_mean_N" totalsRowFunction="sum" dataDxfId="33" totalsRowDxfId="29" dataCellStyle="Comma">
      <calculatedColumnFormula>AVERAGE(Table3[[#This Row],[BP_min]],Table3[[#This Row],[BP_max]])*Table3[[#This Row],[Nocturnal %]]</calculatedColumnFormula>
    </tableColumn>
    <tableColumn id="8" name="BP_mean_D" totalsRowFunction="sum" dataDxfId="32" totalsRowDxfId="28" dataCellStyle="Comma">
      <calculatedColumnFormula>AVERAGE(Table3[[#This Row],[BP_min]],Table3[[#This Row],[BP_max]])*(1-Table3[[#This Row],[Nocturnal %]])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L72" totalsRowShown="0" headerRowDxfId="41" dataDxfId="40" headerRowCellStyle="Comma" dataCellStyle="Comma">
  <autoFilter ref="A4:L72"/>
  <tableColumns count="12">
    <tableColumn id="1" name="No."/>
    <tableColumn id="2" name="Scientific name"/>
    <tableColumn id="3" name="Common name"/>
    <tableColumn id="4" name="Order"/>
    <tableColumn id="5" name="CS"/>
    <tableColumn id="6" name="No. broods"/>
    <tableColumn id="7" name="BS"/>
    <tableColumn id="8" name="No. offspring"/>
    <tableColumn id="9" name="BP_min" dataDxfId="39" dataCellStyle="Comma"/>
    <tableColumn id="10" name="BP_max" dataDxfId="38" dataCellStyle="Comma"/>
    <tableColumn id="11" name="No. migrants_min" dataDxfId="37" dataCellStyle="Comma"/>
    <tableColumn id="12" name="No. migrants_max" dataDxfId="36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C71" totalsRowShown="0">
  <autoFilter ref="A1:C71"/>
  <tableColumns count="3">
    <tableColumn id="1" name="Common name"/>
    <tableColumn id="2" name="Scientifique name"/>
    <tableColumn id="3" name="Migratory Strateg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G217" totalsRowCount="1" dataDxfId="21" dataCellStyle="Comma">
  <autoFilter ref="A1:G216"/>
  <sortState ref="A2:F239">
    <sortCondition descending="1" ref="F1:F239"/>
  </sortState>
  <tableColumns count="7">
    <tableColumn id="1" name="Species" totalsRowLabel="Total" dataDxfId="27" dataCellStyle="Comma"/>
    <tableColumn id="2" name="France" totalsRowFunction="sum" dataDxfId="26" totalsRowDxfId="20" dataCellStyle="Comma"/>
    <tableColumn id="3" name="Germany" totalsRowFunction="sum" dataDxfId="25" totalsRowDxfId="19" dataCellStyle="Comma"/>
    <tableColumn id="4" name="Netherland" totalsRowFunction="sum" dataDxfId="24" totalsRowDxfId="18" dataCellStyle="Comma"/>
    <tableColumn id="5" name="Belgium" totalsRowFunction="sum" dataDxfId="23" totalsRowDxfId="17" dataCellStyle="Comma"/>
    <tableColumn id="6" name="Total" totalsRowFunction="sum" dataDxfId="22" totalsRowDxfId="16" dataCellStyle="Comma">
      <calculatedColumnFormula>SUM(Table5[[#This Row],[France]:[Belgium]])</calculatedColumnFormula>
    </tableColumn>
    <tableColumn id="7" name="Column1" totalsRowDxfId="15" dataCellStyle="Percent">
      <calculatedColumnFormula>Table5[[#This Row],[Total]]/Table5[[#Totals],[Total]]</calculatedColumnFormula>
    </tableColumn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6" name="Table27" displayName="Table27" ref="A1:N543" totalsRowCount="1">
  <autoFilter ref="A1:N542"/>
  <sortState ref="A2:L542">
    <sortCondition descending="1" ref="L1:L542"/>
  </sortState>
  <tableColumns count="14">
    <tableColumn id="1" name="Scientiﬁc name" totalsRowLabel="Total"/>
    <tableColumn id="2" name="English name"/>
    <tableColumn id="3" name="SPEC" dataDxfId="11" totalsRowDxfId="7"/>
    <tableColumn id="4" name="Size_min_B" totalsRowFunction="sum" dataDxfId="12" totalsRowDxfId="6" dataCellStyle="Comma"/>
    <tableColumn id="11" name="Size_max_B" totalsRowFunction="sum" dataDxfId="14" totalsRowDxfId="5" dataCellStyle="Comma"/>
    <tableColumn id="5" name="Unit_B" dataDxfId="10" totalsRowDxfId="4" dataCellStyle="Comma"/>
    <tableColumn id="6" name="Trend_B"/>
    <tableColumn id="7" name="Size_min_W"/>
    <tableColumn id="12" name="Size_max_W" dataDxfId="13" totalsRowDxfId="3"/>
    <tableColumn id="8" name="Unit_W"/>
    <tableColumn id="9" name="Trend_W" totalsRowFunction="count"/>
    <tableColumn id="13" name="Size_mean_B" totalsRowFunction="sum" dataDxfId="9" totalsRowDxfId="2" dataCellStyle="Comma">
      <calculatedColumnFormula>(Table27[[#This Row],[Size_min_B]]+Table27[[#This Row],[Size_max_B]])/2 * IF(Table27[[#This Row],[Unit_B]]="Pairs",2,1)</calculatedColumnFormula>
    </tableColumn>
    <tableColumn id="14" name="Column1" totalsRowDxfId="1" dataCellStyle="Percent">
      <calculatedColumnFormula>Table27[[#This Row],[Size_mean_B]]/Table27[[#Totals],[Size_mean_B]]</calculatedColumnFormula>
    </tableColumn>
    <tableColumn id="15" name="Column2" dataDxfId="8" totalsRowDxfId="0" dataCellStyle="Percent">
      <calculatedColumnFormula>SUM($M$2:Table27[[#This Row],[Column1]])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hyperlink" Target="https://www.trektellen.nl/species/graph/0/-3/324/0?g=&amp;l=&amp;k=&amp;jaar=2018&amp;jaar2=&amp;jaar3=&amp;t=dag&amp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H75" sqref="H75"/>
    </sheetView>
  </sheetViews>
  <sheetFormatPr defaultRowHeight="15" x14ac:dyDescent="0.25"/>
  <cols>
    <col min="1" max="1" width="26.5703125" bestFit="1" customWidth="1"/>
    <col min="2" max="2" width="25.42578125" bestFit="1" customWidth="1"/>
    <col min="3" max="4" width="10.42578125" customWidth="1"/>
    <col min="5" max="6" width="14.42578125" style="2" bestFit="1" customWidth="1"/>
    <col min="7" max="8" width="14.7109375" style="2" bestFit="1" customWidth="1"/>
  </cols>
  <sheetData>
    <row r="2" spans="1:8" x14ac:dyDescent="0.25">
      <c r="A2" t="s">
        <v>147</v>
      </c>
      <c r="B2" t="s">
        <v>146</v>
      </c>
      <c r="C2" t="s">
        <v>243</v>
      </c>
      <c r="D2" t="s">
        <v>249</v>
      </c>
      <c r="E2" s="2" t="s">
        <v>153</v>
      </c>
      <c r="F2" s="2" t="s">
        <v>154</v>
      </c>
      <c r="G2" s="2" t="s">
        <v>247</v>
      </c>
      <c r="H2" s="2" t="s">
        <v>248</v>
      </c>
    </row>
    <row r="3" spans="1:8" x14ac:dyDescent="0.25">
      <c r="A3" t="str">
        <f>'Adamík et al.'!A59</f>
        <v>Willow Warbler</v>
      </c>
      <c r="B3" t="str">
        <f>'Adamík et al.'!B59</f>
        <v>Phylloscopus trochilus</v>
      </c>
      <c r="C3" t="str">
        <f>'Adamík et al.'!C59</f>
        <v>N</v>
      </c>
      <c r="D3">
        <v>1</v>
      </c>
      <c r="E3" s="2">
        <f>_xlfn.IFNA(VLOOKUP(B3,Table2[[#All],[Scientific name]:[No. migrants_max]],10,FALSE),0)</f>
        <v>248000000</v>
      </c>
      <c r="F3" s="2">
        <f>_xlfn.IFNA(VLOOKUP(B3,Table2[[#All],[Scientific name]:[No. migrants_max]],11,FALSE),0)</f>
        <v>442000000</v>
      </c>
      <c r="G3" s="2">
        <f>AVERAGE(Table3[[#This Row],[BP_min]],Table3[[#This Row],[BP_max]])*Table3[[#This Row],[Nocturnal %]]</f>
        <v>345000000</v>
      </c>
      <c r="H3" s="2">
        <f>AVERAGE(Table3[[#This Row],[BP_min]],Table3[[#This Row],[BP_max]])*(1-Table3[[#This Row],[Nocturnal %]])</f>
        <v>0</v>
      </c>
    </row>
    <row r="4" spans="1:8" x14ac:dyDescent="0.25">
      <c r="A4" t="str">
        <f>'Adamík et al.'!A49</f>
        <v>Spotted Flycatcher</v>
      </c>
      <c r="B4" t="str">
        <f>'Adamík et al.'!B49</f>
        <v>Muscicapa striata</v>
      </c>
      <c r="C4" t="str">
        <f>'Adamík et al.'!C49</f>
        <v>N</v>
      </c>
      <c r="D4">
        <v>1</v>
      </c>
      <c r="E4" s="2">
        <f>_xlfn.IFNA(VLOOKUP(B4,Table2[[#All],[Scientific name]:[No. migrants_max]],10,FALSE),0)</f>
        <v>79900000</v>
      </c>
      <c r="F4" s="2">
        <f>_xlfn.IFNA(VLOOKUP(B4,Table2[[#All],[Scientific name]:[No. migrants_max]],11,FALSE),0)</f>
        <v>126000000</v>
      </c>
      <c r="G4" s="2">
        <f>AVERAGE(Table3[[#This Row],[BP_min]],Table3[[#This Row],[BP_max]])*Table3[[#This Row],[Nocturnal %]]</f>
        <v>102950000</v>
      </c>
      <c r="H4" s="2">
        <f>AVERAGE(Table3[[#This Row],[BP_min]],Table3[[#This Row],[BP_max]])*(1-Table3[[#This Row],[Nocturnal %]])</f>
        <v>0</v>
      </c>
    </row>
    <row r="5" spans="1:8" x14ac:dyDescent="0.25">
      <c r="A5" t="str">
        <f>'Adamík et al.'!A65</f>
        <v>Garden Warbler</v>
      </c>
      <c r="B5" t="str">
        <f>'Adamík et al.'!B65</f>
        <v>Sylvia borin</v>
      </c>
      <c r="C5" t="str">
        <f>'Adamík et al.'!C65</f>
        <v>N</v>
      </c>
      <c r="D5">
        <v>1</v>
      </c>
      <c r="E5" s="2">
        <f>_xlfn.IFNA(VLOOKUP(B5,Table2[[#All],[Scientific name]:[No. migrants_max]],10,FALSE),0)</f>
        <v>61600000</v>
      </c>
      <c r="F5" s="2">
        <f>_xlfn.IFNA(VLOOKUP(B5,Table2[[#All],[Scientific name]:[No. migrants_max]],11,FALSE),0)</f>
        <v>112000000</v>
      </c>
      <c r="G5" s="2">
        <f>AVERAGE(Table3[[#This Row],[BP_min]],Table3[[#This Row],[BP_max]])*Table3[[#This Row],[Nocturnal %]]</f>
        <v>86800000</v>
      </c>
      <c r="H5" s="2">
        <f>AVERAGE(Table3[[#This Row],[BP_min]],Table3[[#This Row],[BP_max]])*(1-Table3[[#This Row],[Nocturnal %]])</f>
        <v>0</v>
      </c>
    </row>
    <row r="6" spans="1:8" x14ac:dyDescent="0.25">
      <c r="A6" t="str">
        <f>'Adamík et al.'!A67</f>
        <v>Common Whitethroat</v>
      </c>
      <c r="B6" t="str">
        <f>'Adamík et al.'!B67</f>
        <v>Sylvia communis</v>
      </c>
      <c r="C6" t="str">
        <f>'Adamík et al.'!C67</f>
        <v>N</v>
      </c>
      <c r="D6">
        <v>1</v>
      </c>
      <c r="E6" s="2">
        <f>_xlfn.IFNA(VLOOKUP(B6,Table2[[#All],[Scientific name]:[No. migrants_max]],10,FALSE),0)</f>
        <v>61300000</v>
      </c>
      <c r="F6" s="2">
        <f>_xlfn.IFNA(VLOOKUP(B6,Table2[[#All],[Scientific name]:[No. migrants_max]],11,FALSE),0)</f>
        <v>109000000</v>
      </c>
      <c r="G6" s="2">
        <f>AVERAGE(Table3[[#This Row],[BP_min]],Table3[[#This Row],[BP_max]])*Table3[[#This Row],[Nocturnal %]]</f>
        <v>85150000</v>
      </c>
      <c r="H6" s="2">
        <f>AVERAGE(Table3[[#This Row],[BP_min]],Table3[[#This Row],[BP_max]])*(1-Table3[[#This Row],[Nocturnal %]])</f>
        <v>0</v>
      </c>
    </row>
    <row r="7" spans="1:8" x14ac:dyDescent="0.25">
      <c r="A7" t="str">
        <f>'Adamík et al.'!A9</f>
        <v>Tree Pipit</v>
      </c>
      <c r="B7" t="str">
        <f>'Adamík et al.'!B9</f>
        <v>Anthus trivialis</v>
      </c>
      <c r="C7" t="str">
        <f>'Adamík et al.'!C9</f>
        <v>D &amp; N</v>
      </c>
      <c r="D7">
        <v>0.5</v>
      </c>
      <c r="E7" s="2">
        <f>_xlfn.IFNA(VLOOKUP(B7,Table2[[#All],[Scientific name]:[No. migrants_max]],10,FALSE),0)</f>
        <v>123000000</v>
      </c>
      <c r="F7" s="2">
        <f>_xlfn.IFNA(VLOOKUP(B7,Table2[[#All],[Scientific name]:[No. migrants_max]],11,FALSE),0)</f>
        <v>191000000</v>
      </c>
      <c r="G7" s="2">
        <f>AVERAGE(Table3[[#This Row],[BP_min]],Table3[[#This Row],[BP_max]])*Table3[[#This Row],[Nocturnal %]]</f>
        <v>78500000</v>
      </c>
      <c r="H7" s="2">
        <f>AVERAGE(Table3[[#This Row],[BP_min]],Table3[[#This Row],[BP_max]])*(1-Table3[[#This Row],[Nocturnal %]])</f>
        <v>78500000</v>
      </c>
    </row>
    <row r="8" spans="1:8" x14ac:dyDescent="0.25">
      <c r="A8" t="str">
        <f>'Adamík et al.'!A54</f>
        <v>Common Redstart</v>
      </c>
      <c r="B8" t="str">
        <f>'Adamík et al.'!B54</f>
        <v>Phoenicurus phoenicurus</v>
      </c>
      <c r="C8" t="str">
        <f>'Adamík et al.'!C54</f>
        <v>N</v>
      </c>
      <c r="D8">
        <v>1</v>
      </c>
      <c r="E8" s="2">
        <f>_xlfn.IFNA(VLOOKUP(B8,Table2[[#All],[Scientific name]:[No. migrants_max]],10,FALSE),0)</f>
        <v>45700000</v>
      </c>
      <c r="F8" s="2">
        <f>_xlfn.IFNA(VLOOKUP(B8,Table2[[#All],[Scientific name]:[No. migrants_max]],11,FALSE),0)</f>
        <v>108000000</v>
      </c>
      <c r="G8" s="2">
        <f>AVERAGE(Table3[[#This Row],[BP_min]],Table3[[#This Row],[BP_max]])*Table3[[#This Row],[Nocturnal %]]</f>
        <v>76850000</v>
      </c>
      <c r="H8" s="2">
        <f>AVERAGE(Table3[[#This Row],[BP_min]],Table3[[#This Row],[BP_max]])*(1-Table3[[#This Row],[Nocturnal %]])</f>
        <v>0</v>
      </c>
    </row>
    <row r="9" spans="1:8" x14ac:dyDescent="0.25">
      <c r="A9" t="str">
        <f>'Adamík et al.'!A25</f>
        <v>European Pied Flycatcher</v>
      </c>
      <c r="B9" t="str">
        <f>'Adamík et al.'!B25</f>
        <v>Ficedula hypoleuca</v>
      </c>
      <c r="C9" t="str">
        <f>'Adamík et al.'!C25</f>
        <v>N</v>
      </c>
      <c r="D9">
        <v>1</v>
      </c>
      <c r="E9" s="2">
        <f>_xlfn.IFNA(VLOOKUP(B9,Table2[[#All],[Scientific name]:[No. migrants_max]],10,FALSE),0)</f>
        <v>57400000</v>
      </c>
      <c r="F9" s="2">
        <f>_xlfn.IFNA(VLOOKUP(B9,Table2[[#All],[Scientific name]:[No. migrants_max]],11,FALSE),0)</f>
        <v>95700000</v>
      </c>
      <c r="G9" s="2">
        <f>AVERAGE(Table3[[#This Row],[BP_min]],Table3[[#This Row],[BP_max]])*Table3[[#This Row],[Nocturnal %]]</f>
        <v>76550000</v>
      </c>
      <c r="H9" s="2">
        <f>AVERAGE(Table3[[#This Row],[BP_min]],Table3[[#This Row],[BP_max]])*(1-Table3[[#This Row],[Nocturnal %]])</f>
        <v>0</v>
      </c>
    </row>
    <row r="10" spans="1:8" x14ac:dyDescent="0.25">
      <c r="A10" t="str">
        <f>'Adamík et al.'!A56</f>
        <v>Common Chiffchaff</v>
      </c>
      <c r="B10" t="str">
        <f>'Adamík et al.'!B56</f>
        <v>Phylloscopus collybita</v>
      </c>
      <c r="C10" t="str">
        <f>'Adamík et al.'!C56</f>
        <v>D &amp; N</v>
      </c>
      <c r="D10">
        <v>0.5</v>
      </c>
      <c r="E10" s="2">
        <f>_xlfn.IFNA(VLOOKUP(B10,Table2[[#All],[Scientific name]:[No. migrants_max]],10,FALSE),0)</f>
        <v>107000000</v>
      </c>
      <c r="F10" s="2">
        <f>_xlfn.IFNA(VLOOKUP(B10,Table2[[#All],[Scientific name]:[No. migrants_max]],11,FALSE),0)</f>
        <v>174000000</v>
      </c>
      <c r="G10" s="2">
        <f>AVERAGE(Table3[[#This Row],[BP_min]],Table3[[#This Row],[BP_max]])*Table3[[#This Row],[Nocturnal %]]</f>
        <v>70250000</v>
      </c>
      <c r="H10" s="2">
        <f>AVERAGE(Table3[[#This Row],[BP_min]],Table3[[#This Row],[BP_max]])*(1-Table3[[#This Row],[Nocturnal %]])</f>
        <v>70250000</v>
      </c>
    </row>
    <row r="11" spans="1:8" x14ac:dyDescent="0.25">
      <c r="A11" t="str">
        <f>'Adamík et al.'!A58</f>
        <v>Wood Warbler</v>
      </c>
      <c r="B11" t="str">
        <f>'Adamík et al.'!B58</f>
        <v>Phylloscopus sibilatrix</v>
      </c>
      <c r="C11" t="str">
        <f>'Adamík et al.'!C58</f>
        <v>N</v>
      </c>
      <c r="D11">
        <v>1</v>
      </c>
      <c r="E11" s="2">
        <f>_xlfn.IFNA(VLOOKUP(B11,Table2[[#All],[Scientific name]:[No. migrants_max]],10,FALSE),0)</f>
        <v>52300000</v>
      </c>
      <c r="F11" s="2">
        <f>_xlfn.IFNA(VLOOKUP(B11,Table2[[#All],[Scientific name]:[No. migrants_max]],11,FALSE),0)</f>
        <v>82300000</v>
      </c>
      <c r="G11" s="2">
        <f>AVERAGE(Table3[[#This Row],[BP_min]],Table3[[#This Row],[BP_max]])*Table3[[#This Row],[Nocturnal %]]</f>
        <v>67300000</v>
      </c>
      <c r="H11" s="2">
        <f>AVERAGE(Table3[[#This Row],[BP_min]],Table3[[#This Row],[BP_max]])*(1-Table3[[#This Row],[Nocturnal %]])</f>
        <v>0</v>
      </c>
    </row>
    <row r="12" spans="1:8" x14ac:dyDescent="0.25">
      <c r="A12" t="str">
        <f>'Adamík et al.'!A64</f>
        <v>Eurasian Blackcap</v>
      </c>
      <c r="B12" t="str">
        <f>'Adamík et al.'!B64</f>
        <v>Sylvia atricapilla</v>
      </c>
      <c r="C12" t="str">
        <f>'Adamík et al.'!C64</f>
        <v>N</v>
      </c>
      <c r="D12">
        <v>1</v>
      </c>
      <c r="E12" s="2">
        <f>_xlfn.IFNA(VLOOKUP(B12,Table2[[#All],[Scientific name]:[No. migrants_max]],10,FALSE),0)</f>
        <v>47900000</v>
      </c>
      <c r="F12" s="2">
        <f>_xlfn.IFNA(VLOOKUP(B12,Table2[[#All],[Scientific name]:[No. migrants_max]],11,FALSE),0)</f>
        <v>77400000</v>
      </c>
      <c r="G12" s="2">
        <f>AVERAGE(Table3[[#This Row],[BP_min]],Table3[[#This Row],[BP_max]])*Table3[[#This Row],[Nocturnal %]]</f>
        <v>62650000</v>
      </c>
      <c r="H12" s="2">
        <f>AVERAGE(Table3[[#This Row],[BP_min]],Table3[[#This Row],[BP_max]])*(1-Table3[[#This Row],[Nocturnal %]])</f>
        <v>0</v>
      </c>
    </row>
    <row r="13" spans="1:8" x14ac:dyDescent="0.25">
      <c r="A13" t="str">
        <f>'Adamík et al.'!A52</f>
        <v>Northern Wheatear</v>
      </c>
      <c r="B13" t="str">
        <f>'Adamík et al.'!B52</f>
        <v>Oenanthe oenanthe</v>
      </c>
      <c r="C13" t="str">
        <f>'Adamík et al.'!C52</f>
        <v>N</v>
      </c>
      <c r="D13">
        <v>1</v>
      </c>
      <c r="E13" s="2">
        <f>_xlfn.IFNA(VLOOKUP(B13,Table2[[#All],[Scientific name]:[No. migrants_max]],10,FALSE),0)</f>
        <v>28100000</v>
      </c>
      <c r="F13" s="2">
        <f>_xlfn.IFNA(VLOOKUP(B13,Table2[[#All],[Scientific name]:[No. migrants_max]],11,FALSE),0)</f>
        <v>79400000</v>
      </c>
      <c r="G13" s="2">
        <f>AVERAGE(Table3[[#This Row],[BP_min]],Table3[[#This Row],[BP_max]])*Table3[[#This Row],[Nocturnal %]]</f>
        <v>53750000</v>
      </c>
      <c r="H13" s="2">
        <f>AVERAGE(Table3[[#This Row],[BP_min]],Table3[[#This Row],[BP_max]])*(1-Table3[[#This Row],[Nocturnal %]])</f>
        <v>0</v>
      </c>
    </row>
    <row r="14" spans="1:8" x14ac:dyDescent="0.25">
      <c r="A14" t="str">
        <f>'Adamík et al.'!A41</f>
        <v>Common Nightingale</v>
      </c>
      <c r="B14" t="str">
        <f>'Adamík et al.'!B41</f>
        <v>Luscinia megarhynchos</v>
      </c>
      <c r="C14" t="str">
        <f>'Adamík et al.'!C41</f>
        <v>N</v>
      </c>
      <c r="D14">
        <v>1</v>
      </c>
      <c r="E14" s="2">
        <f>_xlfn.IFNA(VLOOKUP(B14,Table2[[#All],[Scientific name]:[No. migrants_max]],10,FALSE),0)</f>
        <v>23700000</v>
      </c>
      <c r="F14" s="2">
        <f>_xlfn.IFNA(VLOOKUP(B14,Table2[[#All],[Scientific name]:[No. migrants_max]],11,FALSE),0)</f>
        <v>67700000</v>
      </c>
      <c r="G14" s="2">
        <f>AVERAGE(Table3[[#This Row],[BP_min]],Table3[[#This Row],[BP_max]])*Table3[[#This Row],[Nocturnal %]]</f>
        <v>45700000</v>
      </c>
      <c r="H14" s="2">
        <f>AVERAGE(Table3[[#This Row],[BP_min]],Table3[[#This Row],[BP_max]])*(1-Table3[[#This Row],[Nocturnal %]])</f>
        <v>0</v>
      </c>
    </row>
    <row r="15" spans="1:8" x14ac:dyDescent="0.25">
      <c r="A15" t="str">
        <f>'Adamík et al.'!A33</f>
        <v>Red-backed Shrike</v>
      </c>
      <c r="B15" t="str">
        <f>'Adamík et al.'!B33</f>
        <v>Lanius collurio</v>
      </c>
      <c r="C15" t="str">
        <f>'Adamík et al.'!C33</f>
        <v>N</v>
      </c>
      <c r="D15">
        <v>1</v>
      </c>
      <c r="E15" s="2">
        <f>_xlfn.IFNA(VLOOKUP(B15,Table2[[#All],[Scientific name]:[No. migrants_max]],10,FALSE),0)</f>
        <v>26900000</v>
      </c>
      <c r="F15" s="2">
        <f>_xlfn.IFNA(VLOOKUP(B15,Table2[[#All],[Scientific name]:[No. migrants_max]],11,FALSE),0)</f>
        <v>55600000</v>
      </c>
      <c r="G15" s="2">
        <f>AVERAGE(Table3[[#This Row],[BP_min]],Table3[[#This Row],[BP_max]])*Table3[[#This Row],[Nocturnal %]]</f>
        <v>41250000</v>
      </c>
      <c r="H15" s="2">
        <f>AVERAGE(Table3[[#This Row],[BP_min]],Table3[[#This Row],[BP_max]])*(1-Table3[[#This Row],[Nocturnal %]])</f>
        <v>0</v>
      </c>
    </row>
    <row r="16" spans="1:8" x14ac:dyDescent="0.25">
      <c r="A16" t="str">
        <f>'Adamík et al.'!A42</f>
        <v>Bluethroat</v>
      </c>
      <c r="B16" t="str">
        <f>'Adamík et al.'!B42</f>
        <v>Luscinia svecica</v>
      </c>
      <c r="C16" t="str">
        <f>'Adamík et al.'!C42</f>
        <v>N</v>
      </c>
      <c r="D16">
        <v>1</v>
      </c>
      <c r="E16" s="2">
        <f>_xlfn.IFNA(VLOOKUP(B16,Table2[[#All],[Scientific name]:[No. migrants_max]],10,FALSE),0)</f>
        <v>24600000</v>
      </c>
      <c r="F16" s="2">
        <f>_xlfn.IFNA(VLOOKUP(B16,Table2[[#All],[Scientific name]:[No. migrants_max]],11,FALSE),0)</f>
        <v>42500000</v>
      </c>
      <c r="G16" s="2">
        <f>AVERAGE(Table3[[#This Row],[BP_min]],Table3[[#This Row],[BP_max]])*Table3[[#This Row],[Nocturnal %]]</f>
        <v>33550000</v>
      </c>
      <c r="H16" s="2">
        <f>AVERAGE(Table3[[#This Row],[BP_min]],Table3[[#This Row],[BP_max]])*(1-Table3[[#This Row],[Nocturnal %]])</f>
        <v>0</v>
      </c>
    </row>
    <row r="17" spans="1:8" x14ac:dyDescent="0.25">
      <c r="A17" t="str">
        <f>'Adamík et al.'!A62</f>
        <v>Whinchat</v>
      </c>
      <c r="B17" t="str">
        <f>'Adamík et al.'!B62</f>
        <v>Saxicola rubetra</v>
      </c>
      <c r="C17" t="str">
        <f>'Adamík et al.'!C62</f>
        <v>N</v>
      </c>
      <c r="D17">
        <v>1</v>
      </c>
      <c r="E17" s="2">
        <f>_xlfn.IFNA(VLOOKUP(B17,Table2[[#All],[Scientific name]:[No. migrants_max]],10,FALSE),0)</f>
        <v>21600000</v>
      </c>
      <c r="F17" s="2">
        <f>_xlfn.IFNA(VLOOKUP(B17,Table2[[#All],[Scientific name]:[No. migrants_max]],11,FALSE),0)</f>
        <v>40100000</v>
      </c>
      <c r="G17" s="2">
        <f>AVERAGE(Table3[[#This Row],[BP_min]],Table3[[#This Row],[BP_max]])*Table3[[#This Row],[Nocturnal %]]</f>
        <v>30850000</v>
      </c>
      <c r="H17" s="2">
        <f>AVERAGE(Table3[[#This Row],[BP_min]],Table3[[#This Row],[BP_max]])*(1-Table3[[#This Row],[Nocturnal %]])</f>
        <v>0</v>
      </c>
    </row>
    <row r="18" spans="1:8" x14ac:dyDescent="0.25">
      <c r="A18" t="str">
        <f>'Adamík et al.'!A68</f>
        <v>Lesser Whitethroat</v>
      </c>
      <c r="B18" t="str">
        <f>'Adamík et al.'!B68</f>
        <v>Sylvia curruca</v>
      </c>
      <c r="C18" t="str">
        <f>'Adamík et al.'!C68</f>
        <v>N</v>
      </c>
      <c r="D18">
        <v>1</v>
      </c>
      <c r="E18" s="2">
        <f>_xlfn.IFNA(VLOOKUP(B18,Table2[[#All],[Scientific name]:[No. migrants_max]],10,FALSE),0)</f>
        <v>18300000</v>
      </c>
      <c r="F18" s="2">
        <f>_xlfn.IFNA(VLOOKUP(B18,Table2[[#All],[Scientific name]:[No. migrants_max]],11,FALSE),0)</f>
        <v>29800000</v>
      </c>
      <c r="G18" s="2">
        <f>AVERAGE(Table3[[#This Row],[BP_min]],Table3[[#This Row],[BP_max]])*Table3[[#This Row],[Nocturnal %]]</f>
        <v>24050000</v>
      </c>
      <c r="H18" s="2">
        <f>AVERAGE(Table3[[#This Row],[BP_min]],Table3[[#This Row],[BP_max]])*(1-Table3[[#This Row],[Nocturnal %]])</f>
        <v>0</v>
      </c>
    </row>
    <row r="19" spans="1:8" x14ac:dyDescent="0.25">
      <c r="A19" t="str">
        <f>'Adamík et al.'!A40</f>
        <v>Thrush Nightingale</v>
      </c>
      <c r="B19" t="str">
        <f>'Adamík et al.'!B40</f>
        <v>Luscinia luscinia</v>
      </c>
      <c r="C19" t="str">
        <f>'Adamík et al.'!C40</f>
        <v>N</v>
      </c>
      <c r="D19">
        <v>1</v>
      </c>
      <c r="E19" s="2">
        <f>_xlfn.IFNA(VLOOKUP(B19,Table2[[#All],[Scientific name]:[No. migrants_max]],10,FALSE),0)</f>
        <v>16700000</v>
      </c>
      <c r="F19" s="2">
        <f>_xlfn.IFNA(VLOOKUP(B19,Table2[[#All],[Scientific name]:[No. migrants_max]],11,FALSE),0)</f>
        <v>31200000</v>
      </c>
      <c r="G19" s="2">
        <f>AVERAGE(Table3[[#This Row],[BP_min]],Table3[[#This Row],[BP_max]])*Table3[[#This Row],[Nocturnal %]]</f>
        <v>23950000</v>
      </c>
      <c r="H19" s="2">
        <f>AVERAGE(Table3[[#This Row],[BP_min]],Table3[[#This Row],[BP_max]])*(1-Table3[[#This Row],[Nocturnal %]])</f>
        <v>0</v>
      </c>
    </row>
    <row r="20" spans="1:8" x14ac:dyDescent="0.25">
      <c r="A20" t="str">
        <f>'Adamík et al.'!A29</f>
        <v>Icterine Warbler</v>
      </c>
      <c r="B20" t="str">
        <f>'Adamík et al.'!B29</f>
        <v>Hippolais icterina</v>
      </c>
      <c r="C20" t="str">
        <f>'Adamík et al.'!C29</f>
        <v>N</v>
      </c>
      <c r="D20">
        <v>1</v>
      </c>
      <c r="E20" s="2">
        <f>_xlfn.IFNA(VLOOKUP(B20,Table2[[#All],[Scientific name]:[No. migrants_max]],10,FALSE),0)</f>
        <v>15700000</v>
      </c>
      <c r="F20" s="2">
        <f>_xlfn.IFNA(VLOOKUP(B20,Table2[[#All],[Scientific name]:[No. migrants_max]],11,FALSE),0)</f>
        <v>31900000</v>
      </c>
      <c r="G20" s="2">
        <f>AVERAGE(Table3[[#This Row],[BP_min]],Table3[[#This Row],[BP_max]])*Table3[[#This Row],[Nocturnal %]]</f>
        <v>23800000</v>
      </c>
      <c r="H20" s="2">
        <f>AVERAGE(Table3[[#This Row],[BP_min]],Table3[[#This Row],[BP_max]])*(1-Table3[[#This Row],[Nocturnal %]])</f>
        <v>0</v>
      </c>
    </row>
    <row r="21" spans="1:8" x14ac:dyDescent="0.25">
      <c r="A21" t="str">
        <f>'Adamík et al.'!A5</f>
        <v>Sedge Warbler</v>
      </c>
      <c r="B21" t="str">
        <f>'Adamík et al.'!B5</f>
        <v>Acrocephalus schoenobaenus</v>
      </c>
      <c r="C21" t="str">
        <f>'Adamík et al.'!C5</f>
        <v>N</v>
      </c>
      <c r="D21">
        <v>1</v>
      </c>
      <c r="E21" s="2">
        <f>_xlfn.IFNA(VLOOKUP(B21,Table2[[#All],[Scientific name]:[No. migrants_max]],10,FALSE),0)</f>
        <v>17600000</v>
      </c>
      <c r="F21" s="2">
        <f>_xlfn.IFNA(VLOOKUP(B21,Table2[[#All],[Scientific name]:[No. migrants_max]],11,FALSE),0)</f>
        <v>29600000</v>
      </c>
      <c r="G21" s="2">
        <f>AVERAGE(Table3[[#This Row],[BP_min]],Table3[[#This Row],[BP_max]])*Table3[[#This Row],[Nocturnal %]]</f>
        <v>23600000</v>
      </c>
      <c r="H21" s="2">
        <f>AVERAGE(Table3[[#This Row],[BP_min]],Table3[[#This Row],[BP_max]])*(1-Table3[[#This Row],[Nocturnal %]])</f>
        <v>0</v>
      </c>
    </row>
    <row r="22" spans="1:8" x14ac:dyDescent="0.25">
      <c r="A22" t="str">
        <f>'Adamík et al.'!A48</f>
        <v>Western Yellow Wagtail</v>
      </c>
      <c r="B22" t="str">
        <f>'Adamík et al.'!B48</f>
        <v>Motacilla flava</v>
      </c>
      <c r="C22" t="str">
        <f>'Adamík et al.'!C48</f>
        <v>D &amp; N</v>
      </c>
      <c r="D22">
        <v>0.5</v>
      </c>
      <c r="E22" s="2">
        <f>_xlfn.IFNA(VLOOKUP(B22,Table2[[#All],[Scientific name]:[No. migrants_max]],10,FALSE),0)</f>
        <v>33400000</v>
      </c>
      <c r="F22" s="2">
        <f>_xlfn.IFNA(VLOOKUP(B22,Table2[[#All],[Scientific name]:[No. migrants_max]],11,FALSE),0)</f>
        <v>59200000</v>
      </c>
      <c r="G22" s="2">
        <f>AVERAGE(Table3[[#This Row],[BP_min]],Table3[[#This Row],[BP_max]])*Table3[[#This Row],[Nocturnal %]]</f>
        <v>23150000</v>
      </c>
      <c r="H22" s="2">
        <f>AVERAGE(Table3[[#This Row],[BP_min]],Table3[[#This Row],[BP_max]])*(1-Table3[[#This Row],[Nocturnal %]])</f>
        <v>23150000</v>
      </c>
    </row>
    <row r="23" spans="1:8" x14ac:dyDescent="0.25">
      <c r="A23" t="str">
        <f>'Adamík et al.'!A20</f>
        <v>Common Cuckoo</v>
      </c>
      <c r="B23" t="str">
        <f>'Adamík et al.'!B20</f>
        <v>Cuculus canorus</v>
      </c>
      <c r="C23" t="str">
        <f>'Adamík et al.'!C20</f>
        <v>(D) &amp; N</v>
      </c>
      <c r="D23">
        <v>0.9</v>
      </c>
      <c r="E23" s="2">
        <f>_xlfn.IFNA(VLOOKUP(B23,Table2[[#All],[Scientific name]:[No. migrants_max]],10,FALSE),0)</f>
        <v>16600000</v>
      </c>
      <c r="F23" s="2">
        <f>_xlfn.IFNA(VLOOKUP(B23,Table2[[#All],[Scientific name]:[No. migrants_max]],11,FALSE),0)</f>
        <v>34000000</v>
      </c>
      <c r="G23" s="2">
        <f>AVERAGE(Table3[[#This Row],[BP_min]],Table3[[#This Row],[BP_max]])*Table3[[#This Row],[Nocturnal %]]</f>
        <v>22770000</v>
      </c>
      <c r="H23" s="2">
        <f>AVERAGE(Table3[[#This Row],[BP_min]],Table3[[#This Row],[BP_max]])*(1-Table3[[#This Row],[Nocturnal %]])</f>
        <v>2529999.9999999995</v>
      </c>
    </row>
    <row r="24" spans="1:8" x14ac:dyDescent="0.25">
      <c r="A24" t="str">
        <f>'Adamík et al.'!A13</f>
        <v>Greater Short-toed Lark</v>
      </c>
      <c r="B24" t="str">
        <f>'Adamík et al.'!B13</f>
        <v>Calandrella brachydactyla</v>
      </c>
      <c r="C24" t="str">
        <f>'Adamík et al.'!C13</f>
        <v>D &amp; N</v>
      </c>
      <c r="D24">
        <v>0.5</v>
      </c>
      <c r="E24" s="2">
        <f>_xlfn.IFNA(VLOOKUP(B24,Table2[[#All],[Scientific name]:[No. migrants_max]],10,FALSE),0)</f>
        <v>29100000</v>
      </c>
      <c r="F24" s="2">
        <f>_xlfn.IFNA(VLOOKUP(B24,Table2[[#All],[Scientific name]:[No. migrants_max]],11,FALSE),0)</f>
        <v>55700000</v>
      </c>
      <c r="G24" s="2">
        <f>AVERAGE(Table3[[#This Row],[BP_min]],Table3[[#This Row],[BP_max]])*Table3[[#This Row],[Nocturnal %]]</f>
        <v>21200000</v>
      </c>
      <c r="H24" s="2">
        <f>AVERAGE(Table3[[#This Row],[BP_min]],Table3[[#This Row],[BP_max]])*(1-Table3[[#This Row],[Nocturnal %]])</f>
        <v>21200000</v>
      </c>
    </row>
    <row r="25" spans="1:8" x14ac:dyDescent="0.25">
      <c r="A25" t="str">
        <f>'Adamík et al.'!A4</f>
        <v>Marsh Warbler</v>
      </c>
      <c r="B25" t="str">
        <f>'Adamík et al.'!B4</f>
        <v>Acrocephalus palustris</v>
      </c>
      <c r="C25" t="str">
        <f>'Adamík et al.'!C4</f>
        <v>N</v>
      </c>
      <c r="D25">
        <v>1</v>
      </c>
      <c r="E25" s="2">
        <f>_xlfn.IFNA(VLOOKUP(B25,Table2[[#All],[Scientific name]:[No. migrants_max]],10,FALSE),0)</f>
        <v>12700000</v>
      </c>
      <c r="F25" s="2">
        <f>_xlfn.IFNA(VLOOKUP(B25,Table2[[#All],[Scientific name]:[No. migrants_max]],11,FALSE),0)</f>
        <v>26900000</v>
      </c>
      <c r="G25" s="2">
        <f>AVERAGE(Table3[[#This Row],[BP_min]],Table3[[#This Row],[BP_max]])*Table3[[#This Row],[Nocturnal %]]</f>
        <v>19800000</v>
      </c>
      <c r="H25" s="2">
        <f>AVERAGE(Table3[[#This Row],[BP_min]],Table3[[#This Row],[BP_max]])*(1-Table3[[#This Row],[Nocturnal %]])</f>
        <v>0</v>
      </c>
    </row>
    <row r="26" spans="1:8" x14ac:dyDescent="0.25">
      <c r="A26" t="str">
        <f>'Adamík et al.'!A23</f>
        <v>Ortolan Bunting</v>
      </c>
      <c r="B26" t="str">
        <f>'Adamík et al.'!B23</f>
        <v>Emberiza hortulana</v>
      </c>
      <c r="C26" t="str">
        <f>'Adamík et al.'!C23</f>
        <v>D &amp; N</v>
      </c>
      <c r="D26">
        <v>0.5</v>
      </c>
      <c r="E26" s="2">
        <f>_xlfn.IFNA(VLOOKUP(B26,Table2[[#All],[Scientific name]:[No. migrants_max]],10,FALSE),0)</f>
        <v>19300000</v>
      </c>
      <c r="F26" s="2">
        <f>_xlfn.IFNA(VLOOKUP(B26,Table2[[#All],[Scientific name]:[No. migrants_max]],11,FALSE),0)</f>
        <v>59300000</v>
      </c>
      <c r="G26" s="2">
        <f>AVERAGE(Table3[[#This Row],[BP_min]],Table3[[#This Row],[BP_max]])*Table3[[#This Row],[Nocturnal %]]</f>
        <v>19650000</v>
      </c>
      <c r="H26" s="2">
        <f>AVERAGE(Table3[[#This Row],[BP_min]],Table3[[#This Row],[BP_max]])*(1-Table3[[#This Row],[Nocturnal %]])</f>
        <v>19650000</v>
      </c>
    </row>
    <row r="27" spans="1:8" x14ac:dyDescent="0.25">
      <c r="A27" t="str">
        <f>'Adamík et al.'!A10</f>
        <v>Common Swift</v>
      </c>
      <c r="B27" t="str">
        <f>'Adamík et al.'!B10</f>
        <v>Apus apus</v>
      </c>
      <c r="C27" t="str">
        <f>'Adamík et al.'!C10</f>
        <v>D &amp; N</v>
      </c>
      <c r="D27">
        <v>0.5</v>
      </c>
      <c r="E27" s="2">
        <f>_xlfn.IFNA(VLOOKUP(B27,Table2[[#All],[Scientific name]:[No. migrants_max]],10,FALSE),0)</f>
        <v>22100000</v>
      </c>
      <c r="F27" s="2">
        <f>_xlfn.IFNA(VLOOKUP(B27,Table2[[#All],[Scientific name]:[No. migrants_max]],11,FALSE),0)</f>
        <v>54400000</v>
      </c>
      <c r="G27" s="2">
        <f>AVERAGE(Table3[[#This Row],[BP_min]],Table3[[#This Row],[BP_max]])*Table3[[#This Row],[Nocturnal %]]</f>
        <v>19125000</v>
      </c>
      <c r="H27" s="2">
        <f>AVERAGE(Table3[[#This Row],[BP_min]],Table3[[#This Row],[BP_max]])*(1-Table3[[#This Row],[Nocturnal %]])</f>
        <v>19125000</v>
      </c>
    </row>
    <row r="28" spans="1:8" x14ac:dyDescent="0.25">
      <c r="A28" t="str">
        <f>'Adamík et al.'!A53</f>
        <v>Eurasian Golden Oriole</v>
      </c>
      <c r="B28" t="str">
        <f>'Adamík et al.'!B53</f>
        <v>Oriolus oriolus</v>
      </c>
      <c r="C28" t="str">
        <f>'Adamík et al.'!C53</f>
        <v>(D) &amp; N</v>
      </c>
      <c r="D28">
        <v>0.9</v>
      </c>
      <c r="E28" s="2">
        <f>_xlfn.IFNA(VLOOKUP(B28,Table2[[#All],[Scientific name]:[No. migrants_max]],10,FALSE),0)</f>
        <v>13300000</v>
      </c>
      <c r="F28" s="2">
        <f>_xlfn.IFNA(VLOOKUP(B28,Table2[[#All],[Scientific name]:[No. migrants_max]],11,FALSE),0)</f>
        <v>27800000</v>
      </c>
      <c r="G28" s="2">
        <f>AVERAGE(Table3[[#This Row],[BP_min]],Table3[[#This Row],[BP_max]])*Table3[[#This Row],[Nocturnal %]]</f>
        <v>18495000</v>
      </c>
      <c r="H28" s="2">
        <f>AVERAGE(Table3[[#This Row],[BP_min]],Table3[[#This Row],[BP_max]])*(1-Table3[[#This Row],[Nocturnal %]])</f>
        <v>2054999.9999999995</v>
      </c>
    </row>
    <row r="29" spans="1:8" x14ac:dyDescent="0.25">
      <c r="A29" t="str">
        <f>'Adamík et al.'!A19</f>
        <v>Common Quail</v>
      </c>
      <c r="B29" t="str">
        <f>'Adamík et al.'!B19</f>
        <v>Coturnix coturnix</v>
      </c>
      <c r="C29" t="str">
        <f>'Adamík et al.'!C19</f>
        <v>N</v>
      </c>
      <c r="D29">
        <v>1</v>
      </c>
      <c r="E29" s="2">
        <f>_xlfn.IFNA(VLOOKUP(B29,Table2[[#All],[Scientific name]:[No. migrants_max]],10,FALSE),0)</f>
        <v>11200000</v>
      </c>
      <c r="F29" s="2">
        <f>_xlfn.IFNA(VLOOKUP(B29,Table2[[#All],[Scientific name]:[No. migrants_max]],11,FALSE),0)</f>
        <v>18800000</v>
      </c>
      <c r="G29" s="2">
        <f>AVERAGE(Table3[[#This Row],[BP_min]],Table3[[#This Row],[BP_max]])*Table3[[#This Row],[Nocturnal %]]</f>
        <v>15000000</v>
      </c>
      <c r="H29" s="2">
        <f>AVERAGE(Table3[[#This Row],[BP_min]],Table3[[#This Row],[BP_max]])*(1-Table3[[#This Row],[Nocturnal %]])</f>
        <v>0</v>
      </c>
    </row>
    <row r="30" spans="1:8" x14ac:dyDescent="0.25">
      <c r="A30" t="str">
        <f>'Adamík et al.'!A6</f>
        <v>Eurasian Reed Warbler</v>
      </c>
      <c r="B30" t="str">
        <f>'Adamík et al.'!B6</f>
        <v>Acrocephalus scirpaceus</v>
      </c>
      <c r="C30" t="str">
        <f>'Adamík et al.'!C6</f>
        <v>N</v>
      </c>
      <c r="D30">
        <v>1</v>
      </c>
      <c r="E30" s="2">
        <f>_xlfn.IFNA(VLOOKUP(B30,Table2[[#All],[Scientific name]:[No. migrants_max]],10,FALSE),0)</f>
        <v>10400000</v>
      </c>
      <c r="F30" s="2">
        <f>_xlfn.IFNA(VLOOKUP(B30,Table2[[#All],[Scientific name]:[No. migrants_max]],11,FALSE),0)</f>
        <v>19200000</v>
      </c>
      <c r="G30" s="2">
        <f>AVERAGE(Table3[[#This Row],[BP_min]],Table3[[#This Row],[BP_max]])*Table3[[#This Row],[Nocturnal %]]</f>
        <v>14800000</v>
      </c>
      <c r="H30" s="2">
        <f>AVERAGE(Table3[[#This Row],[BP_min]],Table3[[#This Row],[BP_max]])*(1-Table3[[#This Row],[Nocturnal %]])</f>
        <v>0</v>
      </c>
    </row>
    <row r="31" spans="1:8" x14ac:dyDescent="0.25">
      <c r="A31" t="str">
        <f>'Adamík et al.'!A51</f>
        <v>Black-eared Wheatear</v>
      </c>
      <c r="B31" t="str">
        <f>'Adamík et al.'!B51</f>
        <v>Oenanthe hispanica</v>
      </c>
      <c r="C31" t="str">
        <f>'Adamík et al.'!C51</f>
        <v>N</v>
      </c>
      <c r="D31">
        <v>1</v>
      </c>
      <c r="E31" s="2">
        <f>_xlfn.IFNA(VLOOKUP(B31,Table2[[#All],[Scientific name]:[No. migrants_max]],10,FALSE),0)</f>
        <v>7690000</v>
      </c>
      <c r="F31" s="2">
        <f>_xlfn.IFNA(VLOOKUP(B31,Table2[[#All],[Scientific name]:[No. migrants_max]],11,FALSE),0)</f>
        <v>18100000</v>
      </c>
      <c r="G31" s="2">
        <f>AVERAGE(Table3[[#This Row],[BP_min]],Table3[[#This Row],[BP_max]])*Table3[[#This Row],[Nocturnal %]]</f>
        <v>12895000</v>
      </c>
      <c r="H31" s="2">
        <f>AVERAGE(Table3[[#This Row],[BP_min]],Table3[[#This Row],[BP_max]])*(1-Table3[[#This Row],[Nocturnal %]])</f>
        <v>0</v>
      </c>
    </row>
    <row r="32" spans="1:8" x14ac:dyDescent="0.25">
      <c r="A32" t="str">
        <f>'Adamík et al.'!A37</f>
        <v>River Warbler</v>
      </c>
      <c r="B32" t="str">
        <f>'Adamík et al.'!B37</f>
        <v>Locustella fluviatilis</v>
      </c>
      <c r="C32" t="str">
        <f>'Adamík et al.'!C37</f>
        <v>N</v>
      </c>
      <c r="D32">
        <v>1</v>
      </c>
      <c r="E32" s="2">
        <f>_xlfn.IFNA(VLOOKUP(B32,Table2[[#All],[Scientific name]:[No. migrants_max]],10,FALSE),0)</f>
        <v>7420000</v>
      </c>
      <c r="F32" s="2">
        <f>_xlfn.IFNA(VLOOKUP(B32,Table2[[#All],[Scientific name]:[No. migrants_max]],11,FALSE),0)</f>
        <v>18000000</v>
      </c>
      <c r="G32" s="2">
        <f>AVERAGE(Table3[[#This Row],[BP_min]],Table3[[#This Row],[BP_max]])*Table3[[#This Row],[Nocturnal %]]</f>
        <v>12710000</v>
      </c>
      <c r="H32" s="2">
        <f>AVERAGE(Table3[[#This Row],[BP_min]],Table3[[#This Row],[BP_max]])*(1-Table3[[#This Row],[Nocturnal %]])</f>
        <v>0</v>
      </c>
    </row>
    <row r="33" spans="1:8" x14ac:dyDescent="0.25">
      <c r="A33" t="str">
        <f>'Adamík et al.'!A66</f>
        <v>Subalpine Warbler</v>
      </c>
      <c r="B33" t="str">
        <f>'Adamík et al.'!B66</f>
        <v>Sylvia cantillans</v>
      </c>
      <c r="C33" t="str">
        <f>'Adamík et al.'!C66</f>
        <v>N</v>
      </c>
      <c r="D33">
        <v>1</v>
      </c>
      <c r="E33" s="2">
        <f>_xlfn.IFNA(VLOOKUP(B33,Table2[[#All],[Scientific name]:[No. migrants_max]],10,FALSE),0)</f>
        <v>6750000</v>
      </c>
      <c r="F33" s="2">
        <f>_xlfn.IFNA(VLOOKUP(B33,Table2[[#All],[Scientific name]:[No. migrants_max]],11,FALSE),0)</f>
        <v>15400000</v>
      </c>
      <c r="G33" s="2">
        <f>AVERAGE(Table3[[#This Row],[BP_min]],Table3[[#This Row],[BP_max]])*Table3[[#This Row],[Nocturnal %]]</f>
        <v>11075000</v>
      </c>
      <c r="H33" s="2">
        <f>AVERAGE(Table3[[#This Row],[BP_min]],Table3[[#This Row],[BP_max]])*(1-Table3[[#This Row],[Nocturnal %]])</f>
        <v>0</v>
      </c>
    </row>
    <row r="34" spans="1:8" x14ac:dyDescent="0.25">
      <c r="A34" t="str">
        <f>'Adamík et al.'!A55</f>
        <v>Western Bonelli's Warbler</v>
      </c>
      <c r="B34" t="str">
        <f>'Adamík et al.'!B55</f>
        <v>Phylloscopus bonelli</v>
      </c>
      <c r="C34" t="str">
        <f>'Adamík et al.'!C55</f>
        <v>N</v>
      </c>
      <c r="D34">
        <v>1</v>
      </c>
      <c r="E34" s="2">
        <f>_xlfn.IFNA(VLOOKUP(B34,Table2[[#All],[Scientific name]:[No. migrants_max]],10,FALSE),0)</f>
        <v>5420000</v>
      </c>
      <c r="F34" s="2">
        <f>_xlfn.IFNA(VLOOKUP(B34,Table2[[#All],[Scientific name]:[No. migrants_max]],11,FALSE),0)</f>
        <v>13500000</v>
      </c>
      <c r="G34" s="2">
        <f>AVERAGE(Table3[[#This Row],[BP_min]],Table3[[#This Row],[BP_max]])*Table3[[#This Row],[Nocturnal %]]</f>
        <v>9460000</v>
      </c>
      <c r="H34" s="2">
        <f>AVERAGE(Table3[[#This Row],[BP_min]],Table3[[#This Row],[BP_max]])*(1-Table3[[#This Row],[Nocturnal %]])</f>
        <v>0</v>
      </c>
    </row>
    <row r="35" spans="1:8" x14ac:dyDescent="0.25">
      <c r="A35" t="str">
        <f>'Adamík et al.'!A24</f>
        <v>Collared Flycatcher</v>
      </c>
      <c r="B35" t="str">
        <f>'Adamík et al.'!B24</f>
        <v>Ficedula albicollis</v>
      </c>
      <c r="C35" t="str">
        <f>'Adamík et al.'!C24</f>
        <v>N</v>
      </c>
      <c r="D35">
        <v>1</v>
      </c>
      <c r="E35" s="2">
        <f>_xlfn.IFNA(VLOOKUP(B35,Table2[[#All],[Scientific name]:[No. migrants_max]],10,FALSE),0)</f>
        <v>6270000</v>
      </c>
      <c r="F35" s="2">
        <f>_xlfn.IFNA(VLOOKUP(B35,Table2[[#All],[Scientific name]:[No. migrants_max]],11,FALSE),0)</f>
        <v>10700000</v>
      </c>
      <c r="G35" s="2">
        <f>AVERAGE(Table3[[#This Row],[BP_min]],Table3[[#This Row],[BP_max]])*Table3[[#This Row],[Nocturnal %]]</f>
        <v>8485000</v>
      </c>
      <c r="H35" s="2">
        <f>AVERAGE(Table3[[#This Row],[BP_min]],Table3[[#This Row],[BP_max]])*(1-Table3[[#This Row],[Nocturnal %]])</f>
        <v>0</v>
      </c>
    </row>
    <row r="36" spans="1:8" x14ac:dyDescent="0.25">
      <c r="A36" t="str">
        <f>'Adamík et al.'!A2</f>
        <v>Great Reed Warbler</v>
      </c>
      <c r="B36" t="str">
        <f>'Adamík et al.'!B2</f>
        <v>Acrocephalus arundinaceus</v>
      </c>
      <c r="C36" t="str">
        <f>'Adamík et al.'!C2</f>
        <v>N</v>
      </c>
      <c r="D36">
        <v>1</v>
      </c>
      <c r="E36" s="2">
        <f>_xlfn.IFNA(VLOOKUP(B36,Table2[[#All],[Scientific name]:[No. migrants_max]],10,FALSE),0)</f>
        <v>5300000</v>
      </c>
      <c r="F36" s="2">
        <f>_xlfn.IFNA(VLOOKUP(B36,Table2[[#All],[Scientific name]:[No. migrants_max]],11,FALSE),0)</f>
        <v>10200000</v>
      </c>
      <c r="G36" s="2">
        <f>AVERAGE(Table3[[#This Row],[BP_min]],Table3[[#This Row],[BP_max]])*Table3[[#This Row],[Nocturnal %]]</f>
        <v>7750000</v>
      </c>
      <c r="H36" s="2">
        <f>AVERAGE(Table3[[#This Row],[BP_min]],Table3[[#This Row],[BP_max]])*(1-Table3[[#This Row],[Nocturnal %]])</f>
        <v>0</v>
      </c>
    </row>
    <row r="37" spans="1:8" x14ac:dyDescent="0.25">
      <c r="A37" t="str">
        <f>'Adamík et al.'!A39</f>
        <v>Common Grasshopper Warbler</v>
      </c>
      <c r="B37" t="str">
        <f>'Adamík et al.'!B39</f>
        <v>Locustella naevia</v>
      </c>
      <c r="C37" t="str">
        <f>'Adamík et al.'!C39</f>
        <v>N</v>
      </c>
      <c r="D37">
        <v>1</v>
      </c>
      <c r="E37" s="2">
        <f>_xlfn.IFNA(VLOOKUP(B37,Table2[[#All],[Scientific name]:[No. migrants_max]],10,FALSE),0)</f>
        <v>4110000</v>
      </c>
      <c r="F37" s="2">
        <f>_xlfn.IFNA(VLOOKUP(B37,Table2[[#All],[Scientific name]:[No. migrants_max]],11,FALSE),0)</f>
        <v>10800000</v>
      </c>
      <c r="G37" s="2">
        <f>AVERAGE(Table3[[#This Row],[BP_min]],Table3[[#This Row],[BP_max]])*Table3[[#This Row],[Nocturnal %]]</f>
        <v>7455000</v>
      </c>
      <c r="H37" s="2">
        <f>AVERAGE(Table3[[#This Row],[BP_min]],Table3[[#This Row],[BP_max]])*(1-Table3[[#This Row],[Nocturnal %]])</f>
        <v>0</v>
      </c>
    </row>
    <row r="38" spans="1:8" x14ac:dyDescent="0.25">
      <c r="A38" t="str">
        <f>'Adamík et al.'!A30</f>
        <v>Melodious Warbler</v>
      </c>
      <c r="B38" t="str">
        <f>'Adamík et al.'!B30</f>
        <v>Hippolais polyglotta</v>
      </c>
      <c r="C38" t="str">
        <f>'Adamík et al.'!C30</f>
        <v>N</v>
      </c>
      <c r="D38">
        <v>1</v>
      </c>
      <c r="E38" s="2">
        <f>_xlfn.IFNA(VLOOKUP(B38,Table2[[#All],[Scientific name]:[No. migrants_max]],10,FALSE),0)</f>
        <v>3510000</v>
      </c>
      <c r="F38" s="2">
        <f>_xlfn.IFNA(VLOOKUP(B38,Table2[[#All],[Scientific name]:[No. migrants_max]],11,FALSE),0)</f>
        <v>10500000</v>
      </c>
      <c r="G38" s="2">
        <f>AVERAGE(Table3[[#This Row],[BP_min]],Table3[[#This Row],[BP_max]])*Table3[[#This Row],[Nocturnal %]]</f>
        <v>7005000</v>
      </c>
      <c r="H38" s="2">
        <f>AVERAGE(Table3[[#This Row],[BP_min]],Table3[[#This Row],[BP_max]])*(1-Table3[[#This Row],[Nocturnal %]])</f>
        <v>0</v>
      </c>
    </row>
    <row r="39" spans="1:8" x14ac:dyDescent="0.25">
      <c r="A39" t="str">
        <f>'Adamík et al.'!A35</f>
        <v>Lesser Grey Shrike</v>
      </c>
      <c r="B39" t="str">
        <f>'Adamík et al.'!B35</f>
        <v>Lanius minor</v>
      </c>
      <c r="C39" t="str">
        <f>'Adamík et al.'!C35</f>
        <v>N</v>
      </c>
      <c r="D39">
        <v>1</v>
      </c>
      <c r="E39" s="2">
        <f>_xlfn.IFNA(VLOOKUP(B39,Table2[[#All],[Scientific name]:[No. migrants_max]],10,FALSE),0)</f>
        <v>2610000</v>
      </c>
      <c r="F39" s="2">
        <f>_xlfn.IFNA(VLOOKUP(B39,Table2[[#All],[Scientific name]:[No. migrants_max]],11,FALSE),0)</f>
        <v>6320000</v>
      </c>
      <c r="G39" s="2">
        <f>AVERAGE(Table3[[#This Row],[BP_min]],Table3[[#This Row],[BP_max]])*Table3[[#This Row],[Nocturnal %]]</f>
        <v>4465000</v>
      </c>
      <c r="H39" s="2">
        <f>AVERAGE(Table3[[#This Row],[BP_min]],Table3[[#This Row],[BP_max]])*(1-Table3[[#This Row],[Nocturnal %]])</f>
        <v>0</v>
      </c>
    </row>
    <row r="40" spans="1:8" x14ac:dyDescent="0.25">
      <c r="A40" t="str">
        <f>'Adamík et al.'!A70</f>
        <v>Barred Warbler</v>
      </c>
      <c r="B40" t="str">
        <f>'Adamík et al.'!B70</f>
        <v>Sylvia nisoria</v>
      </c>
      <c r="C40" t="str">
        <f>'Adamík et al.'!C70</f>
        <v>N</v>
      </c>
      <c r="D40">
        <v>1</v>
      </c>
      <c r="E40" s="2">
        <f>_xlfn.IFNA(VLOOKUP(B40,Table2[[#All],[Scientific name]:[No. migrants_max]],10,FALSE),0)</f>
        <v>2040000</v>
      </c>
      <c r="F40" s="2">
        <f>_xlfn.IFNA(VLOOKUP(B40,Table2[[#All],[Scientific name]:[No. migrants_max]],11,FALSE),0)</f>
        <v>4440000</v>
      </c>
      <c r="G40" s="2">
        <f>AVERAGE(Table3[[#This Row],[BP_min]],Table3[[#This Row],[BP_max]])*Table3[[#This Row],[Nocturnal %]]</f>
        <v>3240000</v>
      </c>
      <c r="H40" s="2">
        <f>AVERAGE(Table3[[#This Row],[BP_min]],Table3[[#This Row],[BP_max]])*(1-Table3[[#This Row],[Nocturnal %]])</f>
        <v>0</v>
      </c>
    </row>
    <row r="41" spans="1:8" x14ac:dyDescent="0.25">
      <c r="A41" t="str">
        <f>'Adamík et al.'!A36</f>
        <v>Woodchat Shrike</v>
      </c>
      <c r="B41" t="str">
        <f>'Adamík et al.'!B36</f>
        <v>Lanius senator</v>
      </c>
      <c r="C41" t="str">
        <f>'Adamík et al.'!C36</f>
        <v>N</v>
      </c>
      <c r="D41">
        <v>1</v>
      </c>
      <c r="E41" s="2">
        <f>_xlfn.IFNA(VLOOKUP(B41,Table2[[#All],[Scientific name]:[No. migrants_max]],10,FALSE),0)</f>
        <v>1790000</v>
      </c>
      <c r="F41" s="2">
        <f>_xlfn.IFNA(VLOOKUP(B41,Table2[[#All],[Scientific name]:[No. migrants_max]],11,FALSE),0)</f>
        <v>4480000</v>
      </c>
      <c r="G41" s="2">
        <f>AVERAGE(Table3[[#This Row],[BP_min]],Table3[[#This Row],[BP_max]])*Table3[[#This Row],[Nocturnal %]]</f>
        <v>3135000</v>
      </c>
      <c r="H41" s="2">
        <f>AVERAGE(Table3[[#This Row],[BP_min]],Table3[[#This Row],[BP_max]])*(1-Table3[[#This Row],[Nocturnal %]])</f>
        <v>0</v>
      </c>
    </row>
    <row r="42" spans="1:8" x14ac:dyDescent="0.25">
      <c r="A42" t="str">
        <f>'Adamík et al.'!A7</f>
        <v>Tawny Pipit</v>
      </c>
      <c r="B42" t="str">
        <f>'Adamík et al.'!B7</f>
        <v>Anthus campestris</v>
      </c>
      <c r="C42" t="str">
        <f>'Adamík et al.'!C7</f>
        <v>D &amp; N</v>
      </c>
      <c r="D42">
        <v>0.5</v>
      </c>
      <c r="E42" s="2">
        <f>_xlfn.IFNA(VLOOKUP(B42,Table2[[#All],[Scientific name]:[No. migrants_max]],10,FALSE),0)</f>
        <v>4010000</v>
      </c>
      <c r="F42" s="2">
        <f>_xlfn.IFNA(VLOOKUP(B42,Table2[[#All],[Scientific name]:[No. migrants_max]],11,FALSE),0)</f>
        <v>7610000</v>
      </c>
      <c r="G42" s="2">
        <f>AVERAGE(Table3[[#This Row],[BP_min]],Table3[[#This Row],[BP_max]])*Table3[[#This Row],[Nocturnal %]]</f>
        <v>2905000</v>
      </c>
      <c r="H42" s="2">
        <f>AVERAGE(Table3[[#This Row],[BP_min]],Table3[[#This Row],[BP_max]])*(1-Table3[[#This Row],[Nocturnal %]])</f>
        <v>2905000</v>
      </c>
    </row>
    <row r="43" spans="1:8" x14ac:dyDescent="0.25">
      <c r="A43" t="str">
        <f>'Adamík et al.'!A38</f>
        <v>Savi's Warbler</v>
      </c>
      <c r="B43" t="str">
        <f>'Adamík et al.'!B38</f>
        <v>Locustella luscinioides</v>
      </c>
      <c r="C43" t="str">
        <f>'Adamík et al.'!C38</f>
        <v>N</v>
      </c>
      <c r="D43">
        <v>1</v>
      </c>
      <c r="E43" s="2">
        <f>_xlfn.IFNA(VLOOKUP(B43,Table2[[#All],[Scientific name]:[No. migrants_max]],10,FALSE),0)</f>
        <v>2020000</v>
      </c>
      <c r="F43" s="2">
        <f>_xlfn.IFNA(VLOOKUP(B43,Table2[[#All],[Scientific name]:[No. migrants_max]],11,FALSE),0)</f>
        <v>3050000</v>
      </c>
      <c r="G43" s="2">
        <f>AVERAGE(Table3[[#This Row],[BP_min]],Table3[[#This Row],[BP_max]])*Table3[[#This Row],[Nocturnal %]]</f>
        <v>2535000</v>
      </c>
      <c r="H43" s="2">
        <f>AVERAGE(Table3[[#This Row],[BP_min]],Table3[[#This Row],[BP_max]])*(1-Table3[[#This Row],[Nocturnal %]])</f>
        <v>0</v>
      </c>
    </row>
    <row r="44" spans="1:8" x14ac:dyDescent="0.25">
      <c r="A44" t="str">
        <f>'Adamík et al.'!A14</f>
        <v>European Nightjar</v>
      </c>
      <c r="B44" t="str">
        <f>'Adamík et al.'!B14</f>
        <v>Caprimulgus europaeus</v>
      </c>
      <c r="C44" t="str">
        <f>'Adamík et al.'!C14</f>
        <v>N</v>
      </c>
      <c r="D44">
        <v>1</v>
      </c>
      <c r="E44" s="2">
        <f>_xlfn.IFNA(VLOOKUP(B44,Table2[[#All],[Scientific name]:[No. migrants_max]],10,FALSE),0)</f>
        <v>1490000</v>
      </c>
      <c r="F44" s="2">
        <f>_xlfn.IFNA(VLOOKUP(B44,Table2[[#All],[Scientific name]:[No. migrants_max]],11,FALSE),0)</f>
        <v>3160000</v>
      </c>
      <c r="G44" s="2">
        <f>AVERAGE(Table3[[#This Row],[BP_min]],Table3[[#This Row],[BP_max]])*Table3[[#This Row],[Nocturnal %]]</f>
        <v>2325000</v>
      </c>
      <c r="H44" s="2">
        <f>AVERAGE(Table3[[#This Row],[BP_min]],Table3[[#This Row],[BP_max]])*(1-Table3[[#This Row],[Nocturnal %]])</f>
        <v>0</v>
      </c>
    </row>
    <row r="45" spans="1:8" x14ac:dyDescent="0.25">
      <c r="A45" t="str">
        <f>'Adamík et al.'!A43</f>
        <v>European Bee-eater</v>
      </c>
      <c r="B45" t="str">
        <f>'Adamík et al.'!B43</f>
        <v>Merops apiaster</v>
      </c>
      <c r="C45" t="str">
        <f>'Adamík et al.'!C43</f>
        <v>D &amp; N</v>
      </c>
      <c r="D45">
        <v>0.5</v>
      </c>
      <c r="E45" s="2">
        <f>_xlfn.IFNA(VLOOKUP(B45,Table2[[#All],[Scientific name]:[No. migrants_max]],10,FALSE),0)</f>
        <v>2310000</v>
      </c>
      <c r="F45" s="2">
        <f>_xlfn.IFNA(VLOOKUP(B45,Table2[[#All],[Scientific name]:[No. migrants_max]],11,FALSE),0)</f>
        <v>4820000</v>
      </c>
      <c r="G45" s="2">
        <f>AVERAGE(Table3[[#This Row],[BP_min]],Table3[[#This Row],[BP_max]])*Table3[[#This Row],[Nocturnal %]]</f>
        <v>1782500</v>
      </c>
      <c r="H45" s="2">
        <f>AVERAGE(Table3[[#This Row],[BP_min]],Table3[[#This Row],[BP_max]])*(1-Table3[[#This Row],[Nocturnal %]])</f>
        <v>1782500</v>
      </c>
    </row>
    <row r="46" spans="1:8" x14ac:dyDescent="0.25">
      <c r="A46" t="str">
        <f>'Adamík et al.'!A69</f>
        <v>Orphean Warbler</v>
      </c>
      <c r="B46" t="str">
        <f>'Adamík et al.'!B69</f>
        <v>Sylvia hortensis</v>
      </c>
      <c r="C46" t="str">
        <f>'Adamík et al.'!C69</f>
        <v>N</v>
      </c>
      <c r="D46">
        <v>1</v>
      </c>
      <c r="E46" s="2">
        <f>_xlfn.IFNA(VLOOKUP(B46,Table2[[#All],[Scientific name]:[No. migrants_max]],10,FALSE),0)</f>
        <v>537000</v>
      </c>
      <c r="F46" s="2">
        <f>_xlfn.IFNA(VLOOKUP(B46,Table2[[#All],[Scientific name]:[No. migrants_max]],11,FALSE),0)</f>
        <v>1520000</v>
      </c>
      <c r="G46" s="2">
        <f>AVERAGE(Table3[[#This Row],[BP_min]],Table3[[#This Row],[BP_max]])*Table3[[#This Row],[Nocturnal %]]</f>
        <v>1028500</v>
      </c>
      <c r="H46" s="2">
        <f>AVERAGE(Table3[[#This Row],[BP_min]],Table3[[#This Row],[BP_max]])*(1-Table3[[#This Row],[Nocturnal %]])</f>
        <v>0</v>
      </c>
    </row>
    <row r="47" spans="1:8" x14ac:dyDescent="0.25">
      <c r="A47" t="str">
        <f>'Adamík et al.'!A44</f>
        <v>Rufous-tailed Rock Thrush</v>
      </c>
      <c r="B47" t="str">
        <f>'Adamík et al.'!B44</f>
        <v>Monticola saxatilis</v>
      </c>
      <c r="C47" t="str">
        <f>'Adamík et al.'!C44</f>
        <v>N</v>
      </c>
      <c r="D47">
        <v>1</v>
      </c>
      <c r="E47" s="2">
        <f>_xlfn.IFNA(VLOOKUP(B47,Table2[[#All],[Scientific name]:[No. migrants_max]],10,FALSE),0)</f>
        <v>411000</v>
      </c>
      <c r="F47" s="2">
        <f>_xlfn.IFNA(VLOOKUP(B47,Table2[[#All],[Scientific name]:[No. migrants_max]],11,FALSE),0)</f>
        <v>1310000</v>
      </c>
      <c r="G47" s="2">
        <f>AVERAGE(Table3[[#This Row],[BP_min]],Table3[[#This Row],[BP_max]])*Table3[[#This Row],[Nocturnal %]]</f>
        <v>860500</v>
      </c>
      <c r="H47" s="2">
        <f>AVERAGE(Table3[[#This Row],[BP_min]],Table3[[#This Row],[BP_max]])*(1-Table3[[#This Row],[Nocturnal %]])</f>
        <v>0</v>
      </c>
    </row>
    <row r="48" spans="1:8" x14ac:dyDescent="0.25">
      <c r="A48" t="str">
        <f>'Adamík et al.'!A71</f>
        <v>Eurasian Hoopoe</v>
      </c>
      <c r="B48" t="str">
        <f>'Adamík et al.'!B71</f>
        <v>Upupa epops</v>
      </c>
      <c r="C48" t="str">
        <f>'Adamík et al.'!C71</f>
        <v>D &amp; (N)</v>
      </c>
      <c r="D48">
        <v>0.1</v>
      </c>
      <c r="E48" s="2">
        <f>_xlfn.IFNA(VLOOKUP(B48,Table2[[#All],[Scientific name]:[No. migrants_max]],10,FALSE),0)</f>
        <v>2300000</v>
      </c>
      <c r="F48" s="2">
        <f>_xlfn.IFNA(VLOOKUP(B48,Table2[[#All],[Scientific name]:[No. migrants_max]],11,FALSE),0)</f>
        <v>4480000</v>
      </c>
      <c r="G48" s="2">
        <f>AVERAGE(Table3[[#This Row],[BP_min]],Table3[[#This Row],[BP_max]])*Table3[[#This Row],[Nocturnal %]]</f>
        <v>339000</v>
      </c>
      <c r="H48" s="2">
        <f>AVERAGE(Table3[[#This Row],[BP_min]],Table3[[#This Row],[BP_max]])*(1-Table3[[#This Row],[Nocturnal %]])</f>
        <v>3051000</v>
      </c>
    </row>
    <row r="49" spans="1:8" x14ac:dyDescent="0.25">
      <c r="A49" t="str">
        <f>'Adamík et al.'!A12</f>
        <v>Pallid Swift</v>
      </c>
      <c r="B49" t="str">
        <f>'Adamík et al.'!B12</f>
        <v>Apus pallidus</v>
      </c>
      <c r="C49" t="str">
        <f>'Adamík et al.'!C12</f>
        <v>D &amp; N</v>
      </c>
      <c r="D49">
        <v>0.5</v>
      </c>
      <c r="E49" s="2">
        <f>_xlfn.IFNA(VLOOKUP(B49,Table2[[#All],[Scientific name]:[No. migrants_max]],10,FALSE),0)</f>
        <v>138000</v>
      </c>
      <c r="F49" s="2">
        <f>_xlfn.IFNA(VLOOKUP(B49,Table2[[#All],[Scientific name]:[No. migrants_max]],11,FALSE),0)</f>
        <v>565000</v>
      </c>
      <c r="G49" s="2">
        <f>AVERAGE(Table3[[#This Row],[BP_min]],Table3[[#This Row],[BP_max]])*Table3[[#This Row],[Nocturnal %]]</f>
        <v>175750</v>
      </c>
      <c r="H49" s="2">
        <f>AVERAGE(Table3[[#This Row],[BP_min]],Table3[[#This Row],[BP_max]])*(1-Table3[[#This Row],[Nocturnal %]])</f>
        <v>175750</v>
      </c>
    </row>
    <row r="50" spans="1:8" x14ac:dyDescent="0.25">
      <c r="A50" t="str">
        <f>'Adamík et al.'!A26</f>
        <v>Semi-collared Flycatcher</v>
      </c>
      <c r="B50" t="str">
        <f>'Adamík et al.'!B26</f>
        <v>Ficedula semitorquata</v>
      </c>
      <c r="C50" t="str">
        <f>'Adamík et al.'!C26</f>
        <v>N</v>
      </c>
      <c r="D50">
        <v>1</v>
      </c>
      <c r="E50" s="2">
        <f>_xlfn.IFNA(VLOOKUP(B50,Table2[[#All],[Scientific name]:[No. migrants_max]],10,FALSE),0)</f>
        <v>67000</v>
      </c>
      <c r="F50" s="2">
        <f>_xlfn.IFNA(VLOOKUP(B50,Table2[[#All],[Scientific name]:[No. migrants_max]],11,FALSE),0)</f>
        <v>237000</v>
      </c>
      <c r="G50" s="2">
        <f>AVERAGE(Table3[[#This Row],[BP_min]],Table3[[#This Row],[BP_max]])*Table3[[#This Row],[Nocturnal %]]</f>
        <v>152000</v>
      </c>
      <c r="H50" s="2">
        <f>AVERAGE(Table3[[#This Row],[BP_min]],Table3[[#This Row],[BP_max]])*(1-Table3[[#This Row],[Nocturnal %]])</f>
        <v>0</v>
      </c>
    </row>
    <row r="51" spans="1:8" x14ac:dyDescent="0.25">
      <c r="A51" t="str">
        <f>'Adamík et al.'!A3</f>
        <v>Aquatic Warbler</v>
      </c>
      <c r="B51" t="str">
        <f>'Adamík et al.'!B3</f>
        <v>Acrocephalus paludicola</v>
      </c>
      <c r="C51" t="str">
        <f>'Adamík et al.'!C3</f>
        <v>N</v>
      </c>
      <c r="D51">
        <v>1</v>
      </c>
      <c r="E51" s="2">
        <f>_xlfn.IFNA(VLOOKUP(B51,Table2[[#All],[Scientific name]:[No. migrants_max]],10,FALSE),0)</f>
        <v>64100</v>
      </c>
      <c r="F51" s="2">
        <f>_xlfn.IFNA(VLOOKUP(B51,Table2[[#All],[Scientific name]:[No. migrants_max]],11,FALSE),0)</f>
        <v>107000</v>
      </c>
      <c r="G51" s="2">
        <f>AVERAGE(Table3[[#This Row],[BP_min]],Table3[[#This Row],[BP_max]])*Table3[[#This Row],[Nocturnal %]]</f>
        <v>85550</v>
      </c>
      <c r="H51" s="2">
        <f>AVERAGE(Table3[[#This Row],[BP_min]],Table3[[#This Row],[BP_max]])*(1-Table3[[#This Row],[Nocturnal %]])</f>
        <v>0</v>
      </c>
    </row>
    <row r="52" spans="1:8" x14ac:dyDescent="0.25">
      <c r="A52" t="str">
        <f>'Adamík et al.'!A31</f>
        <v>Barn Swallow</v>
      </c>
      <c r="B52" t="str">
        <f>'Adamík et al.'!B31</f>
        <v>Hirundo rustica</v>
      </c>
      <c r="C52" t="str">
        <f>'Adamík et al.'!C31</f>
        <v>D</v>
      </c>
      <c r="D52">
        <v>0</v>
      </c>
      <c r="E52" s="2">
        <f>_xlfn.IFNA(VLOOKUP(B52,Table2[[#All],[Scientific name]:[No. migrants_max]],10,FALSE),0)</f>
        <v>90400000</v>
      </c>
      <c r="F52" s="2">
        <f>_xlfn.IFNA(VLOOKUP(B52,Table2[[#All],[Scientific name]:[No. migrants_max]],11,FALSE),0)</f>
        <v>203000000</v>
      </c>
      <c r="G52" s="2">
        <f>AVERAGE(Table3[[#This Row],[BP_min]],Table3[[#This Row],[BP_max]])*Table3[[#This Row],[Nocturnal %]]</f>
        <v>0</v>
      </c>
      <c r="H52" s="2">
        <f>AVERAGE(Table3[[#This Row],[BP_min]],Table3[[#This Row],[BP_max]])*(1-Table3[[#This Row],[Nocturnal %]])</f>
        <v>146700000</v>
      </c>
    </row>
    <row r="53" spans="1:8" x14ac:dyDescent="0.25">
      <c r="A53" t="str">
        <f>'Adamík et al.'!A22</f>
        <v>Common House Martin</v>
      </c>
      <c r="B53" t="str">
        <f>'Adamík et al.'!B22</f>
        <v>Delichon urbicum</v>
      </c>
      <c r="C53" t="str">
        <f>'Adamík et al.'!C22</f>
        <v>D</v>
      </c>
      <c r="D53">
        <v>0</v>
      </c>
      <c r="E53" s="2">
        <f>_xlfn.IFNA(VLOOKUP(B53,Table2[[#All],[Scientific name]:[No. migrants_max]],10,FALSE),0)</f>
        <v>48700000</v>
      </c>
      <c r="F53" s="2">
        <f>_xlfn.IFNA(VLOOKUP(B53,Table2[[#All],[Scientific name]:[No. migrants_max]],11,FALSE),0)</f>
        <v>118000000</v>
      </c>
      <c r="G53" s="2">
        <f>AVERAGE(Table3[[#This Row],[BP_min]],Table3[[#This Row],[BP_max]])*Table3[[#This Row],[Nocturnal %]]</f>
        <v>0</v>
      </c>
      <c r="H53" s="2">
        <f>AVERAGE(Table3[[#This Row],[BP_min]],Table3[[#This Row],[BP_max]])*(1-Table3[[#This Row],[Nocturnal %]])</f>
        <v>83350000</v>
      </c>
    </row>
    <row r="54" spans="1:8" x14ac:dyDescent="0.25">
      <c r="A54" t="str">
        <f>'Adamík et al.'!A61</f>
        <v>Sand Martin</v>
      </c>
      <c r="B54" t="str">
        <f>'Adamík et al.'!B61</f>
        <v>Riparia riparia</v>
      </c>
      <c r="C54" t="str">
        <f>'Adamík et al.'!C61</f>
        <v>D</v>
      </c>
      <c r="D54">
        <v>0</v>
      </c>
      <c r="E54" s="2">
        <f>_xlfn.IFNA(VLOOKUP(B54,Table2[[#All],[Scientific name]:[No. migrants_max]],10,FALSE),0)</f>
        <v>29300000</v>
      </c>
      <c r="F54" s="2">
        <f>_xlfn.IFNA(VLOOKUP(B54,Table2[[#All],[Scientific name]:[No. migrants_max]],11,FALSE),0)</f>
        <v>51500000</v>
      </c>
      <c r="G54" s="2">
        <f>AVERAGE(Table3[[#This Row],[BP_min]],Table3[[#This Row],[BP_max]])*Table3[[#This Row],[Nocturnal %]]</f>
        <v>0</v>
      </c>
      <c r="H54" s="2">
        <f>AVERAGE(Table3[[#This Row],[BP_min]],Table3[[#This Row],[BP_max]])*(1-Table3[[#This Row],[Nocturnal %]])</f>
        <v>40400000</v>
      </c>
    </row>
    <row r="55" spans="1:8" x14ac:dyDescent="0.25">
      <c r="A55" t="str">
        <f>'Adamík et al.'!A8</f>
        <v>Red-throated Pipit</v>
      </c>
      <c r="B55" t="str">
        <f>'Adamík et al.'!B8</f>
        <v>Anthus cervinus</v>
      </c>
      <c r="C55" t="str">
        <f>'Adamík et al.'!C8</f>
        <v>D</v>
      </c>
      <c r="D55">
        <v>0</v>
      </c>
      <c r="E55" s="2">
        <f>_xlfn.IFNA(VLOOKUP(B55,Table2[[#All],[Scientific name]:[No. migrants_max]],10,FALSE),0)</f>
        <v>4350000</v>
      </c>
      <c r="F55" s="2">
        <f>_xlfn.IFNA(VLOOKUP(B55,Table2[[#All],[Scientific name]:[No. migrants_max]],11,FALSE),0)</f>
        <v>13000000</v>
      </c>
      <c r="G55" s="2">
        <f>AVERAGE(Table3[[#This Row],[BP_min]],Table3[[#This Row],[BP_max]])*Table3[[#This Row],[Nocturnal %]]</f>
        <v>0</v>
      </c>
      <c r="H55" s="2">
        <f>AVERAGE(Table3[[#This Row],[BP_min]],Table3[[#This Row],[BP_max]])*(1-Table3[[#This Row],[Nocturnal %]])</f>
        <v>8675000</v>
      </c>
    </row>
    <row r="56" spans="1:8" x14ac:dyDescent="0.25">
      <c r="A56" t="str">
        <f>'Adamík et al.'!A18</f>
        <v>European Roller</v>
      </c>
      <c r="B56" t="str">
        <f>'Adamík et al.'!B18</f>
        <v>Coracias garrulus</v>
      </c>
      <c r="C56" t="str">
        <f>'Adamík et al.'!C18</f>
        <v>D</v>
      </c>
      <c r="D56">
        <v>0</v>
      </c>
      <c r="E56" s="2">
        <f>_xlfn.IFNA(VLOOKUP(B56,Table2[[#All],[Scientific name]:[No. migrants_max]],10,FALSE),0)</f>
        <v>233000</v>
      </c>
      <c r="F56" s="2">
        <f>_xlfn.IFNA(VLOOKUP(B56,Table2[[#All],[Scientific name]:[No. migrants_max]],11,FALSE),0)</f>
        <v>484000</v>
      </c>
      <c r="G56" s="2">
        <f>AVERAGE(Table3[[#This Row],[BP_min]],Table3[[#This Row],[BP_max]])*Table3[[#This Row],[Nocturnal %]]</f>
        <v>0</v>
      </c>
      <c r="H56" s="2">
        <f>AVERAGE(Table3[[#This Row],[BP_min]],Table3[[#This Row],[BP_max]])*(1-Table3[[#This Row],[Nocturnal %]])</f>
        <v>358500</v>
      </c>
    </row>
    <row r="57" spans="1:8" x14ac:dyDescent="0.25">
      <c r="A57" t="str">
        <f>'Adamík et al.'!A11</f>
        <v>Alpine Swift</v>
      </c>
      <c r="B57" t="str">
        <f>'Adamík et al.'!B11</f>
        <v>Apus melba</v>
      </c>
      <c r="C57" t="str">
        <f>'Adamík et al.'!C11</f>
        <v>D &amp; N</v>
      </c>
      <c r="D57">
        <v>0.5</v>
      </c>
      <c r="E57" s="2">
        <f>_xlfn.IFNA(VLOOKUP(B57,Table2[[#All],[Scientific name]:[No. migrants_max]],10,FALSE),0)</f>
        <v>0</v>
      </c>
      <c r="F57" s="2">
        <f>_xlfn.IFNA(VLOOKUP(B57,Table2[[#All],[Scientific name]:[No. migrants_max]],11,FALSE),0)</f>
        <v>0</v>
      </c>
      <c r="G57" s="2">
        <f>AVERAGE(Table3[[#This Row],[BP_min]],Table3[[#This Row],[BP_max]])*Table3[[#This Row],[Nocturnal %]]</f>
        <v>0</v>
      </c>
      <c r="H57" s="2">
        <f>AVERAGE(Table3[[#This Row],[BP_min]],Table3[[#This Row],[BP_max]])*(1-Table3[[#This Row],[Nocturnal %]])</f>
        <v>0</v>
      </c>
    </row>
    <row r="58" spans="1:8" x14ac:dyDescent="0.25">
      <c r="A58" t="str">
        <f>'Adamík et al.'!A15</f>
        <v>Red-rumped Swallow</v>
      </c>
      <c r="B58" t="str">
        <f>'Adamík et al.'!B15</f>
        <v>Cecropis daurica</v>
      </c>
      <c r="C58" t="str">
        <f>'Adamík et al.'!C15</f>
        <v>D</v>
      </c>
      <c r="D58">
        <v>0</v>
      </c>
      <c r="E58" s="2">
        <f>_xlfn.IFNA(VLOOKUP(B58,Table2[[#All],[Scientific name]:[No. migrants_max]],10,FALSE),0)</f>
        <v>0</v>
      </c>
      <c r="F58" s="2">
        <f>_xlfn.IFNA(VLOOKUP(B58,Table2[[#All],[Scientific name]:[No. migrants_max]],11,FALSE),0)</f>
        <v>0</v>
      </c>
      <c r="G58" s="2">
        <f>AVERAGE(Table3[[#This Row],[BP_min]],Table3[[#This Row],[BP_max]])*Table3[[#This Row],[Nocturnal %]]</f>
        <v>0</v>
      </c>
      <c r="H58" s="2">
        <f>AVERAGE(Table3[[#This Row],[BP_min]],Table3[[#This Row],[BP_max]])*(1-Table3[[#This Row],[Nocturnal %]])</f>
        <v>0</v>
      </c>
    </row>
    <row r="59" spans="1:8" x14ac:dyDescent="0.25">
      <c r="A59" t="str">
        <f>'Adamík et al.'!A16</f>
        <v>Rufous-tailed Scrub Robin</v>
      </c>
      <c r="B59" t="str">
        <f>'Adamík et al.'!B16</f>
        <v>Cercotrichas galactotes</v>
      </c>
      <c r="C59" t="str">
        <f>'Adamík et al.'!C16</f>
        <v>N</v>
      </c>
      <c r="D59">
        <v>1</v>
      </c>
      <c r="E59" s="2">
        <f>_xlfn.IFNA(VLOOKUP(B59,Table2[[#All],[Scientific name]:[No. migrants_max]],10,FALSE),0)</f>
        <v>0</v>
      </c>
      <c r="F59" s="2">
        <f>_xlfn.IFNA(VLOOKUP(B59,Table2[[#All],[Scientific name]:[No. migrants_max]],11,FALSE),0)</f>
        <v>0</v>
      </c>
      <c r="G59" s="2">
        <f>AVERAGE(Table3[[#This Row],[BP_min]],Table3[[#This Row],[BP_max]])*Table3[[#This Row],[Nocturnal %]]</f>
        <v>0</v>
      </c>
      <c r="H59" s="2">
        <f>AVERAGE(Table3[[#This Row],[BP_min]],Table3[[#This Row],[BP_max]])*(1-Table3[[#This Row],[Nocturnal %]])</f>
        <v>0</v>
      </c>
    </row>
    <row r="60" spans="1:8" x14ac:dyDescent="0.25">
      <c r="A60" t="str">
        <f>'Adamík et al.'!A17</f>
        <v>Great Spotted Cuckoo</v>
      </c>
      <c r="B60" t="str">
        <f>'Adamík et al.'!B17</f>
        <v>Clamator glandarius</v>
      </c>
      <c r="C60" t="str">
        <f>'Adamík et al.'!C17</f>
        <v>D &amp; N</v>
      </c>
      <c r="D60">
        <v>0.5</v>
      </c>
      <c r="E60" s="2">
        <f>_xlfn.IFNA(VLOOKUP(B60,Table2[[#All],[Scientific name]:[No. migrants_max]],10,FALSE),0)</f>
        <v>0</v>
      </c>
      <c r="F60" s="2">
        <f>_xlfn.IFNA(VLOOKUP(B60,Table2[[#All],[Scientific name]:[No. migrants_max]],11,FALSE),0)</f>
        <v>0</v>
      </c>
      <c r="G60" s="2">
        <f>AVERAGE(Table3[[#This Row],[BP_min]],Table3[[#This Row],[BP_max]])*Table3[[#This Row],[Nocturnal %]]</f>
        <v>0</v>
      </c>
      <c r="H60" s="2">
        <f>AVERAGE(Table3[[#This Row],[BP_min]],Table3[[#This Row],[BP_max]])*(1-Table3[[#This Row],[Nocturnal %]])</f>
        <v>0</v>
      </c>
    </row>
    <row r="61" spans="1:8" x14ac:dyDescent="0.25">
      <c r="A61" t="str">
        <f>'Adamík et al.'!A21</f>
        <v>Cream-colored Courser</v>
      </c>
      <c r="B61" t="str">
        <f>'Adamík et al.'!B21</f>
        <v>Cursorius cursor</v>
      </c>
      <c r="C61" t="str">
        <f>'Adamík et al.'!C21</f>
        <v>D</v>
      </c>
      <c r="D61">
        <v>0</v>
      </c>
      <c r="E61" s="2">
        <f>_xlfn.IFNA(VLOOKUP(B61,Table2[[#All],[Scientific name]:[No. migrants_max]],10,FALSE),0)</f>
        <v>0</v>
      </c>
      <c r="F61" s="2">
        <f>_xlfn.IFNA(VLOOKUP(B61,Table2[[#All],[Scientific name]:[No. migrants_max]],11,FALSE),0)</f>
        <v>0</v>
      </c>
      <c r="G61" s="2">
        <f>AVERAGE(Table3[[#This Row],[BP_min]],Table3[[#This Row],[BP_max]])*Table3[[#This Row],[Nocturnal %]]</f>
        <v>0</v>
      </c>
      <c r="H61" s="2">
        <f>AVERAGE(Table3[[#This Row],[BP_min]],Table3[[#This Row],[BP_max]])*(1-Table3[[#This Row],[Nocturnal %]])</f>
        <v>0</v>
      </c>
    </row>
    <row r="62" spans="1:8" x14ac:dyDescent="0.25">
      <c r="A62" t="str">
        <f>'Adamík et al.'!A27</f>
        <v>Black-winged Pratincole</v>
      </c>
      <c r="B62" t="str">
        <f>'Adamík et al.'!B27</f>
        <v>Glareola nordmanni</v>
      </c>
      <c r="C62" t="str">
        <f>'Adamík et al.'!C27</f>
        <v>D</v>
      </c>
      <c r="D62">
        <v>0</v>
      </c>
      <c r="E62" s="2">
        <f>_xlfn.IFNA(VLOOKUP(B62,Table2[[#All],[Scientific name]:[No. migrants_max]],10,FALSE),0)</f>
        <v>0</v>
      </c>
      <c r="F62" s="2">
        <f>_xlfn.IFNA(VLOOKUP(B62,Table2[[#All],[Scientific name]:[No. migrants_max]],11,FALSE),0)</f>
        <v>0</v>
      </c>
      <c r="G62" s="2">
        <f>AVERAGE(Table3[[#This Row],[BP_min]],Table3[[#This Row],[BP_max]])*Table3[[#This Row],[Nocturnal %]]</f>
        <v>0</v>
      </c>
      <c r="H62" s="2">
        <f>AVERAGE(Table3[[#This Row],[BP_min]],Table3[[#This Row],[BP_max]])*(1-Table3[[#This Row],[Nocturnal %]])</f>
        <v>0</v>
      </c>
    </row>
    <row r="63" spans="1:8" x14ac:dyDescent="0.25">
      <c r="A63" t="str">
        <f>'Adamík et al.'!A28</f>
        <v>Collared Pratincole</v>
      </c>
      <c r="B63" t="str">
        <f>'Adamík et al.'!B28</f>
        <v>Glareola pratincola</v>
      </c>
      <c r="C63" t="str">
        <f>'Adamík et al.'!C28</f>
        <v>D</v>
      </c>
      <c r="D63">
        <v>0</v>
      </c>
      <c r="E63" s="2">
        <f>_xlfn.IFNA(VLOOKUP(B63,Table2[[#All],[Scientific name]:[No. migrants_max]],10,FALSE),0)</f>
        <v>0</v>
      </c>
      <c r="F63" s="2">
        <f>_xlfn.IFNA(VLOOKUP(B63,Table2[[#All],[Scientific name]:[No. migrants_max]],11,FALSE),0)</f>
        <v>0</v>
      </c>
      <c r="G63" s="2">
        <f>AVERAGE(Table3[[#This Row],[BP_min]],Table3[[#This Row],[BP_max]])*Table3[[#This Row],[Nocturnal %]]</f>
        <v>0</v>
      </c>
      <c r="H63" s="2">
        <f>AVERAGE(Table3[[#This Row],[BP_min]],Table3[[#This Row],[BP_max]])*(1-Table3[[#This Row],[Nocturnal %]])</f>
        <v>0</v>
      </c>
    </row>
    <row r="64" spans="1:8" x14ac:dyDescent="0.25">
      <c r="A64" t="str">
        <f>'Adamík et al.'!A32</f>
        <v>White-throated Robin</v>
      </c>
      <c r="B64" t="str">
        <f>'Adamík et al.'!B32</f>
        <v>Irania gutturalis</v>
      </c>
      <c r="C64" t="str">
        <f>'Adamík et al.'!C32</f>
        <v>N</v>
      </c>
      <c r="D64">
        <v>1</v>
      </c>
      <c r="E64" s="2">
        <f>_xlfn.IFNA(VLOOKUP(B64,Table2[[#All],[Scientific name]:[No. migrants_max]],10,FALSE),0)</f>
        <v>0</v>
      </c>
      <c r="F64" s="2">
        <f>_xlfn.IFNA(VLOOKUP(B64,Table2[[#All],[Scientific name]:[No. migrants_max]],11,FALSE),0)</f>
        <v>0</v>
      </c>
      <c r="G64" s="2">
        <f>AVERAGE(Table3[[#This Row],[BP_min]],Table3[[#This Row],[BP_max]])*Table3[[#This Row],[Nocturnal %]]</f>
        <v>0</v>
      </c>
      <c r="H64" s="2">
        <f>AVERAGE(Table3[[#This Row],[BP_min]],Table3[[#This Row],[BP_max]])*(1-Table3[[#This Row],[Nocturnal %]])</f>
        <v>0</v>
      </c>
    </row>
    <row r="65" spans="1:8" x14ac:dyDescent="0.25">
      <c r="A65" t="str">
        <f>'Adamík et al.'!A34</f>
        <v>Isabelline Shrike</v>
      </c>
      <c r="B65" t="str">
        <f>'Adamík et al.'!B34</f>
        <v>Lanius isabellinus</v>
      </c>
      <c r="C65" t="str">
        <f>'Adamík et al.'!C34</f>
        <v>N</v>
      </c>
      <c r="D65">
        <v>1</v>
      </c>
      <c r="E65" s="2">
        <f>_xlfn.IFNA(VLOOKUP(B65,Table2[[#All],[Scientific name]:[No. migrants_max]],10,FALSE),0)</f>
        <v>0</v>
      </c>
      <c r="F65" s="2">
        <f>_xlfn.IFNA(VLOOKUP(B65,Table2[[#All],[Scientific name]:[No. migrants_max]],11,FALSE),0)</f>
        <v>0</v>
      </c>
      <c r="G65" s="2">
        <f>AVERAGE(Table3[[#This Row],[BP_min]],Table3[[#This Row],[BP_max]])*Table3[[#This Row],[Nocturnal %]]</f>
        <v>0</v>
      </c>
      <c r="H65" s="2">
        <f>AVERAGE(Table3[[#This Row],[BP_min]],Table3[[#This Row],[BP_max]])*(1-Table3[[#This Row],[Nocturnal %]])</f>
        <v>0</v>
      </c>
    </row>
    <row r="66" spans="1:8" x14ac:dyDescent="0.25">
      <c r="A66" t="str">
        <f>'Adamík et al.'!A45</f>
        <v>Blue Rock Thrush</v>
      </c>
      <c r="B66" t="str">
        <f>'Adamík et al.'!B45</f>
        <v>Monticola solitarius</v>
      </c>
      <c r="C66" t="str">
        <f>'Adamík et al.'!C45</f>
        <v>N</v>
      </c>
      <c r="D66">
        <v>1</v>
      </c>
      <c r="E66" s="2">
        <f>_xlfn.IFNA(VLOOKUP(B66,Table2[[#All],[Scientific name]:[No. migrants_max]],10,FALSE),0)</f>
        <v>0</v>
      </c>
      <c r="F66" s="2">
        <f>_xlfn.IFNA(VLOOKUP(B66,Table2[[#All],[Scientific name]:[No. migrants_max]],11,FALSE),0)</f>
        <v>0</v>
      </c>
      <c r="G66" s="2">
        <f>AVERAGE(Table3[[#This Row],[BP_min]],Table3[[#This Row],[BP_max]])*Table3[[#This Row],[Nocturnal %]]</f>
        <v>0</v>
      </c>
      <c r="H66" s="2">
        <f>AVERAGE(Table3[[#This Row],[BP_min]],Table3[[#This Row],[BP_max]])*(1-Table3[[#This Row],[Nocturnal %]])</f>
        <v>0</v>
      </c>
    </row>
    <row r="67" spans="1:8" x14ac:dyDescent="0.25">
      <c r="A67" t="str">
        <f>'Adamík et al.'!A46</f>
        <v>White Wagtail</v>
      </c>
      <c r="B67" t="str">
        <f>'Adamík et al.'!B46</f>
        <v>Motacilla alba</v>
      </c>
      <c r="C67" t="str">
        <f>'Adamík et al.'!C46</f>
        <v>D &amp; N</v>
      </c>
      <c r="D67">
        <v>0.5</v>
      </c>
      <c r="E67" s="2">
        <f>_xlfn.IFNA(VLOOKUP(B67,Table2[[#All],[Scientific name]:[No. migrants_max]],10,FALSE),0)</f>
        <v>0</v>
      </c>
      <c r="F67" s="2">
        <f>_xlfn.IFNA(VLOOKUP(B67,Table2[[#All],[Scientific name]:[No. migrants_max]],11,FALSE),0)</f>
        <v>0</v>
      </c>
      <c r="G67" s="2">
        <f>AVERAGE(Table3[[#This Row],[BP_min]],Table3[[#This Row],[BP_max]])*Table3[[#This Row],[Nocturnal %]]</f>
        <v>0</v>
      </c>
      <c r="H67" s="2">
        <f>AVERAGE(Table3[[#This Row],[BP_min]],Table3[[#This Row],[BP_max]])*(1-Table3[[#This Row],[Nocturnal %]])</f>
        <v>0</v>
      </c>
    </row>
    <row r="68" spans="1:8" x14ac:dyDescent="0.25">
      <c r="A68" t="str">
        <f>'Adamík et al.'!A47</f>
        <v>Grey Wagtail</v>
      </c>
      <c r="B68" t="str">
        <f>'Adamík et al.'!B47</f>
        <v>Motacilla cinerea</v>
      </c>
      <c r="C68" t="str">
        <f>'Adamík et al.'!C47</f>
        <v>D</v>
      </c>
      <c r="D68">
        <v>0</v>
      </c>
      <c r="E68" s="2">
        <f>_xlfn.IFNA(VLOOKUP(B68,Table2[[#All],[Scientific name]:[No. migrants_max]],10,FALSE),0)</f>
        <v>0</v>
      </c>
      <c r="F68" s="2">
        <f>_xlfn.IFNA(VLOOKUP(B68,Table2[[#All],[Scientific name]:[No. migrants_max]],11,FALSE),0)</f>
        <v>0</v>
      </c>
      <c r="G68" s="2">
        <f>AVERAGE(Table3[[#This Row],[BP_min]],Table3[[#This Row],[BP_max]])*Table3[[#This Row],[Nocturnal %]]</f>
        <v>0</v>
      </c>
      <c r="H68" s="2">
        <f>AVERAGE(Table3[[#This Row],[BP_min]],Table3[[#This Row],[BP_max]])*(1-Table3[[#This Row],[Nocturnal %]])</f>
        <v>0</v>
      </c>
    </row>
    <row r="69" spans="1:8" x14ac:dyDescent="0.25">
      <c r="A69" t="str">
        <f>'Adamík et al.'!A50</f>
        <v>Desert Wheatear</v>
      </c>
      <c r="B69" t="str">
        <f>'Adamík et al.'!B50</f>
        <v>Oenanthe deserti</v>
      </c>
      <c r="C69" t="str">
        <f>'Adamík et al.'!C50</f>
        <v>N</v>
      </c>
      <c r="D69">
        <v>1</v>
      </c>
      <c r="E69" s="2">
        <f>_xlfn.IFNA(VLOOKUP(B69,Table2[[#All],[Scientific name]:[No. migrants_max]],10,FALSE),0)</f>
        <v>0</v>
      </c>
      <c r="F69" s="2">
        <f>_xlfn.IFNA(VLOOKUP(B69,Table2[[#All],[Scientific name]:[No. migrants_max]],11,FALSE),0)</f>
        <v>0</v>
      </c>
      <c r="G69" s="2">
        <f>AVERAGE(Table3[[#This Row],[BP_min]],Table3[[#This Row],[BP_max]])*Table3[[#This Row],[Nocturnal %]]</f>
        <v>0</v>
      </c>
      <c r="H69" s="2">
        <f>AVERAGE(Table3[[#This Row],[BP_min]],Table3[[#This Row],[BP_max]])*(1-Table3[[#This Row],[Nocturnal %]])</f>
        <v>0</v>
      </c>
    </row>
    <row r="70" spans="1:8" x14ac:dyDescent="0.25">
      <c r="A70" t="str">
        <f>'Adamík et al.'!A57</f>
        <v>Iberian Chiffchaff</v>
      </c>
      <c r="B70" t="str">
        <f>'Adamík et al.'!B57</f>
        <v>Phylloscopus ibericus</v>
      </c>
      <c r="C70" t="str">
        <f>'Adamík et al.'!C57</f>
        <v>N</v>
      </c>
      <c r="D70">
        <v>1</v>
      </c>
      <c r="E70" s="2">
        <f>_xlfn.IFNA(VLOOKUP(B70,Table2[[#All],[Scientific name]:[No. migrants_max]],10,FALSE),0)</f>
        <v>0</v>
      </c>
      <c r="F70" s="2">
        <f>_xlfn.IFNA(VLOOKUP(B70,Table2[[#All],[Scientific name]:[No. migrants_max]],11,FALSE),0)</f>
        <v>0</v>
      </c>
      <c r="G70" s="2">
        <f>AVERAGE(Table3[[#This Row],[BP_min]],Table3[[#This Row],[BP_max]])*Table3[[#This Row],[Nocturnal %]]</f>
        <v>0</v>
      </c>
      <c r="H70" s="2">
        <f>AVERAGE(Table3[[#This Row],[BP_min]],Table3[[#This Row],[BP_max]])*(1-Table3[[#This Row],[Nocturnal %]])</f>
        <v>0</v>
      </c>
    </row>
    <row r="71" spans="1:8" x14ac:dyDescent="0.25">
      <c r="A71" t="str">
        <f>'Adamík et al.'!A60</f>
        <v>Eurasian Crag Martin</v>
      </c>
      <c r="B71" t="str">
        <f>'Adamík et al.'!B60</f>
        <v>Ptyonoprogne rupestris</v>
      </c>
      <c r="C71" t="str">
        <f>'Adamík et al.'!C60</f>
        <v>D</v>
      </c>
      <c r="D71">
        <v>0</v>
      </c>
      <c r="E71" s="2">
        <f>_xlfn.IFNA(VLOOKUP(B71,Table2[[#All],[Scientific name]:[No. migrants_max]],10,FALSE),0)</f>
        <v>0</v>
      </c>
      <c r="F71" s="2">
        <f>_xlfn.IFNA(VLOOKUP(B71,Table2[[#All],[Scientific name]:[No. migrants_max]],11,FALSE),0)</f>
        <v>0</v>
      </c>
      <c r="G71" s="2">
        <f>AVERAGE(Table3[[#This Row],[BP_min]],Table3[[#This Row],[BP_max]])*Table3[[#This Row],[Nocturnal %]]</f>
        <v>0</v>
      </c>
      <c r="H71" s="2">
        <f>AVERAGE(Table3[[#This Row],[BP_min]],Table3[[#This Row],[BP_max]])*(1-Table3[[#This Row],[Nocturnal %]])</f>
        <v>0</v>
      </c>
    </row>
    <row r="72" spans="1:8" x14ac:dyDescent="0.25">
      <c r="A72" t="str">
        <f>'Adamík et al.'!A63</f>
        <v>Eurasian Stonechat</v>
      </c>
      <c r="B72" t="str">
        <f>'Adamík et al.'!B63</f>
        <v>Saxicola torquatus</v>
      </c>
      <c r="C72" t="str">
        <f>'Adamík et al.'!C63</f>
        <v>N</v>
      </c>
      <c r="D72">
        <v>1</v>
      </c>
      <c r="E72" s="2">
        <f>_xlfn.IFNA(VLOOKUP(B72,Table2[[#All],[Scientific name]:[No. migrants_max]],10,FALSE),0)</f>
        <v>0</v>
      </c>
      <c r="F72" s="2">
        <f>_xlfn.IFNA(VLOOKUP(B72,Table2[[#All],[Scientific name]:[No. migrants_max]],11,FALSE),0)</f>
        <v>0</v>
      </c>
      <c r="G72" s="2">
        <f>AVERAGE(Table3[[#This Row],[BP_min]],Table3[[#This Row],[BP_max]])*Table3[[#This Row],[Nocturnal %]]</f>
        <v>0</v>
      </c>
      <c r="H72" s="2">
        <f>AVERAGE(Table3[[#This Row],[BP_min]],Table3[[#This Row],[BP_max]])*(1-Table3[[#This Row],[Nocturnal %]])</f>
        <v>0</v>
      </c>
    </row>
    <row r="73" spans="1:8" x14ac:dyDescent="0.25">
      <c r="A73" t="s">
        <v>244</v>
      </c>
      <c r="E73" s="5">
        <f>SUBTOTAL(109,Table3[BP_min])</f>
        <v>1484640100</v>
      </c>
      <c r="F73" s="5">
        <f>SUBTOTAL(109,Table3[BP_max])</f>
        <v>2815783000</v>
      </c>
      <c r="G73" s="5">
        <f>SUBTOTAL(109,Table3[BP_mean_N])</f>
        <v>1626353800</v>
      </c>
      <c r="H73" s="5">
        <f>SUBTOTAL(109,Table3[BP_mean_D])</f>
        <v>523857750</v>
      </c>
    </row>
    <row r="74" spans="1:8" x14ac:dyDescent="0.25">
      <c r="H74" s="6">
        <f>Table3[[#Totals],[BP_mean_D]]/(Table3[[#Totals],[BP_mean_N]]+Table3[[#Totals],[BP_mean_D]])</f>
        <v>0.24363079530476897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5"/>
  <sheetViews>
    <sheetView workbookViewId="0">
      <selection activeCell="R5" sqref="R5"/>
    </sheetView>
  </sheetViews>
  <sheetFormatPr defaultRowHeight="15" x14ac:dyDescent="0.25"/>
  <cols>
    <col min="1" max="1" width="5.85546875" customWidth="1"/>
    <col min="2" max="2" width="23.42578125" bestFit="1" customWidth="1"/>
    <col min="3" max="3" width="25.7109375" bestFit="1" customWidth="1"/>
    <col min="4" max="4" width="7.7109375" customWidth="1"/>
    <col min="5" max="5" width="5.5703125" bestFit="1" customWidth="1"/>
    <col min="6" max="6" width="12.28515625" customWidth="1"/>
    <col min="7" max="7" width="6.140625" bestFit="1" customWidth="1"/>
    <col min="8" max="8" width="13.85546875" customWidth="1"/>
    <col min="9" max="9" width="13.42578125" style="2" bestFit="1" customWidth="1"/>
    <col min="10" max="10" width="14.42578125" style="2" bestFit="1" customWidth="1"/>
    <col min="11" max="11" width="18.7109375" style="2" customWidth="1"/>
    <col min="12" max="12" width="19.140625" style="2" customWidth="1"/>
    <col min="18" max="18" width="14.7109375" bestFit="1" customWidth="1"/>
  </cols>
  <sheetData>
    <row r="1" spans="1:18" ht="76.150000000000006" customHeight="1" x14ac:dyDescent="0.25">
      <c r="A1" s="3" t="s">
        <v>231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8" ht="60.6" customHeight="1" x14ac:dyDescent="0.25">
      <c r="A2" s="3" t="s">
        <v>232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4" spans="1:18" x14ac:dyDescent="0.25">
      <c r="A4" t="s">
        <v>145</v>
      </c>
      <c r="B4" t="s">
        <v>146</v>
      </c>
      <c r="C4" t="s">
        <v>147</v>
      </c>
      <c r="D4" t="s">
        <v>148</v>
      </c>
      <c r="E4" t="s">
        <v>149</v>
      </c>
      <c r="F4" t="s">
        <v>150</v>
      </c>
      <c r="G4" t="s">
        <v>151</v>
      </c>
      <c r="H4" t="s">
        <v>152</v>
      </c>
      <c r="I4" s="2" t="s">
        <v>153</v>
      </c>
      <c r="J4" s="2" t="s">
        <v>154</v>
      </c>
      <c r="K4" s="2" t="s">
        <v>155</v>
      </c>
      <c r="L4" s="2" t="s">
        <v>156</v>
      </c>
    </row>
    <row r="5" spans="1:18" x14ac:dyDescent="0.25">
      <c r="A5">
        <v>1</v>
      </c>
      <c r="B5" t="s">
        <v>1</v>
      </c>
      <c r="C5" t="s">
        <v>157</v>
      </c>
      <c r="D5">
        <v>1</v>
      </c>
      <c r="E5">
        <v>4.7</v>
      </c>
      <c r="F5">
        <v>1</v>
      </c>
      <c r="G5">
        <v>0.44</v>
      </c>
      <c r="H5">
        <v>2.0499999999999998</v>
      </c>
      <c r="I5" s="2">
        <v>1500000</v>
      </c>
      <c r="J5" s="2">
        <v>2900000</v>
      </c>
      <c r="K5" s="2">
        <v>5300000</v>
      </c>
      <c r="L5" s="2">
        <v>10200000</v>
      </c>
      <c r="O5">
        <f>Table2[[#This Row],[CS]]*Table2[[#This Row],[No. broods]]*Table2[[#This Row],[BS]]</f>
        <v>2.0680000000000001</v>
      </c>
      <c r="R5" s="4">
        <f>Table2[[#This Row],[BP_min]]*2+Table2[[#This Row],[BP_min]]*0.85*Table2[[#This Row],[No. offspring]]*0.6</f>
        <v>4568250</v>
      </c>
    </row>
    <row r="6" spans="1:18" x14ac:dyDescent="0.25">
      <c r="A6">
        <v>2</v>
      </c>
      <c r="B6" s="1" t="s">
        <v>4</v>
      </c>
      <c r="C6" t="s">
        <v>158</v>
      </c>
      <c r="D6">
        <v>1</v>
      </c>
      <c r="E6">
        <v>5</v>
      </c>
      <c r="F6">
        <v>1.5</v>
      </c>
      <c r="G6">
        <v>0.68</v>
      </c>
      <c r="H6">
        <v>5.07</v>
      </c>
      <c r="I6" s="2">
        <v>12000</v>
      </c>
      <c r="J6" s="2">
        <v>20000</v>
      </c>
      <c r="K6" s="2">
        <v>64100</v>
      </c>
      <c r="L6" s="2">
        <v>107000</v>
      </c>
      <c r="O6">
        <f>Table2[[#This Row],[CS]]*Table2[[#This Row],[No. broods]]*Table2[[#This Row],[BS]]</f>
        <v>5.1000000000000005</v>
      </c>
      <c r="R6" s="4">
        <f>Table2[[#This Row],[BP_min]]*2+Table2[[#This Row],[BP_min]]*0.85*Table2[[#This Row],[No. offspring]]*0.6</f>
        <v>55028.399999999994</v>
      </c>
    </row>
    <row r="7" spans="1:18" x14ac:dyDescent="0.25">
      <c r="A7">
        <v>3</v>
      </c>
      <c r="B7" t="s">
        <v>6</v>
      </c>
      <c r="C7" t="s">
        <v>159</v>
      </c>
      <c r="D7">
        <v>1</v>
      </c>
      <c r="E7">
        <v>5.13</v>
      </c>
      <c r="F7">
        <v>1</v>
      </c>
      <c r="G7">
        <v>0.54</v>
      </c>
      <c r="H7">
        <v>2.77</v>
      </c>
      <c r="I7" s="2">
        <v>3200000</v>
      </c>
      <c r="J7" s="2">
        <v>6800000</v>
      </c>
      <c r="K7" s="2">
        <v>12700000</v>
      </c>
      <c r="L7" s="2">
        <v>26900000</v>
      </c>
      <c r="O7">
        <f>Table2[[#This Row],[CS]]*Table2[[#This Row],[No. broods]]*Table2[[#This Row],[BS]]</f>
        <v>2.7702</v>
      </c>
      <c r="R7" s="4">
        <f>Table2[[#This Row],[BP_min]]*2+Table2[[#This Row],[BP_min]]*0.85*Table2[[#This Row],[No. offspring]]*0.6</f>
        <v>10920640</v>
      </c>
    </row>
    <row r="8" spans="1:18" x14ac:dyDescent="0.25">
      <c r="A8">
        <v>4</v>
      </c>
      <c r="B8" t="s">
        <v>8</v>
      </c>
      <c r="C8" t="s">
        <v>160</v>
      </c>
      <c r="D8">
        <v>1</v>
      </c>
      <c r="E8">
        <v>5.25</v>
      </c>
      <c r="F8">
        <v>1</v>
      </c>
      <c r="G8">
        <v>0.54</v>
      </c>
      <c r="H8">
        <v>2.84</v>
      </c>
      <c r="I8" s="2">
        <v>4400000</v>
      </c>
      <c r="J8" s="2">
        <v>7400000</v>
      </c>
      <c r="K8" s="2">
        <v>17600000</v>
      </c>
      <c r="L8" s="2">
        <v>29600000</v>
      </c>
      <c r="O8">
        <f>Table2[[#This Row],[CS]]*Table2[[#This Row],[No. broods]]*Table2[[#This Row],[BS]]</f>
        <v>2.835</v>
      </c>
      <c r="R8" s="4">
        <f>Table2[[#This Row],[BP_min]]*2+Table2[[#This Row],[BP_min]]*0.85*Table2[[#This Row],[No. offspring]]*0.6</f>
        <v>15172960</v>
      </c>
    </row>
    <row r="9" spans="1:18" x14ac:dyDescent="0.25">
      <c r="A9">
        <v>5</v>
      </c>
      <c r="B9" t="s">
        <v>10</v>
      </c>
      <c r="C9" t="s">
        <v>161</v>
      </c>
      <c r="D9">
        <v>1</v>
      </c>
      <c r="E9">
        <v>3.9</v>
      </c>
      <c r="F9">
        <v>1.2</v>
      </c>
      <c r="G9">
        <v>0.55000000000000004</v>
      </c>
      <c r="H9">
        <v>2.57</v>
      </c>
      <c r="I9" s="2">
        <v>2700000</v>
      </c>
      <c r="J9" s="2">
        <v>5000000</v>
      </c>
      <c r="K9" s="2">
        <v>10400000</v>
      </c>
      <c r="L9" s="2">
        <v>19200000</v>
      </c>
      <c r="O9">
        <f>Table2[[#This Row],[CS]]*Table2[[#This Row],[No. broods]]*Table2[[#This Row],[BS]]</f>
        <v>2.5739999999999998</v>
      </c>
      <c r="R9" s="4">
        <f>Table2[[#This Row],[BP_min]]*2+Table2[[#This Row],[BP_min]]*0.85*Table2[[#This Row],[No. offspring]]*0.6</f>
        <v>8938890</v>
      </c>
    </row>
    <row r="10" spans="1:18" x14ac:dyDescent="0.25">
      <c r="A10">
        <v>6</v>
      </c>
      <c r="B10" t="s">
        <v>12</v>
      </c>
      <c r="C10" t="s">
        <v>162</v>
      </c>
      <c r="D10">
        <v>1</v>
      </c>
      <c r="E10">
        <v>4.18</v>
      </c>
      <c r="F10">
        <v>1</v>
      </c>
      <c r="G10">
        <v>0.68</v>
      </c>
      <c r="H10">
        <v>2.84</v>
      </c>
      <c r="I10" s="2">
        <v>1000000</v>
      </c>
      <c r="J10" s="2">
        <v>1900000</v>
      </c>
      <c r="K10" s="2">
        <v>4010000</v>
      </c>
      <c r="L10" s="2">
        <v>7610000</v>
      </c>
      <c r="O10">
        <f>Table2[[#This Row],[CS]]*Table2[[#This Row],[No. broods]]*Table2[[#This Row],[BS]]</f>
        <v>2.8424</v>
      </c>
      <c r="R10" s="4">
        <f>Table2[[#This Row],[BP_min]]*2+Table2[[#This Row],[BP_min]]*0.85*Table2[[#This Row],[No. offspring]]*0.6</f>
        <v>3448400</v>
      </c>
    </row>
    <row r="11" spans="1:18" x14ac:dyDescent="0.25">
      <c r="A11">
        <v>7</v>
      </c>
      <c r="B11" t="s">
        <v>15</v>
      </c>
      <c r="C11" t="s">
        <v>163</v>
      </c>
      <c r="D11">
        <v>1</v>
      </c>
      <c r="E11">
        <v>5.5</v>
      </c>
      <c r="F11">
        <v>1</v>
      </c>
      <c r="G11">
        <v>0.62</v>
      </c>
      <c r="H11">
        <v>3.41</v>
      </c>
      <c r="I11" s="2">
        <v>1000000</v>
      </c>
      <c r="J11" s="2">
        <v>3000000</v>
      </c>
      <c r="K11" s="2">
        <v>4350000</v>
      </c>
      <c r="L11" s="2">
        <v>13000000</v>
      </c>
      <c r="O11">
        <f>Table2[[#This Row],[CS]]*Table2[[#This Row],[No. broods]]*Table2[[#This Row],[BS]]</f>
        <v>3.41</v>
      </c>
      <c r="R11" s="4">
        <f>Table2[[#This Row],[BP_min]]*2+Table2[[#This Row],[BP_min]]*0.85*Table2[[#This Row],[No. offspring]]*0.6</f>
        <v>3739100</v>
      </c>
    </row>
    <row r="12" spans="1:18" x14ac:dyDescent="0.25">
      <c r="A12">
        <v>8</v>
      </c>
      <c r="B12" t="s">
        <v>18</v>
      </c>
      <c r="C12" t="s">
        <v>164</v>
      </c>
      <c r="D12">
        <v>1</v>
      </c>
      <c r="E12">
        <v>4.6100000000000003</v>
      </c>
      <c r="F12">
        <v>1.5</v>
      </c>
      <c r="G12">
        <v>0.54</v>
      </c>
      <c r="H12">
        <v>3.73</v>
      </c>
      <c r="I12" s="2">
        <v>27000000</v>
      </c>
      <c r="J12" s="2">
        <v>42000000</v>
      </c>
      <c r="K12" s="2">
        <v>123000000</v>
      </c>
      <c r="L12" s="2">
        <v>191000000</v>
      </c>
      <c r="O12">
        <f>Table2[[#This Row],[CS]]*Table2[[#This Row],[No. broods]]*Table2[[#This Row],[BS]]</f>
        <v>3.7341000000000006</v>
      </c>
      <c r="R12" s="4">
        <f>Table2[[#This Row],[BP_min]]*2+Table2[[#This Row],[BP_min]]*0.85*Table2[[#This Row],[No. offspring]]*0.6</f>
        <v>105362100</v>
      </c>
    </row>
    <row r="13" spans="1:18" x14ac:dyDescent="0.25">
      <c r="A13">
        <v>9</v>
      </c>
      <c r="B13" t="s">
        <v>20</v>
      </c>
      <c r="C13" t="s">
        <v>165</v>
      </c>
      <c r="D13">
        <v>2</v>
      </c>
      <c r="E13">
        <v>2.35</v>
      </c>
      <c r="F13">
        <v>1</v>
      </c>
      <c r="G13">
        <v>0.64</v>
      </c>
      <c r="H13">
        <v>1.5</v>
      </c>
      <c r="I13" s="2">
        <v>6900000</v>
      </c>
      <c r="J13" s="2">
        <v>17000000</v>
      </c>
      <c r="K13" s="2">
        <v>22100000</v>
      </c>
      <c r="L13" s="2">
        <v>54400000</v>
      </c>
      <c r="O13">
        <f>Table2[[#This Row],[CS]]*Table2[[#This Row],[No. broods]]*Table2[[#This Row],[BS]]</f>
        <v>1.504</v>
      </c>
      <c r="R13" s="4">
        <f>Table2[[#This Row],[BP_min]]*2+Table2[[#This Row],[BP_min]]*0.85*Table2[[#This Row],[No. offspring]]*0.6</f>
        <v>19078500</v>
      </c>
    </row>
    <row r="14" spans="1:18" x14ac:dyDescent="0.25">
      <c r="A14">
        <v>10</v>
      </c>
      <c r="B14" t="s">
        <v>24</v>
      </c>
      <c r="C14" t="s">
        <v>166</v>
      </c>
      <c r="D14">
        <v>2</v>
      </c>
      <c r="E14">
        <v>2.5</v>
      </c>
      <c r="F14">
        <v>2</v>
      </c>
      <c r="G14">
        <v>0.41</v>
      </c>
      <c r="H14">
        <v>2.0499999999999998</v>
      </c>
      <c r="I14" s="2">
        <v>39000</v>
      </c>
      <c r="J14" s="2">
        <v>160000</v>
      </c>
      <c r="K14" s="2">
        <v>138000</v>
      </c>
      <c r="L14" s="2">
        <v>565000</v>
      </c>
      <c r="O14">
        <f>Table2[[#This Row],[CS]]*Table2[[#This Row],[No. broods]]*Table2[[#This Row],[BS]]</f>
        <v>2.0499999999999998</v>
      </c>
      <c r="R14" s="4">
        <f>Table2[[#This Row],[BP_min]]*2+Table2[[#This Row],[BP_min]]*0.85*Table2[[#This Row],[No. offspring]]*0.6</f>
        <v>118774.5</v>
      </c>
    </row>
    <row r="15" spans="1:18" x14ac:dyDescent="0.25">
      <c r="A15">
        <v>11</v>
      </c>
      <c r="B15" t="s">
        <v>26</v>
      </c>
      <c r="C15" t="s">
        <v>167</v>
      </c>
      <c r="D15">
        <v>1</v>
      </c>
      <c r="E15">
        <v>3.5</v>
      </c>
      <c r="F15">
        <v>2</v>
      </c>
      <c r="G15">
        <v>0.4</v>
      </c>
      <c r="H15">
        <v>2.8</v>
      </c>
      <c r="I15" s="2">
        <v>7300000</v>
      </c>
      <c r="J15" s="2">
        <v>14000000</v>
      </c>
      <c r="K15" s="2">
        <v>29100000</v>
      </c>
      <c r="L15" s="2">
        <v>55700000</v>
      </c>
      <c r="O15">
        <f>Table2[[#This Row],[CS]]*Table2[[#This Row],[No. broods]]*Table2[[#This Row],[BS]]</f>
        <v>2.8000000000000003</v>
      </c>
      <c r="R15" s="4">
        <f>Table2[[#This Row],[BP_min]]*2+Table2[[#This Row],[BP_min]]*0.85*Table2[[#This Row],[No. offspring]]*0.6</f>
        <v>25024400</v>
      </c>
    </row>
    <row r="16" spans="1:18" x14ac:dyDescent="0.25">
      <c r="A16">
        <v>12</v>
      </c>
      <c r="B16" t="s">
        <v>28</v>
      </c>
      <c r="C16" t="s">
        <v>168</v>
      </c>
      <c r="D16">
        <v>2</v>
      </c>
      <c r="E16">
        <v>2</v>
      </c>
      <c r="F16">
        <v>1.5</v>
      </c>
      <c r="G16">
        <v>0.48</v>
      </c>
      <c r="H16">
        <v>1.44</v>
      </c>
      <c r="I16" s="2">
        <v>470000</v>
      </c>
      <c r="J16" s="2">
        <v>1000000</v>
      </c>
      <c r="K16" s="2">
        <v>1490000</v>
      </c>
      <c r="L16" s="2">
        <v>3160000</v>
      </c>
      <c r="O16">
        <f>Table2[[#This Row],[CS]]*Table2[[#This Row],[No. broods]]*Table2[[#This Row],[BS]]</f>
        <v>1.44</v>
      </c>
      <c r="R16" s="4">
        <f>Table2[[#This Row],[BP_min]]*2+Table2[[#This Row],[BP_min]]*0.85*Table2[[#This Row],[No. offspring]]*0.6</f>
        <v>1285168</v>
      </c>
    </row>
    <row r="17" spans="1:18" x14ac:dyDescent="0.25">
      <c r="A17">
        <v>13</v>
      </c>
      <c r="B17" t="s">
        <v>233</v>
      </c>
      <c r="C17" t="s">
        <v>169</v>
      </c>
      <c r="D17">
        <v>2</v>
      </c>
      <c r="E17">
        <v>2</v>
      </c>
      <c r="F17">
        <v>1.5</v>
      </c>
      <c r="G17">
        <v>0.48</v>
      </c>
      <c r="H17">
        <v>1.44</v>
      </c>
      <c r="I17" s="2">
        <v>21000</v>
      </c>
      <c r="J17" s="2">
        <v>110000</v>
      </c>
      <c r="K17" s="2">
        <v>66400</v>
      </c>
      <c r="L17" s="2">
        <v>348000</v>
      </c>
      <c r="O17">
        <f>Table2[[#This Row],[CS]]*Table2[[#This Row],[No. broods]]*Table2[[#This Row],[BS]]</f>
        <v>1.44</v>
      </c>
      <c r="R17" s="4">
        <f>Table2[[#This Row],[BP_min]]*2+Table2[[#This Row],[BP_min]]*0.85*Table2[[#This Row],[No. offspring]]*0.6</f>
        <v>57422.400000000001</v>
      </c>
    </row>
    <row r="18" spans="1:18" x14ac:dyDescent="0.25">
      <c r="A18">
        <v>14</v>
      </c>
      <c r="B18" t="s">
        <v>36</v>
      </c>
      <c r="C18" t="s">
        <v>170</v>
      </c>
      <c r="D18">
        <v>2</v>
      </c>
      <c r="E18">
        <v>3.8</v>
      </c>
      <c r="F18">
        <v>1</v>
      </c>
      <c r="G18">
        <v>0.92</v>
      </c>
      <c r="H18">
        <v>3.5</v>
      </c>
      <c r="I18" s="2">
        <v>53000</v>
      </c>
      <c r="J18" s="2">
        <v>110000</v>
      </c>
      <c r="K18" s="2">
        <v>233000</v>
      </c>
      <c r="L18" s="2">
        <v>484000</v>
      </c>
      <c r="R18" s="4">
        <f>Table2[[#This Row],[BP_min]]*2+Table2[[#This Row],[BP_min]]*0.85*Table2[[#This Row],[No. offspring]]*0.6</f>
        <v>200605</v>
      </c>
    </row>
    <row r="19" spans="1:18" x14ac:dyDescent="0.25">
      <c r="A19">
        <v>15</v>
      </c>
      <c r="B19" t="s">
        <v>38</v>
      </c>
      <c r="C19" t="s">
        <v>171</v>
      </c>
      <c r="D19">
        <v>2</v>
      </c>
      <c r="E19">
        <v>10.199999999999999</v>
      </c>
      <c r="F19">
        <v>1</v>
      </c>
      <c r="G19">
        <v>0.44</v>
      </c>
      <c r="H19">
        <v>4.49</v>
      </c>
      <c r="I19" s="2">
        <v>2800000</v>
      </c>
      <c r="J19" s="2">
        <v>4700000</v>
      </c>
      <c r="K19" s="2">
        <v>11200000</v>
      </c>
      <c r="L19" s="2">
        <v>18800000</v>
      </c>
      <c r="R19" s="4">
        <f>Table2[[#This Row],[BP_min]]*2+Table2[[#This Row],[BP_min]]*0.85*Table2[[#This Row],[No. offspring]]*0.6</f>
        <v>12011720</v>
      </c>
    </row>
    <row r="20" spans="1:18" x14ac:dyDescent="0.25">
      <c r="A20">
        <v>16</v>
      </c>
      <c r="B20" t="s">
        <v>40</v>
      </c>
      <c r="C20" t="s">
        <v>172</v>
      </c>
      <c r="D20">
        <v>2</v>
      </c>
      <c r="E20">
        <v>9.1999999999999993</v>
      </c>
      <c r="F20">
        <v>1</v>
      </c>
      <c r="G20">
        <v>0.3</v>
      </c>
      <c r="H20">
        <v>2.76</v>
      </c>
      <c r="I20" s="2">
        <v>4200000</v>
      </c>
      <c r="J20" s="2">
        <v>8600000</v>
      </c>
      <c r="K20" s="2">
        <v>16600000</v>
      </c>
      <c r="L20" s="2">
        <v>34000000</v>
      </c>
      <c r="R20" s="4">
        <f>Table2[[#This Row],[BP_min]]*2+Table2[[#This Row],[BP_min]]*0.85*Table2[[#This Row],[No. offspring]]*0.6</f>
        <v>14311920</v>
      </c>
    </row>
    <row r="21" spans="1:18" x14ac:dyDescent="0.25">
      <c r="A21">
        <v>17</v>
      </c>
      <c r="B21" t="s">
        <v>45</v>
      </c>
      <c r="C21" t="s">
        <v>173</v>
      </c>
      <c r="D21">
        <v>1</v>
      </c>
      <c r="E21">
        <v>4.0999999999999996</v>
      </c>
      <c r="F21">
        <v>1.5</v>
      </c>
      <c r="G21">
        <v>0.71</v>
      </c>
      <c r="H21">
        <v>4.37</v>
      </c>
      <c r="I21" s="2">
        <v>9900000</v>
      </c>
      <c r="J21" s="2">
        <v>24000000</v>
      </c>
      <c r="K21" s="2">
        <v>48700000</v>
      </c>
      <c r="L21" s="2">
        <v>118000000</v>
      </c>
      <c r="R21" s="4">
        <f>Table2[[#This Row],[BP_min]]*2+Table2[[#This Row],[BP_min]]*0.85*Table2[[#This Row],[No. offspring]]*0.6</f>
        <v>41864130</v>
      </c>
    </row>
    <row r="22" spans="1:18" x14ac:dyDescent="0.25">
      <c r="A22">
        <v>18</v>
      </c>
      <c r="B22" t="s">
        <v>47</v>
      </c>
      <c r="C22" t="s">
        <v>174</v>
      </c>
      <c r="D22">
        <v>1</v>
      </c>
      <c r="E22">
        <v>4.5999999999999996</v>
      </c>
      <c r="F22">
        <v>1</v>
      </c>
      <c r="G22">
        <v>0.51</v>
      </c>
      <c r="H22">
        <v>2.35</v>
      </c>
      <c r="I22" s="2">
        <v>5200000</v>
      </c>
      <c r="J22" s="2">
        <v>16000000</v>
      </c>
      <c r="K22" s="2">
        <v>19300000</v>
      </c>
      <c r="L22" s="2">
        <v>59300000</v>
      </c>
      <c r="R22" s="4">
        <f>Table2[[#This Row],[BP_min]]*2+Table2[[#This Row],[BP_min]]*0.85*Table2[[#This Row],[No. offspring]]*0.6</f>
        <v>16632200</v>
      </c>
    </row>
    <row r="23" spans="1:18" x14ac:dyDescent="0.25">
      <c r="A23">
        <v>19</v>
      </c>
      <c r="B23" t="s">
        <v>175</v>
      </c>
      <c r="C23" t="s">
        <v>176</v>
      </c>
      <c r="D23">
        <v>1</v>
      </c>
      <c r="E23">
        <v>3.5</v>
      </c>
      <c r="F23">
        <v>2</v>
      </c>
      <c r="G23">
        <v>0.44</v>
      </c>
      <c r="H23">
        <v>3.08</v>
      </c>
      <c r="I23" s="2">
        <v>32000</v>
      </c>
      <c r="J23" s="2">
        <v>96000</v>
      </c>
      <c r="K23" s="2">
        <v>133000</v>
      </c>
      <c r="L23" s="2">
        <v>398000</v>
      </c>
      <c r="R23" s="4">
        <f>Table2[[#This Row],[BP_min]]*2+Table2[[#This Row],[BP_min]]*0.85*Table2[[#This Row],[No. offspring]]*0.6</f>
        <v>114265.60000000001</v>
      </c>
    </row>
    <row r="24" spans="1:18" x14ac:dyDescent="0.25">
      <c r="A24">
        <v>20</v>
      </c>
      <c r="B24" t="s">
        <v>49</v>
      </c>
      <c r="C24" t="s">
        <v>177</v>
      </c>
      <c r="D24">
        <v>1</v>
      </c>
      <c r="E24">
        <v>5.93</v>
      </c>
      <c r="F24">
        <v>1</v>
      </c>
      <c r="G24">
        <v>0.61</v>
      </c>
      <c r="H24">
        <v>3.63</v>
      </c>
      <c r="I24" s="2">
        <v>1400000</v>
      </c>
      <c r="J24" s="2">
        <v>2400000</v>
      </c>
      <c r="K24" s="2">
        <v>6270000</v>
      </c>
      <c r="L24" s="2">
        <v>10700000</v>
      </c>
      <c r="R24" s="4">
        <f>Table2[[#This Row],[BP_min]]*2+Table2[[#This Row],[BP_min]]*0.85*Table2[[#This Row],[No. offspring]]*0.6</f>
        <v>5391820</v>
      </c>
    </row>
    <row r="25" spans="1:18" x14ac:dyDescent="0.25">
      <c r="A25">
        <v>21</v>
      </c>
      <c r="B25" t="s">
        <v>51</v>
      </c>
      <c r="C25" t="s">
        <v>178</v>
      </c>
      <c r="D25">
        <v>1</v>
      </c>
      <c r="E25">
        <v>5.92</v>
      </c>
      <c r="F25">
        <v>1</v>
      </c>
      <c r="G25">
        <v>0.7</v>
      </c>
      <c r="H25">
        <v>4.1399999999999997</v>
      </c>
      <c r="I25" s="2">
        <v>12000000</v>
      </c>
      <c r="J25" s="2">
        <v>20000000</v>
      </c>
      <c r="K25" s="2">
        <v>57400000</v>
      </c>
      <c r="L25" s="2">
        <v>95700000</v>
      </c>
      <c r="R25" s="4">
        <f>Table2[[#This Row],[BP_min]]*2+Table2[[#This Row],[BP_min]]*0.85*Table2[[#This Row],[No. offspring]]*0.6</f>
        <v>49336800</v>
      </c>
    </row>
    <row r="26" spans="1:18" x14ac:dyDescent="0.25">
      <c r="A26">
        <v>22</v>
      </c>
      <c r="B26" t="s">
        <v>53</v>
      </c>
      <c r="C26" t="s">
        <v>179</v>
      </c>
      <c r="D26">
        <v>1</v>
      </c>
      <c r="E26">
        <v>5.5</v>
      </c>
      <c r="F26">
        <v>1</v>
      </c>
      <c r="G26">
        <v>0.66</v>
      </c>
      <c r="H26">
        <v>3.61</v>
      </c>
      <c r="I26" s="2">
        <v>15000</v>
      </c>
      <c r="J26" s="2">
        <v>53000</v>
      </c>
      <c r="K26" s="2">
        <v>67000</v>
      </c>
      <c r="L26" s="2">
        <v>237000</v>
      </c>
      <c r="R26" s="4">
        <f>Table2[[#This Row],[BP_min]]*2+Table2[[#This Row],[BP_min]]*0.85*Table2[[#This Row],[No. offspring]]*0.6</f>
        <v>57616.5</v>
      </c>
    </row>
    <row r="27" spans="1:18" x14ac:dyDescent="0.25">
      <c r="A27">
        <v>23</v>
      </c>
      <c r="B27" t="s">
        <v>59</v>
      </c>
      <c r="C27" t="s">
        <v>180</v>
      </c>
      <c r="D27">
        <v>1</v>
      </c>
      <c r="E27">
        <v>4.8</v>
      </c>
      <c r="F27">
        <v>1</v>
      </c>
      <c r="G27">
        <v>0.76</v>
      </c>
      <c r="H27">
        <v>3.65</v>
      </c>
      <c r="I27" s="2">
        <v>3500000</v>
      </c>
      <c r="J27" s="2">
        <v>7100000</v>
      </c>
      <c r="K27" s="2">
        <v>15700000</v>
      </c>
      <c r="L27" s="2">
        <v>31900000</v>
      </c>
      <c r="R27" s="4">
        <f>Table2[[#This Row],[BP_min]]*2+Table2[[#This Row],[BP_min]]*0.85*Table2[[#This Row],[No. offspring]]*0.6</f>
        <v>13515250</v>
      </c>
    </row>
    <row r="28" spans="1:18" x14ac:dyDescent="0.25">
      <c r="A28">
        <v>24</v>
      </c>
      <c r="B28" t="s">
        <v>234</v>
      </c>
      <c r="C28" t="s">
        <v>181</v>
      </c>
      <c r="D28">
        <v>1</v>
      </c>
      <c r="E28">
        <v>4</v>
      </c>
      <c r="F28">
        <v>1</v>
      </c>
      <c r="G28">
        <v>0.62</v>
      </c>
      <c r="H28">
        <v>2.46</v>
      </c>
      <c r="I28" s="2">
        <v>14000</v>
      </c>
      <c r="J28" s="2">
        <v>37000</v>
      </c>
      <c r="K28" s="2">
        <v>52900</v>
      </c>
      <c r="L28" s="2">
        <v>140000</v>
      </c>
      <c r="R28" s="4">
        <f>Table2[[#This Row],[BP_min]]*2+Table2[[#This Row],[BP_min]]*0.85*Table2[[#This Row],[No. offspring]]*0.6</f>
        <v>45564.399999999994</v>
      </c>
    </row>
    <row r="29" spans="1:18" x14ac:dyDescent="0.25">
      <c r="A29">
        <v>25</v>
      </c>
      <c r="B29" t="s">
        <v>235</v>
      </c>
      <c r="C29" t="s">
        <v>182</v>
      </c>
      <c r="D29">
        <v>1</v>
      </c>
      <c r="E29">
        <v>3.8</v>
      </c>
      <c r="F29">
        <v>1</v>
      </c>
      <c r="G29">
        <v>0.62</v>
      </c>
      <c r="H29">
        <v>2.34</v>
      </c>
      <c r="I29" s="2">
        <v>11000</v>
      </c>
      <c r="J29" s="2">
        <v>23000</v>
      </c>
      <c r="K29" s="2">
        <v>40700</v>
      </c>
      <c r="L29" s="2">
        <v>85200</v>
      </c>
      <c r="R29" s="4">
        <f>Table2[[#This Row],[BP_min]]*2+Table2[[#This Row],[BP_min]]*0.85*Table2[[#This Row],[No. offspring]]*0.6</f>
        <v>35127.4</v>
      </c>
    </row>
    <row r="30" spans="1:18" x14ac:dyDescent="0.25">
      <c r="A30">
        <v>26</v>
      </c>
      <c r="B30" t="s">
        <v>236</v>
      </c>
      <c r="C30" t="s">
        <v>183</v>
      </c>
      <c r="D30">
        <v>1</v>
      </c>
      <c r="E30">
        <v>3.4</v>
      </c>
      <c r="F30">
        <v>1</v>
      </c>
      <c r="G30">
        <v>0.62</v>
      </c>
      <c r="H30">
        <v>2.09</v>
      </c>
      <c r="I30" s="2">
        <v>3300000</v>
      </c>
      <c r="J30" s="2">
        <v>6700000</v>
      </c>
      <c r="K30" s="2">
        <v>11700000</v>
      </c>
      <c r="L30" s="2">
        <v>23800000</v>
      </c>
      <c r="R30" s="4">
        <f>Table2[[#This Row],[BP_min]]*2+Table2[[#This Row],[BP_min]]*0.85*Table2[[#This Row],[No. offspring]]*0.6</f>
        <v>10117470</v>
      </c>
    </row>
    <row r="31" spans="1:18" x14ac:dyDescent="0.25">
      <c r="A31">
        <v>27</v>
      </c>
      <c r="B31" t="s">
        <v>61</v>
      </c>
      <c r="C31" t="s">
        <v>184</v>
      </c>
      <c r="D31">
        <v>1</v>
      </c>
      <c r="E31">
        <v>4.3</v>
      </c>
      <c r="F31">
        <v>1</v>
      </c>
      <c r="G31">
        <v>0.47</v>
      </c>
      <c r="H31">
        <v>2.02</v>
      </c>
      <c r="I31" s="2">
        <v>1000000</v>
      </c>
      <c r="J31" s="2">
        <v>3000000</v>
      </c>
      <c r="K31" s="2">
        <v>3510000</v>
      </c>
      <c r="L31" s="2">
        <v>10500000</v>
      </c>
    </row>
    <row r="32" spans="1:18" x14ac:dyDescent="0.25">
      <c r="A32">
        <v>28</v>
      </c>
      <c r="B32" t="s">
        <v>185</v>
      </c>
      <c r="C32" t="s">
        <v>186</v>
      </c>
      <c r="D32">
        <v>1</v>
      </c>
      <c r="E32">
        <v>4.32</v>
      </c>
      <c r="F32">
        <v>2.2000000000000002</v>
      </c>
      <c r="G32">
        <v>0.74</v>
      </c>
      <c r="H32">
        <v>7.07</v>
      </c>
      <c r="I32" s="2">
        <v>100000</v>
      </c>
      <c r="J32" s="2">
        <v>430000</v>
      </c>
      <c r="K32" s="2">
        <v>654000</v>
      </c>
      <c r="L32" s="2">
        <v>2810000</v>
      </c>
    </row>
    <row r="33" spans="1:12" x14ac:dyDescent="0.25">
      <c r="A33">
        <v>29</v>
      </c>
      <c r="B33" t="s">
        <v>63</v>
      </c>
      <c r="C33" t="s">
        <v>187</v>
      </c>
      <c r="D33">
        <v>1</v>
      </c>
      <c r="E33">
        <v>4.54</v>
      </c>
      <c r="F33">
        <v>1.5</v>
      </c>
      <c r="G33">
        <v>0.82</v>
      </c>
      <c r="H33">
        <v>5.58</v>
      </c>
      <c r="I33" s="2">
        <v>16000000</v>
      </c>
      <c r="J33" s="2">
        <v>36000000</v>
      </c>
      <c r="K33" s="2">
        <v>90400000</v>
      </c>
      <c r="L33" s="2">
        <v>203000000</v>
      </c>
    </row>
    <row r="34" spans="1:12" x14ac:dyDescent="0.25">
      <c r="A34">
        <v>30</v>
      </c>
      <c r="B34" t="s">
        <v>188</v>
      </c>
      <c r="C34" t="s">
        <v>189</v>
      </c>
      <c r="D34">
        <v>2</v>
      </c>
      <c r="E34">
        <v>8.4</v>
      </c>
      <c r="F34">
        <v>1.2</v>
      </c>
      <c r="G34">
        <v>0.6</v>
      </c>
      <c r="H34">
        <v>6.05</v>
      </c>
      <c r="I34" s="2">
        <v>580000</v>
      </c>
      <c r="J34" s="2">
        <v>1300000</v>
      </c>
      <c r="K34" s="2">
        <v>3440000</v>
      </c>
      <c r="L34" s="2">
        <v>7710000</v>
      </c>
    </row>
    <row r="35" spans="1:12" x14ac:dyDescent="0.25">
      <c r="A35">
        <v>31</v>
      </c>
      <c r="B35" t="s">
        <v>67</v>
      </c>
      <c r="C35" t="s">
        <v>190</v>
      </c>
      <c r="D35">
        <v>1</v>
      </c>
      <c r="E35">
        <v>5.07</v>
      </c>
      <c r="F35">
        <v>1</v>
      </c>
      <c r="G35">
        <v>0.65</v>
      </c>
      <c r="H35">
        <v>3.3</v>
      </c>
      <c r="I35" s="2">
        <v>6300000</v>
      </c>
      <c r="J35" s="2">
        <v>13000000</v>
      </c>
      <c r="K35" s="2">
        <v>26900000</v>
      </c>
      <c r="L35" s="2">
        <v>55600000</v>
      </c>
    </row>
    <row r="36" spans="1:12" x14ac:dyDescent="0.25">
      <c r="A36">
        <v>32</v>
      </c>
      <c r="B36" t="s">
        <v>71</v>
      </c>
      <c r="C36" t="s">
        <v>191</v>
      </c>
      <c r="D36">
        <v>1</v>
      </c>
      <c r="E36">
        <v>5.8</v>
      </c>
      <c r="F36">
        <v>1</v>
      </c>
      <c r="G36">
        <v>0.55000000000000004</v>
      </c>
      <c r="H36">
        <v>3.19</v>
      </c>
      <c r="I36" s="2">
        <v>620000</v>
      </c>
      <c r="J36" s="2">
        <v>1500000</v>
      </c>
      <c r="K36" s="2">
        <v>2610000</v>
      </c>
      <c r="L36" s="2">
        <v>6320000</v>
      </c>
    </row>
    <row r="37" spans="1:12" x14ac:dyDescent="0.25">
      <c r="A37">
        <v>33</v>
      </c>
      <c r="B37" t="s">
        <v>237</v>
      </c>
      <c r="C37" t="s">
        <v>192</v>
      </c>
      <c r="D37">
        <v>1</v>
      </c>
      <c r="E37">
        <v>4.7</v>
      </c>
      <c r="F37">
        <v>2</v>
      </c>
      <c r="G37">
        <v>0.55000000000000004</v>
      </c>
      <c r="H37">
        <v>5.17</v>
      </c>
      <c r="I37" s="2">
        <v>35000</v>
      </c>
      <c r="J37" s="2">
        <v>100000</v>
      </c>
      <c r="K37" s="2">
        <v>189000</v>
      </c>
      <c r="L37" s="2">
        <v>540000</v>
      </c>
    </row>
    <row r="38" spans="1:12" x14ac:dyDescent="0.25">
      <c r="A38">
        <v>34</v>
      </c>
      <c r="B38" t="s">
        <v>73</v>
      </c>
      <c r="C38" t="s">
        <v>193</v>
      </c>
      <c r="D38">
        <v>1</v>
      </c>
      <c r="E38">
        <v>5.2</v>
      </c>
      <c r="F38">
        <v>1</v>
      </c>
      <c r="G38">
        <v>0.46</v>
      </c>
      <c r="H38">
        <v>2.39</v>
      </c>
      <c r="I38" s="2">
        <v>480000</v>
      </c>
      <c r="J38" s="2">
        <v>1200000</v>
      </c>
      <c r="K38" s="2">
        <v>1790000</v>
      </c>
      <c r="L38" s="2">
        <v>4480000</v>
      </c>
    </row>
    <row r="39" spans="1:12" x14ac:dyDescent="0.25">
      <c r="A39">
        <v>35</v>
      </c>
      <c r="B39" t="s">
        <v>75</v>
      </c>
      <c r="C39" t="s">
        <v>194</v>
      </c>
      <c r="D39">
        <v>1</v>
      </c>
      <c r="E39">
        <v>4.9000000000000004</v>
      </c>
      <c r="F39">
        <v>1.4</v>
      </c>
      <c r="G39">
        <v>0.39</v>
      </c>
      <c r="H39">
        <v>2.68</v>
      </c>
      <c r="I39" s="2">
        <v>1900000</v>
      </c>
      <c r="J39" s="2">
        <v>4600000</v>
      </c>
      <c r="K39" s="2">
        <v>7420000</v>
      </c>
      <c r="L39" s="2">
        <v>18000000</v>
      </c>
    </row>
    <row r="40" spans="1:12" x14ac:dyDescent="0.25">
      <c r="A40">
        <v>36</v>
      </c>
      <c r="B40" t="s">
        <v>77</v>
      </c>
      <c r="C40" t="s">
        <v>195</v>
      </c>
      <c r="D40">
        <v>1</v>
      </c>
      <c r="E40">
        <v>4.5999999999999996</v>
      </c>
      <c r="F40">
        <v>1.3</v>
      </c>
      <c r="G40">
        <v>0.42</v>
      </c>
      <c r="H40">
        <v>2.5099999999999998</v>
      </c>
      <c r="I40" s="2">
        <v>530000</v>
      </c>
      <c r="J40" s="2">
        <v>800000</v>
      </c>
      <c r="K40" s="2">
        <v>2020000</v>
      </c>
      <c r="L40" s="2">
        <v>3050000</v>
      </c>
    </row>
    <row r="41" spans="1:12" x14ac:dyDescent="0.25">
      <c r="A41">
        <v>37</v>
      </c>
      <c r="B41" t="s">
        <v>79</v>
      </c>
      <c r="C41" t="s">
        <v>196</v>
      </c>
      <c r="D41">
        <v>1</v>
      </c>
      <c r="E41">
        <v>5.4</v>
      </c>
      <c r="F41">
        <v>2</v>
      </c>
      <c r="G41">
        <v>0.4</v>
      </c>
      <c r="H41">
        <v>4.32</v>
      </c>
      <c r="I41" s="2">
        <v>840000</v>
      </c>
      <c r="J41" s="2">
        <v>2200000</v>
      </c>
      <c r="K41" s="2">
        <v>4110000</v>
      </c>
      <c r="L41" s="2">
        <v>10800000</v>
      </c>
    </row>
    <row r="42" spans="1:12" x14ac:dyDescent="0.25">
      <c r="A42">
        <v>38</v>
      </c>
      <c r="B42" t="s">
        <v>81</v>
      </c>
      <c r="C42" t="s">
        <v>197</v>
      </c>
      <c r="D42">
        <v>1</v>
      </c>
      <c r="E42">
        <v>4.8</v>
      </c>
      <c r="F42">
        <v>1</v>
      </c>
      <c r="G42">
        <v>0.77</v>
      </c>
      <c r="H42">
        <v>3.7</v>
      </c>
      <c r="I42" s="2">
        <v>3700000</v>
      </c>
      <c r="J42" s="2">
        <v>6900000</v>
      </c>
      <c r="K42" s="2">
        <v>16700000</v>
      </c>
      <c r="L42" s="2">
        <v>31200000</v>
      </c>
    </row>
    <row r="43" spans="1:12" x14ac:dyDescent="0.25">
      <c r="A43">
        <v>39</v>
      </c>
      <c r="B43" t="s">
        <v>83</v>
      </c>
      <c r="C43" t="s">
        <v>198</v>
      </c>
      <c r="D43">
        <v>1</v>
      </c>
      <c r="E43">
        <v>4.82</v>
      </c>
      <c r="F43">
        <v>1.5</v>
      </c>
      <c r="G43">
        <v>0.77</v>
      </c>
      <c r="H43">
        <v>5.57</v>
      </c>
      <c r="I43" s="2">
        <v>4200000</v>
      </c>
      <c r="J43" s="2">
        <v>12000000</v>
      </c>
      <c r="K43" s="2">
        <v>23700000</v>
      </c>
      <c r="L43" s="2">
        <v>67700000</v>
      </c>
    </row>
    <row r="44" spans="1:12" x14ac:dyDescent="0.25">
      <c r="A44">
        <v>40</v>
      </c>
      <c r="B44" t="s">
        <v>85</v>
      </c>
      <c r="C44" t="s">
        <v>199</v>
      </c>
      <c r="D44">
        <v>1</v>
      </c>
      <c r="E44">
        <v>6.19</v>
      </c>
      <c r="F44">
        <v>1.5</v>
      </c>
      <c r="G44">
        <v>0.57999999999999996</v>
      </c>
      <c r="H44">
        <v>5.34</v>
      </c>
      <c r="I44" s="2">
        <v>4500000</v>
      </c>
      <c r="J44" s="2">
        <v>7800000</v>
      </c>
      <c r="K44" s="2">
        <v>24600000</v>
      </c>
      <c r="L44" s="2">
        <v>42500000</v>
      </c>
    </row>
    <row r="45" spans="1:12" x14ac:dyDescent="0.25">
      <c r="A45">
        <v>41</v>
      </c>
      <c r="B45" t="s">
        <v>87</v>
      </c>
      <c r="C45" t="s">
        <v>200</v>
      </c>
      <c r="D45">
        <v>2</v>
      </c>
      <c r="E45">
        <v>6</v>
      </c>
      <c r="F45">
        <v>1</v>
      </c>
      <c r="G45">
        <v>0.7</v>
      </c>
      <c r="H45">
        <v>4.2</v>
      </c>
      <c r="I45" s="2">
        <v>480000</v>
      </c>
      <c r="J45" s="2">
        <v>1000000</v>
      </c>
      <c r="K45" s="2">
        <v>2310000</v>
      </c>
      <c r="L45" s="2">
        <v>4820000</v>
      </c>
    </row>
    <row r="46" spans="1:12" x14ac:dyDescent="0.25">
      <c r="A46">
        <v>42</v>
      </c>
      <c r="B46" t="s">
        <v>238</v>
      </c>
      <c r="C46" t="s">
        <v>201</v>
      </c>
      <c r="D46">
        <v>2</v>
      </c>
      <c r="E46">
        <v>6</v>
      </c>
      <c r="F46">
        <v>1</v>
      </c>
      <c r="G46">
        <v>0.7</v>
      </c>
      <c r="H46">
        <v>4.2</v>
      </c>
      <c r="I46" s="2">
        <v>3100</v>
      </c>
      <c r="J46" s="2">
        <v>10000</v>
      </c>
      <c r="K46" s="2">
        <v>14900</v>
      </c>
      <c r="L46" s="2">
        <v>48200</v>
      </c>
    </row>
    <row r="47" spans="1:12" x14ac:dyDescent="0.25">
      <c r="A47">
        <v>43</v>
      </c>
      <c r="B47" t="s">
        <v>89</v>
      </c>
      <c r="C47" t="s">
        <v>202</v>
      </c>
      <c r="D47">
        <v>1</v>
      </c>
      <c r="E47">
        <v>4.5</v>
      </c>
      <c r="F47">
        <v>1</v>
      </c>
      <c r="G47">
        <v>0.67</v>
      </c>
      <c r="H47">
        <v>3.02</v>
      </c>
      <c r="I47" s="2">
        <v>100000</v>
      </c>
      <c r="J47" s="2">
        <v>320000</v>
      </c>
      <c r="K47" s="2">
        <v>411000</v>
      </c>
      <c r="L47" s="2">
        <v>1310000</v>
      </c>
    </row>
    <row r="48" spans="1:12" x14ac:dyDescent="0.25">
      <c r="A48">
        <v>44</v>
      </c>
      <c r="B48" t="s">
        <v>97</v>
      </c>
      <c r="C48" t="s">
        <v>203</v>
      </c>
      <c r="D48">
        <v>1</v>
      </c>
      <c r="E48">
        <v>5.45</v>
      </c>
      <c r="F48">
        <v>1</v>
      </c>
      <c r="G48">
        <v>0.59</v>
      </c>
      <c r="H48">
        <v>3.22</v>
      </c>
      <c r="I48" s="2">
        <v>7900000</v>
      </c>
      <c r="J48" s="2">
        <v>14000000</v>
      </c>
      <c r="K48" s="2">
        <v>33400000</v>
      </c>
      <c r="L48" s="2">
        <v>59200000</v>
      </c>
    </row>
    <row r="49" spans="1:12" x14ac:dyDescent="0.25">
      <c r="A49">
        <v>45</v>
      </c>
      <c r="B49" t="s">
        <v>99</v>
      </c>
      <c r="C49" t="s">
        <v>204</v>
      </c>
      <c r="D49">
        <v>1</v>
      </c>
      <c r="E49">
        <v>4.3</v>
      </c>
      <c r="F49">
        <v>2</v>
      </c>
      <c r="G49">
        <v>0.66</v>
      </c>
      <c r="H49">
        <v>5.68</v>
      </c>
      <c r="I49" s="2">
        <v>14000000</v>
      </c>
      <c r="J49" s="2">
        <v>22000000</v>
      </c>
      <c r="K49" s="2">
        <v>79900000</v>
      </c>
      <c r="L49" s="2">
        <v>126000000</v>
      </c>
    </row>
    <row r="50" spans="1:12" x14ac:dyDescent="0.25">
      <c r="A50">
        <v>46</v>
      </c>
      <c r="B50" t="s">
        <v>205</v>
      </c>
      <c r="C50" t="s">
        <v>206</v>
      </c>
      <c r="D50">
        <v>1</v>
      </c>
      <c r="E50">
        <v>4.5</v>
      </c>
      <c r="F50">
        <v>1.2</v>
      </c>
      <c r="G50">
        <v>0.67</v>
      </c>
      <c r="H50">
        <v>3.62</v>
      </c>
      <c r="I50" s="2">
        <v>90000</v>
      </c>
      <c r="J50" s="2">
        <v>180000</v>
      </c>
      <c r="K50" s="2">
        <v>402000</v>
      </c>
      <c r="L50" s="2">
        <v>805000</v>
      </c>
    </row>
    <row r="51" spans="1:12" x14ac:dyDescent="0.25">
      <c r="A51">
        <v>47</v>
      </c>
      <c r="B51" t="s">
        <v>103</v>
      </c>
      <c r="C51" t="s">
        <v>207</v>
      </c>
      <c r="D51">
        <v>1</v>
      </c>
      <c r="E51">
        <v>5.3</v>
      </c>
      <c r="F51">
        <v>1.5</v>
      </c>
      <c r="G51">
        <v>0.67</v>
      </c>
      <c r="H51">
        <v>5.33</v>
      </c>
      <c r="I51" s="2">
        <v>1400000</v>
      </c>
      <c r="J51" s="2">
        <v>3300000</v>
      </c>
      <c r="K51" s="2">
        <v>7690000</v>
      </c>
      <c r="L51" s="2">
        <v>18100000</v>
      </c>
    </row>
    <row r="52" spans="1:12" x14ac:dyDescent="0.25">
      <c r="A52">
        <v>48</v>
      </c>
      <c r="B52" t="s">
        <v>239</v>
      </c>
      <c r="C52" t="s">
        <v>208</v>
      </c>
      <c r="D52">
        <v>1</v>
      </c>
      <c r="E52">
        <v>5.3</v>
      </c>
      <c r="F52">
        <v>1.35</v>
      </c>
      <c r="G52">
        <v>0.62</v>
      </c>
      <c r="H52">
        <v>4.4400000000000004</v>
      </c>
      <c r="I52" s="2">
        <v>2100000</v>
      </c>
      <c r="J52" s="2">
        <v>6300000</v>
      </c>
      <c r="K52" s="2">
        <v>10400000</v>
      </c>
      <c r="L52" s="2">
        <v>31300000</v>
      </c>
    </row>
    <row r="53" spans="1:12" x14ac:dyDescent="0.25">
      <c r="A53">
        <v>49</v>
      </c>
      <c r="B53" t="s">
        <v>105</v>
      </c>
      <c r="C53" t="s">
        <v>209</v>
      </c>
      <c r="D53">
        <v>1</v>
      </c>
      <c r="E53">
        <v>6</v>
      </c>
      <c r="F53">
        <v>1.47</v>
      </c>
      <c r="G53">
        <v>0.72</v>
      </c>
      <c r="H53">
        <v>6.35</v>
      </c>
      <c r="I53" s="2">
        <v>4600000</v>
      </c>
      <c r="J53" s="2">
        <v>13000000</v>
      </c>
      <c r="K53" s="2">
        <v>28100000</v>
      </c>
      <c r="L53" s="2">
        <v>79400000</v>
      </c>
    </row>
    <row r="54" spans="1:12" x14ac:dyDescent="0.25">
      <c r="A54">
        <v>50</v>
      </c>
      <c r="B54" t="s">
        <v>107</v>
      </c>
      <c r="C54" t="s">
        <v>210</v>
      </c>
      <c r="D54">
        <v>1</v>
      </c>
      <c r="E54">
        <v>3.8</v>
      </c>
      <c r="F54">
        <v>1</v>
      </c>
      <c r="G54">
        <v>0.71</v>
      </c>
      <c r="H54">
        <v>2.7</v>
      </c>
      <c r="I54" s="2">
        <v>3400000</v>
      </c>
      <c r="J54" s="2">
        <v>7100000</v>
      </c>
      <c r="K54" s="2">
        <v>13300000</v>
      </c>
      <c r="L54" s="2">
        <v>27800000</v>
      </c>
    </row>
    <row r="55" spans="1:12" x14ac:dyDescent="0.25">
      <c r="A55">
        <v>51</v>
      </c>
      <c r="B55" t="s">
        <v>109</v>
      </c>
      <c r="C55" t="s">
        <v>211</v>
      </c>
      <c r="D55">
        <v>1</v>
      </c>
      <c r="E55">
        <v>6.15</v>
      </c>
      <c r="F55">
        <v>1.6</v>
      </c>
      <c r="G55">
        <v>0.75</v>
      </c>
      <c r="H55">
        <v>7.37</v>
      </c>
      <c r="I55" s="2">
        <v>6800000</v>
      </c>
      <c r="J55" s="2">
        <v>16000000</v>
      </c>
      <c r="K55" s="2">
        <v>45700000</v>
      </c>
      <c r="L55" s="2">
        <v>108000000</v>
      </c>
    </row>
    <row r="56" spans="1:12" x14ac:dyDescent="0.25">
      <c r="A56">
        <v>52</v>
      </c>
      <c r="B56" t="s">
        <v>111</v>
      </c>
      <c r="C56" t="s">
        <v>212</v>
      </c>
      <c r="D56">
        <v>1</v>
      </c>
      <c r="E56">
        <v>5.3</v>
      </c>
      <c r="F56">
        <v>1</v>
      </c>
      <c r="G56">
        <v>0.49</v>
      </c>
      <c r="H56">
        <v>2.61</v>
      </c>
      <c r="I56" s="2">
        <v>1400000</v>
      </c>
      <c r="J56" s="2">
        <v>3500000</v>
      </c>
      <c r="K56" s="2">
        <v>5420000</v>
      </c>
      <c r="L56" s="2">
        <v>13500000</v>
      </c>
    </row>
    <row r="57" spans="1:12" x14ac:dyDescent="0.25">
      <c r="A57">
        <v>53</v>
      </c>
      <c r="B57" t="s">
        <v>113</v>
      </c>
      <c r="C57" t="s">
        <v>213</v>
      </c>
      <c r="D57">
        <v>1</v>
      </c>
      <c r="E57">
        <v>5.5</v>
      </c>
      <c r="F57">
        <v>1.7</v>
      </c>
      <c r="G57">
        <v>0.51</v>
      </c>
      <c r="H57">
        <v>4.7699999999999996</v>
      </c>
      <c r="I57" s="2">
        <v>30000000</v>
      </c>
      <c r="J57" s="2">
        <v>60000000</v>
      </c>
      <c r="K57" s="2">
        <v>107000000</v>
      </c>
      <c r="L57" s="2">
        <v>174000000</v>
      </c>
    </row>
    <row r="58" spans="1:12" x14ac:dyDescent="0.25">
      <c r="A58">
        <v>54</v>
      </c>
      <c r="B58" t="s">
        <v>117</v>
      </c>
      <c r="C58" t="s">
        <v>214</v>
      </c>
      <c r="D58">
        <v>1</v>
      </c>
      <c r="E58">
        <v>5.85</v>
      </c>
      <c r="F58">
        <v>1</v>
      </c>
      <c r="G58">
        <v>0.41</v>
      </c>
      <c r="H58">
        <v>2.4</v>
      </c>
      <c r="I58" s="2">
        <v>14000000</v>
      </c>
      <c r="J58" s="2">
        <v>22000000</v>
      </c>
      <c r="K58" s="2">
        <v>52300000</v>
      </c>
      <c r="L58" s="2">
        <v>82300000</v>
      </c>
    </row>
    <row r="59" spans="1:12" x14ac:dyDescent="0.25">
      <c r="A59">
        <v>55</v>
      </c>
      <c r="B59" t="s">
        <v>119</v>
      </c>
      <c r="C59" t="s">
        <v>215</v>
      </c>
      <c r="D59">
        <v>1</v>
      </c>
      <c r="E59">
        <v>6.32</v>
      </c>
      <c r="F59">
        <v>1</v>
      </c>
      <c r="G59">
        <v>0.56000000000000005</v>
      </c>
      <c r="H59">
        <v>3.54</v>
      </c>
      <c r="I59" s="2">
        <v>56000000</v>
      </c>
      <c r="J59" s="2">
        <v>100000000</v>
      </c>
      <c r="K59" s="2">
        <v>248000000</v>
      </c>
      <c r="L59" s="2">
        <v>442000000</v>
      </c>
    </row>
    <row r="60" spans="1:12" x14ac:dyDescent="0.25">
      <c r="A60">
        <v>56</v>
      </c>
      <c r="B60" t="s">
        <v>123</v>
      </c>
      <c r="C60" t="s">
        <v>216</v>
      </c>
      <c r="D60">
        <v>1</v>
      </c>
      <c r="E60">
        <v>4.78</v>
      </c>
      <c r="F60">
        <v>1.7</v>
      </c>
      <c r="G60">
        <v>0.64</v>
      </c>
      <c r="H60">
        <v>5.2</v>
      </c>
      <c r="I60" s="2">
        <v>5400000</v>
      </c>
      <c r="J60" s="2">
        <v>9500000</v>
      </c>
      <c r="K60" s="2">
        <v>29300000</v>
      </c>
      <c r="L60" s="2">
        <v>51500000</v>
      </c>
    </row>
    <row r="61" spans="1:12" x14ac:dyDescent="0.25">
      <c r="A61">
        <v>57</v>
      </c>
      <c r="B61" t="s">
        <v>125</v>
      </c>
      <c r="C61" t="s">
        <v>217</v>
      </c>
      <c r="D61">
        <v>1</v>
      </c>
      <c r="E61">
        <v>5.93</v>
      </c>
      <c r="F61">
        <v>1</v>
      </c>
      <c r="G61">
        <v>0.48</v>
      </c>
      <c r="H61">
        <v>2.85</v>
      </c>
      <c r="I61" s="2">
        <v>5400000</v>
      </c>
      <c r="J61" s="2">
        <v>10000000</v>
      </c>
      <c r="K61" s="2">
        <v>21600000</v>
      </c>
      <c r="L61" s="2">
        <v>40100000</v>
      </c>
    </row>
    <row r="62" spans="1:12" x14ac:dyDescent="0.25">
      <c r="A62">
        <v>58</v>
      </c>
      <c r="B62" t="s">
        <v>218</v>
      </c>
      <c r="C62" t="s">
        <v>219</v>
      </c>
      <c r="D62">
        <v>2</v>
      </c>
      <c r="E62">
        <v>1.9</v>
      </c>
      <c r="F62">
        <v>2.5</v>
      </c>
      <c r="G62">
        <v>0.38</v>
      </c>
      <c r="H62">
        <v>1.81</v>
      </c>
      <c r="I62" s="2">
        <v>3500000</v>
      </c>
      <c r="J62" s="2">
        <v>7200000</v>
      </c>
      <c r="K62" s="2">
        <v>11800000</v>
      </c>
      <c r="L62" s="2">
        <v>24400000</v>
      </c>
    </row>
    <row r="63" spans="1:12" x14ac:dyDescent="0.25">
      <c r="A63">
        <v>59</v>
      </c>
      <c r="B63" t="s">
        <v>129</v>
      </c>
      <c r="C63" t="s">
        <v>220</v>
      </c>
      <c r="D63">
        <v>1</v>
      </c>
      <c r="E63">
        <v>4.5999999999999996</v>
      </c>
      <c r="F63">
        <v>1.1000000000000001</v>
      </c>
      <c r="G63">
        <v>0.51</v>
      </c>
      <c r="H63">
        <v>2.58</v>
      </c>
      <c r="I63" s="2">
        <v>25000000</v>
      </c>
      <c r="J63" s="2">
        <v>49000000</v>
      </c>
      <c r="K63" s="2">
        <v>47900000</v>
      </c>
      <c r="L63" s="2">
        <v>77400000</v>
      </c>
    </row>
    <row r="64" spans="1:12" x14ac:dyDescent="0.25">
      <c r="A64">
        <v>60</v>
      </c>
      <c r="B64" t="s">
        <v>131</v>
      </c>
      <c r="C64" t="s">
        <v>221</v>
      </c>
      <c r="D64">
        <v>1</v>
      </c>
      <c r="E64">
        <v>4.5</v>
      </c>
      <c r="F64">
        <v>1</v>
      </c>
      <c r="G64">
        <v>0.49</v>
      </c>
      <c r="H64">
        <v>2.21</v>
      </c>
      <c r="I64" s="2">
        <v>17000000</v>
      </c>
      <c r="J64" s="2">
        <v>31000000</v>
      </c>
      <c r="K64" s="2">
        <v>61600000</v>
      </c>
      <c r="L64" s="2">
        <v>112000000</v>
      </c>
    </row>
    <row r="65" spans="1:12" x14ac:dyDescent="0.25">
      <c r="A65">
        <v>61</v>
      </c>
      <c r="B65" t="s">
        <v>133</v>
      </c>
      <c r="C65" t="s">
        <v>222</v>
      </c>
      <c r="D65">
        <v>1</v>
      </c>
      <c r="E65">
        <v>4.2</v>
      </c>
      <c r="F65">
        <v>2</v>
      </c>
      <c r="G65">
        <v>0.5</v>
      </c>
      <c r="H65">
        <v>4.2</v>
      </c>
      <c r="I65" s="2">
        <v>1400000</v>
      </c>
      <c r="J65" s="2">
        <v>3200000</v>
      </c>
      <c r="K65" s="2">
        <v>6750000</v>
      </c>
      <c r="L65" s="2">
        <v>15400000</v>
      </c>
    </row>
    <row r="66" spans="1:12" x14ac:dyDescent="0.25">
      <c r="A66">
        <v>62</v>
      </c>
      <c r="B66" t="s">
        <v>135</v>
      </c>
      <c r="C66" t="s">
        <v>223</v>
      </c>
      <c r="D66">
        <v>1</v>
      </c>
      <c r="E66">
        <v>4.67</v>
      </c>
      <c r="F66">
        <v>1.3</v>
      </c>
      <c r="G66">
        <v>0.56999999999999995</v>
      </c>
      <c r="H66">
        <v>3.46</v>
      </c>
      <c r="I66" s="2">
        <v>14000000</v>
      </c>
      <c r="J66" s="2">
        <v>25000000</v>
      </c>
      <c r="K66" s="2">
        <v>61300000</v>
      </c>
      <c r="L66" s="2">
        <v>109000000</v>
      </c>
    </row>
    <row r="67" spans="1:12" x14ac:dyDescent="0.25">
      <c r="A67">
        <v>63</v>
      </c>
      <c r="B67" t="s">
        <v>137</v>
      </c>
      <c r="C67" t="s">
        <v>224</v>
      </c>
      <c r="D67">
        <v>1</v>
      </c>
      <c r="E67">
        <v>4.8600000000000003</v>
      </c>
      <c r="F67">
        <v>1</v>
      </c>
      <c r="G67">
        <v>0.52</v>
      </c>
      <c r="H67">
        <v>2.5299999999999998</v>
      </c>
      <c r="I67" s="2">
        <v>4800000</v>
      </c>
      <c r="J67" s="2">
        <v>7800000</v>
      </c>
      <c r="K67" s="2">
        <v>18300000</v>
      </c>
      <c r="L67" s="2">
        <v>29800000</v>
      </c>
    </row>
    <row r="68" spans="1:12" x14ac:dyDescent="0.25">
      <c r="A68">
        <v>64</v>
      </c>
      <c r="B68" t="s">
        <v>139</v>
      </c>
      <c r="C68" t="s">
        <v>225</v>
      </c>
      <c r="D68">
        <v>1</v>
      </c>
      <c r="E68">
        <v>4.2</v>
      </c>
      <c r="F68">
        <v>1</v>
      </c>
      <c r="G68">
        <v>0.34</v>
      </c>
      <c r="H68">
        <v>1.43</v>
      </c>
      <c r="I68" s="2">
        <v>170000</v>
      </c>
      <c r="J68" s="2">
        <v>480000</v>
      </c>
      <c r="K68" s="2">
        <v>537000</v>
      </c>
      <c r="L68" s="2">
        <v>1520000</v>
      </c>
    </row>
    <row r="69" spans="1:12" x14ac:dyDescent="0.25">
      <c r="A69">
        <v>65</v>
      </c>
      <c r="B69" t="s">
        <v>141</v>
      </c>
      <c r="C69" t="s">
        <v>226</v>
      </c>
      <c r="D69">
        <v>1</v>
      </c>
      <c r="E69">
        <v>4.7</v>
      </c>
      <c r="F69">
        <v>1</v>
      </c>
      <c r="G69">
        <v>0.76</v>
      </c>
      <c r="H69">
        <v>3.57</v>
      </c>
      <c r="I69" s="2">
        <v>460000</v>
      </c>
      <c r="J69" s="2">
        <v>1000000</v>
      </c>
      <c r="K69" s="2">
        <v>2040000</v>
      </c>
      <c r="L69" s="2">
        <v>4440000</v>
      </c>
    </row>
    <row r="70" spans="1:12" x14ac:dyDescent="0.25">
      <c r="A70">
        <v>66</v>
      </c>
      <c r="B70" t="s">
        <v>240</v>
      </c>
      <c r="C70" t="s">
        <v>227</v>
      </c>
      <c r="D70">
        <v>1</v>
      </c>
      <c r="E70">
        <v>4.5</v>
      </c>
      <c r="F70">
        <v>1</v>
      </c>
      <c r="G70">
        <v>0.5</v>
      </c>
      <c r="H70">
        <v>2.25</v>
      </c>
      <c r="I70" s="2">
        <v>200000</v>
      </c>
      <c r="J70" s="2">
        <v>610000</v>
      </c>
      <c r="K70" s="2">
        <v>730000</v>
      </c>
      <c r="L70" s="2">
        <v>2230000</v>
      </c>
    </row>
    <row r="71" spans="1:12" x14ac:dyDescent="0.25">
      <c r="A71">
        <v>67</v>
      </c>
      <c r="B71" t="s">
        <v>228</v>
      </c>
      <c r="C71" t="s">
        <v>229</v>
      </c>
      <c r="D71">
        <v>2</v>
      </c>
      <c r="E71">
        <v>2.5</v>
      </c>
      <c r="F71">
        <v>1</v>
      </c>
      <c r="G71">
        <v>0.66</v>
      </c>
      <c r="H71">
        <v>1.65</v>
      </c>
      <c r="I71" s="2">
        <v>140000</v>
      </c>
      <c r="J71" s="2">
        <v>330000</v>
      </c>
      <c r="K71" s="2">
        <v>461000</v>
      </c>
      <c r="L71" s="2">
        <v>1090000</v>
      </c>
    </row>
    <row r="72" spans="1:12" x14ac:dyDescent="0.25">
      <c r="A72">
        <v>68</v>
      </c>
      <c r="B72" t="s">
        <v>143</v>
      </c>
      <c r="C72" t="s">
        <v>230</v>
      </c>
      <c r="D72">
        <v>2</v>
      </c>
      <c r="E72">
        <v>7</v>
      </c>
      <c r="F72">
        <v>1</v>
      </c>
      <c r="G72">
        <v>0.53</v>
      </c>
      <c r="H72">
        <v>3.68</v>
      </c>
      <c r="I72" s="2">
        <v>890000</v>
      </c>
      <c r="J72" s="2">
        <v>1700000</v>
      </c>
      <c r="K72" s="2">
        <v>2300000</v>
      </c>
      <c r="L72" s="2">
        <v>4480000</v>
      </c>
    </row>
    <row r="74" spans="1:12" x14ac:dyDescent="0.25">
      <c r="H74">
        <f>SUMPRODUCT(Table2[No. offspring],Table2[No. migrants_max])/SUM(Table2[No. migrants_max])</f>
        <v>3.9682956821314082</v>
      </c>
    </row>
    <row r="75" spans="1:12" x14ac:dyDescent="0.25">
      <c r="H75">
        <f>H74*0.6</f>
        <v>2.3809774092788447</v>
      </c>
    </row>
  </sheetData>
  <mergeCells count="2">
    <mergeCell ref="A1:L1"/>
    <mergeCell ref="A2:L2"/>
  </mergeCells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C2" sqref="C2"/>
    </sheetView>
  </sheetViews>
  <sheetFormatPr defaultRowHeight="15" x14ac:dyDescent="0.25"/>
  <cols>
    <col min="1" max="1" width="26.5703125" bestFit="1" customWidth="1"/>
    <col min="2" max="2" width="25.42578125" bestFit="1" customWidth="1"/>
    <col min="3" max="3" width="19.140625" bestFit="1" customWidth="1"/>
  </cols>
  <sheetData>
    <row r="1" spans="1:3" x14ac:dyDescent="0.25">
      <c r="A1" t="s">
        <v>147</v>
      </c>
      <c r="B1" t="s">
        <v>241</v>
      </c>
      <c r="C1" t="s">
        <v>242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3</v>
      </c>
      <c r="B3" t="s">
        <v>4</v>
      </c>
      <c r="C3" t="s">
        <v>2</v>
      </c>
    </row>
    <row r="4" spans="1:3" x14ac:dyDescent="0.25">
      <c r="A4" t="s">
        <v>5</v>
      </c>
      <c r="B4" t="s">
        <v>6</v>
      </c>
      <c r="C4" t="s">
        <v>2</v>
      </c>
    </row>
    <row r="5" spans="1:3" x14ac:dyDescent="0.25">
      <c r="A5" t="s">
        <v>7</v>
      </c>
      <c r="B5" t="s">
        <v>8</v>
      </c>
      <c r="C5" t="s">
        <v>2</v>
      </c>
    </row>
    <row r="6" spans="1:3" x14ac:dyDescent="0.25">
      <c r="A6" t="s">
        <v>9</v>
      </c>
      <c r="B6" t="s">
        <v>10</v>
      </c>
      <c r="C6" t="s">
        <v>2</v>
      </c>
    </row>
    <row r="7" spans="1:3" x14ac:dyDescent="0.25">
      <c r="A7" t="s">
        <v>11</v>
      </c>
      <c r="B7" t="s">
        <v>12</v>
      </c>
      <c r="C7" t="s">
        <v>13</v>
      </c>
    </row>
    <row r="8" spans="1:3" x14ac:dyDescent="0.25">
      <c r="A8" t="s">
        <v>14</v>
      </c>
      <c r="B8" t="s">
        <v>15</v>
      </c>
      <c r="C8" t="s">
        <v>16</v>
      </c>
    </row>
    <row r="9" spans="1:3" x14ac:dyDescent="0.25">
      <c r="A9" t="s">
        <v>17</v>
      </c>
      <c r="B9" t="s">
        <v>18</v>
      </c>
      <c r="C9" t="s">
        <v>13</v>
      </c>
    </row>
    <row r="10" spans="1:3" x14ac:dyDescent="0.25">
      <c r="A10" t="s">
        <v>19</v>
      </c>
      <c r="B10" t="s">
        <v>20</v>
      </c>
      <c r="C10" t="s">
        <v>13</v>
      </c>
    </row>
    <row r="11" spans="1:3" x14ac:dyDescent="0.25">
      <c r="A11" t="s">
        <v>21</v>
      </c>
      <c r="B11" t="s">
        <v>22</v>
      </c>
      <c r="C11" t="s">
        <v>13</v>
      </c>
    </row>
    <row r="12" spans="1:3" x14ac:dyDescent="0.25">
      <c r="A12" t="s">
        <v>23</v>
      </c>
      <c r="B12" t="s">
        <v>24</v>
      </c>
      <c r="C12" t="s">
        <v>13</v>
      </c>
    </row>
    <row r="13" spans="1:3" x14ac:dyDescent="0.25">
      <c r="A13" t="s">
        <v>25</v>
      </c>
      <c r="B13" t="s">
        <v>26</v>
      </c>
      <c r="C13" t="s">
        <v>13</v>
      </c>
    </row>
    <row r="14" spans="1:3" x14ac:dyDescent="0.25">
      <c r="A14" t="s">
        <v>27</v>
      </c>
      <c r="B14" t="s">
        <v>28</v>
      </c>
      <c r="C14" t="s">
        <v>2</v>
      </c>
    </row>
    <row r="15" spans="1:3" x14ac:dyDescent="0.25">
      <c r="A15" t="s">
        <v>29</v>
      </c>
      <c r="B15" t="s">
        <v>30</v>
      </c>
      <c r="C15" t="s">
        <v>16</v>
      </c>
    </row>
    <row r="16" spans="1:3" x14ac:dyDescent="0.25">
      <c r="A16" t="s">
        <v>31</v>
      </c>
      <c r="B16" t="s">
        <v>32</v>
      </c>
      <c r="C16" t="s">
        <v>2</v>
      </c>
    </row>
    <row r="17" spans="1:3" x14ac:dyDescent="0.25">
      <c r="A17" t="s">
        <v>33</v>
      </c>
      <c r="B17" t="s">
        <v>34</v>
      </c>
      <c r="C17" t="s">
        <v>13</v>
      </c>
    </row>
    <row r="18" spans="1:3" x14ac:dyDescent="0.25">
      <c r="A18" t="s">
        <v>35</v>
      </c>
      <c r="B18" t="s">
        <v>36</v>
      </c>
      <c r="C18" t="s">
        <v>16</v>
      </c>
    </row>
    <row r="19" spans="1:3" x14ac:dyDescent="0.25">
      <c r="A19" t="s">
        <v>37</v>
      </c>
      <c r="B19" t="s">
        <v>38</v>
      </c>
      <c r="C19" t="s">
        <v>2</v>
      </c>
    </row>
    <row r="20" spans="1:3" x14ac:dyDescent="0.25">
      <c r="A20" t="s">
        <v>39</v>
      </c>
      <c r="B20" t="s">
        <v>40</v>
      </c>
      <c r="C20" t="s">
        <v>41</v>
      </c>
    </row>
    <row r="21" spans="1:3" x14ac:dyDescent="0.25">
      <c r="A21" t="s">
        <v>42</v>
      </c>
      <c r="B21" t="s">
        <v>43</v>
      </c>
      <c r="C21" t="s">
        <v>16</v>
      </c>
    </row>
    <row r="22" spans="1:3" x14ac:dyDescent="0.25">
      <c r="A22" t="s">
        <v>44</v>
      </c>
      <c r="B22" t="s">
        <v>45</v>
      </c>
      <c r="C22" t="s">
        <v>16</v>
      </c>
    </row>
    <row r="23" spans="1:3" x14ac:dyDescent="0.25">
      <c r="A23" t="s">
        <v>46</v>
      </c>
      <c r="B23" t="s">
        <v>47</v>
      </c>
      <c r="C23" t="s">
        <v>13</v>
      </c>
    </row>
    <row r="24" spans="1:3" x14ac:dyDescent="0.25">
      <c r="A24" t="s">
        <v>48</v>
      </c>
      <c r="B24" t="s">
        <v>49</v>
      </c>
      <c r="C24" t="s">
        <v>2</v>
      </c>
    </row>
    <row r="25" spans="1:3" x14ac:dyDescent="0.25">
      <c r="A25" t="s">
        <v>50</v>
      </c>
      <c r="B25" t="s">
        <v>51</v>
      </c>
      <c r="C25" t="s">
        <v>2</v>
      </c>
    </row>
    <row r="26" spans="1:3" x14ac:dyDescent="0.25">
      <c r="A26" t="s">
        <v>52</v>
      </c>
      <c r="B26" t="s">
        <v>53</v>
      </c>
      <c r="C26" t="s">
        <v>2</v>
      </c>
    </row>
    <row r="27" spans="1:3" x14ac:dyDescent="0.25">
      <c r="A27" t="s">
        <v>54</v>
      </c>
      <c r="B27" t="s">
        <v>55</v>
      </c>
      <c r="C27" t="s">
        <v>16</v>
      </c>
    </row>
    <row r="28" spans="1:3" x14ac:dyDescent="0.25">
      <c r="A28" t="s">
        <v>56</v>
      </c>
      <c r="B28" t="s">
        <v>57</v>
      </c>
      <c r="C28" t="s">
        <v>16</v>
      </c>
    </row>
    <row r="29" spans="1:3" x14ac:dyDescent="0.25">
      <c r="A29" t="s">
        <v>58</v>
      </c>
      <c r="B29" t="s">
        <v>59</v>
      </c>
      <c r="C29" t="s">
        <v>2</v>
      </c>
    </row>
    <row r="30" spans="1:3" x14ac:dyDescent="0.25">
      <c r="A30" t="s">
        <v>60</v>
      </c>
      <c r="B30" t="s">
        <v>61</v>
      </c>
      <c r="C30" t="s">
        <v>2</v>
      </c>
    </row>
    <row r="31" spans="1:3" x14ac:dyDescent="0.25">
      <c r="A31" t="s">
        <v>62</v>
      </c>
      <c r="B31" t="s">
        <v>63</v>
      </c>
      <c r="C31" t="s">
        <v>16</v>
      </c>
    </row>
    <row r="32" spans="1:3" x14ac:dyDescent="0.25">
      <c r="A32" t="s">
        <v>64</v>
      </c>
      <c r="B32" t="s">
        <v>65</v>
      </c>
      <c r="C32" t="s">
        <v>2</v>
      </c>
    </row>
    <row r="33" spans="1:3" x14ac:dyDescent="0.25">
      <c r="A33" t="s">
        <v>66</v>
      </c>
      <c r="B33" t="s">
        <v>67</v>
      </c>
      <c r="C33" t="s">
        <v>2</v>
      </c>
    </row>
    <row r="34" spans="1:3" x14ac:dyDescent="0.25">
      <c r="A34" t="s">
        <v>68</v>
      </c>
      <c r="B34" t="s">
        <v>69</v>
      </c>
      <c r="C34" t="s">
        <v>2</v>
      </c>
    </row>
    <row r="35" spans="1:3" x14ac:dyDescent="0.25">
      <c r="A35" t="s">
        <v>70</v>
      </c>
      <c r="B35" t="s">
        <v>71</v>
      </c>
      <c r="C35" t="s">
        <v>2</v>
      </c>
    </row>
    <row r="36" spans="1:3" x14ac:dyDescent="0.25">
      <c r="A36" t="s">
        <v>72</v>
      </c>
      <c r="B36" t="s">
        <v>73</v>
      </c>
      <c r="C36" t="s">
        <v>2</v>
      </c>
    </row>
    <row r="37" spans="1:3" x14ac:dyDescent="0.25">
      <c r="A37" t="s">
        <v>74</v>
      </c>
      <c r="B37" t="s">
        <v>75</v>
      </c>
      <c r="C37" t="s">
        <v>2</v>
      </c>
    </row>
    <row r="38" spans="1:3" x14ac:dyDescent="0.25">
      <c r="A38" t="s">
        <v>76</v>
      </c>
      <c r="B38" t="s">
        <v>77</v>
      </c>
      <c r="C38" t="s">
        <v>2</v>
      </c>
    </row>
    <row r="39" spans="1:3" x14ac:dyDescent="0.25">
      <c r="A39" t="s">
        <v>78</v>
      </c>
      <c r="B39" t="s">
        <v>79</v>
      </c>
      <c r="C39" t="s">
        <v>2</v>
      </c>
    </row>
    <row r="40" spans="1:3" x14ac:dyDescent="0.25">
      <c r="A40" t="s">
        <v>80</v>
      </c>
      <c r="B40" t="s">
        <v>81</v>
      </c>
      <c r="C40" t="s">
        <v>2</v>
      </c>
    </row>
    <row r="41" spans="1:3" x14ac:dyDescent="0.25">
      <c r="A41" t="s">
        <v>82</v>
      </c>
      <c r="B41" t="s">
        <v>83</v>
      </c>
      <c r="C41" t="s">
        <v>2</v>
      </c>
    </row>
    <row r="42" spans="1:3" x14ac:dyDescent="0.25">
      <c r="A42" t="s">
        <v>84</v>
      </c>
      <c r="B42" t="s">
        <v>85</v>
      </c>
      <c r="C42" t="s">
        <v>2</v>
      </c>
    </row>
    <row r="43" spans="1:3" x14ac:dyDescent="0.25">
      <c r="A43" t="s">
        <v>86</v>
      </c>
      <c r="B43" t="s">
        <v>87</v>
      </c>
      <c r="C43" t="s">
        <v>13</v>
      </c>
    </row>
    <row r="44" spans="1:3" x14ac:dyDescent="0.25">
      <c r="A44" t="s">
        <v>88</v>
      </c>
      <c r="B44" t="s">
        <v>89</v>
      </c>
      <c r="C44" t="s">
        <v>2</v>
      </c>
    </row>
    <row r="45" spans="1:3" x14ac:dyDescent="0.25">
      <c r="A45" t="s">
        <v>90</v>
      </c>
      <c r="B45" t="s">
        <v>91</v>
      </c>
      <c r="C45" t="s">
        <v>2</v>
      </c>
    </row>
    <row r="46" spans="1:3" x14ac:dyDescent="0.25">
      <c r="A46" t="s">
        <v>92</v>
      </c>
      <c r="B46" t="s">
        <v>93</v>
      </c>
      <c r="C46" t="s">
        <v>13</v>
      </c>
    </row>
    <row r="47" spans="1:3" x14ac:dyDescent="0.25">
      <c r="A47" t="s">
        <v>94</v>
      </c>
      <c r="B47" t="s">
        <v>95</v>
      </c>
      <c r="C47" t="s">
        <v>16</v>
      </c>
    </row>
    <row r="48" spans="1:3" x14ac:dyDescent="0.25">
      <c r="A48" t="s">
        <v>96</v>
      </c>
      <c r="B48" t="s">
        <v>97</v>
      </c>
      <c r="C48" t="s">
        <v>13</v>
      </c>
    </row>
    <row r="49" spans="1:3" x14ac:dyDescent="0.25">
      <c r="A49" t="s">
        <v>98</v>
      </c>
      <c r="B49" t="s">
        <v>99</v>
      </c>
      <c r="C49" t="s">
        <v>2</v>
      </c>
    </row>
    <row r="50" spans="1:3" x14ac:dyDescent="0.25">
      <c r="A50" t="s">
        <v>100</v>
      </c>
      <c r="B50" t="s">
        <v>101</v>
      </c>
      <c r="C50" t="s">
        <v>2</v>
      </c>
    </row>
    <row r="51" spans="1:3" x14ac:dyDescent="0.25">
      <c r="A51" t="s">
        <v>102</v>
      </c>
      <c r="B51" t="s">
        <v>103</v>
      </c>
      <c r="C51" t="s">
        <v>2</v>
      </c>
    </row>
    <row r="52" spans="1:3" x14ac:dyDescent="0.25">
      <c r="A52" t="s">
        <v>104</v>
      </c>
      <c r="B52" t="s">
        <v>105</v>
      </c>
      <c r="C52" t="s">
        <v>2</v>
      </c>
    </row>
    <row r="53" spans="1:3" x14ac:dyDescent="0.25">
      <c r="A53" t="s">
        <v>106</v>
      </c>
      <c r="B53" t="s">
        <v>107</v>
      </c>
      <c r="C53" t="s">
        <v>41</v>
      </c>
    </row>
    <row r="54" spans="1:3" x14ac:dyDescent="0.25">
      <c r="A54" t="s">
        <v>108</v>
      </c>
      <c r="B54" t="s">
        <v>109</v>
      </c>
      <c r="C54" t="s">
        <v>2</v>
      </c>
    </row>
    <row r="55" spans="1:3" x14ac:dyDescent="0.25">
      <c r="A55" t="s">
        <v>110</v>
      </c>
      <c r="B55" t="s">
        <v>111</v>
      </c>
      <c r="C55" t="s">
        <v>2</v>
      </c>
    </row>
    <row r="56" spans="1:3" x14ac:dyDescent="0.25">
      <c r="A56" t="s">
        <v>112</v>
      </c>
      <c r="B56" t="s">
        <v>113</v>
      </c>
      <c r="C56" t="s">
        <v>13</v>
      </c>
    </row>
    <row r="57" spans="1:3" x14ac:dyDescent="0.25">
      <c r="A57" t="s">
        <v>114</v>
      </c>
      <c r="B57" t="s">
        <v>115</v>
      </c>
      <c r="C57" t="s">
        <v>2</v>
      </c>
    </row>
    <row r="58" spans="1:3" x14ac:dyDescent="0.25">
      <c r="A58" t="s">
        <v>116</v>
      </c>
      <c r="B58" t="s">
        <v>117</v>
      </c>
      <c r="C58" t="s">
        <v>2</v>
      </c>
    </row>
    <row r="59" spans="1:3" x14ac:dyDescent="0.25">
      <c r="A59" t="s">
        <v>118</v>
      </c>
      <c r="B59" t="s">
        <v>119</v>
      </c>
      <c r="C59" t="s">
        <v>2</v>
      </c>
    </row>
    <row r="60" spans="1:3" x14ac:dyDescent="0.25">
      <c r="A60" t="s">
        <v>120</v>
      </c>
      <c r="B60" t="s">
        <v>121</v>
      </c>
      <c r="C60" t="s">
        <v>16</v>
      </c>
    </row>
    <row r="61" spans="1:3" x14ac:dyDescent="0.25">
      <c r="A61" t="s">
        <v>122</v>
      </c>
      <c r="B61" t="s">
        <v>123</v>
      </c>
      <c r="C61" t="s">
        <v>16</v>
      </c>
    </row>
    <row r="62" spans="1:3" x14ac:dyDescent="0.25">
      <c r="A62" t="s">
        <v>124</v>
      </c>
      <c r="B62" t="s">
        <v>125</v>
      </c>
      <c r="C62" t="s">
        <v>2</v>
      </c>
    </row>
    <row r="63" spans="1:3" x14ac:dyDescent="0.25">
      <c r="A63" t="s">
        <v>126</v>
      </c>
      <c r="B63" t="s">
        <v>127</v>
      </c>
      <c r="C63" t="s">
        <v>2</v>
      </c>
    </row>
    <row r="64" spans="1:3" x14ac:dyDescent="0.25">
      <c r="A64" t="s">
        <v>128</v>
      </c>
      <c r="B64" t="s">
        <v>129</v>
      </c>
      <c r="C64" t="s">
        <v>2</v>
      </c>
    </row>
    <row r="65" spans="1:3" x14ac:dyDescent="0.25">
      <c r="A65" t="s">
        <v>130</v>
      </c>
      <c r="B65" t="s">
        <v>131</v>
      </c>
      <c r="C65" t="s">
        <v>2</v>
      </c>
    </row>
    <row r="66" spans="1:3" x14ac:dyDescent="0.25">
      <c r="A66" t="s">
        <v>132</v>
      </c>
      <c r="B66" t="s">
        <v>133</v>
      </c>
      <c r="C66" t="s">
        <v>2</v>
      </c>
    </row>
    <row r="67" spans="1:3" x14ac:dyDescent="0.25">
      <c r="A67" t="s">
        <v>134</v>
      </c>
      <c r="B67" t="s">
        <v>135</v>
      </c>
      <c r="C67" t="s">
        <v>2</v>
      </c>
    </row>
    <row r="68" spans="1:3" x14ac:dyDescent="0.25">
      <c r="A68" t="s">
        <v>136</v>
      </c>
      <c r="B68" t="s">
        <v>137</v>
      </c>
      <c r="C68" t="s">
        <v>2</v>
      </c>
    </row>
    <row r="69" spans="1:3" x14ac:dyDescent="0.25">
      <c r="A69" t="s">
        <v>138</v>
      </c>
      <c r="B69" t="s">
        <v>139</v>
      </c>
      <c r="C69" t="s">
        <v>2</v>
      </c>
    </row>
    <row r="70" spans="1:3" x14ac:dyDescent="0.25">
      <c r="A70" t="s">
        <v>140</v>
      </c>
      <c r="B70" t="s">
        <v>141</v>
      </c>
      <c r="C70" t="s">
        <v>2</v>
      </c>
    </row>
    <row r="71" spans="1:3" x14ac:dyDescent="0.25">
      <c r="A71" t="s">
        <v>142</v>
      </c>
      <c r="B71" t="s">
        <v>143</v>
      </c>
      <c r="C71" t="s">
        <v>144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workbookViewId="0">
      <selection activeCell="M21" sqref="M21"/>
    </sheetView>
  </sheetViews>
  <sheetFormatPr defaultRowHeight="15" x14ac:dyDescent="0.25"/>
  <cols>
    <col min="1" max="1" width="28.28515625" bestFit="1" customWidth="1"/>
    <col min="2" max="6" width="13.42578125" customWidth="1"/>
    <col min="7" max="7" width="9.140625" style="6"/>
  </cols>
  <sheetData>
    <row r="1" spans="1:10" x14ac:dyDescent="0.25">
      <c r="A1" t="s">
        <v>250</v>
      </c>
      <c r="B1" t="s">
        <v>478</v>
      </c>
      <c r="C1" t="s">
        <v>479</v>
      </c>
      <c r="D1" t="s">
        <v>480</v>
      </c>
      <c r="E1" t="s">
        <v>481</v>
      </c>
      <c r="F1" t="s">
        <v>244</v>
      </c>
      <c r="G1" s="6" t="s">
        <v>245</v>
      </c>
    </row>
    <row r="2" spans="1:10" x14ac:dyDescent="0.25">
      <c r="A2" s="2" t="s">
        <v>424</v>
      </c>
      <c r="B2" s="2">
        <v>70560</v>
      </c>
      <c r="C2" s="2">
        <v>11554</v>
      </c>
      <c r="D2" s="2">
        <v>53178</v>
      </c>
      <c r="E2" s="2">
        <v>34935</v>
      </c>
      <c r="F2" s="2">
        <f>SUM(Table5[[#This Row],[France]:[Belgium]])</f>
        <v>170227</v>
      </c>
      <c r="G2" s="6">
        <f>Table5[[#This Row],[Total]]/Table5[[#Totals],[Total]]</f>
        <v>0.44278520260322646</v>
      </c>
      <c r="J2" s="8" t="s">
        <v>482</v>
      </c>
    </row>
    <row r="3" spans="1:10" x14ac:dyDescent="0.25">
      <c r="A3" s="2" t="s">
        <v>423</v>
      </c>
      <c r="B3" s="2">
        <v>28937</v>
      </c>
      <c r="C3" s="2">
        <v>10939</v>
      </c>
      <c r="D3" s="2">
        <v>48423</v>
      </c>
      <c r="E3" s="2">
        <v>18419</v>
      </c>
      <c r="F3" s="2">
        <f>SUM(Table5[[#This Row],[France]:[Belgium]])</f>
        <v>106718</v>
      </c>
      <c r="G3" s="6">
        <f>Table5[[#This Row],[Total]]/Table5[[#Totals],[Total]]</f>
        <v>0.2775890502177159</v>
      </c>
    </row>
    <row r="4" spans="1:10" x14ac:dyDescent="0.25">
      <c r="A4" s="2" t="s">
        <v>420</v>
      </c>
      <c r="B4" s="2">
        <v>5890</v>
      </c>
      <c r="C4" s="2">
        <v>1343</v>
      </c>
      <c r="D4" s="2">
        <v>4783</v>
      </c>
      <c r="E4" s="2">
        <v>3695</v>
      </c>
      <c r="F4" s="2">
        <f>SUM(Table5[[#This Row],[France]:[Belgium]])</f>
        <v>15711</v>
      </c>
      <c r="G4" s="6">
        <f>Table5[[#This Row],[Total]]/Table5[[#Totals],[Total]]</f>
        <v>4.0866597649604888E-2</v>
      </c>
    </row>
    <row r="5" spans="1:10" x14ac:dyDescent="0.25">
      <c r="A5" s="2" t="s">
        <v>428</v>
      </c>
      <c r="B5" s="2">
        <v>6046</v>
      </c>
      <c r="C5" s="2">
        <v>2093</v>
      </c>
      <c r="D5" s="2">
        <v>4139</v>
      </c>
      <c r="E5" s="2">
        <v>3143</v>
      </c>
      <c r="F5" s="2">
        <f>SUM(Table5[[#This Row],[France]:[Belgium]])</f>
        <v>15421</v>
      </c>
      <c r="G5" s="6">
        <f>Table5[[#This Row],[Total]]/Table5[[#Totals],[Total]]</f>
        <v>4.0112265441700524E-2</v>
      </c>
    </row>
    <row r="6" spans="1:10" x14ac:dyDescent="0.25">
      <c r="A6" s="2" t="s">
        <v>262</v>
      </c>
      <c r="B6" s="2">
        <v>4</v>
      </c>
      <c r="C6" s="2">
        <v>1072</v>
      </c>
      <c r="D6" s="2">
        <v>11892</v>
      </c>
      <c r="E6" s="2">
        <v>257</v>
      </c>
      <c r="F6" s="2">
        <f>SUM(Table5[[#This Row],[France]:[Belgium]])</f>
        <v>13225</v>
      </c>
      <c r="G6" s="6">
        <f>Table5[[#This Row],[Total]]/Table5[[#Totals],[Total]]</f>
        <v>3.4400149825983363E-2</v>
      </c>
    </row>
    <row r="7" spans="1:10" x14ac:dyDescent="0.25">
      <c r="A7" s="2" t="s">
        <v>300</v>
      </c>
      <c r="B7" s="2">
        <v>1131</v>
      </c>
      <c r="C7" s="2">
        <v>418</v>
      </c>
      <c r="D7" s="2">
        <v>3827</v>
      </c>
      <c r="E7" s="2">
        <v>395</v>
      </c>
      <c r="F7" s="2">
        <f>SUM(Table5[[#This Row],[France]:[Belgium]])</f>
        <v>5771</v>
      </c>
      <c r="G7" s="6">
        <f>Table5[[#This Row],[Total]]/Table5[[#Totals],[Total]]</f>
        <v>1.5011210937296786E-2</v>
      </c>
    </row>
    <row r="8" spans="1:10" x14ac:dyDescent="0.25">
      <c r="A8" s="2" t="s">
        <v>313</v>
      </c>
      <c r="B8" s="2">
        <v>4195</v>
      </c>
      <c r="C8" s="2">
        <v>504</v>
      </c>
      <c r="D8" s="2">
        <v>243</v>
      </c>
      <c r="E8" s="2">
        <v>8</v>
      </c>
      <c r="F8" s="2">
        <f>SUM(Table5[[#This Row],[France]:[Belgium]])</f>
        <v>4950</v>
      </c>
      <c r="G8" s="6">
        <f>Table5[[#This Row],[Total]]/Table5[[#Totals],[Total]]</f>
        <v>1.2875670445264093E-2</v>
      </c>
    </row>
    <row r="9" spans="1:10" x14ac:dyDescent="0.25">
      <c r="A9" s="2" t="s">
        <v>275</v>
      </c>
      <c r="B9" s="2">
        <v>11</v>
      </c>
      <c r="C9" s="2">
        <v>352</v>
      </c>
      <c r="D9" s="2">
        <v>4128</v>
      </c>
      <c r="E9" s="2">
        <v>14</v>
      </c>
      <c r="F9" s="2">
        <f>SUM(Table5[[#This Row],[France]:[Belgium]])</f>
        <v>4505</v>
      </c>
      <c r="G9" s="6">
        <f>Table5[[#This Row],[Total]]/Table5[[#Totals],[Total]]</f>
        <v>1.1718160677962575E-2</v>
      </c>
    </row>
    <row r="10" spans="1:10" x14ac:dyDescent="0.25">
      <c r="A10" s="2" t="s">
        <v>312</v>
      </c>
      <c r="B10" s="2">
        <v>692</v>
      </c>
      <c r="C10" s="2">
        <v>309</v>
      </c>
      <c r="D10" s="2">
        <v>2119</v>
      </c>
      <c r="E10" s="2">
        <v>98</v>
      </c>
      <c r="F10" s="2">
        <f>SUM(Table5[[#This Row],[France]:[Belgium]])</f>
        <v>3218</v>
      </c>
      <c r="G10" s="6">
        <f>Table5[[#This Row],[Total]]/Table5[[#Totals],[Total]]</f>
        <v>8.3704863621939102E-3</v>
      </c>
    </row>
    <row r="11" spans="1:10" x14ac:dyDescent="0.25">
      <c r="A11" s="2" t="s">
        <v>311</v>
      </c>
      <c r="B11" s="2">
        <v>1166</v>
      </c>
      <c r="C11" s="2">
        <v>442</v>
      </c>
      <c r="D11" s="2">
        <v>1405</v>
      </c>
      <c r="E11" s="2">
        <v>136</v>
      </c>
      <c r="F11" s="2">
        <f>SUM(Table5[[#This Row],[France]:[Belgium]])</f>
        <v>3149</v>
      </c>
      <c r="G11" s="6">
        <f>Table5[[#This Row],[Total]]/Table5[[#Totals],[Total]]</f>
        <v>8.1910073196235621E-3</v>
      </c>
    </row>
    <row r="12" spans="1:10" x14ac:dyDescent="0.25">
      <c r="A12" s="2" t="s">
        <v>258</v>
      </c>
      <c r="B12" s="2">
        <v>386</v>
      </c>
      <c r="C12" s="2">
        <v>92</v>
      </c>
      <c r="D12" s="2">
        <v>2130</v>
      </c>
      <c r="E12" s="2">
        <v>462</v>
      </c>
      <c r="F12" s="2">
        <f>SUM(Table5[[#This Row],[France]:[Belgium]])</f>
        <v>3070</v>
      </c>
      <c r="G12" s="6">
        <f>Table5[[#This Row],[Total]]/Table5[[#Totals],[Total]]</f>
        <v>7.9855168216082361E-3</v>
      </c>
    </row>
    <row r="13" spans="1:10" x14ac:dyDescent="0.25">
      <c r="A13" s="2" t="s">
        <v>17</v>
      </c>
      <c r="B13" s="2">
        <v>1726</v>
      </c>
      <c r="C13" s="2">
        <v>315</v>
      </c>
      <c r="D13" s="2">
        <v>665</v>
      </c>
      <c r="E13" s="2">
        <v>154</v>
      </c>
      <c r="F13" s="2">
        <f>SUM(Table5[[#This Row],[France]:[Belgium]])</f>
        <v>2860</v>
      </c>
      <c r="G13" s="6">
        <f>Table5[[#This Row],[Total]]/Table5[[#Totals],[Total]]</f>
        <v>7.4392762572636989E-3</v>
      </c>
    </row>
    <row r="14" spans="1:10" x14ac:dyDescent="0.25">
      <c r="A14" s="2" t="s">
        <v>402</v>
      </c>
      <c r="B14" s="2">
        <v>1601</v>
      </c>
      <c r="C14" s="2">
        <v>49</v>
      </c>
      <c r="D14" s="2">
        <v>713</v>
      </c>
      <c r="E14" s="2">
        <v>212</v>
      </c>
      <c r="F14" s="2">
        <f>SUM(Table5[[#This Row],[France]:[Belgium]])</f>
        <v>2575</v>
      </c>
      <c r="G14" s="6">
        <f>Table5[[#This Row],[Total]]/Table5[[#Totals],[Total]]</f>
        <v>6.6979497770818268E-3</v>
      </c>
    </row>
    <row r="15" spans="1:10" x14ac:dyDescent="0.25">
      <c r="A15" s="2" t="s">
        <v>341</v>
      </c>
      <c r="B15" s="2">
        <v>785</v>
      </c>
      <c r="C15" s="2">
        <v>228</v>
      </c>
      <c r="D15" s="2">
        <v>1325</v>
      </c>
      <c r="E15" s="2">
        <v>77</v>
      </c>
      <c r="F15" s="2">
        <f>SUM(Table5[[#This Row],[France]:[Belgium]])</f>
        <v>2415</v>
      </c>
      <c r="G15" s="6">
        <f>Table5[[#This Row],[Total]]/Table5[[#Totals],[Total]]</f>
        <v>6.2817664899621796E-3</v>
      </c>
    </row>
    <row r="16" spans="1:10" x14ac:dyDescent="0.25">
      <c r="A16" s="2" t="s">
        <v>347</v>
      </c>
      <c r="B16" s="2">
        <v>132</v>
      </c>
      <c r="C16" s="2">
        <v>81</v>
      </c>
      <c r="D16" s="2">
        <v>1885</v>
      </c>
      <c r="E16" s="2">
        <v>55</v>
      </c>
      <c r="F16" s="2">
        <f>SUM(Table5[[#This Row],[France]:[Belgium]])</f>
        <v>2153</v>
      </c>
      <c r="G16" s="6">
        <f>Table5[[#This Row],[Total]]/Table5[[#Totals],[Total]]</f>
        <v>5.6002663573037565E-3</v>
      </c>
    </row>
    <row r="17" spans="1:7" x14ac:dyDescent="0.25">
      <c r="A17" s="2" t="s">
        <v>254</v>
      </c>
      <c r="B17" s="2">
        <v>0</v>
      </c>
      <c r="C17" s="2">
        <v>96</v>
      </c>
      <c r="D17" s="2">
        <v>2007</v>
      </c>
      <c r="E17" s="2">
        <v>2</v>
      </c>
      <c r="F17" s="2">
        <f>SUM(Table5[[#This Row],[France]:[Belgium]])</f>
        <v>2105</v>
      </c>
      <c r="G17" s="6">
        <f>Table5[[#This Row],[Total]]/Table5[[#Totals],[Total]]</f>
        <v>5.4754113711678624E-3</v>
      </c>
    </row>
    <row r="18" spans="1:7" x14ac:dyDescent="0.25">
      <c r="A18" s="2" t="s">
        <v>326</v>
      </c>
      <c r="B18" s="2">
        <v>64</v>
      </c>
      <c r="C18" s="2">
        <v>91</v>
      </c>
      <c r="D18" s="2">
        <v>1649</v>
      </c>
      <c r="E18" s="2">
        <v>90</v>
      </c>
      <c r="F18" s="2">
        <f>SUM(Table5[[#This Row],[France]:[Belgium]])</f>
        <v>1894</v>
      </c>
      <c r="G18" s="6">
        <f>Table5[[#This Row],[Total]]/Table5[[#Totals],[Total]]</f>
        <v>4.9265696612788273E-3</v>
      </c>
    </row>
    <row r="19" spans="1:7" x14ac:dyDescent="0.25">
      <c r="A19" s="2" t="s">
        <v>475</v>
      </c>
      <c r="B19" s="2">
        <v>34</v>
      </c>
      <c r="C19" s="2">
        <v>110</v>
      </c>
      <c r="D19" s="2">
        <v>1108</v>
      </c>
      <c r="E19" s="2">
        <v>523</v>
      </c>
      <c r="F19" s="2">
        <f>SUM(Table5[[#This Row],[France]:[Belgium]])</f>
        <v>1775</v>
      </c>
      <c r="G19" s="6">
        <f>Table5[[#This Row],[Total]]/Table5[[#Totals],[Total]]</f>
        <v>4.6170333414835892E-3</v>
      </c>
    </row>
    <row r="20" spans="1:7" x14ac:dyDescent="0.25">
      <c r="A20" s="2" t="s">
        <v>315</v>
      </c>
      <c r="B20" s="2">
        <v>46</v>
      </c>
      <c r="C20" s="2">
        <v>86</v>
      </c>
      <c r="D20" s="2">
        <v>1511</v>
      </c>
      <c r="E20" s="2">
        <v>59</v>
      </c>
      <c r="F20" s="2">
        <f>SUM(Table5[[#This Row],[France]:[Belgium]])</f>
        <v>1702</v>
      </c>
      <c r="G20" s="6">
        <f>Table5[[#This Row],[Total]]/Table5[[#Totals],[Total]]</f>
        <v>4.4271497167352502E-3</v>
      </c>
    </row>
    <row r="21" spans="1:7" x14ac:dyDescent="0.25">
      <c r="A21" s="2" t="s">
        <v>276</v>
      </c>
      <c r="B21" s="2">
        <v>246</v>
      </c>
      <c r="C21" s="2">
        <v>144</v>
      </c>
      <c r="D21" s="2">
        <v>749</v>
      </c>
      <c r="E21" s="2">
        <v>114</v>
      </c>
      <c r="F21" s="2">
        <f>SUM(Table5[[#This Row],[France]:[Belgium]])</f>
        <v>1253</v>
      </c>
      <c r="G21" s="6">
        <f>Table5[[#This Row],[Total]]/Table5[[#Totals],[Total]]</f>
        <v>3.2592353672557394E-3</v>
      </c>
    </row>
    <row r="22" spans="1:7" x14ac:dyDescent="0.25">
      <c r="A22" s="2" t="s">
        <v>474</v>
      </c>
      <c r="B22" s="2">
        <v>36</v>
      </c>
      <c r="C22" s="2">
        <v>19</v>
      </c>
      <c r="D22" s="2">
        <v>96</v>
      </c>
      <c r="E22" s="2">
        <v>1013</v>
      </c>
      <c r="F22" s="2">
        <f>SUM(Table5[[#This Row],[France]:[Belgium]])</f>
        <v>1164</v>
      </c>
      <c r="G22" s="6">
        <f>Table5[[#This Row],[Total]]/Table5[[#Totals],[Total]]</f>
        <v>3.0277334137954353E-3</v>
      </c>
    </row>
    <row r="23" spans="1:7" x14ac:dyDescent="0.25">
      <c r="A23" s="2" t="s">
        <v>306</v>
      </c>
      <c r="B23" s="2">
        <v>240</v>
      </c>
      <c r="C23" s="2">
        <v>247</v>
      </c>
      <c r="D23" s="2">
        <v>474</v>
      </c>
      <c r="E23" s="2">
        <v>24</v>
      </c>
      <c r="F23" s="2">
        <f>SUM(Table5[[#This Row],[France]:[Belgium]])</f>
        <v>985</v>
      </c>
      <c r="G23" s="6">
        <f>Table5[[#This Row],[Total]]/Table5[[#Totals],[Total]]</f>
        <v>2.5621283613303297E-3</v>
      </c>
    </row>
    <row r="24" spans="1:7" x14ac:dyDescent="0.25">
      <c r="A24" s="2" t="s">
        <v>450</v>
      </c>
      <c r="B24" s="2">
        <v>851</v>
      </c>
      <c r="C24" s="2">
        <v>7</v>
      </c>
      <c r="D24" s="2">
        <v>37</v>
      </c>
      <c r="E24" s="2">
        <v>11</v>
      </c>
      <c r="F24" s="2">
        <f>SUM(Table5[[#This Row],[France]:[Belgium]])</f>
        <v>906</v>
      </c>
      <c r="G24" s="6">
        <f>Table5[[#This Row],[Total]]/Table5[[#Totals],[Total]]</f>
        <v>2.3566378633150041E-3</v>
      </c>
    </row>
    <row r="25" spans="1:7" x14ac:dyDescent="0.25">
      <c r="A25" s="2" t="s">
        <v>46</v>
      </c>
      <c r="B25" s="2">
        <v>619</v>
      </c>
      <c r="C25" s="2">
        <v>10</v>
      </c>
      <c r="D25" s="2">
        <v>184</v>
      </c>
      <c r="E25" s="2">
        <v>37</v>
      </c>
      <c r="F25" s="2">
        <f>SUM(Table5[[#This Row],[France]:[Belgium]])</f>
        <v>850</v>
      </c>
      <c r="G25" s="6">
        <f>Table5[[#This Row],[Total]]/Table5[[#Totals],[Total]]</f>
        <v>2.2109737128231271E-3</v>
      </c>
    </row>
    <row r="26" spans="1:7" x14ac:dyDescent="0.25">
      <c r="A26" s="2" t="s">
        <v>342</v>
      </c>
      <c r="B26" s="2">
        <v>247</v>
      </c>
      <c r="C26" s="2">
        <v>46</v>
      </c>
      <c r="D26" s="2">
        <v>481</v>
      </c>
      <c r="E26" s="2">
        <v>27</v>
      </c>
      <c r="F26" s="2">
        <f>SUM(Table5[[#This Row],[France]:[Belgium]])</f>
        <v>801</v>
      </c>
      <c r="G26" s="6">
        <f>Table5[[#This Row],[Total]]/Table5[[#Totals],[Total]]</f>
        <v>2.0835175811427351E-3</v>
      </c>
    </row>
    <row r="27" spans="1:7" x14ac:dyDescent="0.25">
      <c r="A27" s="2" t="s">
        <v>318</v>
      </c>
      <c r="B27" s="2">
        <v>87</v>
      </c>
      <c r="C27" s="2">
        <v>67</v>
      </c>
      <c r="D27" s="2">
        <v>556</v>
      </c>
      <c r="E27" s="2">
        <v>12</v>
      </c>
      <c r="F27" s="2">
        <f>SUM(Table5[[#This Row],[France]:[Belgium]])</f>
        <v>722</v>
      </c>
      <c r="G27" s="6">
        <f>Table5[[#This Row],[Total]]/Table5[[#Totals],[Total]]</f>
        <v>1.8780270831274092E-3</v>
      </c>
    </row>
    <row r="28" spans="1:7" x14ac:dyDescent="0.25">
      <c r="A28" s="2" t="s">
        <v>277</v>
      </c>
      <c r="B28" s="2">
        <v>24</v>
      </c>
      <c r="C28" s="2">
        <v>81</v>
      </c>
      <c r="D28" s="2">
        <v>545</v>
      </c>
      <c r="E28" s="2">
        <v>23</v>
      </c>
      <c r="F28" s="2">
        <f>SUM(Table5[[#This Row],[France]:[Belgium]])</f>
        <v>673</v>
      </c>
      <c r="G28" s="6">
        <f>Table5[[#This Row],[Total]]/Table5[[#Totals],[Total]]</f>
        <v>1.7505709514470172E-3</v>
      </c>
    </row>
    <row r="29" spans="1:7" x14ac:dyDescent="0.25">
      <c r="A29" s="2" t="s">
        <v>355</v>
      </c>
      <c r="B29" s="2">
        <v>20</v>
      </c>
      <c r="C29" s="2">
        <v>2</v>
      </c>
      <c r="D29" s="2">
        <v>614</v>
      </c>
      <c r="E29" s="2">
        <v>0</v>
      </c>
      <c r="F29" s="2">
        <f>SUM(Table5[[#This Row],[France]:[Belgium]])</f>
        <v>636</v>
      </c>
      <c r="G29" s="6">
        <f>Table5[[#This Row],[Total]]/Table5[[#Totals],[Total]]</f>
        <v>1.6543285663005987E-3</v>
      </c>
    </row>
    <row r="30" spans="1:7" x14ac:dyDescent="0.25">
      <c r="A30" s="2" t="s">
        <v>261</v>
      </c>
      <c r="B30" s="2">
        <v>0</v>
      </c>
      <c r="C30" s="2">
        <v>131</v>
      </c>
      <c r="D30" s="2">
        <v>352</v>
      </c>
      <c r="E30" s="2">
        <v>78</v>
      </c>
      <c r="F30" s="2">
        <f>SUM(Table5[[#This Row],[France]:[Belgium]])</f>
        <v>561</v>
      </c>
      <c r="G30" s="6">
        <f>Table5[[#This Row],[Total]]/Table5[[#Totals],[Total]]</f>
        <v>1.4592426504632641E-3</v>
      </c>
    </row>
    <row r="31" spans="1:7" x14ac:dyDescent="0.25">
      <c r="A31" s="2" t="s">
        <v>274</v>
      </c>
      <c r="B31" s="2">
        <v>3</v>
      </c>
      <c r="C31" s="2">
        <v>15</v>
      </c>
      <c r="D31" s="2">
        <v>526</v>
      </c>
      <c r="E31" s="2">
        <v>2</v>
      </c>
      <c r="F31" s="2">
        <f>SUM(Table5[[#This Row],[France]:[Belgium]])</f>
        <v>546</v>
      </c>
      <c r="G31" s="6">
        <f>Table5[[#This Row],[Total]]/Table5[[#Totals],[Total]]</f>
        <v>1.4202254672957971E-3</v>
      </c>
    </row>
    <row r="32" spans="1:7" x14ac:dyDescent="0.25">
      <c r="A32" s="2" t="s">
        <v>280</v>
      </c>
      <c r="B32" s="2">
        <v>45</v>
      </c>
      <c r="C32" s="2">
        <v>83</v>
      </c>
      <c r="D32" s="2">
        <v>382</v>
      </c>
      <c r="E32" s="2">
        <v>6</v>
      </c>
      <c r="F32" s="2">
        <f>SUM(Table5[[#This Row],[France]:[Belgium]])</f>
        <v>516</v>
      </c>
      <c r="G32" s="6">
        <f>Table5[[#This Row],[Total]]/Table5[[#Totals],[Total]]</f>
        <v>1.3421911009608631E-3</v>
      </c>
    </row>
    <row r="33" spans="1:7" x14ac:dyDescent="0.25">
      <c r="A33" s="2" t="s">
        <v>343</v>
      </c>
      <c r="B33" s="2">
        <v>125</v>
      </c>
      <c r="C33" s="2">
        <v>17</v>
      </c>
      <c r="D33" s="2">
        <v>363</v>
      </c>
      <c r="E33" s="2">
        <v>9</v>
      </c>
      <c r="F33" s="2">
        <f>SUM(Table5[[#This Row],[France]:[Belgium]])</f>
        <v>514</v>
      </c>
      <c r="G33" s="6">
        <f>Table5[[#This Row],[Total]]/Table5[[#Totals],[Total]]</f>
        <v>1.3369888098718676E-3</v>
      </c>
    </row>
    <row r="34" spans="1:7" x14ac:dyDescent="0.25">
      <c r="A34" s="2" t="s">
        <v>325</v>
      </c>
      <c r="B34" s="2">
        <v>144</v>
      </c>
      <c r="C34" s="2">
        <v>63</v>
      </c>
      <c r="D34" s="2">
        <v>278</v>
      </c>
      <c r="E34" s="2">
        <v>18</v>
      </c>
      <c r="F34" s="2">
        <f>SUM(Table5[[#This Row],[France]:[Belgium]])</f>
        <v>503</v>
      </c>
      <c r="G34" s="6">
        <f>Table5[[#This Row],[Total]]/Table5[[#Totals],[Total]]</f>
        <v>1.3083762088823918E-3</v>
      </c>
    </row>
    <row r="35" spans="1:7" x14ac:dyDescent="0.25">
      <c r="A35" s="2" t="s">
        <v>292</v>
      </c>
      <c r="B35" s="2">
        <v>212</v>
      </c>
      <c r="C35" s="2">
        <v>22</v>
      </c>
      <c r="D35" s="2">
        <v>246</v>
      </c>
      <c r="E35" s="2">
        <v>7</v>
      </c>
      <c r="F35" s="2">
        <f>SUM(Table5[[#This Row],[France]:[Belgium]])</f>
        <v>487</v>
      </c>
      <c r="G35" s="6">
        <f>Table5[[#This Row],[Total]]/Table5[[#Totals],[Total]]</f>
        <v>1.2667578801704271E-3</v>
      </c>
    </row>
    <row r="36" spans="1:7" x14ac:dyDescent="0.25">
      <c r="A36" s="2" t="s">
        <v>322</v>
      </c>
      <c r="B36" s="2">
        <v>101</v>
      </c>
      <c r="C36" s="2">
        <v>46</v>
      </c>
      <c r="D36" s="2">
        <v>323</v>
      </c>
      <c r="E36" s="2">
        <v>13</v>
      </c>
      <c r="F36" s="2">
        <f>SUM(Table5[[#This Row],[France]:[Belgium]])</f>
        <v>483</v>
      </c>
      <c r="G36" s="6">
        <f>Table5[[#This Row],[Total]]/Table5[[#Totals],[Total]]</f>
        <v>1.2563532979924358E-3</v>
      </c>
    </row>
    <row r="37" spans="1:7" x14ac:dyDescent="0.25">
      <c r="A37" s="2" t="s">
        <v>289</v>
      </c>
      <c r="B37" s="2">
        <v>199</v>
      </c>
      <c r="C37" s="2">
        <v>76</v>
      </c>
      <c r="D37" s="2">
        <v>205</v>
      </c>
      <c r="E37" s="2">
        <v>2</v>
      </c>
      <c r="F37" s="2">
        <f>SUM(Table5[[#This Row],[France]:[Belgium]])</f>
        <v>482</v>
      </c>
      <c r="G37" s="6">
        <f>Table5[[#This Row],[Total]]/Table5[[#Totals],[Total]]</f>
        <v>1.2537521524479381E-3</v>
      </c>
    </row>
    <row r="38" spans="1:7" x14ac:dyDescent="0.25">
      <c r="A38" s="2" t="s">
        <v>319</v>
      </c>
      <c r="B38" s="2">
        <v>84</v>
      </c>
      <c r="C38" s="2">
        <v>34</v>
      </c>
      <c r="D38" s="2">
        <v>330</v>
      </c>
      <c r="E38" s="2">
        <v>30</v>
      </c>
      <c r="F38" s="2">
        <f>SUM(Table5[[#This Row],[France]:[Belgium]])</f>
        <v>478</v>
      </c>
      <c r="G38" s="6">
        <f>Table5[[#This Row],[Total]]/Table5[[#Totals],[Total]]</f>
        <v>1.2433475702699468E-3</v>
      </c>
    </row>
    <row r="39" spans="1:7" x14ac:dyDescent="0.25">
      <c r="A39" s="2" t="s">
        <v>430</v>
      </c>
      <c r="B39" s="2">
        <v>420</v>
      </c>
      <c r="C39" s="2">
        <v>4</v>
      </c>
      <c r="D39" s="2">
        <v>29</v>
      </c>
      <c r="E39" s="2">
        <v>8</v>
      </c>
      <c r="F39" s="2">
        <f>SUM(Table5[[#This Row],[France]:[Belgium]])</f>
        <v>461</v>
      </c>
      <c r="G39" s="6">
        <f>Table5[[#This Row],[Total]]/Table5[[#Totals],[Total]]</f>
        <v>1.1991280960134843E-3</v>
      </c>
    </row>
    <row r="40" spans="1:7" x14ac:dyDescent="0.25">
      <c r="A40" s="2" t="s">
        <v>321</v>
      </c>
      <c r="B40" s="2">
        <v>251</v>
      </c>
      <c r="C40" s="2">
        <v>12</v>
      </c>
      <c r="D40" s="2">
        <v>145</v>
      </c>
      <c r="E40" s="2">
        <v>17</v>
      </c>
      <c r="F40" s="2">
        <f>SUM(Table5[[#This Row],[France]:[Belgium]])</f>
        <v>425</v>
      </c>
      <c r="G40" s="6">
        <f>Table5[[#This Row],[Total]]/Table5[[#Totals],[Total]]</f>
        <v>1.1054868564115636E-3</v>
      </c>
    </row>
    <row r="41" spans="1:7" x14ac:dyDescent="0.25">
      <c r="A41" s="2" t="s">
        <v>422</v>
      </c>
      <c r="B41" s="2">
        <v>76</v>
      </c>
      <c r="C41" s="2">
        <v>5</v>
      </c>
      <c r="D41" s="2">
        <v>270</v>
      </c>
      <c r="E41" s="2">
        <v>60</v>
      </c>
      <c r="F41" s="2">
        <f>SUM(Table5[[#This Row],[France]:[Belgium]])</f>
        <v>411</v>
      </c>
      <c r="G41" s="6">
        <f>Table5[[#This Row],[Total]]/Table5[[#Totals],[Total]]</f>
        <v>1.0690708187885945E-3</v>
      </c>
    </row>
    <row r="42" spans="1:7" x14ac:dyDescent="0.25">
      <c r="A42" s="2" t="s">
        <v>298</v>
      </c>
      <c r="B42" s="2">
        <v>345</v>
      </c>
      <c r="C42" s="2">
        <v>6</v>
      </c>
      <c r="D42" s="2">
        <v>54</v>
      </c>
      <c r="E42" s="2">
        <v>5</v>
      </c>
      <c r="F42" s="2">
        <f>SUM(Table5[[#This Row],[France]:[Belgium]])</f>
        <v>410</v>
      </c>
      <c r="G42" s="6">
        <f>Table5[[#This Row],[Total]]/Table5[[#Totals],[Total]]</f>
        <v>1.0664696732440968E-3</v>
      </c>
    </row>
    <row r="43" spans="1:7" x14ac:dyDescent="0.25">
      <c r="A43" s="2" t="s">
        <v>98</v>
      </c>
      <c r="B43" s="2">
        <v>306</v>
      </c>
      <c r="C43" s="2">
        <v>7</v>
      </c>
      <c r="D43" s="2">
        <v>21</v>
      </c>
      <c r="E43" s="2">
        <v>1</v>
      </c>
      <c r="F43" s="2">
        <f>SUM(Table5[[#This Row],[France]:[Belgium]])</f>
        <v>335</v>
      </c>
      <c r="G43" s="6">
        <f>Table5[[#This Row],[Total]]/Table5[[#Totals],[Total]]</f>
        <v>8.7138375740676197E-4</v>
      </c>
    </row>
    <row r="44" spans="1:7" x14ac:dyDescent="0.25">
      <c r="A44" s="2" t="s">
        <v>368</v>
      </c>
      <c r="B44" s="2">
        <v>305</v>
      </c>
      <c r="C44" s="2">
        <v>1</v>
      </c>
      <c r="D44" s="2">
        <v>2</v>
      </c>
      <c r="E44" s="2">
        <v>2</v>
      </c>
      <c r="F44" s="2">
        <f>SUM(Table5[[#This Row],[France]:[Belgium]])</f>
        <v>310</v>
      </c>
      <c r="G44" s="6">
        <f>Table5[[#This Row],[Total]]/Table5[[#Totals],[Total]]</f>
        <v>8.0635511879431697E-4</v>
      </c>
    </row>
    <row r="45" spans="1:7" x14ac:dyDescent="0.25">
      <c r="A45" s="2" t="s">
        <v>335</v>
      </c>
      <c r="B45" s="2">
        <v>180</v>
      </c>
      <c r="C45" s="2">
        <v>34</v>
      </c>
      <c r="D45" s="2">
        <v>77</v>
      </c>
      <c r="E45" s="2">
        <v>8</v>
      </c>
      <c r="F45" s="2">
        <f>SUM(Table5[[#This Row],[France]:[Belgium]])</f>
        <v>299</v>
      </c>
      <c r="G45" s="6">
        <f>Table5[[#This Row],[Total]]/Table5[[#Totals],[Total]]</f>
        <v>7.7774251780484121E-4</v>
      </c>
    </row>
    <row r="46" spans="1:7" x14ac:dyDescent="0.25">
      <c r="A46" s="2" t="s">
        <v>371</v>
      </c>
      <c r="B46" s="2">
        <v>163</v>
      </c>
      <c r="C46" s="2">
        <v>31</v>
      </c>
      <c r="D46" s="2">
        <v>96</v>
      </c>
      <c r="E46" s="2">
        <v>5</v>
      </c>
      <c r="F46" s="2">
        <f>SUM(Table5[[#This Row],[France]:[Belgium]])</f>
        <v>295</v>
      </c>
      <c r="G46" s="6">
        <f>Table5[[#This Row],[Total]]/Table5[[#Totals],[Total]]</f>
        <v>7.6733793562685007E-4</v>
      </c>
    </row>
    <row r="47" spans="1:7" x14ac:dyDescent="0.25">
      <c r="A47" s="2" t="s">
        <v>253</v>
      </c>
      <c r="B47" s="2">
        <v>5</v>
      </c>
      <c r="C47" s="2">
        <v>5</v>
      </c>
      <c r="D47" s="2">
        <v>238</v>
      </c>
      <c r="E47" s="2">
        <v>22</v>
      </c>
      <c r="F47" s="2">
        <f>SUM(Table5[[#This Row],[France]:[Belgium]])</f>
        <v>270</v>
      </c>
      <c r="G47" s="6">
        <f>Table5[[#This Row],[Total]]/Table5[[#Totals],[Total]]</f>
        <v>7.0230929701440518E-4</v>
      </c>
    </row>
    <row r="48" spans="1:7" x14ac:dyDescent="0.25">
      <c r="A48" s="2" t="s">
        <v>296</v>
      </c>
      <c r="B48" s="2">
        <v>36</v>
      </c>
      <c r="C48" s="2">
        <v>29</v>
      </c>
      <c r="D48" s="2">
        <v>200</v>
      </c>
      <c r="E48" s="2">
        <v>2</v>
      </c>
      <c r="F48" s="2">
        <f>SUM(Table5[[#This Row],[France]:[Belgium]])</f>
        <v>267</v>
      </c>
      <c r="G48" s="6">
        <f>Table5[[#This Row],[Total]]/Table5[[#Totals],[Total]]</f>
        <v>6.945058603809118E-4</v>
      </c>
    </row>
    <row r="49" spans="1:7" x14ac:dyDescent="0.25">
      <c r="A49" s="2" t="s">
        <v>346</v>
      </c>
      <c r="B49" s="2">
        <v>57</v>
      </c>
      <c r="C49" s="2">
        <v>23</v>
      </c>
      <c r="D49" s="2">
        <v>159</v>
      </c>
      <c r="E49" s="2">
        <v>15</v>
      </c>
      <c r="F49" s="2">
        <f>SUM(Table5[[#This Row],[France]:[Belgium]])</f>
        <v>254</v>
      </c>
      <c r="G49" s="6">
        <f>Table5[[#This Row],[Total]]/Table5[[#Totals],[Total]]</f>
        <v>6.6069096830244042E-4</v>
      </c>
    </row>
    <row r="50" spans="1:7" x14ac:dyDescent="0.25">
      <c r="A50" s="2" t="s">
        <v>339</v>
      </c>
      <c r="B50" s="2">
        <v>19</v>
      </c>
      <c r="C50" s="2">
        <v>26</v>
      </c>
      <c r="D50" s="2">
        <v>115</v>
      </c>
      <c r="E50" s="2">
        <v>16</v>
      </c>
      <c r="F50" s="2">
        <f>SUM(Table5[[#This Row],[France]:[Belgium]])</f>
        <v>176</v>
      </c>
      <c r="G50" s="6">
        <f>Table5[[#This Row],[Total]]/Table5[[#Totals],[Total]]</f>
        <v>4.5780161583161224E-4</v>
      </c>
    </row>
    <row r="51" spans="1:7" x14ac:dyDescent="0.25">
      <c r="A51" s="2" t="s">
        <v>440</v>
      </c>
      <c r="B51" s="2">
        <v>29</v>
      </c>
      <c r="C51" s="2">
        <v>15</v>
      </c>
      <c r="D51" s="2">
        <v>81</v>
      </c>
      <c r="E51" s="2">
        <v>48</v>
      </c>
      <c r="F51" s="2">
        <f>SUM(Table5[[#This Row],[France]:[Belgium]])</f>
        <v>173</v>
      </c>
      <c r="G51" s="6">
        <f>Table5[[#This Row],[Total]]/Table5[[#Totals],[Total]]</f>
        <v>4.4999817919811886E-4</v>
      </c>
    </row>
    <row r="52" spans="1:7" x14ac:dyDescent="0.25">
      <c r="A52" s="2" t="s">
        <v>419</v>
      </c>
      <c r="B52" s="2">
        <v>34</v>
      </c>
      <c r="C52" s="2">
        <v>35</v>
      </c>
      <c r="D52" s="2">
        <v>59</v>
      </c>
      <c r="E52" s="2">
        <v>44</v>
      </c>
      <c r="F52" s="2">
        <f>SUM(Table5[[#This Row],[France]:[Belgium]])</f>
        <v>172</v>
      </c>
      <c r="G52" s="6">
        <f>Table5[[#This Row],[Total]]/Table5[[#Totals],[Total]]</f>
        <v>4.4739703365362105E-4</v>
      </c>
    </row>
    <row r="53" spans="1:7" x14ac:dyDescent="0.25">
      <c r="A53" s="2" t="s">
        <v>252</v>
      </c>
      <c r="B53" s="2">
        <v>32</v>
      </c>
      <c r="C53" s="2">
        <v>57</v>
      </c>
      <c r="D53" s="2">
        <v>47</v>
      </c>
      <c r="E53" s="2">
        <v>31</v>
      </c>
      <c r="F53" s="2">
        <f>SUM(Table5[[#This Row],[France]:[Belgium]])</f>
        <v>167</v>
      </c>
      <c r="G53" s="6">
        <f>Table5[[#This Row],[Total]]/Table5[[#Totals],[Total]]</f>
        <v>4.3439130593113205E-4</v>
      </c>
    </row>
    <row r="54" spans="1:7" x14ac:dyDescent="0.25">
      <c r="A54" s="2" t="s">
        <v>442</v>
      </c>
      <c r="B54" s="2">
        <v>124</v>
      </c>
      <c r="C54" s="2">
        <v>0</v>
      </c>
      <c r="D54" s="2">
        <v>29</v>
      </c>
      <c r="E54" s="2">
        <v>8</v>
      </c>
      <c r="F54" s="2">
        <f>SUM(Table5[[#This Row],[France]:[Belgium]])</f>
        <v>161</v>
      </c>
      <c r="G54" s="6">
        <f>Table5[[#This Row],[Total]]/Table5[[#Totals],[Total]]</f>
        <v>4.187844326641453E-4</v>
      </c>
    </row>
    <row r="55" spans="1:7" x14ac:dyDescent="0.25">
      <c r="A55" s="2" t="s">
        <v>427</v>
      </c>
      <c r="B55" s="2">
        <v>95</v>
      </c>
      <c r="C55" s="2">
        <v>0</v>
      </c>
      <c r="D55" s="2">
        <v>47</v>
      </c>
      <c r="E55" s="2">
        <v>4</v>
      </c>
      <c r="F55" s="2">
        <f>SUM(Table5[[#This Row],[France]:[Belgium]])</f>
        <v>146</v>
      </c>
      <c r="G55" s="6">
        <f>Table5[[#This Row],[Total]]/Table5[[#Totals],[Total]]</f>
        <v>3.7976724949667835E-4</v>
      </c>
    </row>
    <row r="56" spans="1:7" x14ac:dyDescent="0.25">
      <c r="A56" s="2" t="s">
        <v>349</v>
      </c>
      <c r="B56" s="2">
        <v>3</v>
      </c>
      <c r="C56" s="2">
        <v>57</v>
      </c>
      <c r="D56" s="2">
        <v>80</v>
      </c>
      <c r="E56" s="2">
        <v>3</v>
      </c>
      <c r="F56" s="2">
        <f>SUM(Table5[[#This Row],[France]:[Belgium]])</f>
        <v>143</v>
      </c>
      <c r="G56" s="6">
        <f>Table5[[#This Row],[Total]]/Table5[[#Totals],[Total]]</f>
        <v>3.7196381286318497E-4</v>
      </c>
    </row>
    <row r="57" spans="1:7" x14ac:dyDescent="0.25">
      <c r="A57" s="2" t="s">
        <v>451</v>
      </c>
      <c r="B57" s="2">
        <v>42</v>
      </c>
      <c r="C57" s="2">
        <v>5</v>
      </c>
      <c r="D57" s="2">
        <v>61</v>
      </c>
      <c r="E57" s="2">
        <v>31</v>
      </c>
      <c r="F57" s="2">
        <f>SUM(Table5[[#This Row],[France]:[Belgium]])</f>
        <v>139</v>
      </c>
      <c r="G57" s="6">
        <f>Table5[[#This Row],[Total]]/Table5[[#Totals],[Total]]</f>
        <v>3.6155923068519378E-4</v>
      </c>
    </row>
    <row r="58" spans="1:7" x14ac:dyDescent="0.25">
      <c r="A58" s="2" t="s">
        <v>356</v>
      </c>
      <c r="B58" s="2">
        <v>10</v>
      </c>
      <c r="C58" s="2">
        <v>0</v>
      </c>
      <c r="D58" s="2">
        <v>104</v>
      </c>
      <c r="E58" s="2">
        <v>10</v>
      </c>
      <c r="F58" s="2">
        <f>SUM(Table5[[#This Row],[France]:[Belgium]])</f>
        <v>124</v>
      </c>
      <c r="G58" s="6">
        <f>Table5[[#This Row],[Total]]/Table5[[#Totals],[Total]]</f>
        <v>3.2254204751772683E-4</v>
      </c>
    </row>
    <row r="59" spans="1:7" x14ac:dyDescent="0.25">
      <c r="A59" s="2" t="s">
        <v>317</v>
      </c>
      <c r="B59" s="2">
        <v>19</v>
      </c>
      <c r="C59" s="2">
        <v>3</v>
      </c>
      <c r="D59" s="2">
        <v>95</v>
      </c>
      <c r="E59" s="2">
        <v>5</v>
      </c>
      <c r="F59" s="2">
        <f>SUM(Table5[[#This Row],[France]:[Belgium]])</f>
        <v>122</v>
      </c>
      <c r="G59" s="6">
        <f>Table5[[#This Row],[Total]]/Table5[[#Totals],[Total]]</f>
        <v>3.1733975642873121E-4</v>
      </c>
    </row>
    <row r="60" spans="1:7" x14ac:dyDescent="0.25">
      <c r="A60" s="2" t="s">
        <v>416</v>
      </c>
      <c r="B60" s="2">
        <v>30</v>
      </c>
      <c r="C60" s="2">
        <v>1</v>
      </c>
      <c r="D60" s="2">
        <v>60</v>
      </c>
      <c r="E60" s="2">
        <v>8</v>
      </c>
      <c r="F60" s="2">
        <f>SUM(Table5[[#This Row],[France]:[Belgium]])</f>
        <v>99</v>
      </c>
      <c r="G60" s="6">
        <f>Table5[[#This Row],[Total]]/Table5[[#Totals],[Total]]</f>
        <v>2.5751340890528188E-4</v>
      </c>
    </row>
    <row r="61" spans="1:7" x14ac:dyDescent="0.25">
      <c r="A61" s="2" t="s">
        <v>446</v>
      </c>
      <c r="B61" s="2">
        <v>45</v>
      </c>
      <c r="C61" s="2">
        <v>3</v>
      </c>
      <c r="D61" s="2">
        <v>40</v>
      </c>
      <c r="E61" s="2">
        <v>11</v>
      </c>
      <c r="F61" s="2">
        <f>SUM(Table5[[#This Row],[France]:[Belgium]])</f>
        <v>99</v>
      </c>
      <c r="G61" s="6">
        <f>Table5[[#This Row],[Total]]/Table5[[#Totals],[Total]]</f>
        <v>2.5751340890528188E-4</v>
      </c>
    </row>
    <row r="62" spans="1:7" x14ac:dyDescent="0.25">
      <c r="A62" s="2" t="s">
        <v>320</v>
      </c>
      <c r="B62" s="2">
        <v>50</v>
      </c>
      <c r="C62" s="2">
        <v>4</v>
      </c>
      <c r="D62" s="2">
        <v>35</v>
      </c>
      <c r="E62" s="2">
        <v>8</v>
      </c>
      <c r="F62" s="2">
        <f>SUM(Table5[[#This Row],[France]:[Belgium]])</f>
        <v>97</v>
      </c>
      <c r="G62" s="6">
        <f>Table5[[#This Row],[Total]]/Table5[[#Totals],[Total]]</f>
        <v>2.5231111781628631E-4</v>
      </c>
    </row>
    <row r="63" spans="1:7" x14ac:dyDescent="0.25">
      <c r="A63" s="2" t="s">
        <v>344</v>
      </c>
      <c r="B63" s="2">
        <v>11</v>
      </c>
      <c r="C63" s="2">
        <v>30</v>
      </c>
      <c r="D63" s="2">
        <v>53</v>
      </c>
      <c r="E63" s="2">
        <v>3</v>
      </c>
      <c r="F63" s="2">
        <f>SUM(Table5[[#This Row],[France]:[Belgium]])</f>
        <v>97</v>
      </c>
      <c r="G63" s="6">
        <f>Table5[[#This Row],[Total]]/Table5[[#Totals],[Total]]</f>
        <v>2.5231111781628631E-4</v>
      </c>
    </row>
    <row r="64" spans="1:7" x14ac:dyDescent="0.25">
      <c r="A64" s="2" t="s">
        <v>453</v>
      </c>
      <c r="B64" s="2">
        <v>74</v>
      </c>
      <c r="C64" s="2">
        <v>6</v>
      </c>
      <c r="D64" s="2">
        <v>14</v>
      </c>
      <c r="E64" s="2">
        <v>2</v>
      </c>
      <c r="F64" s="2">
        <f>SUM(Table5[[#This Row],[France]:[Belgium]])</f>
        <v>96</v>
      </c>
      <c r="G64" s="6">
        <f>Table5[[#This Row],[Total]]/Table5[[#Totals],[Total]]</f>
        <v>2.497099722717885E-4</v>
      </c>
    </row>
    <row r="65" spans="1:7" x14ac:dyDescent="0.25">
      <c r="A65" s="2" t="s">
        <v>301</v>
      </c>
      <c r="B65" s="2">
        <v>65</v>
      </c>
      <c r="C65" s="2">
        <v>3</v>
      </c>
      <c r="D65" s="2">
        <v>17</v>
      </c>
      <c r="E65" s="2">
        <v>6</v>
      </c>
      <c r="F65" s="2">
        <f>SUM(Table5[[#This Row],[France]:[Belgium]])</f>
        <v>91</v>
      </c>
      <c r="G65" s="6">
        <f>Table5[[#This Row],[Total]]/Table5[[#Totals],[Total]]</f>
        <v>2.367042445492995E-4</v>
      </c>
    </row>
    <row r="66" spans="1:7" x14ac:dyDescent="0.25">
      <c r="A66" s="2" t="s">
        <v>92</v>
      </c>
      <c r="B66" s="2">
        <v>48</v>
      </c>
      <c r="C66" s="2">
        <v>6</v>
      </c>
      <c r="D66" s="2">
        <v>24</v>
      </c>
      <c r="E66" s="2">
        <v>7</v>
      </c>
      <c r="F66" s="2">
        <f>SUM(Table5[[#This Row],[France]:[Belgium]])</f>
        <v>85</v>
      </c>
      <c r="G66" s="6">
        <f>Table5[[#This Row],[Total]]/Table5[[#Totals],[Total]]</f>
        <v>2.2109737128231274E-4</v>
      </c>
    </row>
    <row r="67" spans="1:7" x14ac:dyDescent="0.25">
      <c r="A67" s="2" t="s">
        <v>473</v>
      </c>
      <c r="B67" s="2">
        <v>21</v>
      </c>
      <c r="C67" s="2">
        <v>1</v>
      </c>
      <c r="D67" s="2">
        <v>49</v>
      </c>
      <c r="E67" s="2">
        <v>10</v>
      </c>
      <c r="F67" s="2">
        <f>SUM(Table5[[#This Row],[France]:[Belgium]])</f>
        <v>81</v>
      </c>
      <c r="G67" s="6">
        <f>Table5[[#This Row],[Total]]/Table5[[#Totals],[Total]]</f>
        <v>2.1069278910432155E-4</v>
      </c>
    </row>
    <row r="68" spans="1:7" x14ac:dyDescent="0.25">
      <c r="A68" s="2" t="s">
        <v>283</v>
      </c>
      <c r="B68" s="2">
        <v>50</v>
      </c>
      <c r="C68" s="2">
        <v>27</v>
      </c>
      <c r="D68" s="2">
        <v>2</v>
      </c>
      <c r="E68" s="2">
        <v>0</v>
      </c>
      <c r="F68" s="2">
        <f>SUM(Table5[[#This Row],[France]:[Belgium]])</f>
        <v>79</v>
      </c>
      <c r="G68" s="6">
        <f>Table5[[#This Row],[Total]]/Table5[[#Totals],[Total]]</f>
        <v>2.0549049801532596E-4</v>
      </c>
    </row>
    <row r="69" spans="1:7" x14ac:dyDescent="0.25">
      <c r="A69" s="2" t="s">
        <v>259</v>
      </c>
      <c r="B69" s="2">
        <v>0</v>
      </c>
      <c r="C69" s="2">
        <v>11</v>
      </c>
      <c r="D69" s="2">
        <v>39</v>
      </c>
      <c r="E69" s="2">
        <v>28</v>
      </c>
      <c r="F69" s="2">
        <f>SUM(Table5[[#This Row],[France]:[Belgium]])</f>
        <v>78</v>
      </c>
      <c r="G69" s="6">
        <f>Table5[[#This Row],[Total]]/Table5[[#Totals],[Total]]</f>
        <v>2.0288935247082815E-4</v>
      </c>
    </row>
    <row r="70" spans="1:7" x14ac:dyDescent="0.25">
      <c r="A70" s="2" t="s">
        <v>392</v>
      </c>
      <c r="B70" s="2">
        <v>0</v>
      </c>
      <c r="C70" s="2">
        <v>0</v>
      </c>
      <c r="D70" s="2">
        <v>46</v>
      </c>
      <c r="E70" s="2">
        <v>30</v>
      </c>
      <c r="F70" s="2">
        <f>SUM(Table5[[#This Row],[France]:[Belgium]])</f>
        <v>76</v>
      </c>
      <c r="G70" s="6">
        <f>Table5[[#This Row],[Total]]/Table5[[#Totals],[Total]]</f>
        <v>1.9768706138183255E-4</v>
      </c>
    </row>
    <row r="71" spans="1:7" x14ac:dyDescent="0.25">
      <c r="A71" s="2" t="s">
        <v>297</v>
      </c>
      <c r="B71" s="2">
        <v>52</v>
      </c>
      <c r="C71" s="2">
        <v>2</v>
      </c>
      <c r="D71" s="2">
        <v>18</v>
      </c>
      <c r="E71" s="2">
        <v>2</v>
      </c>
      <c r="F71" s="2">
        <f>SUM(Table5[[#This Row],[France]:[Belgium]])</f>
        <v>74</v>
      </c>
      <c r="G71" s="6">
        <f>Table5[[#This Row],[Total]]/Table5[[#Totals],[Total]]</f>
        <v>1.9248477029283696E-4</v>
      </c>
    </row>
    <row r="72" spans="1:7" x14ac:dyDescent="0.25">
      <c r="A72" s="2" t="s">
        <v>464</v>
      </c>
      <c r="B72" s="2">
        <v>69</v>
      </c>
      <c r="C72" s="2">
        <v>0</v>
      </c>
      <c r="D72" s="2">
        <v>3</v>
      </c>
      <c r="E72" s="2">
        <v>1</v>
      </c>
      <c r="F72" s="2">
        <f>SUM(Table5[[#This Row],[France]:[Belgium]])</f>
        <v>73</v>
      </c>
      <c r="G72" s="6">
        <f>Table5[[#This Row],[Total]]/Table5[[#Totals],[Total]]</f>
        <v>1.8988362474833917E-4</v>
      </c>
    </row>
    <row r="73" spans="1:7" x14ac:dyDescent="0.25">
      <c r="A73" s="2" t="s">
        <v>358</v>
      </c>
      <c r="B73" s="2">
        <v>66</v>
      </c>
      <c r="C73" s="2">
        <v>4</v>
      </c>
      <c r="D73" s="2">
        <v>2</v>
      </c>
      <c r="E73" s="2">
        <v>0</v>
      </c>
      <c r="F73" s="2">
        <f>SUM(Table5[[#This Row],[France]:[Belgium]])</f>
        <v>72</v>
      </c>
      <c r="G73" s="6">
        <f>Table5[[#This Row],[Total]]/Table5[[#Totals],[Total]]</f>
        <v>1.8728247920384136E-4</v>
      </c>
    </row>
    <row r="74" spans="1:7" x14ac:dyDescent="0.25">
      <c r="A74" s="2" t="s">
        <v>412</v>
      </c>
      <c r="B74" s="2">
        <v>33</v>
      </c>
      <c r="C74" s="2">
        <v>1</v>
      </c>
      <c r="D74" s="2">
        <v>22</v>
      </c>
      <c r="E74" s="2">
        <v>13</v>
      </c>
      <c r="F74" s="2">
        <f>SUM(Table5[[#This Row],[France]:[Belgium]])</f>
        <v>69</v>
      </c>
      <c r="G74" s="6">
        <f>Table5[[#This Row],[Total]]/Table5[[#Totals],[Total]]</f>
        <v>1.7947904257034798E-4</v>
      </c>
    </row>
    <row r="75" spans="1:7" x14ac:dyDescent="0.25">
      <c r="A75" s="2" t="s">
        <v>332</v>
      </c>
      <c r="B75" s="2">
        <v>14</v>
      </c>
      <c r="C75" s="2">
        <v>13</v>
      </c>
      <c r="D75" s="2">
        <v>34</v>
      </c>
      <c r="E75" s="2">
        <v>7</v>
      </c>
      <c r="F75" s="2">
        <f>SUM(Table5[[#This Row],[France]:[Belgium]])</f>
        <v>68</v>
      </c>
      <c r="G75" s="6">
        <f>Table5[[#This Row],[Total]]/Table5[[#Totals],[Total]]</f>
        <v>1.7687789702585017E-4</v>
      </c>
    </row>
    <row r="76" spans="1:7" x14ac:dyDescent="0.25">
      <c r="A76" s="2" t="s">
        <v>314</v>
      </c>
      <c r="B76" s="2">
        <v>65</v>
      </c>
      <c r="C76" s="2">
        <v>1</v>
      </c>
      <c r="D76" s="2">
        <v>1</v>
      </c>
      <c r="E76" s="2">
        <v>0</v>
      </c>
      <c r="F76" s="2">
        <f>SUM(Table5[[#This Row],[France]:[Belgium]])</f>
        <v>67</v>
      </c>
      <c r="G76" s="6">
        <f>Table5[[#This Row],[Total]]/Table5[[#Totals],[Total]]</f>
        <v>1.7427675148135239E-4</v>
      </c>
    </row>
    <row r="77" spans="1:7" x14ac:dyDescent="0.25">
      <c r="A77" s="2" t="s">
        <v>441</v>
      </c>
      <c r="B77" s="2">
        <v>2</v>
      </c>
      <c r="C77" s="2">
        <v>6</v>
      </c>
      <c r="D77" s="2">
        <v>47</v>
      </c>
      <c r="E77" s="2">
        <v>12</v>
      </c>
      <c r="F77" s="2">
        <f>SUM(Table5[[#This Row],[France]:[Belgium]])</f>
        <v>67</v>
      </c>
      <c r="G77" s="6">
        <f>Table5[[#This Row],[Total]]/Table5[[#Totals],[Total]]</f>
        <v>1.7427675148135239E-4</v>
      </c>
    </row>
    <row r="78" spans="1:7" x14ac:dyDescent="0.25">
      <c r="A78" s="2" t="s">
        <v>330</v>
      </c>
      <c r="B78" s="2">
        <v>61</v>
      </c>
      <c r="C78" s="2">
        <v>2</v>
      </c>
      <c r="D78" s="2">
        <v>3</v>
      </c>
      <c r="E78" s="2">
        <v>0</v>
      </c>
      <c r="F78" s="2">
        <f>SUM(Table5[[#This Row],[France]:[Belgium]])</f>
        <v>66</v>
      </c>
      <c r="G78" s="6">
        <f>Table5[[#This Row],[Total]]/Table5[[#Totals],[Total]]</f>
        <v>1.7167560593685458E-4</v>
      </c>
    </row>
    <row r="79" spans="1:7" x14ac:dyDescent="0.25">
      <c r="A79" s="2" t="s">
        <v>394</v>
      </c>
      <c r="B79" s="2">
        <v>17</v>
      </c>
      <c r="C79" s="2">
        <v>2</v>
      </c>
      <c r="D79" s="2">
        <v>30</v>
      </c>
      <c r="E79" s="2">
        <v>17</v>
      </c>
      <c r="F79" s="2">
        <f>SUM(Table5[[#This Row],[France]:[Belgium]])</f>
        <v>66</v>
      </c>
      <c r="G79" s="6">
        <f>Table5[[#This Row],[Total]]/Table5[[#Totals],[Total]]</f>
        <v>1.7167560593685458E-4</v>
      </c>
    </row>
    <row r="80" spans="1:7" x14ac:dyDescent="0.25">
      <c r="A80" s="2" t="s">
        <v>329</v>
      </c>
      <c r="B80" s="2">
        <v>59</v>
      </c>
      <c r="C80" s="2">
        <v>3</v>
      </c>
      <c r="D80" s="2">
        <v>2</v>
      </c>
      <c r="E80" s="2">
        <v>0</v>
      </c>
      <c r="F80" s="2">
        <f>SUM(Table5[[#This Row],[France]:[Belgium]])</f>
        <v>64</v>
      </c>
      <c r="G80" s="6">
        <f>Table5[[#This Row],[Total]]/Table5[[#Totals],[Total]]</f>
        <v>1.6647331484785901E-4</v>
      </c>
    </row>
    <row r="81" spans="1:7" x14ac:dyDescent="0.25">
      <c r="A81" s="2" t="s">
        <v>351</v>
      </c>
      <c r="B81" s="2">
        <v>28</v>
      </c>
      <c r="C81" s="2">
        <v>9</v>
      </c>
      <c r="D81" s="2">
        <v>26</v>
      </c>
      <c r="E81" s="2">
        <v>1</v>
      </c>
      <c r="F81" s="2">
        <f>SUM(Table5[[#This Row],[France]:[Belgium]])</f>
        <v>64</v>
      </c>
      <c r="G81" s="6">
        <f>Table5[[#This Row],[Total]]/Table5[[#Totals],[Total]]</f>
        <v>1.6647331484785901E-4</v>
      </c>
    </row>
    <row r="82" spans="1:7" x14ac:dyDescent="0.25">
      <c r="A82" s="2" t="s">
        <v>401</v>
      </c>
      <c r="B82" s="2">
        <v>9</v>
      </c>
      <c r="C82" s="2">
        <v>2</v>
      </c>
      <c r="D82" s="2">
        <v>44</v>
      </c>
      <c r="E82" s="2">
        <v>9</v>
      </c>
      <c r="F82" s="2">
        <f>SUM(Table5[[#This Row],[France]:[Belgium]])</f>
        <v>64</v>
      </c>
      <c r="G82" s="6">
        <f>Table5[[#This Row],[Total]]/Table5[[#Totals],[Total]]</f>
        <v>1.6647331484785901E-4</v>
      </c>
    </row>
    <row r="83" spans="1:7" x14ac:dyDescent="0.25">
      <c r="A83" s="2" t="s">
        <v>360</v>
      </c>
      <c r="B83" s="2">
        <v>24</v>
      </c>
      <c r="C83" s="2">
        <v>7</v>
      </c>
      <c r="D83" s="2">
        <v>24</v>
      </c>
      <c r="E83" s="2">
        <v>1</v>
      </c>
      <c r="F83" s="2">
        <f>SUM(Table5[[#This Row],[France]:[Belgium]])</f>
        <v>56</v>
      </c>
      <c r="G83" s="6">
        <f>Table5[[#This Row],[Total]]/Table5[[#Totals],[Total]]</f>
        <v>1.4566415049187663E-4</v>
      </c>
    </row>
    <row r="84" spans="1:7" x14ac:dyDescent="0.25">
      <c r="A84" s="2" t="s">
        <v>327</v>
      </c>
      <c r="B84" s="2">
        <v>39</v>
      </c>
      <c r="C84" s="2">
        <v>5</v>
      </c>
      <c r="D84" s="2">
        <v>10</v>
      </c>
      <c r="E84" s="2">
        <v>0</v>
      </c>
      <c r="F84" s="2">
        <f>SUM(Table5[[#This Row],[France]:[Belgium]])</f>
        <v>54</v>
      </c>
      <c r="G84" s="6">
        <f>Table5[[#This Row],[Total]]/Table5[[#Totals],[Total]]</f>
        <v>1.4046185940288104E-4</v>
      </c>
    </row>
    <row r="85" spans="1:7" x14ac:dyDescent="0.25">
      <c r="A85" s="2" t="s">
        <v>268</v>
      </c>
      <c r="B85" s="2">
        <v>0</v>
      </c>
      <c r="C85" s="2">
        <v>2</v>
      </c>
      <c r="D85" s="2">
        <v>51</v>
      </c>
      <c r="E85" s="2">
        <v>1</v>
      </c>
      <c r="F85" s="2">
        <f>SUM(Table5[[#This Row],[France]:[Belgium]])</f>
        <v>54</v>
      </c>
      <c r="G85" s="6">
        <f>Table5[[#This Row],[Total]]/Table5[[#Totals],[Total]]</f>
        <v>1.4046185940288104E-4</v>
      </c>
    </row>
    <row r="86" spans="1:7" x14ac:dyDescent="0.25">
      <c r="A86" s="2" t="s">
        <v>375</v>
      </c>
      <c r="B86" s="2">
        <v>4</v>
      </c>
      <c r="C86" s="2">
        <v>4</v>
      </c>
      <c r="D86" s="2">
        <v>36</v>
      </c>
      <c r="E86" s="2">
        <v>9</v>
      </c>
      <c r="F86" s="2">
        <f>SUM(Table5[[#This Row],[France]:[Belgium]])</f>
        <v>53</v>
      </c>
      <c r="G86" s="6">
        <f>Table5[[#This Row],[Total]]/Table5[[#Totals],[Total]]</f>
        <v>1.3786071385838322E-4</v>
      </c>
    </row>
    <row r="87" spans="1:7" x14ac:dyDescent="0.25">
      <c r="A87" s="2" t="s">
        <v>257</v>
      </c>
      <c r="B87" s="2">
        <v>0</v>
      </c>
      <c r="C87" s="2">
        <v>4</v>
      </c>
      <c r="D87" s="2">
        <v>47</v>
      </c>
      <c r="E87" s="2">
        <v>0</v>
      </c>
      <c r="F87" s="2">
        <f>SUM(Table5[[#This Row],[France]:[Belgium]])</f>
        <v>51</v>
      </c>
      <c r="G87" s="6">
        <f>Table5[[#This Row],[Total]]/Table5[[#Totals],[Total]]</f>
        <v>1.3265842276938763E-4</v>
      </c>
    </row>
    <row r="88" spans="1:7" x14ac:dyDescent="0.25">
      <c r="A88" s="2" t="s">
        <v>264</v>
      </c>
      <c r="B88" s="2">
        <v>4</v>
      </c>
      <c r="C88" s="2">
        <v>11</v>
      </c>
      <c r="D88" s="2">
        <v>33</v>
      </c>
      <c r="E88" s="2">
        <v>0</v>
      </c>
      <c r="F88" s="2">
        <f>SUM(Table5[[#This Row],[France]:[Belgium]])</f>
        <v>48</v>
      </c>
      <c r="G88" s="6">
        <f>Table5[[#This Row],[Total]]/Table5[[#Totals],[Total]]</f>
        <v>1.2485498613589425E-4</v>
      </c>
    </row>
    <row r="89" spans="1:7" x14ac:dyDescent="0.25">
      <c r="A89" s="2" t="s">
        <v>309</v>
      </c>
      <c r="B89" s="2">
        <v>8</v>
      </c>
      <c r="C89" s="2">
        <v>4</v>
      </c>
      <c r="D89" s="2">
        <v>29</v>
      </c>
      <c r="E89" s="2">
        <v>1</v>
      </c>
      <c r="F89" s="2">
        <f>SUM(Table5[[#This Row],[France]:[Belgium]])</f>
        <v>42</v>
      </c>
      <c r="G89" s="6">
        <f>Table5[[#This Row],[Total]]/Table5[[#Totals],[Total]]</f>
        <v>1.0924811286890747E-4</v>
      </c>
    </row>
    <row r="90" spans="1:7" x14ac:dyDescent="0.25">
      <c r="A90" s="2" t="s">
        <v>316</v>
      </c>
      <c r="B90" s="2">
        <v>42</v>
      </c>
      <c r="C90" s="2">
        <v>0</v>
      </c>
      <c r="D90" s="2">
        <v>0</v>
      </c>
      <c r="E90" s="2">
        <v>0</v>
      </c>
      <c r="F90" s="2">
        <f>SUM(Table5[[#This Row],[France]:[Belgium]])</f>
        <v>42</v>
      </c>
      <c r="G90" s="6">
        <f>Table5[[#This Row],[Total]]/Table5[[#Totals],[Total]]</f>
        <v>1.0924811286890747E-4</v>
      </c>
    </row>
    <row r="91" spans="1:7" x14ac:dyDescent="0.25">
      <c r="A91" s="2" t="s">
        <v>334</v>
      </c>
      <c r="B91" s="2">
        <v>38</v>
      </c>
      <c r="C91" s="2">
        <v>0</v>
      </c>
      <c r="D91" s="2">
        <v>0</v>
      </c>
      <c r="E91" s="2">
        <v>1</v>
      </c>
      <c r="F91" s="2">
        <f>SUM(Table5[[#This Row],[France]:[Belgium]])</f>
        <v>39</v>
      </c>
      <c r="G91" s="6">
        <f>Table5[[#This Row],[Total]]/Table5[[#Totals],[Total]]</f>
        <v>1.0144467623541407E-4</v>
      </c>
    </row>
    <row r="92" spans="1:7" x14ac:dyDescent="0.25">
      <c r="A92" s="2" t="s">
        <v>363</v>
      </c>
      <c r="B92" s="2">
        <v>33</v>
      </c>
      <c r="C92" s="2">
        <v>0</v>
      </c>
      <c r="D92" s="2">
        <v>0</v>
      </c>
      <c r="E92" s="2">
        <v>0</v>
      </c>
      <c r="F92" s="2">
        <f>SUM(Table5[[#This Row],[France]:[Belgium]])</f>
        <v>33</v>
      </c>
      <c r="G92" s="6">
        <f>Table5[[#This Row],[Total]]/Table5[[#Totals],[Total]]</f>
        <v>8.5837802968427289E-5</v>
      </c>
    </row>
    <row r="93" spans="1:7" x14ac:dyDescent="0.25">
      <c r="A93" s="2" t="s">
        <v>285</v>
      </c>
      <c r="B93" s="2">
        <v>0</v>
      </c>
      <c r="C93" s="2">
        <v>7</v>
      </c>
      <c r="D93" s="2">
        <v>26</v>
      </c>
      <c r="E93" s="2">
        <v>0</v>
      </c>
      <c r="F93" s="2">
        <f>SUM(Table5[[#This Row],[France]:[Belgium]])</f>
        <v>33</v>
      </c>
      <c r="G93" s="6">
        <f>Table5[[#This Row],[Total]]/Table5[[#Totals],[Total]]</f>
        <v>8.5837802968427289E-5</v>
      </c>
    </row>
    <row r="94" spans="1:7" x14ac:dyDescent="0.25">
      <c r="A94" s="2" t="s">
        <v>354</v>
      </c>
      <c r="B94" s="2">
        <v>3</v>
      </c>
      <c r="C94" s="2">
        <v>0</v>
      </c>
      <c r="D94" s="2">
        <v>22</v>
      </c>
      <c r="E94" s="2">
        <v>5</v>
      </c>
      <c r="F94" s="2">
        <f>SUM(Table5[[#This Row],[France]:[Belgium]])</f>
        <v>30</v>
      </c>
      <c r="G94" s="6">
        <f>Table5[[#This Row],[Total]]/Table5[[#Totals],[Total]]</f>
        <v>7.803436633493391E-5</v>
      </c>
    </row>
    <row r="95" spans="1:7" x14ac:dyDescent="0.25">
      <c r="A95" s="2" t="s">
        <v>468</v>
      </c>
      <c r="B95" s="2">
        <v>18</v>
      </c>
      <c r="C95" s="2">
        <v>4</v>
      </c>
      <c r="D95" s="2">
        <v>8</v>
      </c>
      <c r="E95" s="2">
        <v>0</v>
      </c>
      <c r="F95" s="2">
        <f>SUM(Table5[[#This Row],[France]:[Belgium]])</f>
        <v>30</v>
      </c>
      <c r="G95" s="6">
        <f>Table5[[#This Row],[Total]]/Table5[[#Totals],[Total]]</f>
        <v>7.803436633493391E-5</v>
      </c>
    </row>
    <row r="96" spans="1:7" x14ac:dyDescent="0.25">
      <c r="A96" s="2" t="s">
        <v>380</v>
      </c>
      <c r="B96" s="2">
        <v>8</v>
      </c>
      <c r="C96" s="2">
        <v>1</v>
      </c>
      <c r="D96" s="2">
        <v>20</v>
      </c>
      <c r="E96" s="2">
        <v>0</v>
      </c>
      <c r="F96" s="2">
        <f>SUM(Table5[[#This Row],[France]:[Belgium]])</f>
        <v>29</v>
      </c>
      <c r="G96" s="6">
        <f>Table5[[#This Row],[Total]]/Table5[[#Totals],[Total]]</f>
        <v>7.5433220790436113E-5</v>
      </c>
    </row>
    <row r="97" spans="1:7" x14ac:dyDescent="0.25">
      <c r="A97" s="2" t="s">
        <v>391</v>
      </c>
      <c r="B97" s="2">
        <v>8</v>
      </c>
      <c r="C97" s="2">
        <v>12</v>
      </c>
      <c r="D97" s="2">
        <v>7</v>
      </c>
      <c r="E97" s="2">
        <v>1</v>
      </c>
      <c r="F97" s="2">
        <f>SUM(Table5[[#This Row],[France]:[Belgium]])</f>
        <v>28</v>
      </c>
      <c r="G97" s="6">
        <f>Table5[[#This Row],[Total]]/Table5[[#Totals],[Total]]</f>
        <v>7.2832075245938315E-5</v>
      </c>
    </row>
    <row r="98" spans="1:7" x14ac:dyDescent="0.25">
      <c r="A98" s="2" t="s">
        <v>269</v>
      </c>
      <c r="B98" s="2">
        <v>15</v>
      </c>
      <c r="C98" s="2">
        <v>2</v>
      </c>
      <c r="D98" s="2">
        <v>10</v>
      </c>
      <c r="E98" s="2">
        <v>0</v>
      </c>
      <c r="F98" s="2">
        <f>SUM(Table5[[#This Row],[France]:[Belgium]])</f>
        <v>27</v>
      </c>
      <c r="G98" s="6">
        <f>Table5[[#This Row],[Total]]/Table5[[#Totals],[Total]]</f>
        <v>7.0230929701440518E-5</v>
      </c>
    </row>
    <row r="99" spans="1:7" x14ac:dyDescent="0.25">
      <c r="A99" s="2" t="s">
        <v>303</v>
      </c>
      <c r="B99" s="2">
        <v>13</v>
      </c>
      <c r="C99" s="2">
        <v>1</v>
      </c>
      <c r="D99" s="2">
        <v>9</v>
      </c>
      <c r="E99" s="2">
        <v>3</v>
      </c>
      <c r="F99" s="2">
        <f>SUM(Table5[[#This Row],[France]:[Belgium]])</f>
        <v>26</v>
      </c>
      <c r="G99" s="6">
        <f>Table5[[#This Row],[Total]]/Table5[[#Totals],[Total]]</f>
        <v>6.762978415694272E-5</v>
      </c>
    </row>
    <row r="100" spans="1:7" x14ac:dyDescent="0.25">
      <c r="A100" s="2" t="s">
        <v>348</v>
      </c>
      <c r="B100" s="2">
        <v>11</v>
      </c>
      <c r="C100" s="2">
        <v>0</v>
      </c>
      <c r="D100" s="2">
        <v>12</v>
      </c>
      <c r="E100" s="2">
        <v>2</v>
      </c>
      <c r="F100" s="2">
        <f>SUM(Table5[[#This Row],[France]:[Belgium]])</f>
        <v>25</v>
      </c>
      <c r="G100" s="6">
        <f>Table5[[#This Row],[Total]]/Table5[[#Totals],[Total]]</f>
        <v>6.5028638612444923E-5</v>
      </c>
    </row>
    <row r="101" spans="1:7" x14ac:dyDescent="0.25">
      <c r="A101" s="2" t="s">
        <v>432</v>
      </c>
      <c r="B101" s="2">
        <v>9</v>
      </c>
      <c r="C101" s="2">
        <v>4</v>
      </c>
      <c r="D101" s="2">
        <v>11</v>
      </c>
      <c r="E101" s="2">
        <v>0</v>
      </c>
      <c r="F101" s="2">
        <f>SUM(Table5[[#This Row],[France]:[Belgium]])</f>
        <v>24</v>
      </c>
      <c r="G101" s="6">
        <f>Table5[[#This Row],[Total]]/Table5[[#Totals],[Total]]</f>
        <v>6.2427493067947125E-5</v>
      </c>
    </row>
    <row r="102" spans="1:7" x14ac:dyDescent="0.25">
      <c r="A102" s="2" t="s">
        <v>265</v>
      </c>
      <c r="B102" s="2">
        <v>0</v>
      </c>
      <c r="C102" s="2">
        <v>0</v>
      </c>
      <c r="D102" s="2">
        <v>23</v>
      </c>
      <c r="E102" s="2">
        <v>0</v>
      </c>
      <c r="F102" s="2">
        <f>SUM(Table5[[#This Row],[France]:[Belgium]])</f>
        <v>23</v>
      </c>
      <c r="G102" s="6">
        <f>Table5[[#This Row],[Total]]/Table5[[#Totals],[Total]]</f>
        <v>5.9826347523449328E-5</v>
      </c>
    </row>
    <row r="103" spans="1:7" x14ac:dyDescent="0.25">
      <c r="A103" s="2" t="s">
        <v>370</v>
      </c>
      <c r="B103" s="2">
        <v>8</v>
      </c>
      <c r="C103" s="2">
        <v>5</v>
      </c>
      <c r="D103" s="2">
        <v>8</v>
      </c>
      <c r="E103" s="2">
        <v>1</v>
      </c>
      <c r="F103" s="2">
        <f>SUM(Table5[[#This Row],[France]:[Belgium]])</f>
        <v>22</v>
      </c>
      <c r="G103" s="6">
        <f>Table5[[#This Row],[Total]]/Table5[[#Totals],[Total]]</f>
        <v>5.722520197895153E-5</v>
      </c>
    </row>
    <row r="104" spans="1:7" x14ac:dyDescent="0.25">
      <c r="A104" s="2" t="s">
        <v>379</v>
      </c>
      <c r="B104" s="2">
        <v>7</v>
      </c>
      <c r="C104" s="2">
        <v>0</v>
      </c>
      <c r="D104" s="2">
        <v>15</v>
      </c>
      <c r="E104" s="2">
        <v>0</v>
      </c>
      <c r="F104" s="2">
        <f>SUM(Table5[[#This Row],[France]:[Belgium]])</f>
        <v>22</v>
      </c>
      <c r="G104" s="6">
        <f>Table5[[#This Row],[Total]]/Table5[[#Totals],[Total]]</f>
        <v>5.722520197895153E-5</v>
      </c>
    </row>
    <row r="105" spans="1:7" x14ac:dyDescent="0.25">
      <c r="A105" s="2" t="s">
        <v>418</v>
      </c>
      <c r="B105" s="2">
        <v>0</v>
      </c>
      <c r="C105" s="2">
        <v>11</v>
      </c>
      <c r="D105" s="2">
        <v>8</v>
      </c>
      <c r="E105" s="2">
        <v>3</v>
      </c>
      <c r="F105" s="2">
        <f>SUM(Table5[[#This Row],[France]:[Belgium]])</f>
        <v>22</v>
      </c>
      <c r="G105" s="6">
        <f>Table5[[#This Row],[Total]]/Table5[[#Totals],[Total]]</f>
        <v>5.722520197895153E-5</v>
      </c>
    </row>
    <row r="106" spans="1:7" x14ac:dyDescent="0.25">
      <c r="A106" s="2" t="s">
        <v>324</v>
      </c>
      <c r="B106" s="2">
        <v>6</v>
      </c>
      <c r="C106" s="2">
        <v>0</v>
      </c>
      <c r="D106" s="2">
        <v>14</v>
      </c>
      <c r="E106" s="2">
        <v>1</v>
      </c>
      <c r="F106" s="2">
        <f>SUM(Table5[[#This Row],[France]:[Belgium]])</f>
        <v>21</v>
      </c>
      <c r="G106" s="6">
        <f>Table5[[#This Row],[Total]]/Table5[[#Totals],[Total]]</f>
        <v>5.4624056434453733E-5</v>
      </c>
    </row>
    <row r="107" spans="1:7" x14ac:dyDescent="0.25">
      <c r="A107" s="2" t="s">
        <v>426</v>
      </c>
      <c r="B107" s="2">
        <v>13</v>
      </c>
      <c r="C107" s="2">
        <v>1</v>
      </c>
      <c r="D107" s="2">
        <v>5</v>
      </c>
      <c r="E107" s="2">
        <v>2</v>
      </c>
      <c r="F107" s="2">
        <f>SUM(Table5[[#This Row],[France]:[Belgium]])</f>
        <v>21</v>
      </c>
      <c r="G107" s="6">
        <f>Table5[[#This Row],[Total]]/Table5[[#Totals],[Total]]</f>
        <v>5.4624056434453733E-5</v>
      </c>
    </row>
    <row r="108" spans="1:7" x14ac:dyDescent="0.25">
      <c r="A108" s="2" t="s">
        <v>425</v>
      </c>
      <c r="B108" s="2">
        <v>0</v>
      </c>
      <c r="C108" s="2">
        <v>4</v>
      </c>
      <c r="D108" s="2">
        <v>8</v>
      </c>
      <c r="E108" s="2">
        <v>9</v>
      </c>
      <c r="F108" s="2">
        <f>SUM(Table5[[#This Row],[France]:[Belgium]])</f>
        <v>21</v>
      </c>
      <c r="G108" s="6">
        <f>Table5[[#This Row],[Total]]/Table5[[#Totals],[Total]]</f>
        <v>5.4624056434453733E-5</v>
      </c>
    </row>
    <row r="109" spans="1:7" x14ac:dyDescent="0.25">
      <c r="A109" s="2" t="s">
        <v>272</v>
      </c>
      <c r="B109" s="2">
        <v>5</v>
      </c>
      <c r="C109" s="2">
        <v>0</v>
      </c>
      <c r="D109" s="2">
        <v>11</v>
      </c>
      <c r="E109" s="2">
        <v>3</v>
      </c>
      <c r="F109" s="2">
        <f>SUM(Table5[[#This Row],[France]:[Belgium]])</f>
        <v>19</v>
      </c>
      <c r="G109" s="6">
        <f>Table5[[#This Row],[Total]]/Table5[[#Totals],[Total]]</f>
        <v>4.9421765345458138E-5</v>
      </c>
    </row>
    <row r="110" spans="1:7" x14ac:dyDescent="0.25">
      <c r="A110" s="2" t="s">
        <v>279</v>
      </c>
      <c r="B110" s="2">
        <v>11</v>
      </c>
      <c r="C110" s="2">
        <v>0</v>
      </c>
      <c r="D110" s="2">
        <v>8</v>
      </c>
      <c r="E110" s="2">
        <v>0</v>
      </c>
      <c r="F110" s="2">
        <f>SUM(Table5[[#This Row],[France]:[Belgium]])</f>
        <v>19</v>
      </c>
      <c r="G110" s="6">
        <f>Table5[[#This Row],[Total]]/Table5[[#Totals],[Total]]</f>
        <v>4.9421765345458138E-5</v>
      </c>
    </row>
    <row r="111" spans="1:7" x14ac:dyDescent="0.25">
      <c r="A111" s="2" t="s">
        <v>255</v>
      </c>
      <c r="B111" s="2">
        <v>6</v>
      </c>
      <c r="C111" s="2">
        <v>9</v>
      </c>
      <c r="D111" s="2">
        <v>1</v>
      </c>
      <c r="E111" s="2">
        <v>1</v>
      </c>
      <c r="F111" s="2">
        <f>SUM(Table5[[#This Row],[France]:[Belgium]])</f>
        <v>17</v>
      </c>
      <c r="G111" s="6">
        <f>Table5[[#This Row],[Total]]/Table5[[#Totals],[Total]]</f>
        <v>4.4219474256462543E-5</v>
      </c>
    </row>
    <row r="112" spans="1:7" x14ac:dyDescent="0.25">
      <c r="A112" s="2" t="s">
        <v>328</v>
      </c>
      <c r="B112" s="2">
        <v>3</v>
      </c>
      <c r="C112" s="2">
        <v>1</v>
      </c>
      <c r="D112" s="2">
        <v>13</v>
      </c>
      <c r="E112" s="2">
        <v>0</v>
      </c>
      <c r="F112" s="2">
        <f>SUM(Table5[[#This Row],[France]:[Belgium]])</f>
        <v>17</v>
      </c>
      <c r="G112" s="6">
        <f>Table5[[#This Row],[Total]]/Table5[[#Totals],[Total]]</f>
        <v>4.4219474256462543E-5</v>
      </c>
    </row>
    <row r="113" spans="1:7" x14ac:dyDescent="0.25">
      <c r="A113" s="2" t="s">
        <v>406</v>
      </c>
      <c r="B113" s="2">
        <v>3</v>
      </c>
      <c r="C113" s="2">
        <v>3</v>
      </c>
      <c r="D113" s="2">
        <v>10</v>
      </c>
      <c r="E113" s="2">
        <v>1</v>
      </c>
      <c r="F113" s="2">
        <f>SUM(Table5[[#This Row],[France]:[Belgium]])</f>
        <v>17</v>
      </c>
      <c r="G113" s="6">
        <f>Table5[[#This Row],[Total]]/Table5[[#Totals],[Total]]</f>
        <v>4.4219474256462543E-5</v>
      </c>
    </row>
    <row r="114" spans="1:7" x14ac:dyDescent="0.25">
      <c r="A114" s="2" t="s">
        <v>409</v>
      </c>
      <c r="B114" s="2">
        <v>4</v>
      </c>
      <c r="C114" s="2">
        <v>3</v>
      </c>
      <c r="D114" s="2">
        <v>7</v>
      </c>
      <c r="E114" s="2">
        <v>1</v>
      </c>
      <c r="F114" s="2">
        <f>SUM(Table5[[#This Row],[France]:[Belgium]])</f>
        <v>15</v>
      </c>
      <c r="G114" s="6">
        <f>Table5[[#This Row],[Total]]/Table5[[#Totals],[Total]]</f>
        <v>3.9017183167466955E-5</v>
      </c>
    </row>
    <row r="115" spans="1:7" x14ac:dyDescent="0.25">
      <c r="A115" s="2" t="s">
        <v>256</v>
      </c>
      <c r="B115" s="2">
        <v>0</v>
      </c>
      <c r="C115" s="2">
        <v>3</v>
      </c>
      <c r="D115" s="2">
        <v>12</v>
      </c>
      <c r="E115" s="2">
        <v>0</v>
      </c>
      <c r="F115" s="2">
        <f>SUM(Table5[[#This Row],[France]:[Belgium]])</f>
        <v>15</v>
      </c>
      <c r="G115" s="6">
        <f>Table5[[#This Row],[Total]]/Table5[[#Totals],[Total]]</f>
        <v>3.9017183167466955E-5</v>
      </c>
    </row>
    <row r="116" spans="1:7" x14ac:dyDescent="0.25">
      <c r="A116" s="2" t="s">
        <v>377</v>
      </c>
      <c r="B116" s="2">
        <v>1</v>
      </c>
      <c r="C116" s="2">
        <v>0</v>
      </c>
      <c r="D116" s="2">
        <v>13</v>
      </c>
      <c r="E116" s="2">
        <v>0</v>
      </c>
      <c r="F116" s="2">
        <f>SUM(Table5[[#This Row],[France]:[Belgium]])</f>
        <v>14</v>
      </c>
      <c r="G116" s="6">
        <f>Table5[[#This Row],[Total]]/Table5[[#Totals],[Total]]</f>
        <v>3.6416037622969158E-5</v>
      </c>
    </row>
    <row r="117" spans="1:7" x14ac:dyDescent="0.25">
      <c r="A117" s="2" t="s">
        <v>414</v>
      </c>
      <c r="B117" s="2">
        <v>13</v>
      </c>
      <c r="C117" s="2">
        <v>0</v>
      </c>
      <c r="D117" s="2">
        <v>1</v>
      </c>
      <c r="E117" s="2">
        <v>0</v>
      </c>
      <c r="F117" s="2">
        <f>SUM(Table5[[#This Row],[France]:[Belgium]])</f>
        <v>14</v>
      </c>
      <c r="G117" s="6">
        <f>Table5[[#This Row],[Total]]/Table5[[#Totals],[Total]]</f>
        <v>3.6416037622969158E-5</v>
      </c>
    </row>
    <row r="118" spans="1:7" x14ac:dyDescent="0.25">
      <c r="A118" s="2" t="s">
        <v>456</v>
      </c>
      <c r="B118" s="2">
        <v>5</v>
      </c>
      <c r="C118" s="2">
        <v>2</v>
      </c>
      <c r="D118" s="2">
        <v>3</v>
      </c>
      <c r="E118" s="2">
        <v>4</v>
      </c>
      <c r="F118" s="2">
        <f>SUM(Table5[[#This Row],[France]:[Belgium]])</f>
        <v>14</v>
      </c>
      <c r="G118" s="6">
        <f>Table5[[#This Row],[Total]]/Table5[[#Totals],[Total]]</f>
        <v>3.6416037622969158E-5</v>
      </c>
    </row>
    <row r="119" spans="1:7" x14ac:dyDescent="0.25">
      <c r="A119" s="2" t="s">
        <v>282</v>
      </c>
      <c r="B119" s="2">
        <v>0</v>
      </c>
      <c r="C119" s="2">
        <v>0</v>
      </c>
      <c r="D119" s="2">
        <v>13</v>
      </c>
      <c r="E119" s="2">
        <v>0</v>
      </c>
      <c r="F119" s="2">
        <f>SUM(Table5[[#This Row],[France]:[Belgium]])</f>
        <v>13</v>
      </c>
      <c r="G119" s="6">
        <f>Table5[[#This Row],[Total]]/Table5[[#Totals],[Total]]</f>
        <v>3.381489207847136E-5</v>
      </c>
    </row>
    <row r="120" spans="1:7" x14ac:dyDescent="0.25">
      <c r="A120" s="2" t="s">
        <v>362</v>
      </c>
      <c r="B120" s="2">
        <v>8</v>
      </c>
      <c r="C120" s="2">
        <v>4</v>
      </c>
      <c r="D120" s="2">
        <v>0</v>
      </c>
      <c r="E120" s="2">
        <v>0</v>
      </c>
      <c r="F120" s="2">
        <f>SUM(Table5[[#This Row],[France]:[Belgium]])</f>
        <v>12</v>
      </c>
      <c r="G120" s="6">
        <f>Table5[[#This Row],[Total]]/Table5[[#Totals],[Total]]</f>
        <v>3.1213746533973563E-5</v>
      </c>
    </row>
    <row r="121" spans="1:7" x14ac:dyDescent="0.25">
      <c r="A121" s="2" t="s">
        <v>357</v>
      </c>
      <c r="B121" s="2">
        <v>0</v>
      </c>
      <c r="C121" s="2">
        <v>6</v>
      </c>
      <c r="D121" s="2">
        <v>6</v>
      </c>
      <c r="E121" s="2">
        <v>0</v>
      </c>
      <c r="F121" s="2">
        <f>SUM(Table5[[#This Row],[France]:[Belgium]])</f>
        <v>12</v>
      </c>
      <c r="G121" s="6">
        <f>Table5[[#This Row],[Total]]/Table5[[#Totals],[Total]]</f>
        <v>3.1213746533973563E-5</v>
      </c>
    </row>
    <row r="122" spans="1:7" x14ac:dyDescent="0.25">
      <c r="A122" s="2" t="s">
        <v>381</v>
      </c>
      <c r="B122" s="2">
        <v>10</v>
      </c>
      <c r="C122" s="2">
        <v>0</v>
      </c>
      <c r="D122" s="2">
        <v>1</v>
      </c>
      <c r="E122" s="2">
        <v>0</v>
      </c>
      <c r="F122" s="2">
        <f>SUM(Table5[[#This Row],[France]:[Belgium]])</f>
        <v>11</v>
      </c>
      <c r="G122" s="6">
        <f>Table5[[#This Row],[Total]]/Table5[[#Totals],[Total]]</f>
        <v>2.8612600989475765E-5</v>
      </c>
    </row>
    <row r="123" spans="1:7" x14ac:dyDescent="0.25">
      <c r="A123" s="2" t="s">
        <v>266</v>
      </c>
      <c r="B123" s="2">
        <v>0</v>
      </c>
      <c r="C123" s="2">
        <v>10</v>
      </c>
      <c r="D123" s="2">
        <v>0</v>
      </c>
      <c r="E123" s="2">
        <v>0</v>
      </c>
      <c r="F123" s="2">
        <f>SUM(Table5[[#This Row],[France]:[Belgium]])</f>
        <v>10</v>
      </c>
      <c r="G123" s="6">
        <f>Table5[[#This Row],[Total]]/Table5[[#Totals],[Total]]</f>
        <v>2.6011455444977968E-5</v>
      </c>
    </row>
    <row r="124" spans="1:7" x14ac:dyDescent="0.25">
      <c r="A124" s="2" t="s">
        <v>460</v>
      </c>
      <c r="B124" s="2">
        <v>0</v>
      </c>
      <c r="C124" s="2">
        <v>0</v>
      </c>
      <c r="D124" s="2">
        <v>10</v>
      </c>
      <c r="E124" s="2">
        <v>0</v>
      </c>
      <c r="F124" s="2">
        <f>SUM(Table5[[#This Row],[France]:[Belgium]])</f>
        <v>10</v>
      </c>
      <c r="G124" s="6">
        <f>Table5[[#This Row],[Total]]/Table5[[#Totals],[Total]]</f>
        <v>2.6011455444977968E-5</v>
      </c>
    </row>
    <row r="125" spans="1:7" x14ac:dyDescent="0.25">
      <c r="A125" s="2" t="s">
        <v>308</v>
      </c>
      <c r="B125" s="2">
        <v>6</v>
      </c>
      <c r="C125" s="2">
        <v>0</v>
      </c>
      <c r="D125" s="2">
        <v>3</v>
      </c>
      <c r="E125" s="2">
        <v>0</v>
      </c>
      <c r="F125" s="2">
        <f>SUM(Table5[[#This Row],[France]:[Belgium]])</f>
        <v>9</v>
      </c>
      <c r="G125" s="6">
        <f>Table5[[#This Row],[Total]]/Table5[[#Totals],[Total]]</f>
        <v>2.341030990048017E-5</v>
      </c>
    </row>
    <row r="126" spans="1:7" x14ac:dyDescent="0.25">
      <c r="A126" s="2" t="s">
        <v>304</v>
      </c>
      <c r="B126" s="2">
        <v>6</v>
      </c>
      <c r="C126" s="2">
        <v>0</v>
      </c>
      <c r="D126" s="2">
        <v>1</v>
      </c>
      <c r="E126" s="2">
        <v>1</v>
      </c>
      <c r="F126" s="2">
        <f>SUM(Table5[[#This Row],[France]:[Belgium]])</f>
        <v>8</v>
      </c>
      <c r="G126" s="6">
        <f>Table5[[#This Row],[Total]]/Table5[[#Totals],[Total]]</f>
        <v>2.0809164355982376E-5</v>
      </c>
    </row>
    <row r="127" spans="1:7" x14ac:dyDescent="0.25">
      <c r="A127" s="2" t="s">
        <v>399</v>
      </c>
      <c r="B127" s="2">
        <v>3</v>
      </c>
      <c r="C127" s="2">
        <v>0</v>
      </c>
      <c r="D127" s="2">
        <v>1</v>
      </c>
      <c r="E127" s="2">
        <v>4</v>
      </c>
      <c r="F127" s="2">
        <f>SUM(Table5[[#This Row],[France]:[Belgium]])</f>
        <v>8</v>
      </c>
      <c r="G127" s="6">
        <f>Table5[[#This Row],[Total]]/Table5[[#Totals],[Total]]</f>
        <v>2.0809164355982376E-5</v>
      </c>
    </row>
    <row r="128" spans="1:7" x14ac:dyDescent="0.25">
      <c r="A128" s="2" t="s">
        <v>455</v>
      </c>
      <c r="B128" s="2">
        <v>1</v>
      </c>
      <c r="C128" s="2">
        <v>1</v>
      </c>
      <c r="D128" s="2">
        <v>6</v>
      </c>
      <c r="E128" s="2">
        <v>0</v>
      </c>
      <c r="F128" s="2">
        <f>SUM(Table5[[#This Row],[France]:[Belgium]])</f>
        <v>8</v>
      </c>
      <c r="G128" s="6">
        <f>Table5[[#This Row],[Total]]/Table5[[#Totals],[Total]]</f>
        <v>2.0809164355982376E-5</v>
      </c>
    </row>
    <row r="129" spans="1:7" x14ac:dyDescent="0.25">
      <c r="A129" s="2" t="s">
        <v>457</v>
      </c>
      <c r="B129" s="2">
        <v>3</v>
      </c>
      <c r="C129" s="2">
        <v>0</v>
      </c>
      <c r="D129" s="2">
        <v>5</v>
      </c>
      <c r="E129" s="2">
        <v>0</v>
      </c>
      <c r="F129" s="2">
        <f>SUM(Table5[[#This Row],[France]:[Belgium]])</f>
        <v>8</v>
      </c>
      <c r="G129" s="6">
        <f>Table5[[#This Row],[Total]]/Table5[[#Totals],[Total]]</f>
        <v>2.0809164355982376E-5</v>
      </c>
    </row>
    <row r="130" spans="1:7" x14ac:dyDescent="0.25">
      <c r="A130" s="2" t="s">
        <v>345</v>
      </c>
      <c r="B130" s="2">
        <v>0</v>
      </c>
      <c r="C130" s="2">
        <v>2</v>
      </c>
      <c r="D130" s="2">
        <v>6</v>
      </c>
      <c r="E130" s="2">
        <v>0</v>
      </c>
      <c r="F130" s="2">
        <f>SUM(Table5[[#This Row],[France]:[Belgium]])</f>
        <v>8</v>
      </c>
      <c r="G130" s="6">
        <f>Table5[[#This Row],[Total]]/Table5[[#Totals],[Total]]</f>
        <v>2.0809164355982376E-5</v>
      </c>
    </row>
    <row r="131" spans="1:7" x14ac:dyDescent="0.25">
      <c r="A131" s="2" t="s">
        <v>373</v>
      </c>
      <c r="B131" s="2">
        <v>6</v>
      </c>
      <c r="C131" s="2">
        <v>0</v>
      </c>
      <c r="D131" s="2">
        <v>1</v>
      </c>
      <c r="E131" s="2">
        <v>0</v>
      </c>
      <c r="F131" s="2">
        <f>SUM(Table5[[#This Row],[France]:[Belgium]])</f>
        <v>7</v>
      </c>
      <c r="G131" s="6">
        <f>Table5[[#This Row],[Total]]/Table5[[#Totals],[Total]]</f>
        <v>1.8208018811484579E-5</v>
      </c>
    </row>
    <row r="132" spans="1:7" x14ac:dyDescent="0.25">
      <c r="A132" s="2" t="s">
        <v>376</v>
      </c>
      <c r="B132" s="2">
        <v>0</v>
      </c>
      <c r="C132" s="2">
        <v>0</v>
      </c>
      <c r="D132" s="2">
        <v>7</v>
      </c>
      <c r="E132" s="2">
        <v>0</v>
      </c>
      <c r="F132" s="2">
        <f>SUM(Table5[[#This Row],[France]:[Belgium]])</f>
        <v>7</v>
      </c>
      <c r="G132" s="6">
        <f>Table5[[#This Row],[Total]]/Table5[[#Totals],[Total]]</f>
        <v>1.8208018811484579E-5</v>
      </c>
    </row>
    <row r="133" spans="1:7" x14ac:dyDescent="0.25">
      <c r="A133" s="2" t="s">
        <v>433</v>
      </c>
      <c r="B133" s="2">
        <v>2</v>
      </c>
      <c r="C133" s="2">
        <v>2</v>
      </c>
      <c r="D133" s="2">
        <v>3</v>
      </c>
      <c r="E133" s="2">
        <v>0</v>
      </c>
      <c r="F133" s="2">
        <f>SUM(Table5[[#This Row],[France]:[Belgium]])</f>
        <v>7</v>
      </c>
      <c r="G133" s="6">
        <f>Table5[[#This Row],[Total]]/Table5[[#Totals],[Total]]</f>
        <v>1.8208018811484579E-5</v>
      </c>
    </row>
    <row r="134" spans="1:7" x14ac:dyDescent="0.25">
      <c r="A134" s="2" t="s">
        <v>472</v>
      </c>
      <c r="B134" s="2">
        <v>3</v>
      </c>
      <c r="C134" s="2">
        <v>1</v>
      </c>
      <c r="D134" s="2">
        <v>2</v>
      </c>
      <c r="E134" s="2">
        <v>1</v>
      </c>
      <c r="F134" s="2">
        <f>SUM(Table5[[#This Row],[France]:[Belgium]])</f>
        <v>7</v>
      </c>
      <c r="G134" s="6">
        <f>Table5[[#This Row],[Total]]/Table5[[#Totals],[Total]]</f>
        <v>1.8208018811484579E-5</v>
      </c>
    </row>
    <row r="135" spans="1:7" x14ac:dyDescent="0.25">
      <c r="A135" s="2" t="s">
        <v>302</v>
      </c>
      <c r="B135" s="2">
        <v>0</v>
      </c>
      <c r="C135" s="2">
        <v>0</v>
      </c>
      <c r="D135" s="2">
        <v>7</v>
      </c>
      <c r="E135" s="2">
        <v>0</v>
      </c>
      <c r="F135" s="2">
        <f>SUM(Table5[[#This Row],[France]:[Belgium]])</f>
        <v>7</v>
      </c>
      <c r="G135" s="6">
        <f>Table5[[#This Row],[Total]]/Table5[[#Totals],[Total]]</f>
        <v>1.8208018811484579E-5</v>
      </c>
    </row>
    <row r="136" spans="1:7" x14ac:dyDescent="0.25">
      <c r="A136" s="2" t="s">
        <v>365</v>
      </c>
      <c r="B136" s="2">
        <v>0</v>
      </c>
      <c r="C136" s="2">
        <v>0</v>
      </c>
      <c r="D136" s="2">
        <v>7</v>
      </c>
      <c r="E136" s="2">
        <v>0</v>
      </c>
      <c r="F136" s="2">
        <f>SUM(Table5[[#This Row],[France]:[Belgium]])</f>
        <v>7</v>
      </c>
      <c r="G136" s="6">
        <f>Table5[[#This Row],[Total]]/Table5[[#Totals],[Total]]</f>
        <v>1.8208018811484579E-5</v>
      </c>
    </row>
    <row r="137" spans="1:7" x14ac:dyDescent="0.25">
      <c r="A137" s="2" t="s">
        <v>449</v>
      </c>
      <c r="B137" s="2">
        <v>0</v>
      </c>
      <c r="C137" s="2">
        <v>0</v>
      </c>
      <c r="D137" s="2">
        <v>0</v>
      </c>
      <c r="E137" s="2">
        <v>7</v>
      </c>
      <c r="F137" s="2">
        <f>SUM(Table5[[#This Row],[France]:[Belgium]])</f>
        <v>7</v>
      </c>
      <c r="G137" s="6">
        <f>Table5[[#This Row],[Total]]/Table5[[#Totals],[Total]]</f>
        <v>1.8208018811484579E-5</v>
      </c>
    </row>
    <row r="138" spans="1:7" x14ac:dyDescent="0.25">
      <c r="A138" s="2" t="s">
        <v>260</v>
      </c>
      <c r="B138" s="2">
        <v>2</v>
      </c>
      <c r="C138" s="2">
        <v>0</v>
      </c>
      <c r="D138" s="2">
        <v>4</v>
      </c>
      <c r="E138" s="2">
        <v>0</v>
      </c>
      <c r="F138" s="2">
        <f>SUM(Table5[[#This Row],[France]:[Belgium]])</f>
        <v>6</v>
      </c>
      <c r="G138" s="6">
        <f>Table5[[#This Row],[Total]]/Table5[[#Totals],[Total]]</f>
        <v>1.5606873266986781E-5</v>
      </c>
    </row>
    <row r="139" spans="1:7" x14ac:dyDescent="0.25">
      <c r="A139" s="2" t="s">
        <v>295</v>
      </c>
      <c r="B139" s="2">
        <v>6</v>
      </c>
      <c r="C139" s="2">
        <v>0</v>
      </c>
      <c r="D139" s="2">
        <v>0</v>
      </c>
      <c r="E139" s="2">
        <v>0</v>
      </c>
      <c r="F139" s="2">
        <f>SUM(Table5[[#This Row],[France]:[Belgium]])</f>
        <v>6</v>
      </c>
      <c r="G139" s="6">
        <f>Table5[[#This Row],[Total]]/Table5[[#Totals],[Total]]</f>
        <v>1.5606873266986781E-5</v>
      </c>
    </row>
    <row r="140" spans="1:7" x14ac:dyDescent="0.25">
      <c r="A140" s="2" t="s">
        <v>353</v>
      </c>
      <c r="B140" s="2">
        <v>6</v>
      </c>
      <c r="C140" s="2">
        <v>0</v>
      </c>
      <c r="D140" s="2">
        <v>0</v>
      </c>
      <c r="E140" s="2">
        <v>0</v>
      </c>
      <c r="F140" s="2">
        <f>SUM(Table5[[#This Row],[France]:[Belgium]])</f>
        <v>6</v>
      </c>
      <c r="G140" s="6">
        <f>Table5[[#This Row],[Total]]/Table5[[#Totals],[Total]]</f>
        <v>1.5606873266986781E-5</v>
      </c>
    </row>
    <row r="141" spans="1:7" x14ac:dyDescent="0.25">
      <c r="A141" s="2" t="s">
        <v>386</v>
      </c>
      <c r="B141" s="2">
        <v>5</v>
      </c>
      <c r="C141" s="2">
        <v>0</v>
      </c>
      <c r="D141" s="2">
        <v>1</v>
      </c>
      <c r="E141" s="2">
        <v>0</v>
      </c>
      <c r="F141" s="2">
        <f>SUM(Table5[[#This Row],[France]:[Belgium]])</f>
        <v>6</v>
      </c>
      <c r="G141" s="6">
        <f>Table5[[#This Row],[Total]]/Table5[[#Totals],[Total]]</f>
        <v>1.5606873266986781E-5</v>
      </c>
    </row>
    <row r="142" spans="1:7" x14ac:dyDescent="0.25">
      <c r="A142" s="2" t="s">
        <v>407</v>
      </c>
      <c r="B142" s="2">
        <v>0</v>
      </c>
      <c r="C142" s="2">
        <v>3</v>
      </c>
      <c r="D142" s="2">
        <v>3</v>
      </c>
      <c r="E142" s="2">
        <v>0</v>
      </c>
      <c r="F142" s="2">
        <f>SUM(Table5[[#This Row],[France]:[Belgium]])</f>
        <v>6</v>
      </c>
      <c r="G142" s="6">
        <f>Table5[[#This Row],[Total]]/Table5[[#Totals],[Total]]</f>
        <v>1.5606873266986781E-5</v>
      </c>
    </row>
    <row r="143" spans="1:7" x14ac:dyDescent="0.25">
      <c r="A143" s="2" t="s">
        <v>94</v>
      </c>
      <c r="B143" s="2">
        <v>1</v>
      </c>
      <c r="C143" s="2">
        <v>0</v>
      </c>
      <c r="D143" s="2">
        <v>3</v>
      </c>
      <c r="E143" s="2">
        <v>2</v>
      </c>
      <c r="F143" s="2">
        <f>SUM(Table5[[#This Row],[France]:[Belgium]])</f>
        <v>6</v>
      </c>
      <c r="G143" s="6">
        <f>Table5[[#This Row],[Total]]/Table5[[#Totals],[Total]]</f>
        <v>1.5606873266986781E-5</v>
      </c>
    </row>
    <row r="144" spans="1:7" x14ac:dyDescent="0.25">
      <c r="A144" s="2" t="s">
        <v>337</v>
      </c>
      <c r="B144" s="2">
        <v>1</v>
      </c>
      <c r="C144" s="2">
        <v>0</v>
      </c>
      <c r="D144" s="2">
        <v>4</v>
      </c>
      <c r="E144" s="2">
        <v>0</v>
      </c>
      <c r="F144" s="2">
        <f>SUM(Table5[[#This Row],[France]:[Belgium]])</f>
        <v>5</v>
      </c>
      <c r="G144" s="6">
        <f>Table5[[#This Row],[Total]]/Table5[[#Totals],[Total]]</f>
        <v>1.3005727722488984E-5</v>
      </c>
    </row>
    <row r="145" spans="1:7" x14ac:dyDescent="0.25">
      <c r="A145" s="2" t="s">
        <v>136</v>
      </c>
      <c r="B145" s="2">
        <v>0</v>
      </c>
      <c r="C145" s="2">
        <v>2</v>
      </c>
      <c r="D145" s="2">
        <v>2</v>
      </c>
      <c r="E145" s="2">
        <v>1</v>
      </c>
      <c r="F145" s="2">
        <f>SUM(Table5[[#This Row],[France]:[Belgium]])</f>
        <v>5</v>
      </c>
      <c r="G145" s="6">
        <f>Table5[[#This Row],[Total]]/Table5[[#Totals],[Total]]</f>
        <v>1.3005727722488984E-5</v>
      </c>
    </row>
    <row r="146" spans="1:7" x14ac:dyDescent="0.25">
      <c r="A146" s="2" t="s">
        <v>415</v>
      </c>
      <c r="B146" s="2">
        <v>5</v>
      </c>
      <c r="C146" s="2">
        <v>0</v>
      </c>
      <c r="D146" s="2">
        <v>0</v>
      </c>
      <c r="E146" s="2">
        <v>0</v>
      </c>
      <c r="F146" s="2">
        <f>SUM(Table5[[#This Row],[France]:[Belgium]])</f>
        <v>5</v>
      </c>
      <c r="G146" s="6">
        <f>Table5[[#This Row],[Total]]/Table5[[#Totals],[Total]]</f>
        <v>1.3005727722488984E-5</v>
      </c>
    </row>
    <row r="147" spans="1:7" x14ac:dyDescent="0.25">
      <c r="A147" s="2" t="s">
        <v>11</v>
      </c>
      <c r="B147" s="2">
        <v>4</v>
      </c>
      <c r="C147" s="2">
        <v>0</v>
      </c>
      <c r="D147" s="2">
        <v>1</v>
      </c>
      <c r="E147" s="2">
        <v>0</v>
      </c>
      <c r="F147" s="2">
        <f>SUM(Table5[[#This Row],[France]:[Belgium]])</f>
        <v>5</v>
      </c>
      <c r="G147" s="6">
        <f>Table5[[#This Row],[Total]]/Table5[[#Totals],[Total]]</f>
        <v>1.3005727722488984E-5</v>
      </c>
    </row>
    <row r="148" spans="1:7" x14ac:dyDescent="0.25">
      <c r="A148" s="2" t="s">
        <v>462</v>
      </c>
      <c r="B148" s="2">
        <v>2</v>
      </c>
      <c r="C148" s="2">
        <v>1</v>
      </c>
      <c r="D148" s="2">
        <v>2</v>
      </c>
      <c r="E148" s="2">
        <v>0</v>
      </c>
      <c r="F148" s="2">
        <f>SUM(Table5[[#This Row],[France]:[Belgium]])</f>
        <v>5</v>
      </c>
      <c r="G148" s="6">
        <f>Table5[[#This Row],[Total]]/Table5[[#Totals],[Total]]</f>
        <v>1.3005727722488984E-5</v>
      </c>
    </row>
    <row r="149" spans="1:7" x14ac:dyDescent="0.25">
      <c r="A149" s="2" t="s">
        <v>465</v>
      </c>
      <c r="B149" s="2">
        <v>2</v>
      </c>
      <c r="C149" s="2">
        <v>0</v>
      </c>
      <c r="D149" s="2">
        <v>3</v>
      </c>
      <c r="E149" s="2">
        <v>0</v>
      </c>
      <c r="F149" s="2">
        <f>SUM(Table5[[#This Row],[France]:[Belgium]])</f>
        <v>5</v>
      </c>
      <c r="G149" s="6">
        <f>Table5[[#This Row],[Total]]/Table5[[#Totals],[Total]]</f>
        <v>1.3005727722488984E-5</v>
      </c>
    </row>
    <row r="150" spans="1:7" x14ac:dyDescent="0.25">
      <c r="A150" s="2" t="s">
        <v>333</v>
      </c>
      <c r="B150" s="2">
        <v>2</v>
      </c>
      <c r="C150" s="2">
        <v>0</v>
      </c>
      <c r="D150" s="2">
        <v>2</v>
      </c>
      <c r="E150" s="2">
        <v>0</v>
      </c>
      <c r="F150" s="2">
        <f>SUM(Table5[[#This Row],[France]:[Belgium]])</f>
        <v>4</v>
      </c>
      <c r="G150" s="6">
        <f>Table5[[#This Row],[Total]]/Table5[[#Totals],[Total]]</f>
        <v>1.0404582177991188E-5</v>
      </c>
    </row>
    <row r="151" spans="1:7" x14ac:dyDescent="0.25">
      <c r="A151" s="2" t="s">
        <v>390</v>
      </c>
      <c r="B151" s="2">
        <v>1</v>
      </c>
      <c r="C151" s="2">
        <v>0</v>
      </c>
      <c r="D151" s="2">
        <v>3</v>
      </c>
      <c r="E151" s="2">
        <v>0</v>
      </c>
      <c r="F151" s="2">
        <f>SUM(Table5[[#This Row],[France]:[Belgium]])</f>
        <v>4</v>
      </c>
      <c r="G151" s="6">
        <f>Table5[[#This Row],[Total]]/Table5[[#Totals],[Total]]</f>
        <v>1.0404582177991188E-5</v>
      </c>
    </row>
    <row r="152" spans="1:7" x14ac:dyDescent="0.25">
      <c r="A152" s="2" t="s">
        <v>436</v>
      </c>
      <c r="B152" s="2">
        <v>0</v>
      </c>
      <c r="C152" s="2">
        <v>2</v>
      </c>
      <c r="D152" s="2">
        <v>2</v>
      </c>
      <c r="E152" s="2">
        <v>0</v>
      </c>
      <c r="F152" s="2">
        <f>SUM(Table5[[#This Row],[France]:[Belgium]])</f>
        <v>4</v>
      </c>
      <c r="G152" s="6">
        <f>Table5[[#This Row],[Total]]/Table5[[#Totals],[Total]]</f>
        <v>1.0404582177991188E-5</v>
      </c>
    </row>
    <row r="153" spans="1:7" x14ac:dyDescent="0.25">
      <c r="A153" s="2" t="s">
        <v>286</v>
      </c>
      <c r="B153" s="2">
        <v>0</v>
      </c>
      <c r="C153" s="2">
        <v>0</v>
      </c>
      <c r="D153" s="2">
        <v>4</v>
      </c>
      <c r="E153" s="2">
        <v>0</v>
      </c>
      <c r="F153" s="2">
        <f>SUM(Table5[[#This Row],[France]:[Belgium]])</f>
        <v>4</v>
      </c>
      <c r="G153" s="6">
        <f>Table5[[#This Row],[Total]]/Table5[[#Totals],[Total]]</f>
        <v>1.0404582177991188E-5</v>
      </c>
    </row>
    <row r="154" spans="1:7" x14ac:dyDescent="0.25">
      <c r="A154" s="2" t="s">
        <v>476</v>
      </c>
      <c r="B154" s="2">
        <v>0</v>
      </c>
      <c r="C154" s="2">
        <v>0</v>
      </c>
      <c r="D154" s="2">
        <v>4</v>
      </c>
      <c r="E154" s="2">
        <v>0</v>
      </c>
      <c r="F154" s="2">
        <f>SUM(Table5[[#This Row],[France]:[Belgium]])</f>
        <v>4</v>
      </c>
      <c r="G154" s="6">
        <f>Table5[[#This Row],[Total]]/Table5[[#Totals],[Total]]</f>
        <v>1.0404582177991188E-5</v>
      </c>
    </row>
    <row r="155" spans="1:7" x14ac:dyDescent="0.25">
      <c r="A155" s="2" t="s">
        <v>273</v>
      </c>
      <c r="B155" s="2">
        <v>1</v>
      </c>
      <c r="C155" s="2">
        <v>0</v>
      </c>
      <c r="D155" s="2">
        <v>1</v>
      </c>
      <c r="E155" s="2">
        <v>1</v>
      </c>
      <c r="F155" s="2">
        <f>SUM(Table5[[#This Row],[France]:[Belgium]])</f>
        <v>3</v>
      </c>
      <c r="G155" s="6">
        <f>Table5[[#This Row],[Total]]/Table5[[#Totals],[Total]]</f>
        <v>7.8034366334933907E-6</v>
      </c>
    </row>
    <row r="156" spans="1:7" x14ac:dyDescent="0.25">
      <c r="A156" s="2" t="s">
        <v>331</v>
      </c>
      <c r="B156" s="2">
        <v>3</v>
      </c>
      <c r="C156" s="2">
        <v>0</v>
      </c>
      <c r="D156" s="2">
        <v>0</v>
      </c>
      <c r="E156" s="2">
        <v>0</v>
      </c>
      <c r="F156" s="2">
        <f>SUM(Table5[[#This Row],[France]:[Belgium]])</f>
        <v>3</v>
      </c>
      <c r="G156" s="6">
        <f>Table5[[#This Row],[Total]]/Table5[[#Totals],[Total]]</f>
        <v>7.8034366334933907E-6</v>
      </c>
    </row>
    <row r="157" spans="1:7" x14ac:dyDescent="0.25">
      <c r="A157" s="2" t="s">
        <v>350</v>
      </c>
      <c r="B157" s="2">
        <v>3</v>
      </c>
      <c r="C157" s="2">
        <v>0</v>
      </c>
      <c r="D157" s="2">
        <v>0</v>
      </c>
      <c r="E157" s="2">
        <v>0</v>
      </c>
      <c r="F157" s="2">
        <f>SUM(Table5[[#This Row],[France]:[Belgium]])</f>
        <v>3</v>
      </c>
      <c r="G157" s="6">
        <f>Table5[[#This Row],[Total]]/Table5[[#Totals],[Total]]</f>
        <v>7.8034366334933907E-6</v>
      </c>
    </row>
    <row r="158" spans="1:7" x14ac:dyDescent="0.25">
      <c r="A158" s="2" t="s">
        <v>372</v>
      </c>
      <c r="B158" s="2">
        <v>1</v>
      </c>
      <c r="C158" s="2">
        <v>0</v>
      </c>
      <c r="D158" s="2">
        <v>2</v>
      </c>
      <c r="E158" s="2">
        <v>0</v>
      </c>
      <c r="F158" s="2">
        <f>SUM(Table5[[#This Row],[France]:[Belgium]])</f>
        <v>3</v>
      </c>
      <c r="G158" s="6">
        <f>Table5[[#This Row],[Total]]/Table5[[#Totals],[Total]]</f>
        <v>7.8034366334933907E-6</v>
      </c>
    </row>
    <row r="159" spans="1:7" x14ac:dyDescent="0.25">
      <c r="A159" s="2" t="s">
        <v>393</v>
      </c>
      <c r="B159" s="2">
        <v>0</v>
      </c>
      <c r="C159" s="2">
        <v>0</v>
      </c>
      <c r="D159" s="2">
        <v>3</v>
      </c>
      <c r="E159" s="2">
        <v>0</v>
      </c>
      <c r="F159" s="2">
        <f>SUM(Table5[[#This Row],[France]:[Belgium]])</f>
        <v>3</v>
      </c>
      <c r="G159" s="6">
        <f>Table5[[#This Row],[Total]]/Table5[[#Totals],[Total]]</f>
        <v>7.8034366334933907E-6</v>
      </c>
    </row>
    <row r="160" spans="1:7" x14ac:dyDescent="0.25">
      <c r="A160" s="2" t="s">
        <v>429</v>
      </c>
      <c r="B160" s="2">
        <v>2</v>
      </c>
      <c r="C160" s="2">
        <v>1</v>
      </c>
      <c r="D160" s="2">
        <v>0</v>
      </c>
      <c r="E160" s="2">
        <v>0</v>
      </c>
      <c r="F160" s="2">
        <f>SUM(Table5[[#This Row],[France]:[Belgium]])</f>
        <v>3</v>
      </c>
      <c r="G160" s="6">
        <f>Table5[[#This Row],[Total]]/Table5[[#Totals],[Total]]</f>
        <v>7.8034366334933907E-6</v>
      </c>
    </row>
    <row r="161" spans="1:7" x14ac:dyDescent="0.25">
      <c r="A161" s="2" t="s">
        <v>338</v>
      </c>
      <c r="B161" s="2">
        <v>0</v>
      </c>
      <c r="C161" s="2">
        <v>1</v>
      </c>
      <c r="D161" s="2">
        <v>2</v>
      </c>
      <c r="E161" s="2">
        <v>0</v>
      </c>
      <c r="F161" s="2">
        <f>SUM(Table5[[#This Row],[France]:[Belgium]])</f>
        <v>3</v>
      </c>
      <c r="G161" s="6">
        <f>Table5[[#This Row],[Total]]/Table5[[#Totals],[Total]]</f>
        <v>7.8034366334933907E-6</v>
      </c>
    </row>
    <row r="162" spans="1:7" x14ac:dyDescent="0.25">
      <c r="A162" s="2" t="s">
        <v>352</v>
      </c>
      <c r="B162" s="2">
        <v>0</v>
      </c>
      <c r="C162" s="2">
        <v>0</v>
      </c>
      <c r="D162" s="2">
        <v>3</v>
      </c>
      <c r="E162" s="2">
        <v>0</v>
      </c>
      <c r="F162" s="2">
        <f>SUM(Table5[[#This Row],[France]:[Belgium]])</f>
        <v>3</v>
      </c>
      <c r="G162" s="6">
        <f>Table5[[#This Row],[Total]]/Table5[[#Totals],[Total]]</f>
        <v>7.8034366334933907E-6</v>
      </c>
    </row>
    <row r="163" spans="1:7" x14ac:dyDescent="0.25">
      <c r="A163" s="2" t="s">
        <v>58</v>
      </c>
      <c r="B163" s="2">
        <v>0</v>
      </c>
      <c r="C163" s="2">
        <v>0</v>
      </c>
      <c r="D163" s="2">
        <v>3</v>
      </c>
      <c r="E163" s="2">
        <v>0</v>
      </c>
      <c r="F163" s="2">
        <f>SUM(Table5[[#This Row],[France]:[Belgium]])</f>
        <v>3</v>
      </c>
      <c r="G163" s="6">
        <f>Table5[[#This Row],[Total]]/Table5[[#Totals],[Total]]</f>
        <v>7.8034366334933907E-6</v>
      </c>
    </row>
    <row r="164" spans="1:7" x14ac:dyDescent="0.25">
      <c r="A164" s="2" t="s">
        <v>444</v>
      </c>
      <c r="B164" s="2">
        <v>0</v>
      </c>
      <c r="C164" s="2">
        <v>0</v>
      </c>
      <c r="D164" s="2">
        <v>3</v>
      </c>
      <c r="E164" s="2">
        <v>0</v>
      </c>
      <c r="F164" s="2">
        <f>SUM(Table5[[#This Row],[France]:[Belgium]])</f>
        <v>3</v>
      </c>
      <c r="G164" s="6">
        <f>Table5[[#This Row],[Total]]/Table5[[#Totals],[Total]]</f>
        <v>7.8034366334933907E-6</v>
      </c>
    </row>
    <row r="165" spans="1:7" x14ac:dyDescent="0.25">
      <c r="A165" s="2" t="s">
        <v>14</v>
      </c>
      <c r="B165" s="2">
        <v>0</v>
      </c>
      <c r="C165" s="2">
        <v>0</v>
      </c>
      <c r="D165" s="2">
        <v>2</v>
      </c>
      <c r="E165" s="2">
        <v>1</v>
      </c>
      <c r="F165" s="2">
        <f>SUM(Table5[[#This Row],[France]:[Belgium]])</f>
        <v>3</v>
      </c>
      <c r="G165" s="6">
        <f>Table5[[#This Row],[Total]]/Table5[[#Totals],[Total]]</f>
        <v>7.8034366334933907E-6</v>
      </c>
    </row>
    <row r="166" spans="1:7" x14ac:dyDescent="0.25">
      <c r="A166" s="2" t="s">
        <v>461</v>
      </c>
      <c r="B166" s="2">
        <v>0</v>
      </c>
      <c r="C166" s="2">
        <v>0</v>
      </c>
      <c r="D166" s="2">
        <v>3</v>
      </c>
      <c r="E166" s="2">
        <v>0</v>
      </c>
      <c r="F166" s="2">
        <f>SUM(Table5[[#This Row],[France]:[Belgium]])</f>
        <v>3</v>
      </c>
      <c r="G166" s="6">
        <f>Table5[[#This Row],[Total]]/Table5[[#Totals],[Total]]</f>
        <v>7.8034366334933907E-6</v>
      </c>
    </row>
    <row r="167" spans="1:7" x14ac:dyDescent="0.25">
      <c r="A167" s="2" t="s">
        <v>383</v>
      </c>
      <c r="B167" s="2">
        <v>2</v>
      </c>
      <c r="C167" s="2">
        <v>0</v>
      </c>
      <c r="D167" s="2">
        <v>0</v>
      </c>
      <c r="E167" s="2">
        <v>0</v>
      </c>
      <c r="F167" s="2">
        <f>SUM(Table5[[#This Row],[France]:[Belgium]])</f>
        <v>2</v>
      </c>
      <c r="G167" s="6">
        <f>Table5[[#This Row],[Total]]/Table5[[#Totals],[Total]]</f>
        <v>5.2022910889955941E-6</v>
      </c>
    </row>
    <row r="168" spans="1:7" x14ac:dyDescent="0.25">
      <c r="A168" s="2" t="s">
        <v>400</v>
      </c>
      <c r="B168" s="2">
        <v>0</v>
      </c>
      <c r="C168" s="2">
        <v>0</v>
      </c>
      <c r="D168" s="2">
        <v>2</v>
      </c>
      <c r="E168" s="2">
        <v>0</v>
      </c>
      <c r="F168" s="2">
        <f>SUM(Table5[[#This Row],[France]:[Belgium]])</f>
        <v>2</v>
      </c>
      <c r="G168" s="6">
        <f>Table5[[#This Row],[Total]]/Table5[[#Totals],[Total]]</f>
        <v>5.2022910889955941E-6</v>
      </c>
    </row>
    <row r="169" spans="1:7" x14ac:dyDescent="0.25">
      <c r="A169" s="2" t="s">
        <v>118</v>
      </c>
      <c r="B169" s="2">
        <v>1</v>
      </c>
      <c r="C169" s="2">
        <v>1</v>
      </c>
      <c r="D169" s="2">
        <v>0</v>
      </c>
      <c r="E169" s="2">
        <v>0</v>
      </c>
      <c r="F169" s="2">
        <f>SUM(Table5[[#This Row],[France]:[Belgium]])</f>
        <v>2</v>
      </c>
      <c r="G169" s="6">
        <f>Table5[[#This Row],[Total]]/Table5[[#Totals],[Total]]</f>
        <v>5.2022910889955941E-6</v>
      </c>
    </row>
    <row r="170" spans="1:7" x14ac:dyDescent="0.25">
      <c r="A170" s="2" t="s">
        <v>410</v>
      </c>
      <c r="B170" s="2">
        <v>1</v>
      </c>
      <c r="C170" s="2">
        <v>0</v>
      </c>
      <c r="D170" s="2">
        <v>1</v>
      </c>
      <c r="E170" s="2">
        <v>0</v>
      </c>
      <c r="F170" s="2">
        <f>SUM(Table5[[#This Row],[France]:[Belgium]])</f>
        <v>2</v>
      </c>
      <c r="G170" s="6">
        <f>Table5[[#This Row],[Total]]/Table5[[#Totals],[Total]]</f>
        <v>5.2022910889955941E-6</v>
      </c>
    </row>
    <row r="171" spans="1:7" x14ac:dyDescent="0.25">
      <c r="A171" s="2" t="s">
        <v>5</v>
      </c>
      <c r="B171" s="2">
        <v>0</v>
      </c>
      <c r="C171" s="2">
        <v>0</v>
      </c>
      <c r="D171" s="2">
        <v>2</v>
      </c>
      <c r="E171" s="2">
        <v>0</v>
      </c>
      <c r="F171" s="2">
        <f>SUM(Table5[[#This Row],[France]:[Belgium]])</f>
        <v>2</v>
      </c>
      <c r="G171" s="6">
        <f>Table5[[#This Row],[Total]]/Table5[[#Totals],[Total]]</f>
        <v>5.2022910889955941E-6</v>
      </c>
    </row>
    <row r="172" spans="1:7" x14ac:dyDescent="0.25">
      <c r="A172" s="2" t="s">
        <v>413</v>
      </c>
      <c r="B172" s="2">
        <v>1</v>
      </c>
      <c r="C172" s="2">
        <v>0</v>
      </c>
      <c r="D172" s="2">
        <v>1</v>
      </c>
      <c r="E172" s="2">
        <v>0</v>
      </c>
      <c r="F172" s="2">
        <f>SUM(Table5[[#This Row],[France]:[Belgium]])</f>
        <v>2</v>
      </c>
      <c r="G172" s="6">
        <f>Table5[[#This Row],[Total]]/Table5[[#Totals],[Total]]</f>
        <v>5.2022910889955941E-6</v>
      </c>
    </row>
    <row r="173" spans="1:7" x14ac:dyDescent="0.25">
      <c r="A173" s="2" t="s">
        <v>463</v>
      </c>
      <c r="B173" s="2">
        <v>1</v>
      </c>
      <c r="C173" s="2">
        <v>0</v>
      </c>
      <c r="D173" s="2">
        <v>0</v>
      </c>
      <c r="E173" s="2">
        <v>1</v>
      </c>
      <c r="F173" s="2">
        <f>SUM(Table5[[#This Row],[France]:[Belgium]])</f>
        <v>2</v>
      </c>
      <c r="G173" s="6">
        <f>Table5[[#This Row],[Total]]/Table5[[#Totals],[Total]]</f>
        <v>5.2022910889955941E-6</v>
      </c>
    </row>
    <row r="174" spans="1:7" x14ac:dyDescent="0.25">
      <c r="A174" s="2" t="s">
        <v>374</v>
      </c>
      <c r="B174" s="2">
        <v>0</v>
      </c>
      <c r="C174" s="2">
        <v>0</v>
      </c>
      <c r="D174" s="2">
        <v>2</v>
      </c>
      <c r="E174" s="2">
        <v>0</v>
      </c>
      <c r="F174" s="2">
        <f>SUM(Table5[[#This Row],[France]:[Belgium]])</f>
        <v>2</v>
      </c>
      <c r="G174" s="6">
        <f>Table5[[#This Row],[Total]]/Table5[[#Totals],[Total]]</f>
        <v>5.2022910889955941E-6</v>
      </c>
    </row>
    <row r="175" spans="1:7" x14ac:dyDescent="0.25">
      <c r="A175" s="2" t="s">
        <v>397</v>
      </c>
      <c r="B175" s="2">
        <v>0</v>
      </c>
      <c r="C175" s="2">
        <v>1</v>
      </c>
      <c r="D175" s="2">
        <v>1</v>
      </c>
      <c r="E175" s="2">
        <v>0</v>
      </c>
      <c r="F175" s="2">
        <f>SUM(Table5[[#This Row],[France]:[Belgium]])</f>
        <v>2</v>
      </c>
      <c r="G175" s="6">
        <f>Table5[[#This Row],[Total]]/Table5[[#Totals],[Total]]</f>
        <v>5.2022910889955941E-6</v>
      </c>
    </row>
    <row r="176" spans="1:7" x14ac:dyDescent="0.25">
      <c r="A176" s="2" t="s">
        <v>270</v>
      </c>
      <c r="B176" s="2">
        <v>0</v>
      </c>
      <c r="C176" s="2">
        <v>0</v>
      </c>
      <c r="D176" s="2">
        <v>2</v>
      </c>
      <c r="E176" s="2">
        <v>0</v>
      </c>
      <c r="F176" s="2">
        <f>SUM(Table5[[#This Row],[France]:[Belgium]])</f>
        <v>2</v>
      </c>
      <c r="G176" s="6">
        <f>Table5[[#This Row],[Total]]/Table5[[#Totals],[Total]]</f>
        <v>5.2022910889955941E-6</v>
      </c>
    </row>
    <row r="177" spans="1:7" x14ac:dyDescent="0.25">
      <c r="A177" s="2" t="s">
        <v>340</v>
      </c>
      <c r="B177" s="2">
        <v>0</v>
      </c>
      <c r="C177" s="2">
        <v>0</v>
      </c>
      <c r="D177" s="2">
        <v>2</v>
      </c>
      <c r="E177" s="2">
        <v>0</v>
      </c>
      <c r="F177" s="2">
        <f>SUM(Table5[[#This Row],[France]:[Belgium]])</f>
        <v>2</v>
      </c>
      <c r="G177" s="6">
        <f>Table5[[#This Row],[Total]]/Table5[[#Totals],[Total]]</f>
        <v>5.2022910889955941E-6</v>
      </c>
    </row>
    <row r="178" spans="1:7" x14ac:dyDescent="0.25">
      <c r="A178" s="2" t="s">
        <v>396</v>
      </c>
      <c r="B178" s="2">
        <v>0</v>
      </c>
      <c r="C178" s="2">
        <v>0</v>
      </c>
      <c r="D178" s="2">
        <v>2</v>
      </c>
      <c r="E178" s="2">
        <v>0</v>
      </c>
      <c r="F178" s="2">
        <f>SUM(Table5[[#This Row],[France]:[Belgium]])</f>
        <v>2</v>
      </c>
      <c r="G178" s="6">
        <f>Table5[[#This Row],[Total]]/Table5[[#Totals],[Total]]</f>
        <v>5.2022910889955941E-6</v>
      </c>
    </row>
    <row r="179" spans="1:7" x14ac:dyDescent="0.25">
      <c r="A179" s="2" t="s">
        <v>445</v>
      </c>
      <c r="B179" s="2">
        <v>0</v>
      </c>
      <c r="C179" s="2">
        <v>0</v>
      </c>
      <c r="D179" s="2">
        <v>2</v>
      </c>
      <c r="E179" s="2">
        <v>0</v>
      </c>
      <c r="F179" s="2">
        <f>SUM(Table5[[#This Row],[France]:[Belgium]])</f>
        <v>2</v>
      </c>
      <c r="G179" s="6">
        <f>Table5[[#This Row],[Total]]/Table5[[#Totals],[Total]]</f>
        <v>5.2022910889955941E-6</v>
      </c>
    </row>
    <row r="180" spans="1:7" x14ac:dyDescent="0.25">
      <c r="A180" s="2" t="s">
        <v>448</v>
      </c>
      <c r="B180" s="2">
        <v>0</v>
      </c>
      <c r="C180" s="2">
        <v>0</v>
      </c>
      <c r="D180" s="2">
        <v>2</v>
      </c>
      <c r="E180" s="2">
        <v>0</v>
      </c>
      <c r="F180" s="2">
        <f>SUM(Table5[[#This Row],[France]:[Belgium]])</f>
        <v>2</v>
      </c>
      <c r="G180" s="6">
        <f>Table5[[#This Row],[Total]]/Table5[[#Totals],[Total]]</f>
        <v>5.2022910889955941E-6</v>
      </c>
    </row>
    <row r="181" spans="1:7" x14ac:dyDescent="0.25">
      <c r="A181" s="2" t="s">
        <v>458</v>
      </c>
      <c r="B181" s="2">
        <v>0</v>
      </c>
      <c r="C181" s="2">
        <v>0</v>
      </c>
      <c r="D181" s="2">
        <v>1</v>
      </c>
      <c r="E181" s="2">
        <v>1</v>
      </c>
      <c r="F181" s="2">
        <f>SUM(Table5[[#This Row],[France]:[Belgium]])</f>
        <v>2</v>
      </c>
      <c r="G181" s="6">
        <f>Table5[[#This Row],[Total]]/Table5[[#Totals],[Total]]</f>
        <v>5.2022910889955941E-6</v>
      </c>
    </row>
    <row r="182" spans="1:7" x14ac:dyDescent="0.25">
      <c r="A182" s="2" t="s">
        <v>271</v>
      </c>
      <c r="B182" s="2">
        <v>0</v>
      </c>
      <c r="C182" s="2">
        <v>0</v>
      </c>
      <c r="D182" s="2">
        <v>1</v>
      </c>
      <c r="E182" s="2">
        <v>0</v>
      </c>
      <c r="F182" s="2">
        <f>SUM(Table5[[#This Row],[France]:[Belgium]])</f>
        <v>1</v>
      </c>
      <c r="G182" s="6">
        <f>Table5[[#This Row],[Total]]/Table5[[#Totals],[Total]]</f>
        <v>2.601145544497797E-6</v>
      </c>
    </row>
    <row r="183" spans="1:7" x14ac:dyDescent="0.25">
      <c r="A183" s="2" t="s">
        <v>278</v>
      </c>
      <c r="B183" s="2">
        <v>1</v>
      </c>
      <c r="C183" s="2">
        <v>0</v>
      </c>
      <c r="D183" s="2">
        <v>0</v>
      </c>
      <c r="E183" s="2">
        <v>0</v>
      </c>
      <c r="F183" s="2">
        <f>SUM(Table5[[#This Row],[France]:[Belgium]])</f>
        <v>1</v>
      </c>
      <c r="G183" s="6">
        <f>Table5[[#This Row],[Total]]/Table5[[#Totals],[Total]]</f>
        <v>2.601145544497797E-6</v>
      </c>
    </row>
    <row r="184" spans="1:7" x14ac:dyDescent="0.25">
      <c r="A184" s="2" t="s">
        <v>288</v>
      </c>
      <c r="B184" s="2">
        <v>0</v>
      </c>
      <c r="C184" s="2">
        <v>0</v>
      </c>
      <c r="D184" s="2">
        <v>1</v>
      </c>
      <c r="E184" s="2">
        <v>0</v>
      </c>
      <c r="F184" s="2">
        <f>SUM(Table5[[#This Row],[France]:[Belgium]])</f>
        <v>1</v>
      </c>
      <c r="G184" s="6">
        <f>Table5[[#This Row],[Total]]/Table5[[#Totals],[Total]]</f>
        <v>2.601145544497797E-6</v>
      </c>
    </row>
    <row r="185" spans="1:7" x14ac:dyDescent="0.25">
      <c r="A185" s="2" t="s">
        <v>290</v>
      </c>
      <c r="B185" s="2">
        <v>0</v>
      </c>
      <c r="C185" s="2">
        <v>0</v>
      </c>
      <c r="D185" s="2">
        <v>1</v>
      </c>
      <c r="E185" s="2">
        <v>0</v>
      </c>
      <c r="F185" s="2">
        <f>SUM(Table5[[#This Row],[France]:[Belgium]])</f>
        <v>1</v>
      </c>
      <c r="G185" s="6">
        <f>Table5[[#This Row],[Total]]/Table5[[#Totals],[Total]]</f>
        <v>2.601145544497797E-6</v>
      </c>
    </row>
    <row r="186" spans="1:7" x14ac:dyDescent="0.25">
      <c r="A186" s="2" t="s">
        <v>294</v>
      </c>
      <c r="B186" s="2">
        <v>1</v>
      </c>
      <c r="C186" s="2">
        <v>0</v>
      </c>
      <c r="D186" s="2">
        <v>0</v>
      </c>
      <c r="E186" s="2">
        <v>0</v>
      </c>
      <c r="F186" s="2">
        <f>SUM(Table5[[#This Row],[France]:[Belgium]])</f>
        <v>1</v>
      </c>
      <c r="G186" s="6">
        <f>Table5[[#This Row],[Total]]/Table5[[#Totals],[Total]]</f>
        <v>2.601145544497797E-6</v>
      </c>
    </row>
    <row r="187" spans="1:7" x14ac:dyDescent="0.25">
      <c r="A187" s="2" t="s">
        <v>366</v>
      </c>
      <c r="B187" s="2">
        <v>1</v>
      </c>
      <c r="C187" s="2">
        <v>0</v>
      </c>
      <c r="D187" s="2">
        <v>0</v>
      </c>
      <c r="E187" s="2">
        <v>0</v>
      </c>
      <c r="F187" s="2">
        <f>SUM(Table5[[#This Row],[France]:[Belgium]])</f>
        <v>1</v>
      </c>
      <c r="G187" s="6">
        <f>Table5[[#This Row],[Total]]/Table5[[#Totals],[Total]]</f>
        <v>2.601145544497797E-6</v>
      </c>
    </row>
    <row r="188" spans="1:7" x14ac:dyDescent="0.25">
      <c r="A188" s="2" t="s">
        <v>369</v>
      </c>
      <c r="B188" s="2">
        <v>0</v>
      </c>
      <c r="C188" s="2">
        <v>1</v>
      </c>
      <c r="D188" s="2">
        <v>0</v>
      </c>
      <c r="E188" s="2">
        <v>0</v>
      </c>
      <c r="F188" s="2">
        <f>SUM(Table5[[#This Row],[France]:[Belgium]])</f>
        <v>1</v>
      </c>
      <c r="G188" s="6">
        <f>Table5[[#This Row],[Total]]/Table5[[#Totals],[Total]]</f>
        <v>2.601145544497797E-6</v>
      </c>
    </row>
    <row r="189" spans="1:7" x14ac:dyDescent="0.25">
      <c r="A189" s="2" t="s">
        <v>385</v>
      </c>
      <c r="B189" s="2">
        <v>0</v>
      </c>
      <c r="C189" s="2">
        <v>0</v>
      </c>
      <c r="D189" s="2">
        <v>1</v>
      </c>
      <c r="E189" s="2">
        <v>0</v>
      </c>
      <c r="F189" s="2">
        <f>SUM(Table5[[#This Row],[France]:[Belgium]])</f>
        <v>1</v>
      </c>
      <c r="G189" s="6">
        <f>Table5[[#This Row],[Total]]/Table5[[#Totals],[Total]]</f>
        <v>2.601145544497797E-6</v>
      </c>
    </row>
    <row r="190" spans="1:7" x14ac:dyDescent="0.25">
      <c r="A190" s="2" t="s">
        <v>387</v>
      </c>
      <c r="B190" s="2">
        <v>0</v>
      </c>
      <c r="C190" s="2">
        <v>0</v>
      </c>
      <c r="D190" s="2">
        <v>1</v>
      </c>
      <c r="E190" s="2">
        <v>0</v>
      </c>
      <c r="F190" s="2">
        <f>SUM(Table5[[#This Row],[France]:[Belgium]])</f>
        <v>1</v>
      </c>
      <c r="G190" s="6">
        <f>Table5[[#This Row],[Total]]/Table5[[#Totals],[Total]]</f>
        <v>2.601145544497797E-6</v>
      </c>
    </row>
    <row r="191" spans="1:7" x14ac:dyDescent="0.25">
      <c r="A191" s="2" t="s">
        <v>389</v>
      </c>
      <c r="B191" s="2">
        <v>1</v>
      </c>
      <c r="C191" s="2">
        <v>0</v>
      </c>
      <c r="D191" s="2">
        <v>0</v>
      </c>
      <c r="E191" s="2">
        <v>0</v>
      </c>
      <c r="F191" s="2">
        <f>SUM(Table5[[#This Row],[France]:[Belgium]])</f>
        <v>1</v>
      </c>
      <c r="G191" s="6">
        <f>Table5[[#This Row],[Total]]/Table5[[#Totals],[Total]]</f>
        <v>2.601145544497797E-6</v>
      </c>
    </row>
    <row r="192" spans="1:7" x14ac:dyDescent="0.25">
      <c r="A192" s="2" t="s">
        <v>398</v>
      </c>
      <c r="B192" s="2">
        <v>1</v>
      </c>
      <c r="C192" s="2">
        <v>0</v>
      </c>
      <c r="D192" s="2">
        <v>0</v>
      </c>
      <c r="E192" s="2">
        <v>0</v>
      </c>
      <c r="F192" s="2">
        <f>SUM(Table5[[#This Row],[France]:[Belgium]])</f>
        <v>1</v>
      </c>
      <c r="G192" s="6">
        <f>Table5[[#This Row],[Total]]/Table5[[#Totals],[Total]]</f>
        <v>2.601145544497797E-6</v>
      </c>
    </row>
    <row r="193" spans="1:7" x14ac:dyDescent="0.25">
      <c r="A193" s="2" t="s">
        <v>411</v>
      </c>
      <c r="B193" s="2">
        <v>1</v>
      </c>
      <c r="C193" s="2">
        <v>0</v>
      </c>
      <c r="D193" s="2">
        <v>0</v>
      </c>
      <c r="E193" s="2">
        <v>0</v>
      </c>
      <c r="F193" s="2">
        <f>SUM(Table5[[#This Row],[France]:[Belgium]])</f>
        <v>1</v>
      </c>
      <c r="G193" s="6">
        <f>Table5[[#This Row],[Total]]/Table5[[#Totals],[Total]]</f>
        <v>2.601145544497797E-6</v>
      </c>
    </row>
    <row r="194" spans="1:7" x14ac:dyDescent="0.25">
      <c r="A194" s="2" t="s">
        <v>417</v>
      </c>
      <c r="B194" s="2">
        <v>0</v>
      </c>
      <c r="C194" s="2">
        <v>0</v>
      </c>
      <c r="D194" s="2">
        <v>1</v>
      </c>
      <c r="E194" s="2">
        <v>0</v>
      </c>
      <c r="F194" s="2">
        <f>SUM(Table5[[#This Row],[France]:[Belgium]])</f>
        <v>1</v>
      </c>
      <c r="G194" s="6">
        <f>Table5[[#This Row],[Total]]/Table5[[#Totals],[Total]]</f>
        <v>2.601145544497797E-6</v>
      </c>
    </row>
    <row r="195" spans="1:7" x14ac:dyDescent="0.25">
      <c r="A195" s="2" t="s">
        <v>434</v>
      </c>
      <c r="B195" s="2">
        <v>1</v>
      </c>
      <c r="C195" s="2">
        <v>0</v>
      </c>
      <c r="D195" s="2">
        <v>0</v>
      </c>
      <c r="E195" s="2">
        <v>0</v>
      </c>
      <c r="F195" s="2">
        <f>SUM(Table5[[#This Row],[France]:[Belgium]])</f>
        <v>1</v>
      </c>
      <c r="G195" s="6">
        <f>Table5[[#This Row],[Total]]/Table5[[#Totals],[Total]]</f>
        <v>2.601145544497797E-6</v>
      </c>
    </row>
    <row r="196" spans="1:7" x14ac:dyDescent="0.25">
      <c r="A196" s="2" t="s">
        <v>447</v>
      </c>
      <c r="B196" s="2">
        <v>1</v>
      </c>
      <c r="C196" s="2">
        <v>0</v>
      </c>
      <c r="D196" s="2">
        <v>0</v>
      </c>
      <c r="E196" s="2">
        <v>0</v>
      </c>
      <c r="F196" s="2">
        <f>SUM(Table5[[#This Row],[France]:[Belgium]])</f>
        <v>1</v>
      </c>
      <c r="G196" s="6">
        <f>Table5[[#This Row],[Total]]/Table5[[#Totals],[Total]]</f>
        <v>2.601145544497797E-6</v>
      </c>
    </row>
    <row r="197" spans="1:7" x14ac:dyDescent="0.25">
      <c r="A197" s="2" t="s">
        <v>408</v>
      </c>
      <c r="B197" s="2">
        <v>0</v>
      </c>
      <c r="C197" s="2">
        <v>1</v>
      </c>
      <c r="D197" s="2">
        <v>0</v>
      </c>
      <c r="E197" s="2">
        <v>0</v>
      </c>
      <c r="F197" s="2">
        <f>SUM(Table5[[#This Row],[France]:[Belgium]])</f>
        <v>1</v>
      </c>
      <c r="G197" s="6">
        <f>Table5[[#This Row],[Total]]/Table5[[#Totals],[Total]]</f>
        <v>2.601145544497797E-6</v>
      </c>
    </row>
    <row r="198" spans="1:7" x14ac:dyDescent="0.25">
      <c r="A198" s="2" t="s">
        <v>84</v>
      </c>
      <c r="B198" s="2">
        <v>0</v>
      </c>
      <c r="C198" s="2">
        <v>1</v>
      </c>
      <c r="D198" s="2">
        <v>0</v>
      </c>
      <c r="E198" s="2">
        <v>0</v>
      </c>
      <c r="F198" s="2">
        <f>SUM(Table5[[#This Row],[France]:[Belgium]])</f>
        <v>1</v>
      </c>
      <c r="G198" s="6">
        <f>Table5[[#This Row],[Total]]/Table5[[#Totals],[Total]]</f>
        <v>2.601145544497797E-6</v>
      </c>
    </row>
    <row r="199" spans="1:7" x14ac:dyDescent="0.25">
      <c r="A199" s="2" t="s">
        <v>435</v>
      </c>
      <c r="B199" s="2">
        <v>0</v>
      </c>
      <c r="C199" s="2">
        <v>1</v>
      </c>
      <c r="D199" s="2">
        <v>0</v>
      </c>
      <c r="E199" s="2">
        <v>0</v>
      </c>
      <c r="F199" s="2">
        <f>SUM(Table5[[#This Row],[France]:[Belgium]])</f>
        <v>1</v>
      </c>
      <c r="G199" s="6">
        <f>Table5[[#This Row],[Total]]/Table5[[#Totals],[Total]]</f>
        <v>2.601145544497797E-6</v>
      </c>
    </row>
    <row r="200" spans="1:7" x14ac:dyDescent="0.25">
      <c r="A200" s="2" t="s">
        <v>438</v>
      </c>
      <c r="B200" s="2">
        <v>0</v>
      </c>
      <c r="C200" s="2">
        <v>0</v>
      </c>
      <c r="D200" s="2">
        <v>1</v>
      </c>
      <c r="E200" s="2">
        <v>0</v>
      </c>
      <c r="F200" s="2">
        <f>SUM(Table5[[#This Row],[France]:[Belgium]])</f>
        <v>1</v>
      </c>
      <c r="G200" s="6">
        <f>Table5[[#This Row],[Total]]/Table5[[#Totals],[Total]]</f>
        <v>2.601145544497797E-6</v>
      </c>
    </row>
    <row r="201" spans="1:7" x14ac:dyDescent="0.25">
      <c r="A201" s="2" t="s">
        <v>452</v>
      </c>
      <c r="B201" s="2">
        <v>0</v>
      </c>
      <c r="C201" s="2">
        <v>1</v>
      </c>
      <c r="D201" s="2">
        <v>0</v>
      </c>
      <c r="E201" s="2">
        <v>0</v>
      </c>
      <c r="F201" s="2">
        <f>SUM(Table5[[#This Row],[France]:[Belgium]])</f>
        <v>1</v>
      </c>
      <c r="G201" s="6">
        <f>Table5[[#This Row],[Total]]/Table5[[#Totals],[Total]]</f>
        <v>2.601145544497797E-6</v>
      </c>
    </row>
    <row r="202" spans="1:7" x14ac:dyDescent="0.25">
      <c r="A202" s="2" t="s">
        <v>267</v>
      </c>
      <c r="B202" s="2">
        <v>0</v>
      </c>
      <c r="C202" s="2">
        <v>0</v>
      </c>
      <c r="D202" s="2">
        <v>1</v>
      </c>
      <c r="E202" s="2">
        <v>0</v>
      </c>
      <c r="F202" s="2">
        <f>SUM(Table5[[#This Row],[France]:[Belgium]])</f>
        <v>1</v>
      </c>
      <c r="G202" s="6">
        <f>Table5[[#This Row],[Total]]/Table5[[#Totals],[Total]]</f>
        <v>2.601145544497797E-6</v>
      </c>
    </row>
    <row r="203" spans="1:7" x14ac:dyDescent="0.25">
      <c r="A203" s="2" t="s">
        <v>281</v>
      </c>
      <c r="B203" s="2">
        <v>0</v>
      </c>
      <c r="C203" s="2">
        <v>0</v>
      </c>
      <c r="D203" s="2">
        <v>1</v>
      </c>
      <c r="E203" s="2">
        <v>0</v>
      </c>
      <c r="F203" s="2">
        <f>SUM(Table5[[#This Row],[France]:[Belgium]])</f>
        <v>1</v>
      </c>
      <c r="G203" s="6">
        <f>Table5[[#This Row],[Total]]/Table5[[#Totals],[Total]]</f>
        <v>2.601145544497797E-6</v>
      </c>
    </row>
    <row r="204" spans="1:7" x14ac:dyDescent="0.25">
      <c r="A204" s="2" t="s">
        <v>291</v>
      </c>
      <c r="B204" s="2">
        <v>0</v>
      </c>
      <c r="C204" s="2">
        <v>0</v>
      </c>
      <c r="D204" s="2">
        <v>1</v>
      </c>
      <c r="E204" s="2">
        <v>0</v>
      </c>
      <c r="F204" s="2">
        <f>SUM(Table5[[#This Row],[France]:[Belgium]])</f>
        <v>1</v>
      </c>
      <c r="G204" s="6">
        <f>Table5[[#This Row],[Total]]/Table5[[#Totals],[Total]]</f>
        <v>2.601145544497797E-6</v>
      </c>
    </row>
    <row r="205" spans="1:7" x14ac:dyDescent="0.25">
      <c r="A205" s="2" t="s">
        <v>293</v>
      </c>
      <c r="B205" s="2">
        <v>0</v>
      </c>
      <c r="C205" s="2">
        <v>0</v>
      </c>
      <c r="D205" s="2">
        <v>1</v>
      </c>
      <c r="E205" s="2">
        <v>0</v>
      </c>
      <c r="F205" s="2">
        <f>SUM(Table5[[#This Row],[France]:[Belgium]])</f>
        <v>1</v>
      </c>
      <c r="G205" s="6">
        <f>Table5[[#This Row],[Total]]/Table5[[#Totals],[Total]]</f>
        <v>2.601145544497797E-6</v>
      </c>
    </row>
    <row r="206" spans="1:7" x14ac:dyDescent="0.25">
      <c r="A206" s="2" t="s">
        <v>299</v>
      </c>
      <c r="B206" s="2">
        <v>0</v>
      </c>
      <c r="C206" s="2">
        <v>0</v>
      </c>
      <c r="D206" s="2">
        <v>1</v>
      </c>
      <c r="E206" s="2">
        <v>0</v>
      </c>
      <c r="F206" s="2">
        <f>SUM(Table5[[#This Row],[France]:[Belgium]])</f>
        <v>1</v>
      </c>
      <c r="G206" s="6">
        <f>Table5[[#This Row],[Total]]/Table5[[#Totals],[Total]]</f>
        <v>2.601145544497797E-6</v>
      </c>
    </row>
    <row r="207" spans="1:7" x14ac:dyDescent="0.25">
      <c r="A207" s="2" t="s">
        <v>307</v>
      </c>
      <c r="B207" s="2">
        <v>0</v>
      </c>
      <c r="C207" s="2">
        <v>0</v>
      </c>
      <c r="D207" s="2">
        <v>1</v>
      </c>
      <c r="E207" s="2">
        <v>0</v>
      </c>
      <c r="F207" s="2">
        <f>SUM(Table5[[#This Row],[France]:[Belgium]])</f>
        <v>1</v>
      </c>
      <c r="G207" s="6">
        <f>Table5[[#This Row],[Total]]/Table5[[#Totals],[Total]]</f>
        <v>2.601145544497797E-6</v>
      </c>
    </row>
    <row r="208" spans="1:7" x14ac:dyDescent="0.25">
      <c r="A208" s="2" t="s">
        <v>310</v>
      </c>
      <c r="B208" s="2">
        <v>0</v>
      </c>
      <c r="C208" s="2">
        <v>0</v>
      </c>
      <c r="D208" s="2">
        <v>1</v>
      </c>
      <c r="E208" s="2">
        <v>0</v>
      </c>
      <c r="F208" s="2">
        <f>SUM(Table5[[#This Row],[France]:[Belgium]])</f>
        <v>1</v>
      </c>
      <c r="G208" s="6">
        <f>Table5[[#This Row],[Total]]/Table5[[#Totals],[Total]]</f>
        <v>2.601145544497797E-6</v>
      </c>
    </row>
    <row r="209" spans="1:7" x14ac:dyDescent="0.25">
      <c r="A209" s="2" t="s">
        <v>364</v>
      </c>
      <c r="B209" s="2">
        <v>0</v>
      </c>
      <c r="C209" s="2">
        <v>0</v>
      </c>
      <c r="D209" s="2">
        <v>1</v>
      </c>
      <c r="E209" s="2">
        <v>0</v>
      </c>
      <c r="F209" s="2">
        <f>SUM(Table5[[#This Row],[France]:[Belgium]])</f>
        <v>1</v>
      </c>
      <c r="G209" s="6">
        <f>Table5[[#This Row],[Total]]/Table5[[#Totals],[Total]]</f>
        <v>2.601145544497797E-6</v>
      </c>
    </row>
    <row r="210" spans="1:7" x14ac:dyDescent="0.25">
      <c r="A210" s="2" t="s">
        <v>367</v>
      </c>
      <c r="B210" s="2">
        <v>0</v>
      </c>
      <c r="C210" s="2">
        <v>0</v>
      </c>
      <c r="D210" s="2">
        <v>1</v>
      </c>
      <c r="E210" s="2">
        <v>0</v>
      </c>
      <c r="F210" s="2">
        <f>SUM(Table5[[#This Row],[France]:[Belgium]])</f>
        <v>1</v>
      </c>
      <c r="G210" s="6">
        <f>Table5[[#This Row],[Total]]/Table5[[#Totals],[Total]]</f>
        <v>2.601145544497797E-6</v>
      </c>
    </row>
    <row r="211" spans="1:7" x14ac:dyDescent="0.25">
      <c r="A211" s="2" t="s">
        <v>395</v>
      </c>
      <c r="B211" s="2">
        <v>0</v>
      </c>
      <c r="C211" s="2">
        <v>0</v>
      </c>
      <c r="D211" s="2">
        <v>1</v>
      </c>
      <c r="E211" s="2">
        <v>0</v>
      </c>
      <c r="F211" s="2">
        <f>SUM(Table5[[#This Row],[France]:[Belgium]])</f>
        <v>1</v>
      </c>
      <c r="G211" s="6">
        <f>Table5[[#This Row],[Total]]/Table5[[#Totals],[Total]]</f>
        <v>2.601145544497797E-6</v>
      </c>
    </row>
    <row r="212" spans="1:7" x14ac:dyDescent="0.25">
      <c r="A212" s="2" t="s">
        <v>403</v>
      </c>
      <c r="B212" s="2">
        <v>0</v>
      </c>
      <c r="C212" s="2">
        <v>0</v>
      </c>
      <c r="D212" s="2">
        <v>1</v>
      </c>
      <c r="E212" s="2">
        <v>0</v>
      </c>
      <c r="F212" s="2">
        <f>SUM(Table5[[#This Row],[France]:[Belgium]])</f>
        <v>1</v>
      </c>
      <c r="G212" s="6">
        <f>Table5[[#This Row],[Total]]/Table5[[#Totals],[Total]]</f>
        <v>2.601145544497797E-6</v>
      </c>
    </row>
    <row r="213" spans="1:7" x14ac:dyDescent="0.25">
      <c r="A213" s="2" t="s">
        <v>421</v>
      </c>
      <c r="B213" s="2">
        <v>0</v>
      </c>
      <c r="C213" s="2">
        <v>0</v>
      </c>
      <c r="D213" s="2">
        <v>1</v>
      </c>
      <c r="E213" s="2">
        <v>0</v>
      </c>
      <c r="F213" s="2">
        <f>SUM(Table5[[#This Row],[France]:[Belgium]])</f>
        <v>1</v>
      </c>
      <c r="G213" s="6">
        <f>Table5[[#This Row],[Total]]/Table5[[#Totals],[Total]]</f>
        <v>2.601145544497797E-6</v>
      </c>
    </row>
    <row r="214" spans="1:7" x14ac:dyDescent="0.25">
      <c r="A214" s="2" t="s">
        <v>454</v>
      </c>
      <c r="B214" s="2">
        <v>0</v>
      </c>
      <c r="C214" s="2">
        <v>0</v>
      </c>
      <c r="D214" s="2">
        <v>1</v>
      </c>
      <c r="E214" s="2">
        <v>0</v>
      </c>
      <c r="F214" s="2">
        <f>SUM(Table5[[#This Row],[France]:[Belgium]])</f>
        <v>1</v>
      </c>
      <c r="G214" s="6">
        <f>Table5[[#This Row],[Total]]/Table5[[#Totals],[Total]]</f>
        <v>2.601145544497797E-6</v>
      </c>
    </row>
    <row r="215" spans="1:7" x14ac:dyDescent="0.25">
      <c r="A215" s="2" t="s">
        <v>459</v>
      </c>
      <c r="B215" s="2">
        <v>0</v>
      </c>
      <c r="C215" s="2">
        <v>0</v>
      </c>
      <c r="D215" s="2">
        <v>1</v>
      </c>
      <c r="E215" s="2">
        <v>0</v>
      </c>
      <c r="F215" s="2">
        <f>SUM(Table5[[#This Row],[France]:[Belgium]])</f>
        <v>1</v>
      </c>
      <c r="G215" s="6">
        <f>Table5[[#This Row],[Total]]/Table5[[#Totals],[Total]]</f>
        <v>2.601145544497797E-6</v>
      </c>
    </row>
    <row r="216" spans="1:7" x14ac:dyDescent="0.25">
      <c r="A216" s="2" t="s">
        <v>477</v>
      </c>
      <c r="B216" s="2">
        <v>0</v>
      </c>
      <c r="C216" s="2">
        <v>0</v>
      </c>
      <c r="D216" s="2">
        <v>1</v>
      </c>
      <c r="E216" s="2">
        <v>0</v>
      </c>
      <c r="F216" s="2">
        <f>SUM(Table5[[#This Row],[France]:[Belgium]])</f>
        <v>1</v>
      </c>
      <c r="G216" s="6">
        <f>Table5[[#This Row],[Total]]/Table5[[#Totals],[Total]]</f>
        <v>2.601145544497797E-6</v>
      </c>
    </row>
    <row r="217" spans="1:7" x14ac:dyDescent="0.25">
      <c r="A217" t="s">
        <v>244</v>
      </c>
      <c r="B217" s="7">
        <f>SUBTOTAL(109,Table5[France])</f>
        <v>130580</v>
      </c>
      <c r="C217" s="7">
        <f>SUBTOTAL(109,Table5[Germany])</f>
        <v>31929</v>
      </c>
      <c r="D217" s="7">
        <f>SUBTOTAL(109,Table5[Netherland])</f>
        <v>157187</v>
      </c>
      <c r="E217" s="7">
        <f>SUBTOTAL(109,Table5[Belgium])</f>
        <v>64750</v>
      </c>
      <c r="F217" s="7">
        <f>SUBTOTAL(109,Table5[Total])</f>
        <v>384446</v>
      </c>
    </row>
  </sheetData>
  <hyperlinks>
    <hyperlink ref="J2" r:id="rId1"/>
  </hyperlinks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3"/>
  <sheetViews>
    <sheetView tabSelected="1" workbookViewId="0">
      <selection activeCell="B9" sqref="B9"/>
    </sheetView>
  </sheetViews>
  <sheetFormatPr defaultRowHeight="15" x14ac:dyDescent="0.25"/>
  <cols>
    <col min="1" max="1" width="28.5703125" bestFit="1" customWidth="1"/>
    <col min="2" max="2" width="33.140625" bestFit="1" customWidth="1"/>
    <col min="3" max="3" width="7.5703125" hidden="1" customWidth="1"/>
    <col min="4" max="4" width="22.42578125" style="2" bestFit="1" customWidth="1"/>
    <col min="5" max="5" width="22.42578125" style="2" customWidth="1"/>
    <col min="6" max="6" width="22.42578125" hidden="1" customWidth="1"/>
    <col min="7" max="7" width="0" hidden="1" customWidth="1"/>
    <col min="8" max="8" width="10.85546875" hidden="1" customWidth="1"/>
    <col min="9" max="9" width="10.7109375" hidden="1" customWidth="1"/>
    <col min="10" max="11" width="10.85546875" hidden="1" customWidth="1"/>
    <col min="12" max="12" width="18.28515625" customWidth="1"/>
    <col min="13" max="13" width="16" style="6" bestFit="1" customWidth="1"/>
    <col min="14" max="14" width="10.7109375" style="17" bestFit="1" customWidth="1"/>
    <col min="15" max="15" width="11.42578125" bestFit="1" customWidth="1"/>
  </cols>
  <sheetData>
    <row r="1" spans="1:14" x14ac:dyDescent="0.25">
      <c r="A1" s="9" t="s">
        <v>483</v>
      </c>
      <c r="B1" s="9" t="s">
        <v>484</v>
      </c>
      <c r="C1" s="9" t="s">
        <v>485</v>
      </c>
      <c r="D1" s="10" t="s">
        <v>1354</v>
      </c>
      <c r="E1" s="10" t="s">
        <v>1353</v>
      </c>
      <c r="F1" s="9" t="s">
        <v>486</v>
      </c>
      <c r="G1" s="9" t="s">
        <v>487</v>
      </c>
      <c r="H1" s="9" t="s">
        <v>1355</v>
      </c>
      <c r="I1" s="9" t="s">
        <v>1356</v>
      </c>
      <c r="J1" s="9" t="s">
        <v>488</v>
      </c>
      <c r="K1" s="9" t="s">
        <v>489</v>
      </c>
      <c r="L1" s="10" t="s">
        <v>1357</v>
      </c>
      <c r="M1" s="6" t="s">
        <v>245</v>
      </c>
      <c r="N1" s="17" t="s">
        <v>246</v>
      </c>
    </row>
    <row r="2" spans="1:14" x14ac:dyDescent="0.25">
      <c r="A2" s="9" t="s">
        <v>1197</v>
      </c>
      <c r="B2" s="9" t="s">
        <v>1198</v>
      </c>
      <c r="C2" s="11"/>
      <c r="D2" s="10">
        <v>185000000</v>
      </c>
      <c r="E2" s="10">
        <v>269000000</v>
      </c>
      <c r="F2" s="9" t="s">
        <v>492</v>
      </c>
      <c r="G2" s="9" t="s">
        <v>493</v>
      </c>
      <c r="H2" s="9"/>
      <c r="I2" s="9"/>
      <c r="J2" s="9"/>
      <c r="K2" s="9"/>
      <c r="L2" s="10">
        <f>(Table27[[#This Row],[Size_min_B]]+Table27[[#This Row],[Size_max_B]])/2 * IF(Table27[[#This Row],[Unit_B]]="Pairs",2,1)</f>
        <v>454000000</v>
      </c>
      <c r="M2" s="6">
        <f>Table27[[#This Row],[Size_mean_B]]/Table27[[#Totals],[Size_mean_B]]</f>
        <v>9.4165512284253849E-2</v>
      </c>
      <c r="N2" s="17">
        <f>SUM($M$2:Table27[[#This Row],[Column1]])</f>
        <v>9.4165512284253849E-2</v>
      </c>
    </row>
    <row r="3" spans="1:14" x14ac:dyDescent="0.25">
      <c r="A3" s="9" t="s">
        <v>930</v>
      </c>
      <c r="B3" s="9" t="s">
        <v>436</v>
      </c>
      <c r="C3" s="11">
        <v>3</v>
      </c>
      <c r="D3" s="10">
        <v>134000000</v>
      </c>
      <c r="E3" s="10">
        <v>196000000</v>
      </c>
      <c r="F3" s="9" t="s">
        <v>492</v>
      </c>
      <c r="G3" s="9" t="s">
        <v>500</v>
      </c>
      <c r="H3" s="9"/>
      <c r="I3" s="9"/>
      <c r="J3" s="9"/>
      <c r="K3" s="9"/>
      <c r="L3" s="10">
        <f>(Table27[[#This Row],[Size_min_B]]+Table27[[#This Row],[Size_max_B]])/2 * IF(Table27[[#This Row],[Unit_B]]="Pairs",2,1)</f>
        <v>330000000</v>
      </c>
      <c r="M3" s="6">
        <f>Table27[[#This Row],[Size_mean_B]]/Table27[[#Totals],[Size_mean_B]]</f>
        <v>6.8446297475338702E-2</v>
      </c>
      <c r="N3" s="17">
        <f>SUM($M$2:Table27[[#This Row],[Column1]])</f>
        <v>0.16261180975959255</v>
      </c>
    </row>
    <row r="4" spans="1:14" x14ac:dyDescent="0.25">
      <c r="A4" s="9" t="s">
        <v>973</v>
      </c>
      <c r="B4" s="9" t="s">
        <v>400</v>
      </c>
      <c r="C4" s="11"/>
      <c r="D4" s="10">
        <v>65100000</v>
      </c>
      <c r="E4" s="10">
        <v>106000000</v>
      </c>
      <c r="F4" s="9" t="s">
        <v>492</v>
      </c>
      <c r="G4" s="9" t="s">
        <v>496</v>
      </c>
      <c r="H4" s="9"/>
      <c r="I4" s="9"/>
      <c r="J4" s="9"/>
      <c r="K4" s="9"/>
      <c r="L4" s="10">
        <f>(Table27[[#This Row],[Size_min_B]]+Table27[[#This Row],[Size_max_B]])/2 * IF(Table27[[#This Row],[Unit_B]]="Pairs",2,1)</f>
        <v>171100000</v>
      </c>
      <c r="M4" s="6">
        <f>Table27[[#This Row],[Size_mean_B]]/Table27[[#Totals],[Size_mean_B]]</f>
        <v>3.5488368175849855E-2</v>
      </c>
      <c r="N4" s="17">
        <f>SUM($M$2:Table27[[#This Row],[Column1]])</f>
        <v>0.19810017793544241</v>
      </c>
    </row>
    <row r="5" spans="1:14" x14ac:dyDescent="0.25">
      <c r="A5" s="9" t="s">
        <v>119</v>
      </c>
      <c r="B5" s="9" t="s">
        <v>118</v>
      </c>
      <c r="C5" s="11">
        <v>3</v>
      </c>
      <c r="D5" s="10">
        <v>62200000</v>
      </c>
      <c r="E5" s="10">
        <v>97100000</v>
      </c>
      <c r="F5" s="9" t="s">
        <v>492</v>
      </c>
      <c r="G5" s="9" t="s">
        <v>500</v>
      </c>
      <c r="H5" s="9"/>
      <c r="I5" s="9"/>
      <c r="J5" s="9"/>
      <c r="K5" s="9"/>
      <c r="L5" s="10">
        <f>(Table27[[#This Row],[Size_min_B]]+Table27[[#This Row],[Size_max_B]])/2 * IF(Table27[[#This Row],[Unit_B]]="Pairs",2,1)</f>
        <v>159300000</v>
      </c>
      <c r="M5" s="6">
        <f>Table27[[#This Row],[Size_mean_B]]/Table27[[#Totals],[Size_mean_B]]</f>
        <v>3.3040894508549863E-2</v>
      </c>
      <c r="N5" s="17">
        <f>SUM($M$2:Table27[[#This Row],[Column1]])</f>
        <v>0.23114107244399226</v>
      </c>
    </row>
    <row r="6" spans="1:14" x14ac:dyDescent="0.25">
      <c r="A6" s="9" t="s">
        <v>1019</v>
      </c>
      <c r="B6" s="9" t="s">
        <v>1020</v>
      </c>
      <c r="C6" s="11"/>
      <c r="D6" s="10">
        <v>58700000</v>
      </c>
      <c r="E6" s="10">
        <v>90500000</v>
      </c>
      <c r="F6" s="9" t="s">
        <v>492</v>
      </c>
      <c r="G6" s="9" t="s">
        <v>496</v>
      </c>
      <c r="H6" s="9"/>
      <c r="I6" s="9"/>
      <c r="J6" s="9"/>
      <c r="K6" s="9"/>
      <c r="L6" s="10">
        <f>(Table27[[#This Row],[Size_min_B]]+Table27[[#This Row],[Size_max_B]])/2 * IF(Table27[[#This Row],[Unit_B]]="Pairs",2,1)</f>
        <v>149200000</v>
      </c>
      <c r="M6" s="6">
        <f>Table27[[#This Row],[Size_mean_B]]/Table27[[#Totals],[Size_mean_B]]</f>
        <v>3.0946022979759194E-2</v>
      </c>
      <c r="N6" s="17">
        <f>SUM($M$2:Table27[[#This Row],[Column1]])</f>
        <v>0.26208709542375147</v>
      </c>
    </row>
    <row r="7" spans="1:14" x14ac:dyDescent="0.25">
      <c r="A7" s="9" t="s">
        <v>1086</v>
      </c>
      <c r="B7" s="9" t="s">
        <v>1087</v>
      </c>
      <c r="C7" s="11"/>
      <c r="D7" s="10">
        <v>54800000</v>
      </c>
      <c r="E7" s="10">
        <v>87100000</v>
      </c>
      <c r="F7" s="9" t="s">
        <v>492</v>
      </c>
      <c r="G7" s="9" t="s">
        <v>496</v>
      </c>
      <c r="H7" s="9"/>
      <c r="I7" s="9"/>
      <c r="J7" s="9"/>
      <c r="K7" s="9"/>
      <c r="L7" s="10">
        <f>(Table27[[#This Row],[Size_min_B]]+Table27[[#This Row],[Size_max_B]])/2 * IF(Table27[[#This Row],[Unit_B]]="Pairs",2,1)</f>
        <v>141900000</v>
      </c>
      <c r="M7" s="6">
        <f>Table27[[#This Row],[Size_mean_B]]/Table27[[#Totals],[Size_mean_B]]</f>
        <v>2.9431907914395639E-2</v>
      </c>
      <c r="N7" s="17">
        <f>SUM($M$2:Table27[[#This Row],[Column1]])</f>
        <v>0.29151900333814712</v>
      </c>
    </row>
    <row r="8" spans="1:14" x14ac:dyDescent="0.25">
      <c r="A8" s="9" t="s">
        <v>1044</v>
      </c>
      <c r="B8" s="9" t="s">
        <v>1045</v>
      </c>
      <c r="C8" s="11">
        <v>3</v>
      </c>
      <c r="D8" s="10">
        <v>44300000</v>
      </c>
      <c r="E8" s="10">
        <v>78800000</v>
      </c>
      <c r="F8" s="9" t="s">
        <v>492</v>
      </c>
      <c r="G8" s="9" t="s">
        <v>500</v>
      </c>
      <c r="H8" s="9"/>
      <c r="I8" s="9"/>
      <c r="J8" s="9"/>
      <c r="K8" s="9"/>
      <c r="L8" s="10">
        <f>(Table27[[#This Row],[Size_min_B]]+Table27[[#This Row],[Size_max_B]])/2 * IF(Table27[[#This Row],[Unit_B]]="Pairs",2,1)</f>
        <v>123100000</v>
      </c>
      <c r="M8" s="6">
        <f>Table27[[#This Row],[Size_mean_B]]/Table27[[#Totals],[Size_mean_B]]</f>
        <v>2.553254308852786E-2</v>
      </c>
      <c r="N8" s="17">
        <f>SUM($M$2:Table27[[#This Row],[Column1]])</f>
        <v>0.31705154642667499</v>
      </c>
    </row>
    <row r="9" spans="1:14" x14ac:dyDescent="0.25">
      <c r="A9" s="9" t="s">
        <v>129</v>
      </c>
      <c r="B9" s="9" t="s">
        <v>128</v>
      </c>
      <c r="C9" s="11"/>
      <c r="D9" s="10">
        <v>40500000</v>
      </c>
      <c r="E9" s="10">
        <v>64500000</v>
      </c>
      <c r="F9" s="9" t="s">
        <v>492</v>
      </c>
      <c r="G9" s="9" t="s">
        <v>496</v>
      </c>
      <c r="H9" s="9"/>
      <c r="I9" s="9"/>
      <c r="J9" s="9"/>
      <c r="K9" s="9"/>
      <c r="L9" s="10">
        <f>(Table27[[#This Row],[Size_min_B]]+Table27[[#This Row],[Size_max_B]])/2 * IF(Table27[[#This Row],[Unit_B]]="Pairs",2,1)</f>
        <v>105000000</v>
      </c>
      <c r="M9" s="6">
        <f>Table27[[#This Row],[Size_mean_B]]/Table27[[#Totals],[Size_mean_B]]</f>
        <v>2.1778367378516857E-2</v>
      </c>
      <c r="N9" s="17">
        <f>SUM($M$2:Table27[[#This Row],[Column1]])</f>
        <v>0.33882991380519184</v>
      </c>
    </row>
    <row r="10" spans="1:14" x14ac:dyDescent="0.25">
      <c r="A10" s="9" t="s">
        <v>113</v>
      </c>
      <c r="B10" s="9" t="s">
        <v>112</v>
      </c>
      <c r="C10" s="11"/>
      <c r="D10" s="10">
        <v>41000000</v>
      </c>
      <c r="E10" s="10">
        <v>59500000</v>
      </c>
      <c r="F10" s="9" t="s">
        <v>492</v>
      </c>
      <c r="G10" s="9" t="s">
        <v>493</v>
      </c>
      <c r="H10" s="9"/>
      <c r="I10" s="9"/>
      <c r="J10" s="9"/>
      <c r="K10" s="9"/>
      <c r="L10" s="10">
        <f>(Table27[[#This Row],[Size_min_B]]+Table27[[#This Row],[Size_max_B]])/2 * IF(Table27[[#This Row],[Unit_B]]="Pairs",2,1)</f>
        <v>100500000</v>
      </c>
      <c r="M10" s="6">
        <f>Table27[[#This Row],[Size_mean_B]]/Table27[[#Totals],[Size_mean_B]]</f>
        <v>2.084500877658042E-2</v>
      </c>
      <c r="N10" s="17">
        <f>SUM($M$2:Table27[[#This Row],[Column1]])</f>
        <v>0.35967492258177225</v>
      </c>
    </row>
    <row r="11" spans="1:14" x14ac:dyDescent="0.25">
      <c r="A11" s="9" t="s">
        <v>798</v>
      </c>
      <c r="B11" s="9" t="s">
        <v>799</v>
      </c>
      <c r="C11" s="11"/>
      <c r="D11" s="10">
        <v>32700000</v>
      </c>
      <c r="E11" s="10">
        <v>56500000</v>
      </c>
      <c r="F11" s="9" t="s">
        <v>492</v>
      </c>
      <c r="G11" s="9" t="s">
        <v>493</v>
      </c>
      <c r="H11" s="9"/>
      <c r="I11" s="9"/>
      <c r="J11" s="9"/>
      <c r="K11" s="9"/>
      <c r="L11" s="10">
        <f>(Table27[[#This Row],[Size_min_B]]+Table27[[#This Row],[Size_max_B]])/2 * IF(Table27[[#This Row],[Unit_B]]="Pairs",2,1)</f>
        <v>89200000</v>
      </c>
      <c r="M11" s="6">
        <f>Table27[[#This Row],[Size_mean_B]]/Table27[[#Totals],[Size_mean_B]]</f>
        <v>1.8501241620606703E-2</v>
      </c>
      <c r="N11" s="17">
        <f>SUM($M$2:Table27[[#This Row],[Column1]])</f>
        <v>0.37817616420237893</v>
      </c>
    </row>
    <row r="12" spans="1:14" x14ac:dyDescent="0.25">
      <c r="A12" s="9" t="s">
        <v>1146</v>
      </c>
      <c r="B12" s="9" t="s">
        <v>1147</v>
      </c>
      <c r="C12" s="11">
        <v>3</v>
      </c>
      <c r="D12" s="10">
        <v>28800000</v>
      </c>
      <c r="E12" s="10">
        <v>52400000</v>
      </c>
      <c r="F12" s="9" t="s">
        <v>492</v>
      </c>
      <c r="G12" s="9" t="s">
        <v>500</v>
      </c>
      <c r="H12" s="9"/>
      <c r="I12" s="9"/>
      <c r="J12" s="9"/>
      <c r="K12" s="9"/>
      <c r="L12" s="10">
        <f>(Table27[[#This Row],[Size_min_B]]+Table27[[#This Row],[Size_max_B]])/2 * IF(Table27[[#This Row],[Unit_B]]="Pairs",2,1)</f>
        <v>81200000</v>
      </c>
      <c r="M12" s="6">
        <f>Table27[[#This Row],[Size_mean_B]]/Table27[[#Totals],[Size_mean_B]]</f>
        <v>1.6841937439386369E-2</v>
      </c>
      <c r="N12" s="17">
        <f>SUM($M$2:Table27[[#This Row],[Column1]])</f>
        <v>0.39501810164176532</v>
      </c>
    </row>
    <row r="13" spans="1:14" x14ac:dyDescent="0.25">
      <c r="A13" s="9" t="s">
        <v>1084</v>
      </c>
      <c r="B13" s="9" t="s">
        <v>1085</v>
      </c>
      <c r="C13" s="11"/>
      <c r="D13" s="10">
        <v>29300000</v>
      </c>
      <c r="E13" s="10">
        <v>50500000</v>
      </c>
      <c r="F13" s="9" t="s">
        <v>492</v>
      </c>
      <c r="G13" s="9" t="s">
        <v>496</v>
      </c>
      <c r="H13" s="9"/>
      <c r="I13" s="9"/>
      <c r="J13" s="9"/>
      <c r="K13" s="9"/>
      <c r="L13" s="10">
        <f>(Table27[[#This Row],[Size_min_B]]+Table27[[#This Row],[Size_max_B]])/2 * IF(Table27[[#This Row],[Unit_B]]="Pairs",2,1)</f>
        <v>79800000</v>
      </c>
      <c r="M13" s="6">
        <f>Table27[[#This Row],[Size_mean_B]]/Table27[[#Totals],[Size_mean_B]]</f>
        <v>1.6551559207672813E-2</v>
      </c>
      <c r="N13" s="17">
        <f>SUM($M$2:Table27[[#This Row],[Column1]])</f>
        <v>0.41156966084943813</v>
      </c>
    </row>
    <row r="14" spans="1:14" x14ac:dyDescent="0.25">
      <c r="A14" s="9" t="s">
        <v>63</v>
      </c>
      <c r="B14" s="9" t="s">
        <v>62</v>
      </c>
      <c r="C14" s="11">
        <v>3</v>
      </c>
      <c r="D14" s="10">
        <v>29000000</v>
      </c>
      <c r="E14" s="10">
        <v>48700000</v>
      </c>
      <c r="F14" s="9" t="s">
        <v>492</v>
      </c>
      <c r="G14" s="9" t="s">
        <v>500</v>
      </c>
      <c r="H14" s="9"/>
      <c r="I14" s="9"/>
      <c r="J14" s="9"/>
      <c r="K14" s="9"/>
      <c r="L14" s="10">
        <f>(Table27[[#This Row],[Size_min_B]]+Table27[[#This Row],[Size_max_B]])/2 * IF(Table27[[#This Row],[Unit_B]]="Pairs",2,1)</f>
        <v>77700000</v>
      </c>
      <c r="M14" s="6">
        <f>Table27[[#This Row],[Size_mean_B]]/Table27[[#Totals],[Size_mean_B]]</f>
        <v>1.6115991860102475E-2</v>
      </c>
      <c r="N14" s="17">
        <f>SUM($M$2:Table27[[#This Row],[Column1]])</f>
        <v>0.42768565270954062</v>
      </c>
    </row>
    <row r="15" spans="1:14" x14ac:dyDescent="0.25">
      <c r="A15" s="9" t="s">
        <v>515</v>
      </c>
      <c r="B15" s="9" t="s">
        <v>516</v>
      </c>
      <c r="C15" s="11">
        <v>3</v>
      </c>
      <c r="D15" s="10">
        <v>30500000</v>
      </c>
      <c r="E15" s="10">
        <v>44200000</v>
      </c>
      <c r="F15" s="9" t="s">
        <v>492</v>
      </c>
      <c r="G15" s="9" t="s">
        <v>500</v>
      </c>
      <c r="H15" s="9"/>
      <c r="I15" s="9"/>
      <c r="J15" s="9"/>
      <c r="K15" s="9"/>
      <c r="L15" s="10">
        <f>(Table27[[#This Row],[Size_min_B]]+Table27[[#This Row],[Size_max_B]])/2 * IF(Table27[[#This Row],[Unit_B]]="Pairs",2,1)</f>
        <v>74700000</v>
      </c>
      <c r="M15" s="6">
        <f>Table27[[#This Row],[Size_mean_B]]/Table27[[#Totals],[Size_mean_B]]</f>
        <v>1.5493752792144851E-2</v>
      </c>
      <c r="N15" s="17">
        <f>SUM($M$2:Table27[[#This Row],[Column1]])</f>
        <v>0.4431794055016855</v>
      </c>
    </row>
    <row r="16" spans="1:14" x14ac:dyDescent="0.25">
      <c r="A16" s="9" t="s">
        <v>1027</v>
      </c>
      <c r="B16" s="9" t="s">
        <v>1028</v>
      </c>
      <c r="C16" s="11"/>
      <c r="D16" s="10">
        <v>27800000</v>
      </c>
      <c r="E16" s="10">
        <v>42700000</v>
      </c>
      <c r="F16" s="9" t="s">
        <v>492</v>
      </c>
      <c r="G16" s="9" t="s">
        <v>493</v>
      </c>
      <c r="H16" s="9"/>
      <c r="I16" s="9"/>
      <c r="J16" s="9"/>
      <c r="K16" s="9"/>
      <c r="L16" s="10">
        <f>(Table27[[#This Row],[Size_min_B]]+Table27[[#This Row],[Size_max_B]])/2 * IF(Table27[[#This Row],[Unit_B]]="Pairs",2,1)</f>
        <v>70500000</v>
      </c>
      <c r="M16" s="6">
        <f>Table27[[#This Row],[Size_mean_B]]/Table27[[#Totals],[Size_mean_B]]</f>
        <v>1.4622618097004176E-2</v>
      </c>
      <c r="N16" s="17">
        <f>SUM($M$2:Table27[[#This Row],[Column1]])</f>
        <v>0.45780202359868966</v>
      </c>
    </row>
    <row r="17" spans="1:14" x14ac:dyDescent="0.25">
      <c r="A17" s="9" t="s">
        <v>18</v>
      </c>
      <c r="B17" s="9" t="s">
        <v>17</v>
      </c>
      <c r="C17" s="11">
        <v>3</v>
      </c>
      <c r="D17" s="10">
        <v>26900000</v>
      </c>
      <c r="E17" s="10">
        <v>38100000</v>
      </c>
      <c r="F17" s="9" t="s">
        <v>492</v>
      </c>
      <c r="G17" s="9" t="s">
        <v>500</v>
      </c>
      <c r="H17" s="9"/>
      <c r="I17" s="9"/>
      <c r="J17" s="9"/>
      <c r="K17" s="9"/>
      <c r="L17" s="10">
        <f>(Table27[[#This Row],[Size_min_B]]+Table27[[#This Row],[Size_max_B]])/2 * IF(Table27[[#This Row],[Unit_B]]="Pairs",2,1)</f>
        <v>65000000</v>
      </c>
      <c r="M17" s="6">
        <f>Table27[[#This Row],[Size_mean_B]]/Table27[[#Totals],[Size_mean_B]]</f>
        <v>1.3481846472415198E-2</v>
      </c>
      <c r="N17" s="17">
        <f>SUM($M$2:Table27[[#This Row],[Column1]])</f>
        <v>0.47128387007110484</v>
      </c>
    </row>
    <row r="18" spans="1:14" x14ac:dyDescent="0.25">
      <c r="A18" s="9" t="s">
        <v>619</v>
      </c>
      <c r="B18" s="9" t="s">
        <v>424</v>
      </c>
      <c r="C18" s="11"/>
      <c r="D18" s="10">
        <v>24400000</v>
      </c>
      <c r="E18" s="10">
        <v>38400000</v>
      </c>
      <c r="F18" s="9" t="s">
        <v>492</v>
      </c>
      <c r="G18" s="9" t="s">
        <v>496</v>
      </c>
      <c r="H18" s="9"/>
      <c r="I18" s="9"/>
      <c r="J18" s="9"/>
      <c r="K18" s="9"/>
      <c r="L18" s="10">
        <f>(Table27[[#This Row],[Size_min_B]]+Table27[[#This Row],[Size_max_B]])/2 * IF(Table27[[#This Row],[Unit_B]]="Pairs",2,1)</f>
        <v>62800000</v>
      </c>
      <c r="M18" s="6">
        <f>Table27[[#This Row],[Size_mean_B]]/Table27[[#Totals],[Size_mean_B]]</f>
        <v>1.3025537822579607E-2</v>
      </c>
      <c r="N18" s="17">
        <f>SUM($M$2:Table27[[#This Row],[Column1]])</f>
        <v>0.48430940789368443</v>
      </c>
    </row>
    <row r="19" spans="1:14" x14ac:dyDescent="0.25">
      <c r="A19" s="9" t="s">
        <v>1036</v>
      </c>
      <c r="B19" s="9" t="s">
        <v>1037</v>
      </c>
      <c r="C19" s="11">
        <v>3</v>
      </c>
      <c r="D19" s="10">
        <v>24000000</v>
      </c>
      <c r="E19" s="10">
        <v>38200000</v>
      </c>
      <c r="F19" s="9" t="s">
        <v>492</v>
      </c>
      <c r="G19" s="9" t="s">
        <v>493</v>
      </c>
      <c r="H19" s="9"/>
      <c r="I19" s="9"/>
      <c r="J19" s="9"/>
      <c r="K19" s="9"/>
      <c r="L19" s="10">
        <f>(Table27[[#This Row],[Size_min_B]]+Table27[[#This Row],[Size_max_B]])/2 * IF(Table27[[#This Row],[Unit_B]]="Pairs",2,1)</f>
        <v>62200000</v>
      </c>
      <c r="M19" s="6">
        <f>Table27[[#This Row],[Size_mean_B]]/Table27[[#Totals],[Size_mean_B]]</f>
        <v>1.2901090008988082E-2</v>
      </c>
      <c r="N19" s="17">
        <f>SUM($M$2:Table27[[#This Row],[Column1]])</f>
        <v>0.49721049790267252</v>
      </c>
    </row>
    <row r="20" spans="1:14" x14ac:dyDescent="0.25">
      <c r="A20" s="9" t="s">
        <v>998</v>
      </c>
      <c r="B20" s="9" t="s">
        <v>416</v>
      </c>
      <c r="C20" s="11">
        <v>2</v>
      </c>
      <c r="D20" s="10">
        <v>20000000</v>
      </c>
      <c r="E20" s="10">
        <v>37000000</v>
      </c>
      <c r="F20" s="9" t="s">
        <v>492</v>
      </c>
      <c r="G20" s="9" t="s">
        <v>500</v>
      </c>
      <c r="H20" s="9"/>
      <c r="I20" s="9"/>
      <c r="J20" s="9"/>
      <c r="K20" s="9"/>
      <c r="L20" s="10">
        <f>(Table27[[#This Row],[Size_min_B]]+Table27[[#This Row],[Size_max_B]])/2 * IF(Table27[[#This Row],[Unit_B]]="Pairs",2,1)</f>
        <v>57000000</v>
      </c>
      <c r="M20" s="6">
        <f>Table27[[#This Row],[Size_mean_B]]/Table27[[#Totals],[Size_mean_B]]</f>
        <v>1.1822542291194865E-2</v>
      </c>
      <c r="N20" s="17">
        <f>SUM($M$2:Table27[[#This Row],[Column1]])</f>
        <v>0.50903304019386741</v>
      </c>
    </row>
    <row r="21" spans="1:14" x14ac:dyDescent="0.25">
      <c r="A21" s="9" t="s">
        <v>1025</v>
      </c>
      <c r="B21" s="9" t="s">
        <v>1026</v>
      </c>
      <c r="C21" s="11"/>
      <c r="D21" s="10">
        <v>21600000</v>
      </c>
      <c r="E21" s="10">
        <v>33100000</v>
      </c>
      <c r="F21" s="9" t="s">
        <v>492</v>
      </c>
      <c r="G21" s="9" t="s">
        <v>493</v>
      </c>
      <c r="H21" s="9"/>
      <c r="I21" s="9"/>
      <c r="J21" s="9"/>
      <c r="K21" s="9"/>
      <c r="L21" s="10">
        <f>(Table27[[#This Row],[Size_min_B]]+Table27[[#This Row],[Size_max_B]])/2 * IF(Table27[[#This Row],[Unit_B]]="Pairs",2,1)</f>
        <v>54700000</v>
      </c>
      <c r="M21" s="6">
        <f>Table27[[#This Row],[Size_mean_B]]/Table27[[#Totals],[Size_mean_B]]</f>
        <v>1.1345492339094021E-2</v>
      </c>
      <c r="N21" s="17">
        <f>SUM($M$2:Table27[[#This Row],[Column1]])</f>
        <v>0.5203785325329614</v>
      </c>
    </row>
    <row r="22" spans="1:14" x14ac:dyDescent="0.25">
      <c r="A22" s="9" t="s">
        <v>611</v>
      </c>
      <c r="B22" s="9" t="s">
        <v>612</v>
      </c>
      <c r="C22" s="11"/>
      <c r="D22" s="10">
        <v>23900000</v>
      </c>
      <c r="E22" s="10">
        <v>30600000</v>
      </c>
      <c r="F22" s="9" t="s">
        <v>492</v>
      </c>
      <c r="G22" s="9" t="s">
        <v>496</v>
      </c>
      <c r="H22" s="9"/>
      <c r="I22" s="9"/>
      <c r="J22" s="9"/>
      <c r="K22" s="9"/>
      <c r="L22" s="10">
        <f>(Table27[[#This Row],[Size_min_B]]+Table27[[#This Row],[Size_max_B]])/2 * IF(Table27[[#This Row],[Unit_B]]="Pairs",2,1)</f>
        <v>54500000</v>
      </c>
      <c r="M22" s="6">
        <f>Table27[[#This Row],[Size_mean_B]]/Table27[[#Totals],[Size_mean_B]]</f>
        <v>1.1304009734563513E-2</v>
      </c>
      <c r="N22" s="17">
        <f>SUM($M$2:Table27[[#This Row],[Column1]])</f>
        <v>0.53168254226752487</v>
      </c>
    </row>
    <row r="23" spans="1:14" x14ac:dyDescent="0.25">
      <c r="A23" s="9" t="s">
        <v>1017</v>
      </c>
      <c r="B23" s="9" t="s">
        <v>1018</v>
      </c>
      <c r="C23" s="11">
        <v>2</v>
      </c>
      <c r="D23" s="10">
        <v>20900000</v>
      </c>
      <c r="E23" s="10">
        <v>31500000</v>
      </c>
      <c r="F23" s="9" t="s">
        <v>492</v>
      </c>
      <c r="G23" s="9" t="s">
        <v>500</v>
      </c>
      <c r="H23" s="9"/>
      <c r="I23" s="9"/>
      <c r="J23" s="9"/>
      <c r="K23" s="9"/>
      <c r="L23" s="10">
        <f>(Table27[[#This Row],[Size_min_B]]+Table27[[#This Row],[Size_max_B]])/2 * IF(Table27[[#This Row],[Unit_B]]="Pairs",2,1)</f>
        <v>52400000</v>
      </c>
      <c r="M23" s="6">
        <f>Table27[[#This Row],[Size_mean_B]]/Table27[[#Totals],[Size_mean_B]]</f>
        <v>1.0868442386993174E-2</v>
      </c>
      <c r="N23" s="17">
        <f>SUM($M$2:Table27[[#This Row],[Column1]])</f>
        <v>0.54255098465451801</v>
      </c>
    </row>
    <row r="24" spans="1:14" x14ac:dyDescent="0.25">
      <c r="A24" s="9" t="s">
        <v>20</v>
      </c>
      <c r="B24" s="9" t="s">
        <v>19</v>
      </c>
      <c r="C24" s="11">
        <v>3</v>
      </c>
      <c r="D24" s="10">
        <v>19100000</v>
      </c>
      <c r="E24" s="10">
        <v>32500000</v>
      </c>
      <c r="F24" s="9" t="s">
        <v>492</v>
      </c>
      <c r="G24" s="9" t="s">
        <v>500</v>
      </c>
      <c r="H24" s="9"/>
      <c r="I24" s="9"/>
      <c r="J24" s="9"/>
      <c r="K24" s="9"/>
      <c r="L24" s="10">
        <f>(Table27[[#This Row],[Size_min_B]]+Table27[[#This Row],[Size_max_B]])/2 * IF(Table27[[#This Row],[Unit_B]]="Pairs",2,1)</f>
        <v>51600000</v>
      </c>
      <c r="M24" s="6">
        <f>Table27[[#This Row],[Size_mean_B]]/Table27[[#Totals],[Size_mean_B]]</f>
        <v>1.0702511968871141E-2</v>
      </c>
      <c r="N24" s="17">
        <f>SUM($M$2:Table27[[#This Row],[Column1]])</f>
        <v>0.55325349662338918</v>
      </c>
    </row>
    <row r="25" spans="1:14" x14ac:dyDescent="0.25">
      <c r="A25" s="9" t="s">
        <v>1139</v>
      </c>
      <c r="B25" s="9" t="s">
        <v>467</v>
      </c>
      <c r="C25" s="11">
        <v>2</v>
      </c>
      <c r="D25" s="10">
        <v>18300000</v>
      </c>
      <c r="E25" s="10">
        <v>31300000</v>
      </c>
      <c r="F25" s="9" t="s">
        <v>492</v>
      </c>
      <c r="G25" s="9" t="s">
        <v>493</v>
      </c>
      <c r="H25" s="9"/>
      <c r="I25" s="9"/>
      <c r="J25" s="9"/>
      <c r="K25" s="9"/>
      <c r="L25" s="10">
        <f>(Table27[[#This Row],[Size_min_B]]+Table27[[#This Row],[Size_max_B]])/2 * IF(Table27[[#This Row],[Unit_B]]="Pairs",2,1)</f>
        <v>49600000</v>
      </c>
      <c r="M25" s="6">
        <f>Table27[[#This Row],[Size_mean_B]]/Table27[[#Totals],[Size_mean_B]]</f>
        <v>1.0287685923566058E-2</v>
      </c>
      <c r="N25" s="17">
        <f>SUM($M$2:Table27[[#This Row],[Column1]])</f>
        <v>0.56354118254695529</v>
      </c>
    </row>
    <row r="26" spans="1:14" x14ac:dyDescent="0.25">
      <c r="A26" s="9" t="s">
        <v>1175</v>
      </c>
      <c r="B26" s="9" t="s">
        <v>1176</v>
      </c>
      <c r="C26" s="11">
        <v>2</v>
      </c>
      <c r="D26" s="10">
        <v>17600000</v>
      </c>
      <c r="E26" s="10">
        <v>31900000</v>
      </c>
      <c r="F26" s="9" t="s">
        <v>492</v>
      </c>
      <c r="G26" s="9" t="s">
        <v>500</v>
      </c>
      <c r="H26" s="9"/>
      <c r="I26" s="9"/>
      <c r="J26" s="9"/>
      <c r="K26" s="9"/>
      <c r="L26" s="10">
        <f>(Table27[[#This Row],[Size_min_B]]+Table27[[#This Row],[Size_max_B]])/2 * IF(Table27[[#This Row],[Unit_B]]="Pairs",2,1)</f>
        <v>49500000</v>
      </c>
      <c r="M26" s="6">
        <f>Table27[[#This Row],[Size_mean_B]]/Table27[[#Totals],[Size_mean_B]]</f>
        <v>1.0266944621300804E-2</v>
      </c>
      <c r="N26" s="17">
        <f>SUM($M$2:Table27[[#This Row],[Column1]])</f>
        <v>0.57380812716825613</v>
      </c>
    </row>
    <row r="27" spans="1:14" x14ac:dyDescent="0.25">
      <c r="A27" s="9" t="s">
        <v>1140</v>
      </c>
      <c r="B27" s="9" t="s">
        <v>1141</v>
      </c>
      <c r="C27" s="11"/>
      <c r="D27" s="10">
        <v>20500000</v>
      </c>
      <c r="E27" s="10">
        <v>29000000</v>
      </c>
      <c r="F27" s="9" t="s">
        <v>492</v>
      </c>
      <c r="G27" s="9" t="s">
        <v>496</v>
      </c>
      <c r="H27" s="9"/>
      <c r="I27" s="9"/>
      <c r="J27" s="9"/>
      <c r="K27" s="9"/>
      <c r="L27" s="10">
        <f>(Table27[[#This Row],[Size_min_B]]+Table27[[#This Row],[Size_max_B]])/2 * IF(Table27[[#This Row],[Unit_B]]="Pairs",2,1)</f>
        <v>49500000</v>
      </c>
      <c r="M27" s="6">
        <f>Table27[[#This Row],[Size_mean_B]]/Table27[[#Totals],[Size_mean_B]]</f>
        <v>1.0266944621300804E-2</v>
      </c>
      <c r="N27" s="17">
        <f>SUM($M$2:Table27[[#This Row],[Column1]])</f>
        <v>0.58407507178955698</v>
      </c>
    </row>
    <row r="28" spans="1:14" x14ac:dyDescent="0.25">
      <c r="A28" s="9" t="s">
        <v>880</v>
      </c>
      <c r="B28" s="9" t="s">
        <v>881</v>
      </c>
      <c r="C28" s="11"/>
      <c r="D28" s="10">
        <v>10200000</v>
      </c>
      <c r="E28" s="10">
        <v>83000000</v>
      </c>
      <c r="F28" s="9" t="s">
        <v>251</v>
      </c>
      <c r="G28" s="9" t="s">
        <v>502</v>
      </c>
      <c r="H28" s="9"/>
      <c r="I28" s="9"/>
      <c r="J28" s="9"/>
      <c r="K28" s="9"/>
      <c r="L28" s="10">
        <f>(Table27[[#This Row],[Size_min_B]]+Table27[[#This Row],[Size_max_B]])/2 * IF(Table27[[#This Row],[Unit_B]]="Pairs",2,1)</f>
        <v>46600000</v>
      </c>
      <c r="M28" s="6">
        <f>Table27[[#This Row],[Size_mean_B]]/Table27[[#Totals],[Size_mean_B]]</f>
        <v>9.6654468556084342E-3</v>
      </c>
      <c r="N28" s="17">
        <f>SUM($M$2:Table27[[#This Row],[Column1]])</f>
        <v>0.59374051864516542</v>
      </c>
    </row>
    <row r="29" spans="1:14" x14ac:dyDescent="0.25">
      <c r="A29" s="9" t="s">
        <v>499</v>
      </c>
      <c r="B29" s="9" t="s">
        <v>468</v>
      </c>
      <c r="C29" s="11">
        <v>2</v>
      </c>
      <c r="D29" s="10">
        <v>18300000</v>
      </c>
      <c r="E29" s="10">
        <v>28000000</v>
      </c>
      <c r="F29" s="9" t="s">
        <v>492</v>
      </c>
      <c r="G29" s="9" t="s">
        <v>500</v>
      </c>
      <c r="H29" s="9"/>
      <c r="I29" s="9"/>
      <c r="J29" s="9"/>
      <c r="K29" s="9"/>
      <c r="L29" s="10">
        <f>(Table27[[#This Row],[Size_min_B]]+Table27[[#This Row],[Size_max_B]])/2 * IF(Table27[[#This Row],[Unit_B]]="Pairs",2,1)</f>
        <v>46300000</v>
      </c>
      <c r="M29" s="6">
        <f>Table27[[#This Row],[Size_mean_B]]/Table27[[#Totals],[Size_mean_B]]</f>
        <v>9.6032229488126723E-3</v>
      </c>
      <c r="N29" s="17">
        <f>SUM($M$2:Table27[[#This Row],[Column1]])</f>
        <v>0.60334374159397808</v>
      </c>
    </row>
    <row r="30" spans="1:14" x14ac:dyDescent="0.25">
      <c r="A30" s="9" t="s">
        <v>135</v>
      </c>
      <c r="B30" s="9" t="s">
        <v>134</v>
      </c>
      <c r="C30" s="11"/>
      <c r="D30" s="10">
        <v>17300000</v>
      </c>
      <c r="E30" s="10">
        <v>27800000</v>
      </c>
      <c r="F30" s="9" t="s">
        <v>492</v>
      </c>
      <c r="G30" s="9" t="s">
        <v>493</v>
      </c>
      <c r="H30" s="9"/>
      <c r="I30" s="9"/>
      <c r="J30" s="9"/>
      <c r="K30" s="9"/>
      <c r="L30" s="10">
        <f>(Table27[[#This Row],[Size_min_B]]+Table27[[#This Row],[Size_max_B]])/2 * IF(Table27[[#This Row],[Unit_B]]="Pairs",2,1)</f>
        <v>45100000</v>
      </c>
      <c r="M30" s="6">
        <f>Table27[[#This Row],[Size_mean_B]]/Table27[[#Totals],[Size_mean_B]]</f>
        <v>9.3543273216296213E-3</v>
      </c>
      <c r="N30" s="17">
        <f>SUM($M$2:Table27[[#This Row],[Column1]])</f>
        <v>0.61269806891560774</v>
      </c>
    </row>
    <row r="31" spans="1:14" x14ac:dyDescent="0.25">
      <c r="A31" s="9" t="s">
        <v>1204</v>
      </c>
      <c r="B31" s="9" t="s">
        <v>397</v>
      </c>
      <c r="C31" s="11"/>
      <c r="D31" s="10">
        <v>15900000</v>
      </c>
      <c r="E31" s="10">
        <v>28800000</v>
      </c>
      <c r="F31" s="9" t="s">
        <v>492</v>
      </c>
      <c r="G31" s="9" t="s">
        <v>496</v>
      </c>
      <c r="H31" s="9"/>
      <c r="I31" s="9"/>
      <c r="J31" s="9"/>
      <c r="K31" s="9"/>
      <c r="L31" s="10">
        <f>(Table27[[#This Row],[Size_min_B]]+Table27[[#This Row],[Size_max_B]])/2 * IF(Table27[[#This Row],[Unit_B]]="Pairs",2,1)</f>
        <v>44700000</v>
      </c>
      <c r="M31" s="6">
        <f>Table27[[#This Row],[Size_mean_B]]/Table27[[#Totals],[Size_mean_B]]</f>
        <v>9.2713621125686055E-3</v>
      </c>
      <c r="N31" s="17">
        <f>SUM($M$2:Table27[[#This Row],[Column1]])</f>
        <v>0.62196943102817637</v>
      </c>
    </row>
    <row r="32" spans="1:14" x14ac:dyDescent="0.25">
      <c r="A32" s="9" t="s">
        <v>93</v>
      </c>
      <c r="B32" s="9" t="s">
        <v>92</v>
      </c>
      <c r="C32" s="11"/>
      <c r="D32" s="10">
        <v>16900000</v>
      </c>
      <c r="E32" s="10">
        <v>27600000</v>
      </c>
      <c r="F32" s="9" t="s">
        <v>492</v>
      </c>
      <c r="G32" s="9" t="s">
        <v>498</v>
      </c>
      <c r="H32" s="9"/>
      <c r="I32" s="9"/>
      <c r="J32" s="9"/>
      <c r="K32" s="9"/>
      <c r="L32" s="10">
        <f>(Table27[[#This Row],[Size_min_B]]+Table27[[#This Row],[Size_max_B]])/2 * IF(Table27[[#This Row],[Unit_B]]="Pairs",2,1)</f>
        <v>44500000</v>
      </c>
      <c r="M32" s="6">
        <f>Table27[[#This Row],[Size_mean_B]]/Table27[[#Totals],[Size_mean_B]]</f>
        <v>9.2298795080380976E-3</v>
      </c>
      <c r="N32" s="17">
        <f>SUM($M$2:Table27[[#This Row],[Column1]])</f>
        <v>0.63119931053621448</v>
      </c>
    </row>
    <row r="33" spans="1:14" x14ac:dyDescent="0.25">
      <c r="A33" s="9" t="s">
        <v>131</v>
      </c>
      <c r="B33" s="9" t="s">
        <v>130</v>
      </c>
      <c r="C33" s="11"/>
      <c r="D33" s="10">
        <v>16700000</v>
      </c>
      <c r="E33" s="10">
        <v>26900000</v>
      </c>
      <c r="F33" s="9" t="s">
        <v>492</v>
      </c>
      <c r="G33" s="9" t="s">
        <v>498</v>
      </c>
      <c r="H33" s="9"/>
      <c r="I33" s="9"/>
      <c r="J33" s="9"/>
      <c r="K33" s="9"/>
      <c r="L33" s="10">
        <f>(Table27[[#This Row],[Size_min_B]]+Table27[[#This Row],[Size_max_B]])/2 * IF(Table27[[#This Row],[Unit_B]]="Pairs",2,1)</f>
        <v>43600000</v>
      </c>
      <c r="M33" s="6">
        <f>Table27[[#This Row],[Size_mean_B]]/Table27[[#Totals],[Size_mean_B]]</f>
        <v>9.0432077876508102E-3</v>
      </c>
      <c r="N33" s="17">
        <f>SUM($M$2:Table27[[#This Row],[Column1]])</f>
        <v>0.64024251832386525</v>
      </c>
    </row>
    <row r="34" spans="1:14" x14ac:dyDescent="0.25">
      <c r="A34" s="9" t="s">
        <v>1009</v>
      </c>
      <c r="B34" s="9" t="s">
        <v>422</v>
      </c>
      <c r="C34" s="11"/>
      <c r="D34" s="10">
        <v>14200000</v>
      </c>
      <c r="E34" s="10">
        <v>28600000</v>
      </c>
      <c r="F34" s="9" t="s">
        <v>492</v>
      </c>
      <c r="G34" s="9" t="s">
        <v>500</v>
      </c>
      <c r="H34" s="9"/>
      <c r="I34" s="9"/>
      <c r="J34" s="9"/>
      <c r="K34" s="9"/>
      <c r="L34" s="10">
        <f>(Table27[[#This Row],[Size_min_B]]+Table27[[#This Row],[Size_max_B]])/2 * IF(Table27[[#This Row],[Unit_B]]="Pairs",2,1)</f>
        <v>42800000</v>
      </c>
      <c r="M34" s="6">
        <f>Table27[[#This Row],[Size_mean_B]]/Table27[[#Totals],[Size_mean_B]]</f>
        <v>8.8772773695287768E-3</v>
      </c>
      <c r="N34" s="17">
        <f>SUM($M$2:Table27[[#This Row],[Column1]])</f>
        <v>0.64911979569339406</v>
      </c>
    </row>
    <row r="35" spans="1:14" x14ac:dyDescent="0.25">
      <c r="A35" s="9" t="s">
        <v>1130</v>
      </c>
      <c r="B35" s="9" t="s">
        <v>403</v>
      </c>
      <c r="C35" s="11">
        <v>3</v>
      </c>
      <c r="D35" s="10">
        <v>17700000</v>
      </c>
      <c r="E35" s="10">
        <v>24500000</v>
      </c>
      <c r="F35" s="9" t="s">
        <v>492</v>
      </c>
      <c r="G35" s="9" t="s">
        <v>500</v>
      </c>
      <c r="H35" s="9"/>
      <c r="I35" s="9"/>
      <c r="J35" s="9"/>
      <c r="K35" s="9"/>
      <c r="L35" s="10">
        <f>(Table27[[#This Row],[Size_min_B]]+Table27[[#This Row],[Size_max_B]])/2 * IF(Table27[[#This Row],[Unit_B]]="Pairs",2,1)</f>
        <v>42200000</v>
      </c>
      <c r="M35" s="6">
        <f>Table27[[#This Row],[Size_mean_B]]/Table27[[#Totals],[Size_mean_B]]</f>
        <v>8.7528295559372513E-3</v>
      </c>
      <c r="N35" s="17">
        <f>SUM($M$2:Table27[[#This Row],[Column1]])</f>
        <v>0.65787262524933132</v>
      </c>
    </row>
    <row r="36" spans="1:14" x14ac:dyDescent="0.25">
      <c r="A36" s="9" t="s">
        <v>1246</v>
      </c>
      <c r="B36" s="9" t="s">
        <v>451</v>
      </c>
      <c r="C36" s="11">
        <v>3</v>
      </c>
      <c r="D36" s="10">
        <v>15200000</v>
      </c>
      <c r="E36" s="10">
        <v>24000000</v>
      </c>
      <c r="F36" s="9" t="s">
        <v>492</v>
      </c>
      <c r="G36" s="9" t="s">
        <v>500</v>
      </c>
      <c r="H36" s="9"/>
      <c r="I36" s="9"/>
      <c r="J36" s="9"/>
      <c r="K36" s="9"/>
      <c r="L36" s="10">
        <f>(Table27[[#This Row],[Size_min_B]]+Table27[[#This Row],[Size_max_B]])/2 * IF(Table27[[#This Row],[Unit_B]]="Pairs",2,1)</f>
        <v>39200000</v>
      </c>
      <c r="M36" s="6">
        <f>Table27[[#This Row],[Size_mean_B]]/Table27[[#Totals],[Size_mean_B]]</f>
        <v>8.1305904879796272E-3</v>
      </c>
      <c r="N36" s="17">
        <f>SUM($M$2:Table27[[#This Row],[Column1]])</f>
        <v>0.66600321573731092</v>
      </c>
    </row>
    <row r="37" spans="1:14" x14ac:dyDescent="0.25">
      <c r="A37" s="9" t="s">
        <v>99</v>
      </c>
      <c r="B37" s="9" t="s">
        <v>98</v>
      </c>
      <c r="C37" s="11">
        <v>2</v>
      </c>
      <c r="D37" s="10">
        <v>14900000</v>
      </c>
      <c r="E37" s="10">
        <v>22700000</v>
      </c>
      <c r="F37" s="9" t="s">
        <v>492</v>
      </c>
      <c r="G37" s="9" t="s">
        <v>493</v>
      </c>
      <c r="H37" s="9"/>
      <c r="I37" s="9"/>
      <c r="J37" s="9"/>
      <c r="K37" s="9"/>
      <c r="L37" s="10">
        <f>(Table27[[#This Row],[Size_min_B]]+Table27[[#This Row],[Size_max_B]])/2 * IF(Table27[[#This Row],[Unit_B]]="Pairs",2,1)</f>
        <v>37600000</v>
      </c>
      <c r="M37" s="6">
        <f>Table27[[#This Row],[Size_mean_B]]/Table27[[#Totals],[Size_mean_B]]</f>
        <v>7.7987296517355604E-3</v>
      </c>
      <c r="N37" s="17">
        <f>SUM($M$2:Table27[[#This Row],[Column1]])</f>
        <v>0.67380194538904647</v>
      </c>
    </row>
    <row r="38" spans="1:14" x14ac:dyDescent="0.25">
      <c r="A38" s="9" t="s">
        <v>45</v>
      </c>
      <c r="B38" s="9" t="s">
        <v>810</v>
      </c>
      <c r="C38" s="11">
        <v>2</v>
      </c>
      <c r="D38" s="10">
        <v>11200000</v>
      </c>
      <c r="E38" s="10">
        <v>23600000</v>
      </c>
      <c r="F38" s="9" t="s">
        <v>492</v>
      </c>
      <c r="G38" s="9" t="s">
        <v>500</v>
      </c>
      <c r="H38" s="9"/>
      <c r="I38" s="9"/>
      <c r="J38" s="9"/>
      <c r="K38" s="9"/>
      <c r="L38" s="10">
        <f>(Table27[[#This Row],[Size_min_B]]+Table27[[#This Row],[Size_max_B]])/2 * IF(Table27[[#This Row],[Unit_B]]="Pairs",2,1)</f>
        <v>34800000</v>
      </c>
      <c r="M38" s="6">
        <f>Table27[[#This Row],[Size_mean_B]]/Table27[[#Totals],[Size_mean_B]]</f>
        <v>7.2179731883084443E-3</v>
      </c>
      <c r="N38" s="17">
        <f>SUM($M$2:Table27[[#This Row],[Column1]])</f>
        <v>0.68101991857735489</v>
      </c>
    </row>
    <row r="39" spans="1:14" x14ac:dyDescent="0.25">
      <c r="A39" s="9" t="s">
        <v>1046</v>
      </c>
      <c r="B39" s="9" t="s">
        <v>1047</v>
      </c>
      <c r="C39" s="11"/>
      <c r="D39" s="10">
        <v>13600000</v>
      </c>
      <c r="E39" s="10">
        <v>21100000</v>
      </c>
      <c r="F39" s="9" t="s">
        <v>492</v>
      </c>
      <c r="G39" s="9" t="s">
        <v>514</v>
      </c>
      <c r="H39" s="9"/>
      <c r="I39" s="9"/>
      <c r="J39" s="9"/>
      <c r="K39" s="9"/>
      <c r="L39" s="10">
        <f>(Table27[[#This Row],[Size_min_B]]+Table27[[#This Row],[Size_max_B]])/2 * IF(Table27[[#This Row],[Unit_B]]="Pairs",2,1)</f>
        <v>34700000</v>
      </c>
      <c r="M39" s="6">
        <f>Table27[[#This Row],[Size_mean_B]]/Table27[[#Totals],[Size_mean_B]]</f>
        <v>7.1972318860431903E-3</v>
      </c>
      <c r="N39" s="17">
        <f>SUM($M$2:Table27[[#This Row],[Column1]])</f>
        <v>0.68821715046339804</v>
      </c>
    </row>
    <row r="40" spans="1:14" x14ac:dyDescent="0.25">
      <c r="A40" s="9" t="s">
        <v>1104</v>
      </c>
      <c r="B40" s="9" t="s">
        <v>440</v>
      </c>
      <c r="C40" s="11"/>
      <c r="D40" s="10">
        <v>12700000</v>
      </c>
      <c r="E40" s="10">
        <v>21800000</v>
      </c>
      <c r="F40" s="9" t="s">
        <v>492</v>
      </c>
      <c r="G40" s="9" t="s">
        <v>493</v>
      </c>
      <c r="H40" s="9"/>
      <c r="I40" s="9"/>
      <c r="J40" s="9"/>
      <c r="K40" s="9"/>
      <c r="L40" s="10">
        <f>(Table27[[#This Row],[Size_min_B]]+Table27[[#This Row],[Size_max_B]])/2 * IF(Table27[[#This Row],[Unit_B]]="Pairs",2,1)</f>
        <v>34500000</v>
      </c>
      <c r="M40" s="6">
        <f>Table27[[#This Row],[Size_mean_B]]/Table27[[#Totals],[Size_mean_B]]</f>
        <v>7.1557492815126815E-3</v>
      </c>
      <c r="N40" s="17">
        <f>SUM($M$2:Table27[[#This Row],[Column1]])</f>
        <v>0.69537289974491068</v>
      </c>
    </row>
    <row r="41" spans="1:14" x14ac:dyDescent="0.25">
      <c r="A41" s="9" t="s">
        <v>693</v>
      </c>
      <c r="B41" s="9" t="s">
        <v>694</v>
      </c>
      <c r="C41" s="11"/>
      <c r="D41" s="10">
        <v>11000000</v>
      </c>
      <c r="E41" s="10">
        <v>22600000</v>
      </c>
      <c r="F41" s="9" t="s">
        <v>492</v>
      </c>
      <c r="G41" s="9" t="s">
        <v>502</v>
      </c>
      <c r="H41" s="9"/>
      <c r="I41" s="9"/>
      <c r="J41" s="9"/>
      <c r="K41" s="9"/>
      <c r="L41" s="10">
        <f>(Table27[[#This Row],[Size_min_B]]+Table27[[#This Row],[Size_max_B]])/2 * IF(Table27[[#This Row],[Unit_B]]="Pairs",2,1)</f>
        <v>33600000</v>
      </c>
      <c r="M41" s="6">
        <f>Table27[[#This Row],[Size_mean_B]]/Table27[[#Totals],[Size_mean_B]]</f>
        <v>6.9690775611253942E-3</v>
      </c>
      <c r="N41" s="17">
        <f>SUM($M$2:Table27[[#This Row],[Column1]])</f>
        <v>0.70234197730603609</v>
      </c>
    </row>
    <row r="42" spans="1:14" x14ac:dyDescent="0.25">
      <c r="A42" s="9" t="s">
        <v>699</v>
      </c>
      <c r="B42" s="9" t="s">
        <v>423</v>
      </c>
      <c r="C42" s="11">
        <v>1</v>
      </c>
      <c r="D42" s="10">
        <v>13200000</v>
      </c>
      <c r="E42" s="10">
        <v>20100000</v>
      </c>
      <c r="F42" s="9" t="s">
        <v>492</v>
      </c>
      <c r="G42" s="9" t="s">
        <v>500</v>
      </c>
      <c r="H42" s="9"/>
      <c r="I42" s="9"/>
      <c r="J42" s="9"/>
      <c r="K42" s="9"/>
      <c r="L42" s="10">
        <f>(Table27[[#This Row],[Size_min_B]]+Table27[[#This Row],[Size_max_B]])/2 * IF(Table27[[#This Row],[Unit_B]]="Pairs",2,1)</f>
        <v>33300000</v>
      </c>
      <c r="M42" s="6">
        <f>Table27[[#This Row],[Size_mean_B]]/Table27[[#Totals],[Size_mean_B]]</f>
        <v>6.9068536543296323E-3</v>
      </c>
      <c r="N42" s="17">
        <f>SUM($M$2:Table27[[#This Row],[Column1]])</f>
        <v>0.70924883096036573</v>
      </c>
    </row>
    <row r="43" spans="1:14" x14ac:dyDescent="0.25">
      <c r="A43" s="9" t="s">
        <v>956</v>
      </c>
      <c r="B43" s="9" t="s">
        <v>957</v>
      </c>
      <c r="C43" s="11"/>
      <c r="D43" s="10">
        <v>14000000</v>
      </c>
      <c r="E43" s="10">
        <v>18600000</v>
      </c>
      <c r="F43" s="9" t="s">
        <v>492</v>
      </c>
      <c r="G43" s="9" t="s">
        <v>493</v>
      </c>
      <c r="H43" s="9"/>
      <c r="I43" s="9"/>
      <c r="J43" s="9"/>
      <c r="K43" s="9"/>
      <c r="L43" s="10">
        <f>(Table27[[#This Row],[Size_min_B]]+Table27[[#This Row],[Size_max_B]])/2 * IF(Table27[[#This Row],[Unit_B]]="Pairs",2,1)</f>
        <v>32600000</v>
      </c>
      <c r="M43" s="6">
        <f>Table27[[#This Row],[Size_mean_B]]/Table27[[#Totals],[Size_mean_B]]</f>
        <v>6.7616645384728528E-3</v>
      </c>
      <c r="N43" s="17">
        <f>SUM($M$2:Table27[[#This Row],[Column1]])</f>
        <v>0.71601049549883855</v>
      </c>
    </row>
    <row r="44" spans="1:14" x14ac:dyDescent="0.25">
      <c r="A44" s="9" t="s">
        <v>1237</v>
      </c>
      <c r="B44" s="9" t="s">
        <v>404</v>
      </c>
      <c r="C44" s="11">
        <v>3</v>
      </c>
      <c r="D44" s="10">
        <v>10300000</v>
      </c>
      <c r="E44" s="10">
        <v>21900000</v>
      </c>
      <c r="F44" s="9" t="s">
        <v>492</v>
      </c>
      <c r="G44" s="9" t="s">
        <v>500</v>
      </c>
      <c r="H44" s="9"/>
      <c r="I44" s="9"/>
      <c r="J44" s="9"/>
      <c r="K44" s="9"/>
      <c r="L44" s="10">
        <f>(Table27[[#This Row],[Size_min_B]]+Table27[[#This Row],[Size_max_B]])/2 * IF(Table27[[#This Row],[Unit_B]]="Pairs",2,1)</f>
        <v>32200000</v>
      </c>
      <c r="M44" s="6">
        <f>Table27[[#This Row],[Size_mean_B]]/Table27[[#Totals],[Size_mean_B]]</f>
        <v>6.6786993294118361E-3</v>
      </c>
      <c r="N44" s="17">
        <f>SUM($M$2:Table27[[#This Row],[Column1]])</f>
        <v>0.72268919482825034</v>
      </c>
    </row>
    <row r="45" spans="1:14" x14ac:dyDescent="0.25">
      <c r="A45" s="9" t="s">
        <v>974</v>
      </c>
      <c r="B45" s="9" t="s">
        <v>384</v>
      </c>
      <c r="C45" s="11"/>
      <c r="D45" s="10">
        <v>12900000</v>
      </c>
      <c r="E45" s="10">
        <v>19300000</v>
      </c>
      <c r="F45" s="9" t="s">
        <v>492</v>
      </c>
      <c r="G45" s="9" t="s">
        <v>496</v>
      </c>
      <c r="H45" s="9"/>
      <c r="I45" s="9"/>
      <c r="J45" s="9"/>
      <c r="K45" s="9"/>
      <c r="L45" s="10">
        <f>(Table27[[#This Row],[Size_min_B]]+Table27[[#This Row],[Size_max_B]])/2 * IF(Table27[[#This Row],[Unit_B]]="Pairs",2,1)</f>
        <v>32200000</v>
      </c>
      <c r="M45" s="6">
        <f>Table27[[#This Row],[Size_mean_B]]/Table27[[#Totals],[Size_mean_B]]</f>
        <v>6.6786993294118361E-3</v>
      </c>
      <c r="N45" s="17">
        <f>SUM($M$2:Table27[[#This Row],[Column1]])</f>
        <v>0.72936789415766212</v>
      </c>
    </row>
    <row r="46" spans="1:14" x14ac:dyDescent="0.25">
      <c r="A46" s="9" t="s">
        <v>1056</v>
      </c>
      <c r="B46" s="9" t="s">
        <v>1057</v>
      </c>
      <c r="C46" s="11"/>
      <c r="D46" s="10">
        <v>10700000</v>
      </c>
      <c r="E46" s="10">
        <v>21400000</v>
      </c>
      <c r="F46" s="9" t="s">
        <v>492</v>
      </c>
      <c r="G46" s="9" t="s">
        <v>496</v>
      </c>
      <c r="H46" s="9"/>
      <c r="I46" s="9"/>
      <c r="J46" s="9"/>
      <c r="K46" s="9"/>
      <c r="L46" s="10">
        <f>(Table27[[#This Row],[Size_min_B]]+Table27[[#This Row],[Size_max_B]])/2 * IF(Table27[[#This Row],[Unit_B]]="Pairs",2,1)</f>
        <v>32100000</v>
      </c>
      <c r="M46" s="6">
        <f>Table27[[#This Row],[Size_mean_B]]/Table27[[#Totals],[Size_mean_B]]</f>
        <v>6.6579580271465821E-3</v>
      </c>
      <c r="N46" s="17">
        <f>SUM($M$2:Table27[[#This Row],[Column1]])</f>
        <v>0.73602585218480865</v>
      </c>
    </row>
    <row r="47" spans="1:14" x14ac:dyDescent="0.25">
      <c r="A47" s="9" t="s">
        <v>51</v>
      </c>
      <c r="B47" s="9" t="s">
        <v>50</v>
      </c>
      <c r="C47" s="11"/>
      <c r="D47" s="10">
        <v>12500000</v>
      </c>
      <c r="E47" s="10">
        <v>19400000</v>
      </c>
      <c r="F47" s="9" t="s">
        <v>492</v>
      </c>
      <c r="G47" s="9" t="s">
        <v>502</v>
      </c>
      <c r="H47" s="9"/>
      <c r="I47" s="9"/>
      <c r="J47" s="9"/>
      <c r="K47" s="9"/>
      <c r="L47" s="10">
        <f>(Table27[[#This Row],[Size_min_B]]+Table27[[#This Row],[Size_max_B]])/2 * IF(Table27[[#This Row],[Unit_B]]="Pairs",2,1)</f>
        <v>31900000</v>
      </c>
      <c r="M47" s="6">
        <f>Table27[[#This Row],[Size_mean_B]]/Table27[[#Totals],[Size_mean_B]]</f>
        <v>6.6164754226160742E-3</v>
      </c>
      <c r="N47" s="17">
        <f>SUM($M$2:Table27[[#This Row],[Column1]])</f>
        <v>0.74264232760742477</v>
      </c>
    </row>
    <row r="48" spans="1:14" x14ac:dyDescent="0.25">
      <c r="A48" s="9" t="s">
        <v>83</v>
      </c>
      <c r="B48" s="9" t="s">
        <v>82</v>
      </c>
      <c r="C48" s="11"/>
      <c r="D48" s="10">
        <v>10700000</v>
      </c>
      <c r="E48" s="10">
        <v>20300000</v>
      </c>
      <c r="F48" s="9" t="s">
        <v>492</v>
      </c>
      <c r="G48" s="9" t="s">
        <v>496</v>
      </c>
      <c r="H48" s="9"/>
      <c r="I48" s="9"/>
      <c r="J48" s="9"/>
      <c r="K48" s="9"/>
      <c r="L48" s="10">
        <f>(Table27[[#This Row],[Size_min_B]]+Table27[[#This Row],[Size_max_B]])/2 * IF(Table27[[#This Row],[Unit_B]]="Pairs",2,1)</f>
        <v>31000000</v>
      </c>
      <c r="M48" s="6">
        <f>Table27[[#This Row],[Size_mean_B]]/Table27[[#Totals],[Size_mean_B]]</f>
        <v>6.4298037022287868E-3</v>
      </c>
      <c r="N48" s="17">
        <f>SUM($M$2:Table27[[#This Row],[Column1]])</f>
        <v>0.74907213130965355</v>
      </c>
    </row>
    <row r="49" spans="1:14" x14ac:dyDescent="0.25">
      <c r="A49" s="9" t="s">
        <v>1062</v>
      </c>
      <c r="B49" s="9" t="s">
        <v>1063</v>
      </c>
      <c r="C49" s="11"/>
      <c r="D49" s="10">
        <v>9930000</v>
      </c>
      <c r="E49" s="10">
        <v>20800000</v>
      </c>
      <c r="F49" s="9" t="s">
        <v>492</v>
      </c>
      <c r="G49" s="9" t="s">
        <v>493</v>
      </c>
      <c r="H49" s="9"/>
      <c r="I49" s="9"/>
      <c r="J49" s="9"/>
      <c r="K49" s="9"/>
      <c r="L49" s="10">
        <f>(Table27[[#This Row],[Size_min_B]]+Table27[[#This Row],[Size_max_B]])/2 * IF(Table27[[#This Row],[Unit_B]]="Pairs",2,1)</f>
        <v>30730000</v>
      </c>
      <c r="M49" s="6">
        <f>Table27[[#This Row],[Size_mean_B]]/Table27[[#Totals],[Size_mean_B]]</f>
        <v>6.3738021861126006E-3</v>
      </c>
      <c r="N49" s="17">
        <f>SUM($M$2:Table27[[#This Row],[Column1]])</f>
        <v>0.75544593349576616</v>
      </c>
    </row>
    <row r="50" spans="1:14" x14ac:dyDescent="0.25">
      <c r="A50" s="9" t="s">
        <v>1058</v>
      </c>
      <c r="B50" s="9" t="s">
        <v>1059</v>
      </c>
      <c r="C50" s="11"/>
      <c r="D50" s="10">
        <v>10300000</v>
      </c>
      <c r="E50" s="10">
        <v>17800000</v>
      </c>
      <c r="F50" s="9" t="s">
        <v>492</v>
      </c>
      <c r="G50" s="9" t="s">
        <v>493</v>
      </c>
      <c r="H50" s="9"/>
      <c r="I50" s="9"/>
      <c r="J50" s="9"/>
      <c r="K50" s="9"/>
      <c r="L50" s="10">
        <f>(Table27[[#This Row],[Size_min_B]]+Table27[[#This Row],[Size_max_B]])/2 * IF(Table27[[#This Row],[Unit_B]]="Pairs",2,1)</f>
        <v>28100000</v>
      </c>
      <c r="M50" s="6">
        <f>Table27[[#This Row],[Size_mean_B]]/Table27[[#Totals],[Size_mean_B]]</f>
        <v>5.8283059365364159E-3</v>
      </c>
      <c r="N50" s="17">
        <f>SUM($M$2:Table27[[#This Row],[Column1]])</f>
        <v>0.76127423943230255</v>
      </c>
    </row>
    <row r="51" spans="1:14" x14ac:dyDescent="0.25">
      <c r="A51" s="9" t="s">
        <v>738</v>
      </c>
      <c r="B51" s="9" t="s">
        <v>739</v>
      </c>
      <c r="C51" s="11"/>
      <c r="D51" s="10">
        <v>9100000</v>
      </c>
      <c r="E51" s="10">
        <v>17300000</v>
      </c>
      <c r="F51" s="9" t="s">
        <v>492</v>
      </c>
      <c r="G51" s="9" t="s">
        <v>514</v>
      </c>
      <c r="H51" s="9"/>
      <c r="I51" s="9"/>
      <c r="J51" s="9"/>
      <c r="K51" s="9"/>
      <c r="L51" s="10">
        <f>(Table27[[#This Row],[Size_min_B]]+Table27[[#This Row],[Size_max_B]])/2 * IF(Table27[[#This Row],[Unit_B]]="Pairs",2,1)</f>
        <v>26400000</v>
      </c>
      <c r="M51" s="6">
        <f>Table27[[#This Row],[Size_mean_B]]/Table27[[#Totals],[Size_mean_B]]</f>
        <v>5.475703798027096E-3</v>
      </c>
      <c r="N51" s="17">
        <f>SUM($M$2:Table27[[#This Row],[Column1]])</f>
        <v>0.76674994323032963</v>
      </c>
    </row>
    <row r="52" spans="1:14" x14ac:dyDescent="0.25">
      <c r="A52" s="9" t="s">
        <v>554</v>
      </c>
      <c r="B52" s="9" t="s">
        <v>96</v>
      </c>
      <c r="C52" s="11">
        <v>3</v>
      </c>
      <c r="D52" s="10">
        <v>9630000</v>
      </c>
      <c r="E52" s="10">
        <v>16000000</v>
      </c>
      <c r="F52" s="9" t="s">
        <v>492</v>
      </c>
      <c r="G52" s="9" t="s">
        <v>500</v>
      </c>
      <c r="H52" s="9"/>
      <c r="I52" s="9"/>
      <c r="J52" s="9"/>
      <c r="K52" s="9"/>
      <c r="L52" s="10">
        <f>(Table27[[#This Row],[Size_min_B]]+Table27[[#This Row],[Size_max_B]])/2 * IF(Table27[[#This Row],[Unit_B]]="Pairs",2,1)</f>
        <v>25630000</v>
      </c>
      <c r="M52" s="6">
        <f>Table27[[#This Row],[Size_mean_B]]/Table27[[#Totals],[Size_mean_B]]</f>
        <v>5.3159957705846391E-3</v>
      </c>
      <c r="N52" s="17">
        <f>SUM($M$2:Table27[[#This Row],[Column1]])</f>
        <v>0.77206593900091425</v>
      </c>
    </row>
    <row r="53" spans="1:14" x14ac:dyDescent="0.25">
      <c r="A53" s="9" t="s">
        <v>1233</v>
      </c>
      <c r="B53" s="9" t="s">
        <v>394</v>
      </c>
      <c r="C53" s="11"/>
      <c r="D53" s="10">
        <v>8790000</v>
      </c>
      <c r="E53" s="10">
        <v>16600000</v>
      </c>
      <c r="F53" s="9" t="s">
        <v>492</v>
      </c>
      <c r="G53" s="9" t="s">
        <v>493</v>
      </c>
      <c r="H53" s="9"/>
      <c r="I53" s="9"/>
      <c r="J53" s="9"/>
      <c r="K53" s="9"/>
      <c r="L53" s="10">
        <f>(Table27[[#This Row],[Size_min_B]]+Table27[[#This Row],[Size_max_B]])/2 * IF(Table27[[#This Row],[Unit_B]]="Pairs",2,1)</f>
        <v>25390000</v>
      </c>
      <c r="M53" s="6">
        <f>Table27[[#This Row],[Size_mean_B]]/Table27[[#Totals],[Size_mean_B]]</f>
        <v>5.2662166451480285E-3</v>
      </c>
      <c r="N53" s="17">
        <f>SUM($M$2:Table27[[#This Row],[Column1]])</f>
        <v>0.77733215564606228</v>
      </c>
    </row>
    <row r="54" spans="1:14" x14ac:dyDescent="0.25">
      <c r="A54" s="9" t="s">
        <v>844</v>
      </c>
      <c r="B54" s="9" t="s">
        <v>446</v>
      </c>
      <c r="C54" s="11">
        <v>1</v>
      </c>
      <c r="D54" s="10">
        <v>9670000</v>
      </c>
      <c r="E54" s="10">
        <v>15000000</v>
      </c>
      <c r="F54" s="9" t="s">
        <v>492</v>
      </c>
      <c r="G54" s="9" t="s">
        <v>500</v>
      </c>
      <c r="H54" s="9"/>
      <c r="I54" s="9"/>
      <c r="J54" s="9"/>
      <c r="K54" s="9"/>
      <c r="L54" s="10">
        <f>(Table27[[#This Row],[Size_min_B]]+Table27[[#This Row],[Size_max_B]])/2 * IF(Table27[[#This Row],[Unit_B]]="Pairs",2,1)</f>
        <v>24670000</v>
      </c>
      <c r="M54" s="6">
        <f>Table27[[#This Row],[Size_mean_B]]/Table27[[#Totals],[Size_mean_B]]</f>
        <v>5.1168792688381986E-3</v>
      </c>
      <c r="N54" s="17">
        <f>SUM($M$2:Table27[[#This Row],[Column1]])</f>
        <v>0.78244903491490048</v>
      </c>
    </row>
    <row r="55" spans="1:14" x14ac:dyDescent="0.25">
      <c r="A55" s="9" t="s">
        <v>109</v>
      </c>
      <c r="B55" s="9" t="s">
        <v>108</v>
      </c>
      <c r="C55" s="11"/>
      <c r="D55" s="10">
        <v>9630000</v>
      </c>
      <c r="E55" s="10">
        <v>15000000</v>
      </c>
      <c r="F55" s="9" t="s">
        <v>492</v>
      </c>
      <c r="G55" s="9" t="s">
        <v>496</v>
      </c>
      <c r="H55" s="9"/>
      <c r="I55" s="9"/>
      <c r="J55" s="9"/>
      <c r="K55" s="9"/>
      <c r="L55" s="10">
        <f>(Table27[[#This Row],[Size_min_B]]+Table27[[#This Row],[Size_max_B]])/2 * IF(Table27[[#This Row],[Unit_B]]="Pairs",2,1)</f>
        <v>24630000</v>
      </c>
      <c r="M55" s="6">
        <f>Table27[[#This Row],[Size_mean_B]]/Table27[[#Totals],[Size_mean_B]]</f>
        <v>5.1085827479320969E-3</v>
      </c>
      <c r="N55" s="17">
        <f>SUM($M$2:Table27[[#This Row],[Column1]])</f>
        <v>0.78755761766283261</v>
      </c>
    </row>
    <row r="56" spans="1:14" x14ac:dyDescent="0.25">
      <c r="A56" s="9" t="s">
        <v>658</v>
      </c>
      <c r="B56" s="9" t="s">
        <v>659</v>
      </c>
      <c r="C56" s="11"/>
      <c r="D56" s="10">
        <v>7650000</v>
      </c>
      <c r="E56" s="10">
        <v>16100000</v>
      </c>
      <c r="F56" s="9" t="s">
        <v>492</v>
      </c>
      <c r="G56" s="9" t="s">
        <v>493</v>
      </c>
      <c r="H56" s="9"/>
      <c r="I56" s="9"/>
      <c r="J56" s="9"/>
      <c r="K56" s="9"/>
      <c r="L56" s="10">
        <f>(Table27[[#This Row],[Size_min_B]]+Table27[[#This Row],[Size_max_B]])/2 * IF(Table27[[#This Row],[Unit_B]]="Pairs",2,1)</f>
        <v>23750000</v>
      </c>
      <c r="M56" s="6">
        <f>Table27[[#This Row],[Size_mean_B]]/Table27[[#Totals],[Size_mean_B]]</f>
        <v>4.9260592879978608E-3</v>
      </c>
      <c r="N56" s="17">
        <f>SUM($M$2:Table27[[#This Row],[Column1]])</f>
        <v>0.79248367695083044</v>
      </c>
    </row>
    <row r="57" spans="1:14" x14ac:dyDescent="0.25">
      <c r="A57" s="9" t="s">
        <v>860</v>
      </c>
      <c r="B57" s="9" t="s">
        <v>408</v>
      </c>
      <c r="C57" s="11"/>
      <c r="D57" s="10">
        <v>8310000</v>
      </c>
      <c r="E57" s="10">
        <v>15000000</v>
      </c>
      <c r="F57" s="9" t="s">
        <v>492</v>
      </c>
      <c r="G57" s="9" t="s">
        <v>493</v>
      </c>
      <c r="H57" s="9"/>
      <c r="I57" s="9"/>
      <c r="J57" s="9"/>
      <c r="K57" s="9"/>
      <c r="L57" s="10">
        <f>(Table27[[#This Row],[Size_min_B]]+Table27[[#This Row],[Size_max_B]])/2 * IF(Table27[[#This Row],[Unit_B]]="Pairs",2,1)</f>
        <v>23310000</v>
      </c>
      <c r="M57" s="6">
        <f>Table27[[#This Row],[Size_mean_B]]/Table27[[#Totals],[Size_mean_B]]</f>
        <v>4.8347975580307423E-3</v>
      </c>
      <c r="N57" s="17">
        <f>SUM($M$2:Table27[[#This Row],[Column1]])</f>
        <v>0.79731847450886117</v>
      </c>
    </row>
    <row r="58" spans="1:14" x14ac:dyDescent="0.25">
      <c r="A58" s="9" t="s">
        <v>1078</v>
      </c>
      <c r="B58" s="9" t="s">
        <v>1079</v>
      </c>
      <c r="C58" s="11"/>
      <c r="D58" s="10">
        <v>7910000</v>
      </c>
      <c r="E58" s="10">
        <v>14400000</v>
      </c>
      <c r="F58" s="9" t="s">
        <v>492</v>
      </c>
      <c r="G58" s="9" t="s">
        <v>496</v>
      </c>
      <c r="H58" s="9"/>
      <c r="I58" s="9"/>
      <c r="J58" s="9"/>
      <c r="K58" s="9"/>
      <c r="L58" s="10">
        <f>(Table27[[#This Row],[Size_min_B]]+Table27[[#This Row],[Size_max_B]])/2 * IF(Table27[[#This Row],[Unit_B]]="Pairs",2,1)</f>
        <v>22310000</v>
      </c>
      <c r="M58" s="6">
        <f>Table27[[#This Row],[Size_mean_B]]/Table27[[#Totals],[Size_mean_B]]</f>
        <v>4.627384535378201E-3</v>
      </c>
      <c r="N58" s="17">
        <f>SUM($M$2:Table27[[#This Row],[Column1]])</f>
        <v>0.80194585904423943</v>
      </c>
    </row>
    <row r="59" spans="1:14" x14ac:dyDescent="0.25">
      <c r="A59" s="9" t="s">
        <v>1060</v>
      </c>
      <c r="B59" s="9" t="s">
        <v>1061</v>
      </c>
      <c r="C59" s="11"/>
      <c r="D59" s="10">
        <v>7480000</v>
      </c>
      <c r="E59" s="10">
        <v>14600000</v>
      </c>
      <c r="F59" s="9" t="s">
        <v>492</v>
      </c>
      <c r="G59" s="9" t="s">
        <v>496</v>
      </c>
      <c r="H59" s="9"/>
      <c r="I59" s="9"/>
      <c r="J59" s="9"/>
      <c r="K59" s="9"/>
      <c r="L59" s="10">
        <f>(Table27[[#This Row],[Size_min_B]]+Table27[[#This Row],[Size_max_B]])/2 * IF(Table27[[#This Row],[Unit_B]]="Pairs",2,1)</f>
        <v>22080000</v>
      </c>
      <c r="M59" s="6">
        <f>Table27[[#This Row],[Size_mean_B]]/Table27[[#Totals],[Size_mean_B]]</f>
        <v>4.5796795401681165E-3</v>
      </c>
      <c r="N59" s="17">
        <f>SUM($M$2:Table27[[#This Row],[Column1]])</f>
        <v>0.80652553858440756</v>
      </c>
    </row>
    <row r="60" spans="1:14" x14ac:dyDescent="0.25">
      <c r="A60" s="9" t="s">
        <v>1154</v>
      </c>
      <c r="B60" s="9" t="s">
        <v>1155</v>
      </c>
      <c r="C60" s="11">
        <v>3</v>
      </c>
      <c r="D60" s="10">
        <v>7810000</v>
      </c>
      <c r="E60" s="10">
        <v>14100000</v>
      </c>
      <c r="F60" s="9" t="s">
        <v>492</v>
      </c>
      <c r="G60" s="9" t="s">
        <v>500</v>
      </c>
      <c r="H60" s="9"/>
      <c r="I60" s="9"/>
      <c r="J60" s="9"/>
      <c r="K60" s="9"/>
      <c r="L60" s="10">
        <f>(Table27[[#This Row],[Size_min_B]]+Table27[[#This Row],[Size_max_B]])/2 * IF(Table27[[#This Row],[Unit_B]]="Pairs",2,1)</f>
        <v>21910000</v>
      </c>
      <c r="M60" s="6">
        <f>Table27[[#This Row],[Size_mean_B]]/Table27[[#Totals],[Size_mean_B]]</f>
        <v>4.5444193263171843E-3</v>
      </c>
      <c r="N60" s="17">
        <f>SUM($M$2:Table27[[#This Row],[Column1]])</f>
        <v>0.81106995791072478</v>
      </c>
    </row>
    <row r="61" spans="1:14" x14ac:dyDescent="0.25">
      <c r="A61" s="9" t="s">
        <v>67</v>
      </c>
      <c r="B61" s="9" t="s">
        <v>66</v>
      </c>
      <c r="C61" s="11">
        <v>2</v>
      </c>
      <c r="D61" s="10">
        <v>7440000</v>
      </c>
      <c r="E61" s="10">
        <v>14300000</v>
      </c>
      <c r="F61" s="9" t="s">
        <v>492</v>
      </c>
      <c r="G61" s="9" t="s">
        <v>493</v>
      </c>
      <c r="H61" s="9"/>
      <c r="I61" s="9"/>
      <c r="J61" s="9"/>
      <c r="K61" s="9"/>
      <c r="L61" s="10">
        <f>(Table27[[#This Row],[Size_min_B]]+Table27[[#This Row],[Size_max_B]])/2 * IF(Table27[[#This Row],[Unit_B]]="Pairs",2,1)</f>
        <v>21740000</v>
      </c>
      <c r="M61" s="6">
        <f>Table27[[#This Row],[Size_mean_B]]/Table27[[#Totals],[Size_mean_B]]</f>
        <v>4.509159112466252E-3</v>
      </c>
      <c r="N61" s="17">
        <f>SUM($M$2:Table27[[#This Row],[Column1]])</f>
        <v>0.81557911702319108</v>
      </c>
    </row>
    <row r="62" spans="1:14" x14ac:dyDescent="0.25">
      <c r="A62" s="9" t="s">
        <v>105</v>
      </c>
      <c r="B62" s="9" t="s">
        <v>104</v>
      </c>
      <c r="C62" s="11">
        <v>3</v>
      </c>
      <c r="D62" s="10">
        <v>5280000</v>
      </c>
      <c r="E62" s="10">
        <v>15800000</v>
      </c>
      <c r="F62" s="9" t="s">
        <v>492</v>
      </c>
      <c r="G62" s="9" t="s">
        <v>493</v>
      </c>
      <c r="H62" s="9"/>
      <c r="I62" s="9"/>
      <c r="J62" s="9"/>
      <c r="K62" s="9"/>
      <c r="L62" s="10">
        <f>(Table27[[#This Row],[Size_min_B]]+Table27[[#This Row],[Size_max_B]])/2 * IF(Table27[[#This Row],[Unit_B]]="Pairs",2,1)</f>
        <v>21080000</v>
      </c>
      <c r="M62" s="6">
        <f>Table27[[#This Row],[Size_mean_B]]/Table27[[#Totals],[Size_mean_B]]</f>
        <v>4.3722665175155752E-3</v>
      </c>
      <c r="N62" s="17">
        <f>SUM($M$2:Table27[[#This Row],[Column1]])</f>
        <v>0.81995138354070662</v>
      </c>
    </row>
    <row r="63" spans="1:14" x14ac:dyDescent="0.25">
      <c r="A63" s="9" t="s">
        <v>684</v>
      </c>
      <c r="B63" s="9" t="s">
        <v>393</v>
      </c>
      <c r="C63" s="11"/>
      <c r="D63" s="10">
        <v>7475000</v>
      </c>
      <c r="E63" s="10">
        <v>13200000</v>
      </c>
      <c r="F63" s="9" t="s">
        <v>492</v>
      </c>
      <c r="G63" s="9" t="s">
        <v>500</v>
      </c>
      <c r="H63" s="9"/>
      <c r="I63" s="9"/>
      <c r="J63" s="9"/>
      <c r="K63" s="9"/>
      <c r="L63" s="10">
        <f>(Table27[[#This Row],[Size_min_B]]+Table27[[#This Row],[Size_max_B]])/2 * IF(Table27[[#This Row],[Unit_B]]="Pairs",2,1)</f>
        <v>20675000</v>
      </c>
      <c r="M63" s="6">
        <f>Table27[[#This Row],[Size_mean_B]]/Table27[[#Totals],[Size_mean_B]]</f>
        <v>4.2882642433412959E-3</v>
      </c>
      <c r="N63" s="17">
        <f>SUM($M$2:Table27[[#This Row],[Column1]])</f>
        <v>0.8242396477840479</v>
      </c>
    </row>
    <row r="64" spans="1:14" x14ac:dyDescent="0.25">
      <c r="A64" s="9" t="s">
        <v>1082</v>
      </c>
      <c r="B64" s="9" t="s">
        <v>1083</v>
      </c>
      <c r="C64" s="11"/>
      <c r="D64" s="10">
        <v>7650000</v>
      </c>
      <c r="E64" s="10">
        <v>13000000</v>
      </c>
      <c r="F64" s="9" t="s">
        <v>492</v>
      </c>
      <c r="G64" s="9" t="s">
        <v>493</v>
      </c>
      <c r="H64" s="9"/>
      <c r="I64" s="9"/>
      <c r="J64" s="9"/>
      <c r="K64" s="9"/>
      <c r="L64" s="10">
        <f>(Table27[[#This Row],[Size_min_B]]+Table27[[#This Row],[Size_max_B]])/2 * IF(Table27[[#This Row],[Unit_B]]="Pairs",2,1)</f>
        <v>20650000</v>
      </c>
      <c r="M64" s="6">
        <f>Table27[[#This Row],[Size_mean_B]]/Table27[[#Totals],[Size_mean_B]]</f>
        <v>4.2830789177749819E-3</v>
      </c>
      <c r="N64" s="17">
        <f>SUM($M$2:Table27[[#This Row],[Column1]])</f>
        <v>0.82852272670182292</v>
      </c>
    </row>
    <row r="65" spans="1:14" x14ac:dyDescent="0.25">
      <c r="A65" s="9" t="s">
        <v>706</v>
      </c>
      <c r="B65" s="9" t="s">
        <v>707</v>
      </c>
      <c r="C65" s="11"/>
      <c r="D65" s="10">
        <v>6070000</v>
      </c>
      <c r="E65" s="10">
        <v>14500000</v>
      </c>
      <c r="F65" s="9" t="s">
        <v>492</v>
      </c>
      <c r="G65" s="9" t="s">
        <v>514</v>
      </c>
      <c r="H65" s="9"/>
      <c r="I65" s="9"/>
      <c r="J65" s="9"/>
      <c r="K65" s="9"/>
      <c r="L65" s="10">
        <f>(Table27[[#This Row],[Size_min_B]]+Table27[[#This Row],[Size_max_B]])/2 * IF(Table27[[#This Row],[Unit_B]]="Pairs",2,1)</f>
        <v>20570000</v>
      </c>
      <c r="M65" s="6">
        <f>Table27[[#This Row],[Size_mean_B]]/Table27[[#Totals],[Size_mean_B]]</f>
        <v>4.2664858759627784E-3</v>
      </c>
      <c r="N65" s="17">
        <f>SUM($M$2:Table27[[#This Row],[Column1]])</f>
        <v>0.83278921257778571</v>
      </c>
    </row>
    <row r="66" spans="1:14" x14ac:dyDescent="0.25">
      <c r="A66" s="9" t="s">
        <v>117</v>
      </c>
      <c r="B66" s="9" t="s">
        <v>116</v>
      </c>
      <c r="C66" s="11"/>
      <c r="D66" s="10">
        <v>7060000</v>
      </c>
      <c r="E66" s="10">
        <v>11100000</v>
      </c>
      <c r="F66" s="9" t="s">
        <v>492</v>
      </c>
      <c r="G66" s="9" t="s">
        <v>493</v>
      </c>
      <c r="H66" s="9"/>
      <c r="I66" s="9"/>
      <c r="J66" s="9"/>
      <c r="K66" s="9"/>
      <c r="L66" s="10">
        <f>(Table27[[#This Row],[Size_min_B]]+Table27[[#This Row],[Size_max_B]])/2 * IF(Table27[[#This Row],[Unit_B]]="Pairs",2,1)</f>
        <v>18160000</v>
      </c>
      <c r="M66" s="6">
        <f>Table27[[#This Row],[Size_mean_B]]/Table27[[#Totals],[Size_mean_B]]</f>
        <v>3.7666204913701538E-3</v>
      </c>
      <c r="N66" s="17">
        <f>SUM($M$2:Table27[[#This Row],[Column1]])</f>
        <v>0.83655583306915582</v>
      </c>
    </row>
    <row r="67" spans="1:14" x14ac:dyDescent="0.25">
      <c r="A67" s="9" t="s">
        <v>897</v>
      </c>
      <c r="B67" s="9" t="s">
        <v>898</v>
      </c>
      <c r="C67" s="11"/>
      <c r="D67" s="10">
        <v>5340000</v>
      </c>
      <c r="E67" s="10">
        <v>12700000</v>
      </c>
      <c r="F67" s="9" t="s">
        <v>492</v>
      </c>
      <c r="G67" s="9" t="s">
        <v>502</v>
      </c>
      <c r="H67" s="9"/>
      <c r="I67" s="9"/>
      <c r="J67" s="9"/>
      <c r="K67" s="9"/>
      <c r="L67" s="10">
        <f>(Table27[[#This Row],[Size_min_B]]+Table27[[#This Row],[Size_max_B]])/2 * IF(Table27[[#This Row],[Unit_B]]="Pairs",2,1)</f>
        <v>18040000</v>
      </c>
      <c r="M67" s="6">
        <f>Table27[[#This Row],[Size_mean_B]]/Table27[[#Totals],[Size_mean_B]]</f>
        <v>3.7417309286518485E-3</v>
      </c>
      <c r="N67" s="17">
        <f>SUM($M$2:Table27[[#This Row],[Column1]])</f>
        <v>0.84029756399780764</v>
      </c>
    </row>
    <row r="68" spans="1:14" x14ac:dyDescent="0.25">
      <c r="A68" s="9" t="s">
        <v>1034</v>
      </c>
      <c r="B68" s="9" t="s">
        <v>1035</v>
      </c>
      <c r="C68" s="11"/>
      <c r="D68" s="10">
        <v>6050000</v>
      </c>
      <c r="E68" s="10">
        <v>11400000</v>
      </c>
      <c r="F68" s="9" t="s">
        <v>492</v>
      </c>
      <c r="G68" s="9" t="s">
        <v>493</v>
      </c>
      <c r="H68" s="9"/>
      <c r="I68" s="9"/>
      <c r="J68" s="9"/>
      <c r="K68" s="9"/>
      <c r="L68" s="10">
        <f>(Table27[[#This Row],[Size_min_B]]+Table27[[#This Row],[Size_max_B]])/2 * IF(Table27[[#This Row],[Unit_B]]="Pairs",2,1)</f>
        <v>17450000</v>
      </c>
      <c r="M68" s="6">
        <f>Table27[[#This Row],[Size_mean_B]]/Table27[[#Totals],[Size_mean_B]]</f>
        <v>3.6193572452868491E-3</v>
      </c>
      <c r="N68" s="17">
        <f>SUM($M$2:Table27[[#This Row],[Column1]])</f>
        <v>0.84391692124309448</v>
      </c>
    </row>
    <row r="69" spans="1:14" x14ac:dyDescent="0.25">
      <c r="A69" s="9" t="s">
        <v>125</v>
      </c>
      <c r="B69" s="9" t="s">
        <v>124</v>
      </c>
      <c r="C69" s="11">
        <v>2</v>
      </c>
      <c r="D69" s="10">
        <v>6470000</v>
      </c>
      <c r="E69" s="10">
        <v>10700000</v>
      </c>
      <c r="F69" s="9" t="s">
        <v>492</v>
      </c>
      <c r="G69" s="9" t="s">
        <v>500</v>
      </c>
      <c r="H69" s="9"/>
      <c r="I69" s="9"/>
      <c r="J69" s="9"/>
      <c r="K69" s="9"/>
      <c r="L69" s="10">
        <f>(Table27[[#This Row],[Size_min_B]]+Table27[[#This Row],[Size_max_B]])/2 * IF(Table27[[#This Row],[Unit_B]]="Pairs",2,1)</f>
        <v>17170000</v>
      </c>
      <c r="M69" s="6">
        <f>Table27[[#This Row],[Size_mean_B]]/Table27[[#Totals],[Size_mean_B]]</f>
        <v>3.5612815989441377E-3</v>
      </c>
      <c r="N69" s="17">
        <f>SUM($M$2:Table27[[#This Row],[Column1]])</f>
        <v>0.84747820284203856</v>
      </c>
    </row>
    <row r="70" spans="1:14" x14ac:dyDescent="0.25">
      <c r="A70" s="9" t="s">
        <v>1286</v>
      </c>
      <c r="B70" s="9" t="s">
        <v>432</v>
      </c>
      <c r="C70" s="11"/>
      <c r="D70" s="10">
        <v>5760000</v>
      </c>
      <c r="E70" s="10">
        <v>10000000</v>
      </c>
      <c r="F70" s="9" t="s">
        <v>492</v>
      </c>
      <c r="G70" s="9" t="s">
        <v>496</v>
      </c>
      <c r="H70" s="9"/>
      <c r="I70" s="9"/>
      <c r="J70" s="9"/>
      <c r="K70" s="9"/>
      <c r="L70" s="10">
        <f>(Table27[[#This Row],[Size_min_B]]+Table27[[#This Row],[Size_max_B]])/2 * IF(Table27[[#This Row],[Unit_B]]="Pairs",2,1)</f>
        <v>15760000</v>
      </c>
      <c r="M70" s="6">
        <f>Table27[[#This Row],[Size_mean_B]]/Table27[[#Totals],[Size_mean_B]]</f>
        <v>3.268829237004054E-3</v>
      </c>
      <c r="N70" s="17">
        <f>SUM($M$2:Table27[[#This Row],[Column1]])</f>
        <v>0.85074703207904256</v>
      </c>
    </row>
    <row r="71" spans="1:14" x14ac:dyDescent="0.25">
      <c r="A71" s="9" t="s">
        <v>1128</v>
      </c>
      <c r="B71" s="9" t="s">
        <v>1129</v>
      </c>
      <c r="C71" s="11"/>
      <c r="D71" s="10">
        <v>5450000</v>
      </c>
      <c r="E71" s="10">
        <v>9810000</v>
      </c>
      <c r="F71" s="9" t="s">
        <v>492</v>
      </c>
      <c r="G71" s="9" t="s">
        <v>500</v>
      </c>
      <c r="H71" s="9"/>
      <c r="I71" s="9"/>
      <c r="J71" s="9"/>
      <c r="K71" s="9"/>
      <c r="L71" s="10">
        <f>(Table27[[#This Row],[Size_min_B]]+Table27[[#This Row],[Size_max_B]])/2 * IF(Table27[[#This Row],[Unit_B]]="Pairs",2,1)</f>
        <v>15260000</v>
      </c>
      <c r="M71" s="6">
        <f>Table27[[#This Row],[Size_mean_B]]/Table27[[#Totals],[Size_mean_B]]</f>
        <v>3.1651227256777833E-3</v>
      </c>
      <c r="N71" s="17">
        <f>SUM($M$2:Table27[[#This Row],[Column1]])</f>
        <v>0.85391215480472038</v>
      </c>
    </row>
    <row r="72" spans="1:14" x14ac:dyDescent="0.25">
      <c r="A72" s="9" t="s">
        <v>127</v>
      </c>
      <c r="B72" s="9" t="s">
        <v>1145</v>
      </c>
      <c r="C72" s="11"/>
      <c r="D72" s="10">
        <v>5790000</v>
      </c>
      <c r="E72" s="10">
        <v>9310000</v>
      </c>
      <c r="F72" s="9" t="s">
        <v>492</v>
      </c>
      <c r="G72" s="9" t="s">
        <v>500</v>
      </c>
      <c r="H72" s="9"/>
      <c r="I72" s="9"/>
      <c r="J72" s="9"/>
      <c r="K72" s="9"/>
      <c r="L72" s="10">
        <f>(Table27[[#This Row],[Size_min_B]]+Table27[[#This Row],[Size_max_B]])/2 * IF(Table27[[#This Row],[Unit_B]]="Pairs",2,1)</f>
        <v>15100000</v>
      </c>
      <c r="M72" s="6">
        <f>Table27[[#This Row],[Size_mean_B]]/Table27[[#Totals],[Size_mean_B]]</f>
        <v>3.1319366420533767E-3</v>
      </c>
      <c r="N72" s="17">
        <f>SUM($M$2:Table27[[#This Row],[Column1]])</f>
        <v>0.85704409144677374</v>
      </c>
    </row>
    <row r="73" spans="1:14" x14ac:dyDescent="0.25">
      <c r="A73" s="9" t="s">
        <v>644</v>
      </c>
      <c r="B73" s="9" t="s">
        <v>645</v>
      </c>
      <c r="C73" s="11"/>
      <c r="D73" s="10">
        <v>5130000</v>
      </c>
      <c r="E73" s="10">
        <v>8680000</v>
      </c>
      <c r="F73" s="9" t="s">
        <v>492</v>
      </c>
      <c r="G73" s="9" t="s">
        <v>496</v>
      </c>
      <c r="H73" s="9"/>
      <c r="I73" s="9"/>
      <c r="J73" s="9"/>
      <c r="K73" s="9"/>
      <c r="L73" s="10">
        <f>(Table27[[#This Row],[Size_min_B]]+Table27[[#This Row],[Size_max_B]])/2 * IF(Table27[[#This Row],[Unit_B]]="Pairs",2,1)</f>
        <v>13810000</v>
      </c>
      <c r="M73" s="6">
        <f>Table27[[#This Row],[Size_mean_B]]/Table27[[#Totals],[Size_mean_B]]</f>
        <v>2.8643738428315983E-3</v>
      </c>
      <c r="N73" s="17">
        <f>SUM($M$2:Table27[[#This Row],[Column1]])</f>
        <v>0.85990846528960529</v>
      </c>
    </row>
    <row r="74" spans="1:14" x14ac:dyDescent="0.25">
      <c r="A74" s="9" t="s">
        <v>26</v>
      </c>
      <c r="B74" s="9" t="s">
        <v>25</v>
      </c>
      <c r="C74" s="11">
        <v>3</v>
      </c>
      <c r="D74" s="10">
        <v>4730000</v>
      </c>
      <c r="E74" s="10">
        <v>9050000</v>
      </c>
      <c r="F74" s="9" t="s">
        <v>492</v>
      </c>
      <c r="G74" s="9" t="s">
        <v>502</v>
      </c>
      <c r="H74" s="9"/>
      <c r="I74" s="9"/>
      <c r="J74" s="9"/>
      <c r="K74" s="9"/>
      <c r="L74" s="10">
        <f>(Table27[[#This Row],[Size_min_B]]+Table27[[#This Row],[Size_max_B]])/2 * IF(Table27[[#This Row],[Unit_B]]="Pairs",2,1)</f>
        <v>13780000</v>
      </c>
      <c r="M74" s="6">
        <f>Table27[[#This Row],[Size_mean_B]]/Table27[[#Totals],[Size_mean_B]]</f>
        <v>2.8581514521520217E-3</v>
      </c>
      <c r="N74" s="17">
        <f>SUM($M$2:Table27[[#This Row],[Column1]])</f>
        <v>0.86276661674175736</v>
      </c>
    </row>
    <row r="75" spans="1:14" x14ac:dyDescent="0.25">
      <c r="A75" s="9" t="s">
        <v>615</v>
      </c>
      <c r="B75" s="9" t="s">
        <v>616</v>
      </c>
      <c r="C75" s="11"/>
      <c r="D75" s="10">
        <v>3937000</v>
      </c>
      <c r="E75" s="10">
        <v>9571000</v>
      </c>
      <c r="F75" s="9" t="s">
        <v>492</v>
      </c>
      <c r="G75" s="9" t="s">
        <v>493</v>
      </c>
      <c r="H75" s="9"/>
      <c r="I75" s="9"/>
      <c r="J75" s="9"/>
      <c r="K75" s="9"/>
      <c r="L75" s="10">
        <f>(Table27[[#This Row],[Size_min_B]]+Table27[[#This Row],[Size_max_B]])/2 * IF(Table27[[#This Row],[Unit_B]]="Pairs",2,1)</f>
        <v>13508000</v>
      </c>
      <c r="M75" s="6">
        <f>Table27[[#This Row],[Size_mean_B]]/Table27[[#Totals],[Size_mean_B]]</f>
        <v>2.8017351099905306E-3</v>
      </c>
      <c r="N75" s="17">
        <f>SUM($M$2:Table27[[#This Row],[Column1]])</f>
        <v>0.86556835185174785</v>
      </c>
    </row>
    <row r="76" spans="1:14" x14ac:dyDescent="0.25">
      <c r="A76" s="9" t="s">
        <v>834</v>
      </c>
      <c r="B76" s="9" t="s">
        <v>426</v>
      </c>
      <c r="C76" s="11"/>
      <c r="D76" s="10">
        <v>4120000</v>
      </c>
      <c r="E76" s="10">
        <v>8960000</v>
      </c>
      <c r="F76" s="9" t="s">
        <v>492</v>
      </c>
      <c r="G76" s="9" t="s">
        <v>493</v>
      </c>
      <c r="H76" s="9"/>
      <c r="I76" s="9"/>
      <c r="J76" s="9"/>
      <c r="K76" s="9"/>
      <c r="L76" s="10">
        <f>(Table27[[#This Row],[Size_min_B]]+Table27[[#This Row],[Size_max_B]])/2 * IF(Table27[[#This Row],[Unit_B]]="Pairs",2,1)</f>
        <v>13080000</v>
      </c>
      <c r="M76" s="6">
        <f>Table27[[#This Row],[Size_mean_B]]/Table27[[#Totals],[Size_mean_B]]</f>
        <v>2.7129623362952427E-3</v>
      </c>
      <c r="N76" s="17">
        <f>SUM($M$2:Table27[[#This Row],[Column1]])</f>
        <v>0.86828131418804311</v>
      </c>
    </row>
    <row r="77" spans="1:14" x14ac:dyDescent="0.25">
      <c r="A77" s="9" t="s">
        <v>137</v>
      </c>
      <c r="B77" s="9" t="s">
        <v>136</v>
      </c>
      <c r="C77" s="11"/>
      <c r="D77" s="10">
        <v>4800000</v>
      </c>
      <c r="E77" s="10">
        <v>7990000</v>
      </c>
      <c r="F77" s="9" t="s">
        <v>492</v>
      </c>
      <c r="G77" s="9" t="s">
        <v>493</v>
      </c>
      <c r="H77" s="9"/>
      <c r="I77" s="9"/>
      <c r="J77" s="9"/>
      <c r="K77" s="9"/>
      <c r="L77" s="10">
        <f>(Table27[[#This Row],[Size_min_B]]+Table27[[#This Row],[Size_max_B]])/2 * IF(Table27[[#This Row],[Unit_B]]="Pairs",2,1)</f>
        <v>12790000</v>
      </c>
      <c r="M77" s="6">
        <f>Table27[[#This Row],[Size_mean_B]]/Table27[[#Totals],[Size_mean_B]]</f>
        <v>2.652812559726006E-3</v>
      </c>
      <c r="N77" s="17">
        <f>SUM($M$2:Table27[[#This Row],[Column1]])</f>
        <v>0.87093412674776916</v>
      </c>
    </row>
    <row r="78" spans="1:14" x14ac:dyDescent="0.25">
      <c r="A78" s="9" t="s">
        <v>107</v>
      </c>
      <c r="B78" s="9" t="s">
        <v>106</v>
      </c>
      <c r="C78" s="11"/>
      <c r="D78" s="10">
        <v>4370000</v>
      </c>
      <c r="E78" s="10">
        <v>8020000</v>
      </c>
      <c r="F78" s="9" t="s">
        <v>492</v>
      </c>
      <c r="G78" s="9" t="s">
        <v>498</v>
      </c>
      <c r="H78" s="9"/>
      <c r="I78" s="9"/>
      <c r="J78" s="9"/>
      <c r="K78" s="9"/>
      <c r="L78" s="10">
        <f>(Table27[[#This Row],[Size_min_B]]+Table27[[#This Row],[Size_max_B]])/2 * IF(Table27[[#This Row],[Unit_B]]="Pairs",2,1)</f>
        <v>12390000</v>
      </c>
      <c r="M78" s="6">
        <f>Table27[[#This Row],[Size_mean_B]]/Table27[[#Totals],[Size_mean_B]]</f>
        <v>2.5698473506649893E-3</v>
      </c>
      <c r="N78" s="17">
        <f>SUM($M$2:Table27[[#This Row],[Column1]])</f>
        <v>0.87350397409843417</v>
      </c>
    </row>
    <row r="79" spans="1:14" x14ac:dyDescent="0.25">
      <c r="A79" s="9" t="s">
        <v>1259</v>
      </c>
      <c r="B79" s="9" t="s">
        <v>84</v>
      </c>
      <c r="C79" s="11"/>
      <c r="D79" s="10">
        <v>4460000</v>
      </c>
      <c r="E79" s="10">
        <v>7760000</v>
      </c>
      <c r="F79" s="9" t="s">
        <v>492</v>
      </c>
      <c r="G79" s="9" t="s">
        <v>493</v>
      </c>
      <c r="H79" s="9"/>
      <c r="I79" s="9"/>
      <c r="J79" s="9"/>
      <c r="K79" s="9"/>
      <c r="L79" s="10">
        <f>(Table27[[#This Row],[Size_min_B]]+Table27[[#This Row],[Size_max_B]])/2 * IF(Table27[[#This Row],[Unit_B]]="Pairs",2,1)</f>
        <v>12220000</v>
      </c>
      <c r="M79" s="6">
        <f>Table27[[#This Row],[Size_mean_B]]/Table27[[#Totals],[Size_mean_B]]</f>
        <v>2.5345871368140571E-3</v>
      </c>
      <c r="N79" s="17">
        <f>SUM($M$2:Table27[[#This Row],[Column1]])</f>
        <v>0.87603856123524826</v>
      </c>
    </row>
    <row r="80" spans="1:14" x14ac:dyDescent="0.25">
      <c r="A80" s="9" t="s">
        <v>714</v>
      </c>
      <c r="B80" s="9" t="s">
        <v>287</v>
      </c>
      <c r="C80" s="11">
        <v>2</v>
      </c>
      <c r="D80" s="10">
        <v>5060000</v>
      </c>
      <c r="E80" s="10">
        <v>7080000</v>
      </c>
      <c r="F80" s="9" t="s">
        <v>492</v>
      </c>
      <c r="G80" s="9" t="s">
        <v>500</v>
      </c>
      <c r="H80" s="9"/>
      <c r="I80" s="9"/>
      <c r="J80" s="9"/>
      <c r="K80" s="9"/>
      <c r="L80" s="10">
        <f>(Table27[[#This Row],[Size_min_B]]+Table27[[#This Row],[Size_max_B]])/2 * IF(Table27[[#This Row],[Unit_B]]="Pairs",2,1)</f>
        <v>12140000</v>
      </c>
      <c r="M80" s="6">
        <f>Table27[[#This Row],[Size_mean_B]]/Table27[[#Totals],[Size_mean_B]]</f>
        <v>2.517994095001854E-3</v>
      </c>
      <c r="N80" s="17">
        <f>SUM($M$2:Table27[[#This Row],[Column1]])</f>
        <v>0.87855655533025012</v>
      </c>
    </row>
    <row r="81" spans="1:14" x14ac:dyDescent="0.25">
      <c r="A81" s="9" t="s">
        <v>6</v>
      </c>
      <c r="B81" s="9" t="s">
        <v>5</v>
      </c>
      <c r="C81" s="11"/>
      <c r="D81" s="10">
        <v>4170000</v>
      </c>
      <c r="E81" s="10">
        <v>7590000</v>
      </c>
      <c r="F81" s="9" t="s">
        <v>492</v>
      </c>
      <c r="G81" s="9" t="s">
        <v>502</v>
      </c>
      <c r="H81" s="9"/>
      <c r="I81" s="9"/>
      <c r="J81" s="9"/>
      <c r="K81" s="9"/>
      <c r="L81" s="10">
        <f>(Table27[[#This Row],[Size_min_B]]+Table27[[#This Row],[Size_max_B]])/2 * IF(Table27[[#This Row],[Unit_B]]="Pairs",2,1)</f>
        <v>11760000</v>
      </c>
      <c r="M81" s="6">
        <f>Table27[[#This Row],[Size_mean_B]]/Table27[[#Totals],[Size_mean_B]]</f>
        <v>2.4391771463938882E-3</v>
      </c>
      <c r="N81" s="17">
        <f>SUM($M$2:Table27[[#This Row],[Column1]])</f>
        <v>0.88099573247664398</v>
      </c>
    </row>
    <row r="82" spans="1:14" x14ac:dyDescent="0.25">
      <c r="A82" s="9" t="s">
        <v>123</v>
      </c>
      <c r="B82" s="9" t="s">
        <v>1203</v>
      </c>
      <c r="C82" s="11">
        <v>3</v>
      </c>
      <c r="D82" s="10">
        <v>3640000</v>
      </c>
      <c r="E82" s="10">
        <v>8000000</v>
      </c>
      <c r="F82" s="9" t="s">
        <v>492</v>
      </c>
      <c r="G82" s="9" t="s">
        <v>498</v>
      </c>
      <c r="H82" s="9"/>
      <c r="I82" s="9"/>
      <c r="J82" s="9"/>
      <c r="K82" s="9"/>
      <c r="L82" s="10">
        <f>(Table27[[#This Row],[Size_min_B]]+Table27[[#This Row],[Size_max_B]])/2 * IF(Table27[[#This Row],[Unit_B]]="Pairs",2,1)</f>
        <v>11640000</v>
      </c>
      <c r="M82" s="6">
        <f>Table27[[#This Row],[Size_mean_B]]/Table27[[#Totals],[Size_mean_B]]</f>
        <v>2.4142875836755829E-3</v>
      </c>
      <c r="N82" s="17">
        <f>SUM($M$2:Table27[[#This Row],[Column1]])</f>
        <v>0.88341002006031955</v>
      </c>
    </row>
    <row r="83" spans="1:14" x14ac:dyDescent="0.25">
      <c r="A83" s="9" t="s">
        <v>1189</v>
      </c>
      <c r="B83" s="9" t="s">
        <v>1190</v>
      </c>
      <c r="C83" s="11"/>
      <c r="D83" s="10">
        <v>4180000</v>
      </c>
      <c r="E83" s="10">
        <v>7110000</v>
      </c>
      <c r="F83" s="9" t="s">
        <v>492</v>
      </c>
      <c r="G83" s="9" t="s">
        <v>493</v>
      </c>
      <c r="H83" s="9"/>
      <c r="I83" s="9"/>
      <c r="J83" s="9"/>
      <c r="K83" s="9"/>
      <c r="L83" s="10">
        <f>(Table27[[#This Row],[Size_min_B]]+Table27[[#This Row],[Size_max_B]])/2 * IF(Table27[[#This Row],[Unit_B]]="Pairs",2,1)</f>
        <v>11290000</v>
      </c>
      <c r="M83" s="6">
        <f>Table27[[#This Row],[Size_mean_B]]/Table27[[#Totals],[Size_mean_B]]</f>
        <v>2.3416930257471936E-3</v>
      </c>
      <c r="N83" s="17">
        <f>SUM($M$2:Table27[[#This Row],[Column1]])</f>
        <v>0.88575171308606671</v>
      </c>
    </row>
    <row r="84" spans="1:14" x14ac:dyDescent="0.25">
      <c r="A84" s="9" t="s">
        <v>698</v>
      </c>
      <c r="B84" s="9" t="s">
        <v>473</v>
      </c>
      <c r="C84" s="11"/>
      <c r="D84" s="10">
        <v>4060000</v>
      </c>
      <c r="E84" s="10">
        <v>7020000</v>
      </c>
      <c r="F84" s="9" t="s">
        <v>492</v>
      </c>
      <c r="G84" s="9" t="s">
        <v>500</v>
      </c>
      <c r="H84" s="9"/>
      <c r="I84" s="9"/>
      <c r="J84" s="9"/>
      <c r="K84" s="9"/>
      <c r="L84" s="10">
        <f>(Table27[[#This Row],[Size_min_B]]+Table27[[#This Row],[Size_max_B]])/2 * IF(Table27[[#This Row],[Unit_B]]="Pairs",2,1)</f>
        <v>11080000</v>
      </c>
      <c r="M84" s="6">
        <f>Table27[[#This Row],[Size_mean_B]]/Table27[[#Totals],[Size_mean_B]]</f>
        <v>2.29813629099016E-3</v>
      </c>
      <c r="N84" s="17">
        <f>SUM($M$2:Table27[[#This Row],[Column1]])</f>
        <v>0.88804984937705689</v>
      </c>
    </row>
    <row r="85" spans="1:14" x14ac:dyDescent="0.25">
      <c r="A85" s="9" t="s">
        <v>1339</v>
      </c>
      <c r="B85" s="9" t="s">
        <v>1340</v>
      </c>
      <c r="C85" s="11"/>
      <c r="D85" s="10">
        <v>3700000</v>
      </c>
      <c r="E85" s="10">
        <v>7000000</v>
      </c>
      <c r="F85" s="9" t="s">
        <v>492</v>
      </c>
      <c r="G85" s="9" t="s">
        <v>496</v>
      </c>
      <c r="H85" s="9"/>
      <c r="I85" s="9"/>
      <c r="J85" s="9"/>
      <c r="K85" s="9"/>
      <c r="L85" s="10">
        <f>(Table27[[#This Row],[Size_min_B]]+Table27[[#This Row],[Size_max_B]])/2 * IF(Table27[[#This Row],[Unit_B]]="Pairs",2,1)</f>
        <v>10700000</v>
      </c>
      <c r="M85" s="6">
        <f>Table27[[#This Row],[Size_mean_B]]/Table27[[#Totals],[Size_mean_B]]</f>
        <v>2.2193193423821942E-3</v>
      </c>
      <c r="N85" s="17">
        <f>SUM($M$2:Table27[[#This Row],[Column1]])</f>
        <v>0.89026916871943906</v>
      </c>
    </row>
    <row r="86" spans="1:14" x14ac:dyDescent="0.25">
      <c r="A86" s="9" t="s">
        <v>1273</v>
      </c>
      <c r="B86" s="9" t="s">
        <v>1274</v>
      </c>
      <c r="C86" s="11"/>
      <c r="D86" s="10">
        <v>2470000</v>
      </c>
      <c r="E86" s="10">
        <v>8160000</v>
      </c>
      <c r="F86" s="9" t="s">
        <v>492</v>
      </c>
      <c r="G86" s="9" t="s">
        <v>500</v>
      </c>
      <c r="H86" s="9"/>
      <c r="I86" s="9"/>
      <c r="J86" s="9"/>
      <c r="K86" s="9"/>
      <c r="L86" s="10">
        <f>(Table27[[#This Row],[Size_min_B]]+Table27[[#This Row],[Size_max_B]])/2 * IF(Table27[[#This Row],[Unit_B]]="Pairs",2,1)</f>
        <v>10630000</v>
      </c>
      <c r="M86" s="6">
        <f>Table27[[#This Row],[Size_mean_B]]/Table27[[#Totals],[Size_mean_B]]</f>
        <v>2.2048004307965163E-3</v>
      </c>
      <c r="N86" s="17">
        <f>SUM($M$2:Table27[[#This Row],[Column1]])</f>
        <v>0.89247396915023558</v>
      </c>
    </row>
    <row r="87" spans="1:14" x14ac:dyDescent="0.25">
      <c r="A87" s="9" t="s">
        <v>1331</v>
      </c>
      <c r="B87" s="9" t="s">
        <v>1332</v>
      </c>
      <c r="C87" s="11">
        <v>1</v>
      </c>
      <c r="D87" s="10">
        <v>4770000</v>
      </c>
      <c r="E87" s="10">
        <v>5780000</v>
      </c>
      <c r="F87" s="9" t="s">
        <v>492</v>
      </c>
      <c r="G87" s="9" t="s">
        <v>500</v>
      </c>
      <c r="H87" s="9"/>
      <c r="I87" s="9"/>
      <c r="J87" s="9"/>
      <c r="K87" s="9"/>
      <c r="L87" s="10">
        <f>(Table27[[#This Row],[Size_min_B]]+Table27[[#This Row],[Size_max_B]])/2 * IF(Table27[[#This Row],[Unit_B]]="Pairs",2,1)</f>
        <v>10550000</v>
      </c>
      <c r="M87" s="6">
        <f>Table27[[#This Row],[Size_mean_B]]/Table27[[#Totals],[Size_mean_B]]</f>
        <v>2.1882073889843128E-3</v>
      </c>
      <c r="N87" s="17">
        <f>SUM($M$2:Table27[[#This Row],[Column1]])</f>
        <v>0.89466217653921987</v>
      </c>
    </row>
    <row r="88" spans="1:14" x14ac:dyDescent="0.25">
      <c r="A88" s="9" t="s">
        <v>47</v>
      </c>
      <c r="B88" s="9" t="s">
        <v>46</v>
      </c>
      <c r="C88" s="11">
        <v>2</v>
      </c>
      <c r="D88" s="10">
        <v>3330000</v>
      </c>
      <c r="E88" s="10">
        <v>7070000</v>
      </c>
      <c r="F88" s="9" t="s">
        <v>492</v>
      </c>
      <c r="G88" s="9" t="s">
        <v>500</v>
      </c>
      <c r="H88" s="9"/>
      <c r="I88" s="9"/>
      <c r="J88" s="9"/>
      <c r="K88" s="9"/>
      <c r="L88" s="10">
        <f>(Table27[[#This Row],[Size_min_B]]+Table27[[#This Row],[Size_max_B]])/2 * IF(Table27[[#This Row],[Unit_B]]="Pairs",2,1)</f>
        <v>10400000</v>
      </c>
      <c r="M88" s="6">
        <f>Table27[[#This Row],[Size_mean_B]]/Table27[[#Totals],[Size_mean_B]]</f>
        <v>2.1570954355864314E-3</v>
      </c>
      <c r="N88" s="17">
        <f>SUM($M$2:Table27[[#This Row],[Column1]])</f>
        <v>0.89681927197480626</v>
      </c>
    </row>
    <row r="89" spans="1:14" x14ac:dyDescent="0.25">
      <c r="A89" s="9" t="s">
        <v>8</v>
      </c>
      <c r="B89" s="9" t="s">
        <v>7</v>
      </c>
      <c r="C89" s="11"/>
      <c r="D89" s="10">
        <v>3830000</v>
      </c>
      <c r="E89" s="10">
        <v>6440000</v>
      </c>
      <c r="F89" s="9" t="s">
        <v>492</v>
      </c>
      <c r="G89" s="9" t="s">
        <v>493</v>
      </c>
      <c r="H89" s="9"/>
      <c r="I89" s="9"/>
      <c r="J89" s="9"/>
      <c r="K89" s="9"/>
      <c r="L89" s="10">
        <f>(Table27[[#This Row],[Size_min_B]]+Table27[[#This Row],[Size_max_B]])/2 * IF(Table27[[#This Row],[Unit_B]]="Pairs",2,1)</f>
        <v>10270000</v>
      </c>
      <c r="M89" s="6">
        <f>Table27[[#This Row],[Size_mean_B]]/Table27[[#Totals],[Size_mean_B]]</f>
        <v>2.1301317426416014E-3</v>
      </c>
      <c r="N89" s="17">
        <f>SUM($M$2:Table27[[#This Row],[Column1]])</f>
        <v>0.89894940371744791</v>
      </c>
    </row>
    <row r="90" spans="1:14" x14ac:dyDescent="0.25">
      <c r="A90" s="9" t="s">
        <v>59</v>
      </c>
      <c r="B90" s="9" t="s">
        <v>58</v>
      </c>
      <c r="C90" s="11"/>
      <c r="D90" s="10">
        <v>3720000</v>
      </c>
      <c r="E90" s="10">
        <v>6500000</v>
      </c>
      <c r="F90" s="9" t="s">
        <v>492</v>
      </c>
      <c r="G90" s="9" t="s">
        <v>496</v>
      </c>
      <c r="H90" s="9"/>
      <c r="I90" s="9"/>
      <c r="J90" s="9"/>
      <c r="K90" s="9"/>
      <c r="L90" s="10">
        <f>(Table27[[#This Row],[Size_min_B]]+Table27[[#This Row],[Size_max_B]])/2 * IF(Table27[[#This Row],[Unit_B]]="Pairs",2,1)</f>
        <v>10220000</v>
      </c>
      <c r="M90" s="6">
        <f>Table27[[#This Row],[Size_mean_B]]/Table27[[#Totals],[Size_mean_B]]</f>
        <v>2.119761091508974E-3</v>
      </c>
      <c r="N90" s="17">
        <f>SUM($M$2:Table27[[#This Row],[Column1]])</f>
        <v>0.90106916480895693</v>
      </c>
    </row>
    <row r="91" spans="1:14" x14ac:dyDescent="0.25">
      <c r="A91" s="9" t="s">
        <v>81</v>
      </c>
      <c r="B91" s="9" t="s">
        <v>80</v>
      </c>
      <c r="C91" s="11"/>
      <c r="D91" s="10">
        <v>3780000</v>
      </c>
      <c r="E91" s="10">
        <v>6360000</v>
      </c>
      <c r="F91" s="9" t="s">
        <v>492</v>
      </c>
      <c r="G91" s="9" t="s">
        <v>493</v>
      </c>
      <c r="H91" s="9"/>
      <c r="I91" s="9"/>
      <c r="J91" s="9"/>
      <c r="K91" s="9"/>
      <c r="L91" s="10">
        <f>(Table27[[#This Row],[Size_min_B]]+Table27[[#This Row],[Size_max_B]])/2 * IF(Table27[[#This Row],[Unit_B]]="Pairs",2,1)</f>
        <v>10140000</v>
      </c>
      <c r="M91" s="6">
        <f>Table27[[#This Row],[Size_mean_B]]/Table27[[#Totals],[Size_mean_B]]</f>
        <v>2.1031680496967709E-3</v>
      </c>
      <c r="N91" s="17">
        <f>SUM($M$2:Table27[[#This Row],[Column1]])</f>
        <v>0.90317233285865373</v>
      </c>
    </row>
    <row r="92" spans="1:14" x14ac:dyDescent="0.25">
      <c r="A92" s="9" t="s">
        <v>796</v>
      </c>
      <c r="B92" s="9" t="s">
        <v>797</v>
      </c>
      <c r="C92" s="11"/>
      <c r="D92" s="10">
        <v>3260000</v>
      </c>
      <c r="E92" s="10">
        <v>6560000</v>
      </c>
      <c r="F92" s="9" t="s">
        <v>492</v>
      </c>
      <c r="G92" s="9" t="s">
        <v>493</v>
      </c>
      <c r="H92" s="9"/>
      <c r="I92" s="9"/>
      <c r="J92" s="9"/>
      <c r="K92" s="9"/>
      <c r="L92" s="10">
        <f>(Table27[[#This Row],[Size_min_B]]+Table27[[#This Row],[Size_max_B]])/2 * IF(Table27[[#This Row],[Unit_B]]="Pairs",2,1)</f>
        <v>9820000</v>
      </c>
      <c r="M92" s="6">
        <f>Table27[[#This Row],[Size_mean_B]]/Table27[[#Totals],[Size_mean_B]]</f>
        <v>2.0367958824479577E-3</v>
      </c>
      <c r="N92" s="17">
        <f>SUM($M$2:Table27[[#This Row],[Column1]])</f>
        <v>0.90520912874110171</v>
      </c>
    </row>
    <row r="93" spans="1:14" x14ac:dyDescent="0.25">
      <c r="A93" s="9" t="s">
        <v>1165</v>
      </c>
      <c r="B93" s="9" t="s">
        <v>1166</v>
      </c>
      <c r="C93" s="11"/>
      <c r="D93" s="10">
        <v>4140000</v>
      </c>
      <c r="E93" s="10">
        <v>5370000</v>
      </c>
      <c r="F93" s="9" t="s">
        <v>492</v>
      </c>
      <c r="G93" s="9" t="s">
        <v>496</v>
      </c>
      <c r="H93" s="9"/>
      <c r="I93" s="9"/>
      <c r="J93" s="9"/>
      <c r="K93" s="9"/>
      <c r="L93" s="10">
        <f>(Table27[[#This Row],[Size_min_B]]+Table27[[#This Row],[Size_max_B]])/2 * IF(Table27[[#This Row],[Unit_B]]="Pairs",2,1)</f>
        <v>9510000</v>
      </c>
      <c r="M93" s="6">
        <f>Table27[[#This Row],[Size_mean_B]]/Table27[[#Totals],[Size_mean_B]]</f>
        <v>1.9724978454256697E-3</v>
      </c>
      <c r="N93" s="17">
        <f>SUM($M$2:Table27[[#This Row],[Column1]])</f>
        <v>0.90718162658652735</v>
      </c>
    </row>
    <row r="94" spans="1:14" x14ac:dyDescent="0.25">
      <c r="A94" s="9" t="s">
        <v>218</v>
      </c>
      <c r="B94" s="9" t="s">
        <v>1012</v>
      </c>
      <c r="C94" s="11">
        <v>1</v>
      </c>
      <c r="D94" s="10">
        <v>3150000</v>
      </c>
      <c r="E94" s="10">
        <v>5940000</v>
      </c>
      <c r="F94" s="9" t="s">
        <v>492</v>
      </c>
      <c r="G94" s="9" t="s">
        <v>500</v>
      </c>
      <c r="H94" s="9"/>
      <c r="I94" s="9"/>
      <c r="J94" s="9"/>
      <c r="K94" s="9"/>
      <c r="L94" s="10">
        <f>(Table27[[#This Row],[Size_min_B]]+Table27[[#This Row],[Size_max_B]])/2 * IF(Table27[[#This Row],[Unit_B]]="Pairs",2,1)</f>
        <v>9090000</v>
      </c>
      <c r="M94" s="6">
        <f>Table27[[#This Row],[Size_mean_B]]/Table27[[#Totals],[Size_mean_B]]</f>
        <v>1.8853843759116023E-3</v>
      </c>
      <c r="N94" s="17">
        <f>SUM($M$2:Table27[[#This Row],[Column1]])</f>
        <v>0.90906701096243892</v>
      </c>
    </row>
    <row r="95" spans="1:14" x14ac:dyDescent="0.25">
      <c r="A95" s="9" t="s">
        <v>931</v>
      </c>
      <c r="B95" s="9" t="s">
        <v>932</v>
      </c>
      <c r="C95" s="11"/>
      <c r="D95" s="10">
        <v>2140000</v>
      </c>
      <c r="E95" s="10">
        <v>6510000</v>
      </c>
      <c r="F95" s="9" t="s">
        <v>492</v>
      </c>
      <c r="G95" s="9" t="s">
        <v>493</v>
      </c>
      <c r="H95" s="9"/>
      <c r="I95" s="9"/>
      <c r="J95" s="9"/>
      <c r="K95" s="9"/>
      <c r="L95" s="10">
        <f>(Table27[[#This Row],[Size_min_B]]+Table27[[#This Row],[Size_max_B]])/2 * IF(Table27[[#This Row],[Unit_B]]="Pairs",2,1)</f>
        <v>8650000</v>
      </c>
      <c r="M95" s="6">
        <f>Table27[[#This Row],[Size_mean_B]]/Table27[[#Totals],[Size_mean_B]]</f>
        <v>1.7941226459444841E-3</v>
      </c>
      <c r="N95" s="17">
        <f>SUM($M$2:Table27[[#This Row],[Column1]])</f>
        <v>0.91086113360838339</v>
      </c>
    </row>
    <row r="96" spans="1:14" x14ac:dyDescent="0.25">
      <c r="A96" s="9" t="s">
        <v>846</v>
      </c>
      <c r="B96" s="9" t="s">
        <v>398</v>
      </c>
      <c r="C96" s="11"/>
      <c r="D96" s="10">
        <v>2910000</v>
      </c>
      <c r="E96" s="10">
        <v>5740000</v>
      </c>
      <c r="F96" s="9" t="s">
        <v>492</v>
      </c>
      <c r="G96" s="9" t="s">
        <v>493</v>
      </c>
      <c r="H96" s="9"/>
      <c r="I96" s="9"/>
      <c r="J96" s="9"/>
      <c r="K96" s="9"/>
      <c r="L96" s="10">
        <f>(Table27[[#This Row],[Size_min_B]]+Table27[[#This Row],[Size_max_B]])/2 * IF(Table27[[#This Row],[Unit_B]]="Pairs",2,1)</f>
        <v>8650000</v>
      </c>
      <c r="M96" s="6">
        <f>Table27[[#This Row],[Size_mean_B]]/Table27[[#Totals],[Size_mean_B]]</f>
        <v>1.7941226459444841E-3</v>
      </c>
      <c r="N96" s="17">
        <f>SUM($M$2:Table27[[#This Row],[Column1]])</f>
        <v>0.91265525625432786</v>
      </c>
    </row>
    <row r="97" spans="1:14" x14ac:dyDescent="0.25">
      <c r="A97" s="9" t="s">
        <v>133</v>
      </c>
      <c r="B97" s="9" t="s">
        <v>132</v>
      </c>
      <c r="C97" s="11"/>
      <c r="D97" s="10">
        <v>3340000</v>
      </c>
      <c r="E97" s="10">
        <v>5230000</v>
      </c>
      <c r="F97" s="9" t="s">
        <v>492</v>
      </c>
      <c r="G97" s="9" t="s">
        <v>496</v>
      </c>
      <c r="H97" s="9"/>
      <c r="I97" s="9"/>
      <c r="J97" s="9"/>
      <c r="K97" s="9"/>
      <c r="L97" s="10">
        <f>(Table27[[#This Row],[Size_min_B]]+Table27[[#This Row],[Size_max_B]])/2 * IF(Table27[[#This Row],[Unit_B]]="Pairs",2,1)</f>
        <v>8570000</v>
      </c>
      <c r="M97" s="6">
        <f>Table27[[#This Row],[Size_mean_B]]/Table27[[#Totals],[Size_mean_B]]</f>
        <v>1.7775296041322808E-3</v>
      </c>
      <c r="N97" s="17">
        <f>SUM($M$2:Table27[[#This Row],[Column1]])</f>
        <v>0.91443278585846011</v>
      </c>
    </row>
    <row r="98" spans="1:14" x14ac:dyDescent="0.25">
      <c r="A98" s="9" t="s">
        <v>879</v>
      </c>
      <c r="B98" s="9" t="s">
        <v>471</v>
      </c>
      <c r="C98" s="11"/>
      <c r="D98" s="10">
        <v>3010000</v>
      </c>
      <c r="E98" s="10">
        <v>5540000</v>
      </c>
      <c r="F98" s="9" t="s">
        <v>492</v>
      </c>
      <c r="G98" s="9" t="s">
        <v>502</v>
      </c>
      <c r="H98" s="9"/>
      <c r="I98" s="9"/>
      <c r="J98" s="9"/>
      <c r="K98" s="9"/>
      <c r="L98" s="10">
        <f>(Table27[[#This Row],[Size_min_B]]+Table27[[#This Row],[Size_max_B]])/2 * IF(Table27[[#This Row],[Unit_B]]="Pairs",2,1)</f>
        <v>8550000</v>
      </c>
      <c r="M98" s="6">
        <f>Table27[[#This Row],[Size_mean_B]]/Table27[[#Totals],[Size_mean_B]]</f>
        <v>1.7733813436792299E-3</v>
      </c>
      <c r="N98" s="17">
        <f>SUM($M$2:Table27[[#This Row],[Column1]])</f>
        <v>0.91620616720213932</v>
      </c>
    </row>
    <row r="99" spans="1:14" x14ac:dyDescent="0.25">
      <c r="A99" s="9" t="s">
        <v>40</v>
      </c>
      <c r="B99" s="9" t="s">
        <v>39</v>
      </c>
      <c r="C99" s="11"/>
      <c r="D99" s="10">
        <v>5960000</v>
      </c>
      <c r="E99" s="10">
        <v>10800000</v>
      </c>
      <c r="F99" s="9" t="s">
        <v>565</v>
      </c>
      <c r="G99" s="9" t="s">
        <v>493</v>
      </c>
      <c r="H99" s="9"/>
      <c r="I99" s="9"/>
      <c r="J99" s="9"/>
      <c r="K99" s="9"/>
      <c r="L99" s="10">
        <f>(Table27[[#This Row],[Size_min_B]]+Table27[[#This Row],[Size_max_B]])/2 * IF(Table27[[#This Row],[Unit_B]]="Pairs",2,1)</f>
        <v>8380000</v>
      </c>
      <c r="M99" s="6">
        <f>Table27[[#This Row],[Size_mean_B]]/Table27[[#Totals],[Size_mean_B]]</f>
        <v>1.7381211298282979E-3</v>
      </c>
      <c r="N99" s="17">
        <f>SUM($M$2:Table27[[#This Row],[Column1]])</f>
        <v>0.91794428833196762</v>
      </c>
    </row>
    <row r="100" spans="1:14" x14ac:dyDescent="0.25">
      <c r="A100" s="9" t="s">
        <v>729</v>
      </c>
      <c r="B100" s="9" t="s">
        <v>431</v>
      </c>
      <c r="C100" s="11"/>
      <c r="D100" s="10">
        <v>3290000</v>
      </c>
      <c r="E100" s="10">
        <v>5090000</v>
      </c>
      <c r="F100" s="9" t="s">
        <v>492</v>
      </c>
      <c r="G100" s="9" t="s">
        <v>496</v>
      </c>
      <c r="H100" s="9"/>
      <c r="I100" s="9"/>
      <c r="J100" s="9"/>
      <c r="K100" s="9"/>
      <c r="L100" s="10">
        <f>(Table27[[#This Row],[Size_min_B]]+Table27[[#This Row],[Size_max_B]])/2 * IF(Table27[[#This Row],[Unit_B]]="Pairs",2,1)</f>
        <v>8380000</v>
      </c>
      <c r="M100" s="6">
        <f>Table27[[#This Row],[Size_mean_B]]/Table27[[#Totals],[Size_mean_B]]</f>
        <v>1.7381211298282979E-3</v>
      </c>
      <c r="N100" s="17">
        <f>SUM($M$2:Table27[[#This Row],[Column1]])</f>
        <v>0.91968240946179591</v>
      </c>
    </row>
    <row r="101" spans="1:14" x14ac:dyDescent="0.25">
      <c r="A101" s="9" t="s">
        <v>239</v>
      </c>
      <c r="B101" s="9" t="s">
        <v>917</v>
      </c>
      <c r="C101" s="11"/>
      <c r="D101" s="10">
        <v>2060000</v>
      </c>
      <c r="E101" s="10">
        <v>6230000</v>
      </c>
      <c r="F101" s="9" t="s">
        <v>492</v>
      </c>
      <c r="G101" s="9" t="s">
        <v>493</v>
      </c>
      <c r="H101" s="9"/>
      <c r="I101" s="9"/>
      <c r="J101" s="9"/>
      <c r="K101" s="9"/>
      <c r="L101" s="10">
        <f>(Table27[[#This Row],[Size_min_B]]+Table27[[#This Row],[Size_max_B]])/2 * IF(Table27[[#This Row],[Unit_B]]="Pairs",2,1)</f>
        <v>8290000</v>
      </c>
      <c r="M101" s="6">
        <f>Table27[[#This Row],[Size_mean_B]]/Table27[[#Totals],[Size_mean_B]]</f>
        <v>1.7194539577895691E-3</v>
      </c>
      <c r="N101" s="17">
        <f>SUM($M$2:Table27[[#This Row],[Column1]])</f>
        <v>0.92140186341958552</v>
      </c>
    </row>
    <row r="102" spans="1:14" x14ac:dyDescent="0.25">
      <c r="A102" s="9" t="s">
        <v>87</v>
      </c>
      <c r="B102" s="9" t="s">
        <v>86</v>
      </c>
      <c r="C102" s="11"/>
      <c r="D102" s="10">
        <v>2800000</v>
      </c>
      <c r="E102" s="10">
        <v>5050000</v>
      </c>
      <c r="F102" s="9" t="s">
        <v>492</v>
      </c>
      <c r="G102" s="9" t="s">
        <v>493</v>
      </c>
      <c r="H102" s="9"/>
      <c r="I102" s="9"/>
      <c r="J102" s="9"/>
      <c r="K102" s="9"/>
      <c r="L102" s="10">
        <f>(Table27[[#This Row],[Size_min_B]]+Table27[[#This Row],[Size_max_B]])/2 * IF(Table27[[#This Row],[Unit_B]]="Pairs",2,1)</f>
        <v>7850000</v>
      </c>
      <c r="M102" s="6">
        <f>Table27[[#This Row],[Size_mean_B]]/Table27[[#Totals],[Size_mean_B]]</f>
        <v>1.6281922278224509E-3</v>
      </c>
      <c r="N102" s="17">
        <f>SUM($M$2:Table27[[#This Row],[Column1]])</f>
        <v>0.92303005564740792</v>
      </c>
    </row>
    <row r="103" spans="1:14" x14ac:dyDescent="0.25">
      <c r="A103" s="9" t="s">
        <v>1030</v>
      </c>
      <c r="B103" s="9" t="s">
        <v>1031</v>
      </c>
      <c r="C103" s="11"/>
      <c r="D103" s="10">
        <v>6890000</v>
      </c>
      <c r="E103" s="10">
        <v>8710000</v>
      </c>
      <c r="F103" s="9" t="s">
        <v>565</v>
      </c>
      <c r="G103" s="9" t="s">
        <v>493</v>
      </c>
      <c r="H103" s="9"/>
      <c r="I103" s="9"/>
      <c r="J103" s="9"/>
      <c r="K103" s="9"/>
      <c r="L103" s="10">
        <f>(Table27[[#This Row],[Size_min_B]]+Table27[[#This Row],[Size_max_B]])/2 * IF(Table27[[#This Row],[Unit_B]]="Pairs",2,1)</f>
        <v>7800000</v>
      </c>
      <c r="M103" s="6">
        <f>Table27[[#This Row],[Size_mean_B]]/Table27[[#Totals],[Size_mean_B]]</f>
        <v>1.6178215766898237E-3</v>
      </c>
      <c r="N103" s="17">
        <f>SUM($M$2:Table27[[#This Row],[Column1]])</f>
        <v>0.92464787722409769</v>
      </c>
    </row>
    <row r="104" spans="1:14" x14ac:dyDescent="0.25">
      <c r="A104" s="9" t="s">
        <v>1148</v>
      </c>
      <c r="B104" s="9" t="s">
        <v>1149</v>
      </c>
      <c r="C104" s="11">
        <v>3</v>
      </c>
      <c r="D104" s="10">
        <v>2670000</v>
      </c>
      <c r="E104" s="10">
        <v>5060000</v>
      </c>
      <c r="F104" s="9" t="s">
        <v>492</v>
      </c>
      <c r="G104" s="9" t="s">
        <v>500</v>
      </c>
      <c r="H104" s="9">
        <v>1130000</v>
      </c>
      <c r="I104" s="9">
        <v>1160000</v>
      </c>
      <c r="J104" s="9" t="s">
        <v>251</v>
      </c>
      <c r="K104" s="9" t="s">
        <v>502</v>
      </c>
      <c r="L104" s="10">
        <f>(Table27[[#This Row],[Size_min_B]]+Table27[[#This Row],[Size_max_B]])/2 * IF(Table27[[#This Row],[Unit_B]]="Pairs",2,1)</f>
        <v>7730000</v>
      </c>
      <c r="M104" s="6">
        <f>Table27[[#This Row],[Size_mean_B]]/Table27[[#Totals],[Size_mean_B]]</f>
        <v>1.6033026651041458E-3</v>
      </c>
      <c r="N104" s="17">
        <f>SUM($M$2:Table27[[#This Row],[Column1]])</f>
        <v>0.9262511798892018</v>
      </c>
    </row>
    <row r="105" spans="1:14" x14ac:dyDescent="0.25">
      <c r="A105" s="9" t="s">
        <v>696</v>
      </c>
      <c r="B105" s="9" t="s">
        <v>74</v>
      </c>
      <c r="C105" s="11"/>
      <c r="D105" s="10">
        <v>2330000</v>
      </c>
      <c r="E105" s="10">
        <v>5360000</v>
      </c>
      <c r="F105" s="9" t="s">
        <v>492</v>
      </c>
      <c r="G105" s="9" t="s">
        <v>496</v>
      </c>
      <c r="H105" s="9"/>
      <c r="I105" s="9"/>
      <c r="J105" s="9"/>
      <c r="K105" s="9"/>
      <c r="L105" s="10">
        <f>(Table27[[#This Row],[Size_min_B]]+Table27[[#This Row],[Size_max_B]])/2 * IF(Table27[[#This Row],[Unit_B]]="Pairs",2,1)</f>
        <v>7690000</v>
      </c>
      <c r="M105" s="6">
        <f>Table27[[#This Row],[Size_mean_B]]/Table27[[#Totals],[Size_mean_B]]</f>
        <v>1.5950061441980441E-3</v>
      </c>
      <c r="N105" s="17">
        <f>SUM($M$2:Table27[[#This Row],[Column1]])</f>
        <v>0.92784618603339986</v>
      </c>
    </row>
    <row r="106" spans="1:14" x14ac:dyDescent="0.25">
      <c r="A106" s="9" t="s">
        <v>939</v>
      </c>
      <c r="B106" s="9" t="s">
        <v>940</v>
      </c>
      <c r="C106" s="11"/>
      <c r="D106" s="10">
        <v>2600000</v>
      </c>
      <c r="E106" s="10">
        <v>5070000</v>
      </c>
      <c r="F106" s="9" t="s">
        <v>492</v>
      </c>
      <c r="G106" s="9" t="s">
        <v>493</v>
      </c>
      <c r="H106" s="9"/>
      <c r="I106" s="9"/>
      <c r="J106" s="9"/>
      <c r="K106" s="9"/>
      <c r="L106" s="10">
        <f>(Table27[[#This Row],[Size_min_B]]+Table27[[#This Row],[Size_max_B]])/2 * IF(Table27[[#This Row],[Unit_B]]="Pairs",2,1)</f>
        <v>7670000</v>
      </c>
      <c r="M106" s="6">
        <f>Table27[[#This Row],[Size_mean_B]]/Table27[[#Totals],[Size_mean_B]]</f>
        <v>1.5908578837449934E-3</v>
      </c>
      <c r="N106" s="17">
        <f>SUM($M$2:Table27[[#This Row],[Column1]])</f>
        <v>0.92943704391714488</v>
      </c>
    </row>
    <row r="107" spans="1:14" x14ac:dyDescent="0.25">
      <c r="A107" s="9" t="s">
        <v>855</v>
      </c>
      <c r="B107" s="9" t="s">
        <v>276</v>
      </c>
      <c r="C107" s="11"/>
      <c r="D107" s="10">
        <v>2850000</v>
      </c>
      <c r="E107" s="10">
        <v>4610000</v>
      </c>
      <c r="F107" s="9" t="s">
        <v>492</v>
      </c>
      <c r="G107" s="9" t="s">
        <v>493</v>
      </c>
      <c r="H107" s="9">
        <v>4520000</v>
      </c>
      <c r="I107" s="9">
        <v>5760000</v>
      </c>
      <c r="J107" s="9" t="s">
        <v>251</v>
      </c>
      <c r="K107" s="9" t="s">
        <v>500</v>
      </c>
      <c r="L107" s="10">
        <f>(Table27[[#This Row],[Size_min_B]]+Table27[[#This Row],[Size_max_B]])/2 * IF(Table27[[#This Row],[Unit_B]]="Pairs",2,1)</f>
        <v>7460000</v>
      </c>
      <c r="M107" s="6">
        <f>Table27[[#This Row],[Size_mean_B]]/Table27[[#Totals],[Size_mean_B]]</f>
        <v>1.5473011489879596E-3</v>
      </c>
      <c r="N107" s="17">
        <f>SUM($M$2:Table27[[#This Row],[Column1]])</f>
        <v>0.93098434506613281</v>
      </c>
    </row>
    <row r="108" spans="1:14" x14ac:dyDescent="0.25">
      <c r="A108" s="9" t="s">
        <v>1</v>
      </c>
      <c r="B108" s="9" t="s">
        <v>981</v>
      </c>
      <c r="C108" s="11"/>
      <c r="D108" s="10">
        <v>2600000</v>
      </c>
      <c r="E108" s="10">
        <v>4680000</v>
      </c>
      <c r="F108" s="9" t="s">
        <v>492</v>
      </c>
      <c r="G108" s="9" t="s">
        <v>502</v>
      </c>
      <c r="H108" s="9"/>
      <c r="I108" s="9"/>
      <c r="J108" s="9"/>
      <c r="K108" s="9"/>
      <c r="L108" s="10">
        <f>(Table27[[#This Row],[Size_min_B]]+Table27[[#This Row],[Size_max_B]])/2 * IF(Table27[[#This Row],[Unit_B]]="Pairs",2,1)</f>
        <v>7280000</v>
      </c>
      <c r="M108" s="6">
        <f>Table27[[#This Row],[Size_mean_B]]/Table27[[#Totals],[Size_mean_B]]</f>
        <v>1.5099668049105021E-3</v>
      </c>
      <c r="N108" s="17">
        <f>SUM($M$2:Table27[[#This Row],[Column1]])</f>
        <v>0.93249431187104337</v>
      </c>
    </row>
    <row r="109" spans="1:14" x14ac:dyDescent="0.25">
      <c r="A109" s="9" t="s">
        <v>1208</v>
      </c>
      <c r="B109" s="9" t="s">
        <v>470</v>
      </c>
      <c r="C109" s="11"/>
      <c r="D109" s="10">
        <v>2490000</v>
      </c>
      <c r="E109" s="10">
        <v>4650000</v>
      </c>
      <c r="F109" s="9" t="s">
        <v>492</v>
      </c>
      <c r="G109" s="9" t="s">
        <v>493</v>
      </c>
      <c r="H109" s="9"/>
      <c r="I109" s="9"/>
      <c r="J109" s="9"/>
      <c r="K109" s="9"/>
      <c r="L109" s="10">
        <f>(Table27[[#This Row],[Size_min_B]]+Table27[[#This Row],[Size_max_B]])/2 * IF(Table27[[#This Row],[Unit_B]]="Pairs",2,1)</f>
        <v>7140000</v>
      </c>
      <c r="M109" s="6">
        <f>Table27[[#This Row],[Size_mean_B]]/Table27[[#Totals],[Size_mean_B]]</f>
        <v>1.4809289817391464E-3</v>
      </c>
      <c r="N109" s="17">
        <f>SUM($M$2:Table27[[#This Row],[Column1]])</f>
        <v>0.9339752408527825</v>
      </c>
    </row>
    <row r="110" spans="1:14" x14ac:dyDescent="0.25">
      <c r="A110" s="9" t="s">
        <v>928</v>
      </c>
      <c r="B110" s="9" t="s">
        <v>929</v>
      </c>
      <c r="C110" s="11"/>
      <c r="D110" s="10">
        <v>2670000</v>
      </c>
      <c r="E110" s="10">
        <v>4460000</v>
      </c>
      <c r="F110" s="9" t="s">
        <v>492</v>
      </c>
      <c r="G110" s="9" t="s">
        <v>496</v>
      </c>
      <c r="H110" s="9"/>
      <c r="I110" s="9"/>
      <c r="J110" s="9"/>
      <c r="K110" s="9"/>
      <c r="L110" s="10">
        <f>(Table27[[#This Row],[Size_min_B]]+Table27[[#This Row],[Size_max_B]])/2 * IF(Table27[[#This Row],[Unit_B]]="Pairs",2,1)</f>
        <v>7130000</v>
      </c>
      <c r="M110" s="6">
        <f>Table27[[#This Row],[Size_mean_B]]/Table27[[#Totals],[Size_mean_B]]</f>
        <v>1.478854851512621E-3</v>
      </c>
      <c r="N110" s="17">
        <f>SUM($M$2:Table27[[#This Row],[Column1]])</f>
        <v>0.93545409570429516</v>
      </c>
    </row>
    <row r="111" spans="1:14" x14ac:dyDescent="0.25">
      <c r="A111" s="9" t="s">
        <v>1257</v>
      </c>
      <c r="B111" s="9" t="s">
        <v>1258</v>
      </c>
      <c r="C111" s="11"/>
      <c r="D111" s="10">
        <v>2180000</v>
      </c>
      <c r="E111" s="10">
        <v>4780000</v>
      </c>
      <c r="F111" s="9" t="s">
        <v>492</v>
      </c>
      <c r="G111" s="9" t="s">
        <v>496</v>
      </c>
      <c r="H111" s="9"/>
      <c r="I111" s="9"/>
      <c r="J111" s="9"/>
      <c r="K111" s="9"/>
      <c r="L111" s="10">
        <f>(Table27[[#This Row],[Size_min_B]]+Table27[[#This Row],[Size_max_B]])/2 * IF(Table27[[#This Row],[Unit_B]]="Pairs",2,1)</f>
        <v>6960000</v>
      </c>
      <c r="M111" s="6">
        <f>Table27[[#This Row],[Size_mean_B]]/Table27[[#Totals],[Size_mean_B]]</f>
        <v>1.4435946376616889E-3</v>
      </c>
      <c r="N111" s="17">
        <f>SUM($M$2:Table27[[#This Row],[Column1]])</f>
        <v>0.9368976903419568</v>
      </c>
    </row>
    <row r="112" spans="1:14" x14ac:dyDescent="0.25">
      <c r="A112" s="9" t="s">
        <v>817</v>
      </c>
      <c r="B112" s="9" t="s">
        <v>818</v>
      </c>
      <c r="C112" s="11">
        <v>3</v>
      </c>
      <c r="D112" s="10">
        <v>3380000</v>
      </c>
      <c r="E112" s="10">
        <v>3500000</v>
      </c>
      <c r="F112" s="9" t="s">
        <v>492</v>
      </c>
      <c r="G112" s="9" t="s">
        <v>500</v>
      </c>
      <c r="H112" s="9"/>
      <c r="I112" s="9"/>
      <c r="J112" s="9"/>
      <c r="K112" s="9"/>
      <c r="L112" s="10">
        <f>(Table27[[#This Row],[Size_min_B]]+Table27[[#This Row],[Size_max_B]])/2 * IF(Table27[[#This Row],[Unit_B]]="Pairs",2,1)</f>
        <v>6880000</v>
      </c>
      <c r="M112" s="6">
        <f>Table27[[#This Row],[Size_mean_B]]/Table27[[#Totals],[Size_mean_B]]</f>
        <v>1.4270015958494856E-3</v>
      </c>
      <c r="N112" s="17">
        <f>SUM($M$2:Table27[[#This Row],[Column1]])</f>
        <v>0.93832469193780632</v>
      </c>
    </row>
    <row r="113" spans="1:14" x14ac:dyDescent="0.25">
      <c r="A113" s="9" t="s">
        <v>685</v>
      </c>
      <c r="B113" s="9" t="s">
        <v>686</v>
      </c>
      <c r="C113" s="11"/>
      <c r="D113" s="10">
        <v>2140000</v>
      </c>
      <c r="E113" s="10">
        <v>4620000</v>
      </c>
      <c r="F113" s="9" t="s">
        <v>492</v>
      </c>
      <c r="G113" s="9" t="s">
        <v>493</v>
      </c>
      <c r="H113" s="9"/>
      <c r="I113" s="9"/>
      <c r="J113" s="9"/>
      <c r="K113" s="9"/>
      <c r="L113" s="10">
        <f>(Table27[[#This Row],[Size_min_B]]+Table27[[#This Row],[Size_max_B]])/2 * IF(Table27[[#This Row],[Unit_B]]="Pairs",2,1)</f>
        <v>6760000</v>
      </c>
      <c r="M113" s="6">
        <f>Table27[[#This Row],[Size_mean_B]]/Table27[[#Totals],[Size_mean_B]]</f>
        <v>1.4021120331311806E-3</v>
      </c>
      <c r="N113" s="17">
        <f>SUM($M$2:Table27[[#This Row],[Column1]])</f>
        <v>0.93972680397093755</v>
      </c>
    </row>
    <row r="114" spans="1:14" x14ac:dyDescent="0.25">
      <c r="A114" s="9" t="s">
        <v>695</v>
      </c>
      <c r="B114" s="9" t="s">
        <v>469</v>
      </c>
      <c r="C114" s="11"/>
      <c r="D114" s="10">
        <v>1930000</v>
      </c>
      <c r="E114" s="10">
        <v>4230000</v>
      </c>
      <c r="F114" s="9" t="s">
        <v>492</v>
      </c>
      <c r="G114" s="9" t="s">
        <v>496</v>
      </c>
      <c r="H114" s="9"/>
      <c r="I114" s="9"/>
      <c r="J114" s="9"/>
      <c r="K114" s="9"/>
      <c r="L114" s="10">
        <f>(Table27[[#This Row],[Size_min_B]]+Table27[[#This Row],[Size_max_B]])/2 * IF(Table27[[#This Row],[Unit_B]]="Pairs",2,1)</f>
        <v>6160000</v>
      </c>
      <c r="M114" s="6">
        <f>Table27[[#This Row],[Size_mean_B]]/Table27[[#Totals],[Size_mean_B]]</f>
        <v>1.2776642195396557E-3</v>
      </c>
      <c r="N114" s="17">
        <f>SUM($M$2:Table27[[#This Row],[Column1]])</f>
        <v>0.94100446819047723</v>
      </c>
    </row>
    <row r="115" spans="1:14" x14ac:dyDescent="0.25">
      <c r="A115" s="9" t="s">
        <v>557</v>
      </c>
      <c r="B115" s="9" t="s">
        <v>558</v>
      </c>
      <c r="C115" s="11"/>
      <c r="D115" s="10">
        <v>1030000</v>
      </c>
      <c r="E115" s="10">
        <v>5080000</v>
      </c>
      <c r="F115" s="9" t="s">
        <v>492</v>
      </c>
      <c r="G115" s="9" t="s">
        <v>493</v>
      </c>
      <c r="H115" s="9"/>
      <c r="I115" s="9"/>
      <c r="J115" s="9"/>
      <c r="K115" s="9"/>
      <c r="L115" s="10">
        <f>(Table27[[#This Row],[Size_min_B]]+Table27[[#This Row],[Size_max_B]])/2 * IF(Table27[[#This Row],[Unit_B]]="Pairs",2,1)</f>
        <v>6110000</v>
      </c>
      <c r="M115" s="6">
        <f>Table27[[#This Row],[Size_mean_B]]/Table27[[#Totals],[Size_mean_B]]</f>
        <v>1.2672935684070285E-3</v>
      </c>
      <c r="N115" s="17">
        <f>SUM($M$2:Table27[[#This Row],[Column1]])</f>
        <v>0.94227176175888427</v>
      </c>
    </row>
    <row r="116" spans="1:14" x14ac:dyDescent="0.25">
      <c r="A116" s="9" t="s">
        <v>61</v>
      </c>
      <c r="B116" s="9" t="s">
        <v>60</v>
      </c>
      <c r="C116" s="11"/>
      <c r="D116" s="10">
        <v>2330000</v>
      </c>
      <c r="E116" s="10">
        <v>3750000</v>
      </c>
      <c r="F116" s="9" t="s">
        <v>492</v>
      </c>
      <c r="G116" s="9" t="s">
        <v>496</v>
      </c>
      <c r="H116" s="9"/>
      <c r="I116" s="9"/>
      <c r="J116" s="9"/>
      <c r="K116" s="9"/>
      <c r="L116" s="10">
        <f>(Table27[[#This Row],[Size_min_B]]+Table27[[#This Row],[Size_max_B]])/2 * IF(Table27[[#This Row],[Unit_B]]="Pairs",2,1)</f>
        <v>6080000</v>
      </c>
      <c r="M116" s="6">
        <f>Table27[[#This Row],[Size_mean_B]]/Table27[[#Totals],[Size_mean_B]]</f>
        <v>1.2610711777274524E-3</v>
      </c>
      <c r="N116" s="17">
        <f>SUM($M$2:Table27[[#This Row],[Column1]])</f>
        <v>0.94353283293661172</v>
      </c>
    </row>
    <row r="117" spans="1:14" x14ac:dyDescent="0.25">
      <c r="A117" s="9" t="s">
        <v>10</v>
      </c>
      <c r="B117" s="9" t="s">
        <v>1158</v>
      </c>
      <c r="C117" s="11"/>
      <c r="D117" s="10">
        <v>2120000</v>
      </c>
      <c r="E117" s="10">
        <v>3880000</v>
      </c>
      <c r="F117" s="9" t="s">
        <v>492</v>
      </c>
      <c r="G117" s="9" t="s">
        <v>493</v>
      </c>
      <c r="H117" s="9"/>
      <c r="I117" s="9"/>
      <c r="J117" s="9"/>
      <c r="K117" s="9"/>
      <c r="L117" s="10">
        <f>(Table27[[#This Row],[Size_min_B]]+Table27[[#This Row],[Size_max_B]])/2 * IF(Table27[[#This Row],[Unit_B]]="Pairs",2,1)</f>
        <v>6000000</v>
      </c>
      <c r="M117" s="6">
        <f>Table27[[#This Row],[Size_mean_B]]/Table27[[#Totals],[Size_mean_B]]</f>
        <v>1.2444781359152489E-3</v>
      </c>
      <c r="N117" s="17">
        <f>SUM($M$2:Table27[[#This Row],[Column1]])</f>
        <v>0.94477731107252694</v>
      </c>
    </row>
    <row r="118" spans="1:14" x14ac:dyDescent="0.25">
      <c r="A118" s="9" t="s">
        <v>914</v>
      </c>
      <c r="B118" s="9" t="s">
        <v>437</v>
      </c>
      <c r="C118" s="11">
        <v>2</v>
      </c>
      <c r="D118" s="10">
        <v>2173000</v>
      </c>
      <c r="E118" s="10">
        <v>3629000</v>
      </c>
      <c r="F118" s="9" t="s">
        <v>492</v>
      </c>
      <c r="G118" s="9" t="s">
        <v>500</v>
      </c>
      <c r="H118" s="9"/>
      <c r="I118" s="9"/>
      <c r="J118" s="9"/>
      <c r="K118" s="9"/>
      <c r="L118" s="10">
        <f>(Table27[[#This Row],[Size_min_B]]+Table27[[#This Row],[Size_max_B]])/2 * IF(Table27[[#This Row],[Unit_B]]="Pairs",2,1)</f>
        <v>5802000</v>
      </c>
      <c r="M118" s="6">
        <f>Table27[[#This Row],[Size_mean_B]]/Table27[[#Totals],[Size_mean_B]]</f>
        <v>1.2034103574300459E-3</v>
      </c>
      <c r="N118" s="17">
        <f>SUM($M$2:Table27[[#This Row],[Column1]])</f>
        <v>0.94598072142995693</v>
      </c>
    </row>
    <row r="119" spans="1:14" x14ac:dyDescent="0.25">
      <c r="A119" s="9" t="s">
        <v>511</v>
      </c>
      <c r="B119" s="9" t="s">
        <v>512</v>
      </c>
      <c r="C119" s="11">
        <v>2</v>
      </c>
      <c r="D119" s="10">
        <v>1890000</v>
      </c>
      <c r="E119" s="10">
        <v>3890000</v>
      </c>
      <c r="F119" s="9" t="s">
        <v>492</v>
      </c>
      <c r="G119" s="9" t="s">
        <v>496</v>
      </c>
      <c r="H119" s="9"/>
      <c r="I119" s="9"/>
      <c r="J119" s="9"/>
      <c r="K119" s="9"/>
      <c r="L119" s="10">
        <f>(Table27[[#This Row],[Size_min_B]]+Table27[[#This Row],[Size_max_B]])/2 * IF(Table27[[#This Row],[Unit_B]]="Pairs",2,1)</f>
        <v>5780000</v>
      </c>
      <c r="M119" s="6">
        <f>Table27[[#This Row],[Size_mean_B]]/Table27[[#Totals],[Size_mean_B]]</f>
        <v>1.1988472709316899E-3</v>
      </c>
      <c r="N119" s="17">
        <f>SUM($M$2:Table27[[#This Row],[Column1]])</f>
        <v>0.9471795687008886</v>
      </c>
    </row>
    <row r="120" spans="1:14" x14ac:dyDescent="0.25">
      <c r="A120" s="9" t="s">
        <v>575</v>
      </c>
      <c r="B120" s="9" t="s">
        <v>576</v>
      </c>
      <c r="C120" s="11"/>
      <c r="D120" s="10">
        <v>1500000</v>
      </c>
      <c r="E120" s="10">
        <v>4260000</v>
      </c>
      <c r="F120" s="9" t="s">
        <v>492</v>
      </c>
      <c r="G120" s="9" t="s">
        <v>514</v>
      </c>
      <c r="H120" s="9"/>
      <c r="I120" s="9"/>
      <c r="J120" s="9"/>
      <c r="K120" s="9"/>
      <c r="L120" s="10">
        <f>(Table27[[#This Row],[Size_min_B]]+Table27[[#This Row],[Size_max_B]])/2 * IF(Table27[[#This Row],[Unit_B]]="Pairs",2,1)</f>
        <v>5760000</v>
      </c>
      <c r="M120" s="6">
        <f>Table27[[#This Row],[Size_mean_B]]/Table27[[#Totals],[Size_mean_B]]</f>
        <v>1.194699010478639E-3</v>
      </c>
      <c r="N120" s="17">
        <f>SUM($M$2:Table27[[#This Row],[Column1]])</f>
        <v>0.94837426771136724</v>
      </c>
    </row>
    <row r="121" spans="1:14" x14ac:dyDescent="0.25">
      <c r="A121" s="9" t="s">
        <v>1217</v>
      </c>
      <c r="B121" s="9" t="s">
        <v>1218</v>
      </c>
      <c r="C121" s="11"/>
      <c r="D121" s="10">
        <v>2020000</v>
      </c>
      <c r="E121" s="10">
        <v>3190000</v>
      </c>
      <c r="F121" s="9" t="s">
        <v>492</v>
      </c>
      <c r="G121" s="9" t="s">
        <v>493</v>
      </c>
      <c r="H121" s="9"/>
      <c r="I121" s="9"/>
      <c r="J121" s="9"/>
      <c r="K121" s="9"/>
      <c r="L121" s="10">
        <f>(Table27[[#This Row],[Size_min_B]]+Table27[[#This Row],[Size_max_B]])/2 * IF(Table27[[#This Row],[Unit_B]]="Pairs",2,1)</f>
        <v>5210000</v>
      </c>
      <c r="M121" s="6">
        <f>Table27[[#This Row],[Size_mean_B]]/Table27[[#Totals],[Size_mean_B]]</f>
        <v>1.0806218480197412E-3</v>
      </c>
      <c r="N121" s="17">
        <f>SUM($M$2:Table27[[#This Row],[Column1]])</f>
        <v>0.94945488955938695</v>
      </c>
    </row>
    <row r="122" spans="1:14" x14ac:dyDescent="0.25">
      <c r="A122" s="9" t="s">
        <v>73</v>
      </c>
      <c r="B122" s="9" t="s">
        <v>72</v>
      </c>
      <c r="C122" s="11">
        <v>2</v>
      </c>
      <c r="D122" s="10">
        <v>1930000</v>
      </c>
      <c r="E122" s="10">
        <v>3110000</v>
      </c>
      <c r="F122" s="9" t="s">
        <v>492</v>
      </c>
      <c r="G122" s="9" t="s">
        <v>500</v>
      </c>
      <c r="H122" s="9"/>
      <c r="I122" s="9"/>
      <c r="J122" s="9"/>
      <c r="K122" s="9"/>
      <c r="L122" s="10">
        <f>(Table27[[#This Row],[Size_min_B]]+Table27[[#This Row],[Size_max_B]])/2 * IF(Table27[[#This Row],[Unit_B]]="Pairs",2,1)</f>
        <v>5040000</v>
      </c>
      <c r="M122" s="6">
        <f>Table27[[#This Row],[Size_mean_B]]/Table27[[#Totals],[Size_mean_B]]</f>
        <v>1.0453616341688091E-3</v>
      </c>
      <c r="N122" s="17">
        <f>SUM($M$2:Table27[[#This Row],[Column1]])</f>
        <v>0.95050025119355575</v>
      </c>
    </row>
    <row r="123" spans="1:14" x14ac:dyDescent="0.25">
      <c r="A123" s="9" t="s">
        <v>111</v>
      </c>
      <c r="B123" s="9" t="s">
        <v>566</v>
      </c>
      <c r="C123" s="11"/>
      <c r="D123" s="10">
        <v>2103000</v>
      </c>
      <c r="E123" s="10">
        <v>2924000</v>
      </c>
      <c r="F123" s="9" t="s">
        <v>492</v>
      </c>
      <c r="G123" s="9" t="s">
        <v>496</v>
      </c>
      <c r="H123" s="9"/>
      <c r="I123" s="9"/>
      <c r="J123" s="9"/>
      <c r="K123" s="9"/>
      <c r="L123" s="10">
        <f>(Table27[[#This Row],[Size_min_B]]+Table27[[#This Row],[Size_max_B]])/2 * IF(Table27[[#This Row],[Unit_B]]="Pairs",2,1)</f>
        <v>5027000</v>
      </c>
      <c r="M123" s="6">
        <f>Table27[[#This Row],[Size_mean_B]]/Table27[[#Totals],[Size_mean_B]]</f>
        <v>1.0426652648743262E-3</v>
      </c>
      <c r="N123" s="17">
        <f>SUM($M$2:Table27[[#This Row],[Column1]])</f>
        <v>0.95154291645843003</v>
      </c>
    </row>
    <row r="124" spans="1:14" x14ac:dyDescent="0.25">
      <c r="A124" s="9" t="s">
        <v>38</v>
      </c>
      <c r="B124" s="9" t="s">
        <v>37</v>
      </c>
      <c r="C124" s="11">
        <v>3</v>
      </c>
      <c r="D124" s="10">
        <v>3320000</v>
      </c>
      <c r="E124" s="10">
        <v>6720000</v>
      </c>
      <c r="F124" s="9" t="s">
        <v>565</v>
      </c>
      <c r="G124" s="9" t="s">
        <v>514</v>
      </c>
      <c r="H124" s="9"/>
      <c r="I124" s="9"/>
      <c r="J124" s="9"/>
      <c r="K124" s="9"/>
      <c r="L124" s="10">
        <f>(Table27[[#This Row],[Size_min_B]]+Table27[[#This Row],[Size_max_B]])/2 * IF(Table27[[#This Row],[Unit_B]]="Pairs",2,1)</f>
        <v>5020000</v>
      </c>
      <c r="M124" s="6">
        <f>Table27[[#This Row],[Size_mean_B]]/Table27[[#Totals],[Size_mean_B]]</f>
        <v>1.0412133737157582E-3</v>
      </c>
      <c r="N124" s="17">
        <f>SUM($M$2:Table27[[#This Row],[Column1]])</f>
        <v>0.9525841298321458</v>
      </c>
    </row>
    <row r="125" spans="1:14" x14ac:dyDescent="0.25">
      <c r="A125" s="9" t="s">
        <v>103</v>
      </c>
      <c r="B125" s="9" t="s">
        <v>102</v>
      </c>
      <c r="C125" s="11"/>
      <c r="D125" s="10">
        <v>1280000</v>
      </c>
      <c r="E125" s="10">
        <v>3680000</v>
      </c>
      <c r="F125" s="9" t="s">
        <v>492</v>
      </c>
      <c r="G125" s="9" t="s">
        <v>493</v>
      </c>
      <c r="H125" s="9"/>
      <c r="I125" s="9"/>
      <c r="J125" s="9"/>
      <c r="K125" s="9"/>
      <c r="L125" s="10">
        <f>(Table27[[#This Row],[Size_min_B]]+Table27[[#This Row],[Size_max_B]])/2 * IF(Table27[[#This Row],[Unit_B]]="Pairs",2,1)</f>
        <v>4960000</v>
      </c>
      <c r="M125" s="6">
        <f>Table27[[#This Row],[Size_mean_B]]/Table27[[#Totals],[Size_mean_B]]</f>
        <v>1.0287685923566058E-3</v>
      </c>
      <c r="N125" s="17">
        <f>SUM($M$2:Table27[[#This Row],[Column1]])</f>
        <v>0.95361289842450236</v>
      </c>
    </row>
    <row r="126" spans="1:14" x14ac:dyDescent="0.25">
      <c r="A126" s="9" t="s">
        <v>30</v>
      </c>
      <c r="B126" s="9" t="s">
        <v>29</v>
      </c>
      <c r="C126" s="11"/>
      <c r="D126" s="10">
        <v>1450000</v>
      </c>
      <c r="E126" s="10">
        <v>3340000</v>
      </c>
      <c r="F126" s="9" t="s">
        <v>492</v>
      </c>
      <c r="G126" s="9" t="s">
        <v>493</v>
      </c>
      <c r="H126" s="9"/>
      <c r="I126" s="9"/>
      <c r="J126" s="9"/>
      <c r="K126" s="9"/>
      <c r="L126" s="10">
        <f>(Table27[[#This Row],[Size_min_B]]+Table27[[#This Row],[Size_max_B]])/2 * IF(Table27[[#This Row],[Unit_B]]="Pairs",2,1)</f>
        <v>4790000</v>
      </c>
      <c r="M126" s="6">
        <f>Table27[[#This Row],[Size_mean_B]]/Table27[[#Totals],[Size_mean_B]]</f>
        <v>9.9350837850567379E-4</v>
      </c>
      <c r="N126" s="17">
        <f>SUM($M$2:Table27[[#This Row],[Column1]])</f>
        <v>0.95460640680300801</v>
      </c>
    </row>
    <row r="127" spans="1:14" x14ac:dyDescent="0.25">
      <c r="A127" s="9" t="s">
        <v>567</v>
      </c>
      <c r="B127" s="9" t="s">
        <v>448</v>
      </c>
      <c r="C127" s="11"/>
      <c r="D127" s="10">
        <v>1620000</v>
      </c>
      <c r="E127" s="10">
        <v>3160000</v>
      </c>
      <c r="F127" s="9" t="s">
        <v>492</v>
      </c>
      <c r="G127" s="9" t="s">
        <v>493</v>
      </c>
      <c r="H127" s="9"/>
      <c r="I127" s="9"/>
      <c r="J127" s="9"/>
      <c r="K127" s="9"/>
      <c r="L127" s="10">
        <f>(Table27[[#This Row],[Size_min_B]]+Table27[[#This Row],[Size_max_B]])/2 * IF(Table27[[#This Row],[Unit_B]]="Pairs",2,1)</f>
        <v>4780000</v>
      </c>
      <c r="M127" s="6">
        <f>Table27[[#This Row],[Size_mean_B]]/Table27[[#Totals],[Size_mean_B]]</f>
        <v>9.9143424827914835E-4</v>
      </c>
      <c r="N127" s="17">
        <f>SUM($M$2:Table27[[#This Row],[Column1]])</f>
        <v>0.9555978410512872</v>
      </c>
    </row>
    <row r="128" spans="1:14" x14ac:dyDescent="0.25">
      <c r="A128" s="9" t="s">
        <v>49</v>
      </c>
      <c r="B128" s="9" t="s">
        <v>48</v>
      </c>
      <c r="C128" s="11"/>
      <c r="D128" s="10">
        <v>1530000</v>
      </c>
      <c r="E128" s="10">
        <v>3090000</v>
      </c>
      <c r="F128" s="9" t="s">
        <v>492</v>
      </c>
      <c r="G128" s="9" t="s">
        <v>496</v>
      </c>
      <c r="H128" s="9"/>
      <c r="I128" s="9"/>
      <c r="J128" s="9"/>
      <c r="K128" s="9"/>
      <c r="L128" s="10">
        <f>(Table27[[#This Row],[Size_min_B]]+Table27[[#This Row],[Size_max_B]])/2 * IF(Table27[[#This Row],[Unit_B]]="Pairs",2,1)</f>
        <v>4620000</v>
      </c>
      <c r="M128" s="6">
        <f>Table27[[#This Row],[Size_mean_B]]/Table27[[#Totals],[Size_mean_B]]</f>
        <v>9.5824816465474175E-4</v>
      </c>
      <c r="N128" s="17">
        <f>SUM($M$2:Table27[[#This Row],[Column1]])</f>
        <v>0.95655608921594193</v>
      </c>
    </row>
    <row r="129" spans="1:14" x14ac:dyDescent="0.25">
      <c r="A129" s="9" t="s">
        <v>588</v>
      </c>
      <c r="B129" s="9" t="s">
        <v>589</v>
      </c>
      <c r="C129" s="11"/>
      <c r="D129" s="10">
        <v>1750000</v>
      </c>
      <c r="E129" s="10">
        <v>2840000</v>
      </c>
      <c r="F129" s="9" t="s">
        <v>492</v>
      </c>
      <c r="G129" s="9" t="s">
        <v>496</v>
      </c>
      <c r="H129" s="9"/>
      <c r="I129" s="9"/>
      <c r="J129" s="9"/>
      <c r="K129" s="9"/>
      <c r="L129" s="10">
        <f>(Table27[[#This Row],[Size_min_B]]+Table27[[#This Row],[Size_max_B]])/2 * IF(Table27[[#This Row],[Unit_B]]="Pairs",2,1)</f>
        <v>4590000</v>
      </c>
      <c r="M129" s="6">
        <f>Table27[[#This Row],[Size_mean_B]]/Table27[[#Totals],[Size_mean_B]]</f>
        <v>9.5202577397516554E-4</v>
      </c>
      <c r="N129" s="17">
        <f>SUM($M$2:Table27[[#This Row],[Column1]])</f>
        <v>0.95750811498991706</v>
      </c>
    </row>
    <row r="130" spans="1:14" x14ac:dyDescent="0.25">
      <c r="A130" s="9" t="s">
        <v>889</v>
      </c>
      <c r="B130" s="9" t="s">
        <v>405</v>
      </c>
      <c r="C130" s="11">
        <v>3</v>
      </c>
      <c r="D130" s="10">
        <v>1570000</v>
      </c>
      <c r="E130" s="10">
        <v>3010000</v>
      </c>
      <c r="F130" s="9" t="s">
        <v>492</v>
      </c>
      <c r="G130" s="9" t="s">
        <v>500</v>
      </c>
      <c r="H130" s="9"/>
      <c r="I130" s="9"/>
      <c r="J130" s="9"/>
      <c r="K130" s="9"/>
      <c r="L130" s="10">
        <f>(Table27[[#This Row],[Size_min_B]]+Table27[[#This Row],[Size_max_B]])/2 * IF(Table27[[#This Row],[Unit_B]]="Pairs",2,1)</f>
        <v>4580000</v>
      </c>
      <c r="M130" s="6">
        <f>Table27[[#This Row],[Size_mean_B]]/Table27[[#Totals],[Size_mean_B]]</f>
        <v>9.499516437486401E-4</v>
      </c>
      <c r="N130" s="17">
        <f>SUM($M$2:Table27[[#This Row],[Column1]])</f>
        <v>0.95845806663366573</v>
      </c>
    </row>
    <row r="131" spans="1:14" x14ac:dyDescent="0.25">
      <c r="A131" s="9" t="s">
        <v>937</v>
      </c>
      <c r="B131" s="9" t="s">
        <v>938</v>
      </c>
      <c r="C131" s="11"/>
      <c r="D131" s="10">
        <v>1480000</v>
      </c>
      <c r="E131" s="10">
        <v>2920000</v>
      </c>
      <c r="F131" s="9" t="s">
        <v>492</v>
      </c>
      <c r="G131" s="9" t="s">
        <v>493</v>
      </c>
      <c r="H131" s="9"/>
      <c r="I131" s="9"/>
      <c r="J131" s="9"/>
      <c r="K131" s="9"/>
      <c r="L131" s="10">
        <f>(Table27[[#This Row],[Size_min_B]]+Table27[[#This Row],[Size_max_B]])/2 * IF(Table27[[#This Row],[Unit_B]]="Pairs",2,1)</f>
        <v>4400000</v>
      </c>
      <c r="M131" s="6">
        <f>Table27[[#This Row],[Size_mean_B]]/Table27[[#Totals],[Size_mean_B]]</f>
        <v>9.1261729967118262E-4</v>
      </c>
      <c r="N131" s="17">
        <f>SUM($M$2:Table27[[#This Row],[Column1]])</f>
        <v>0.95937068393333691</v>
      </c>
    </row>
    <row r="132" spans="1:14" x14ac:dyDescent="0.25">
      <c r="A132" s="9" t="s">
        <v>808</v>
      </c>
      <c r="B132" s="9" t="s">
        <v>809</v>
      </c>
      <c r="C132" s="11">
        <v>1</v>
      </c>
      <c r="D132" s="10">
        <v>1590000</v>
      </c>
      <c r="E132" s="10">
        <v>2580000</v>
      </c>
      <c r="F132" s="9" t="s">
        <v>492</v>
      </c>
      <c r="G132" s="9" t="s">
        <v>500</v>
      </c>
      <c r="H132" s="9">
        <v>3410000</v>
      </c>
      <c r="I132" s="9">
        <v>4550000</v>
      </c>
      <c r="J132" s="9" t="s">
        <v>251</v>
      </c>
      <c r="K132" s="9" t="s">
        <v>500</v>
      </c>
      <c r="L132" s="10">
        <f>(Table27[[#This Row],[Size_min_B]]+Table27[[#This Row],[Size_max_B]])/2 * IF(Table27[[#This Row],[Unit_B]]="Pairs",2,1)</f>
        <v>4170000</v>
      </c>
      <c r="M132" s="6">
        <f>Table27[[#This Row],[Size_mean_B]]/Table27[[#Totals],[Size_mean_B]]</f>
        <v>8.6491230446109806E-4</v>
      </c>
      <c r="N132" s="17">
        <f>SUM($M$2:Table27[[#This Row],[Column1]])</f>
        <v>0.96023559623779797</v>
      </c>
    </row>
    <row r="133" spans="1:14" x14ac:dyDescent="0.25">
      <c r="A133" s="9" t="s">
        <v>143</v>
      </c>
      <c r="B133" s="9" t="s">
        <v>1181</v>
      </c>
      <c r="C133" s="11"/>
      <c r="D133" s="10">
        <v>1300000</v>
      </c>
      <c r="E133" s="10">
        <v>2760000</v>
      </c>
      <c r="F133" s="9" t="s">
        <v>492</v>
      </c>
      <c r="G133" s="9" t="s">
        <v>493</v>
      </c>
      <c r="H133" s="9"/>
      <c r="I133" s="9"/>
      <c r="J133" s="9"/>
      <c r="K133" s="9"/>
      <c r="L133" s="10">
        <f>(Table27[[#This Row],[Size_min_B]]+Table27[[#This Row],[Size_max_B]])/2 * IF(Table27[[#This Row],[Unit_B]]="Pairs",2,1)</f>
        <v>4060000</v>
      </c>
      <c r="M133" s="6">
        <f>Table27[[#This Row],[Size_mean_B]]/Table27[[#Totals],[Size_mean_B]]</f>
        <v>8.4209687196931855E-4</v>
      </c>
      <c r="N133" s="17">
        <f>SUM($M$2:Table27[[#This Row],[Column1]])</f>
        <v>0.96107769310976732</v>
      </c>
    </row>
    <row r="134" spans="1:14" x14ac:dyDescent="0.25">
      <c r="A134" s="9" t="s">
        <v>953</v>
      </c>
      <c r="B134" s="9" t="s">
        <v>954</v>
      </c>
      <c r="C134" s="11">
        <v>2</v>
      </c>
      <c r="D134" s="10">
        <v>1380000</v>
      </c>
      <c r="E134" s="10">
        <v>2670000</v>
      </c>
      <c r="F134" s="9" t="s">
        <v>492</v>
      </c>
      <c r="G134" s="9" t="s">
        <v>500</v>
      </c>
      <c r="H134" s="9"/>
      <c r="I134" s="9"/>
      <c r="J134" s="9"/>
      <c r="K134" s="9"/>
      <c r="L134" s="10">
        <f>(Table27[[#This Row],[Size_min_B]]+Table27[[#This Row],[Size_max_B]])/2 * IF(Table27[[#This Row],[Unit_B]]="Pairs",2,1)</f>
        <v>4050000</v>
      </c>
      <c r="M134" s="6">
        <f>Table27[[#This Row],[Size_mean_B]]/Table27[[#Totals],[Size_mean_B]]</f>
        <v>8.4002274174279311E-4</v>
      </c>
      <c r="N134" s="17">
        <f>SUM($M$2:Table27[[#This Row],[Column1]])</f>
        <v>0.96191771585151009</v>
      </c>
    </row>
    <row r="135" spans="1:14" x14ac:dyDescent="0.25">
      <c r="A135" s="9" t="s">
        <v>15</v>
      </c>
      <c r="B135" s="9" t="s">
        <v>14</v>
      </c>
      <c r="C135" s="11"/>
      <c r="D135" s="10">
        <v>1010000</v>
      </c>
      <c r="E135" s="10">
        <v>3020000</v>
      </c>
      <c r="F135" s="9" t="s">
        <v>492</v>
      </c>
      <c r="G135" s="9" t="s">
        <v>502</v>
      </c>
      <c r="H135" s="9"/>
      <c r="I135" s="9"/>
      <c r="J135" s="9"/>
      <c r="K135" s="9"/>
      <c r="L135" s="10">
        <f>(Table27[[#This Row],[Size_min_B]]+Table27[[#This Row],[Size_max_B]])/2 * IF(Table27[[#This Row],[Unit_B]]="Pairs",2,1)</f>
        <v>4030000</v>
      </c>
      <c r="M135" s="6">
        <f>Table27[[#This Row],[Size_mean_B]]/Table27[[#Totals],[Size_mean_B]]</f>
        <v>8.3587448128974223E-4</v>
      </c>
      <c r="N135" s="17">
        <f>SUM($M$2:Table27[[#This Row],[Column1]])</f>
        <v>0.96275359033279984</v>
      </c>
    </row>
    <row r="136" spans="1:14" x14ac:dyDescent="0.25">
      <c r="A136" s="9" t="s">
        <v>915</v>
      </c>
      <c r="B136" s="9" t="s">
        <v>916</v>
      </c>
      <c r="C136" s="11"/>
      <c r="D136" s="10">
        <v>1500000</v>
      </c>
      <c r="E136" s="10">
        <v>2520000</v>
      </c>
      <c r="F136" s="9" t="s">
        <v>492</v>
      </c>
      <c r="G136" s="9" t="s">
        <v>502</v>
      </c>
      <c r="H136" s="9"/>
      <c r="I136" s="9"/>
      <c r="J136" s="9"/>
      <c r="K136" s="9"/>
      <c r="L136" s="10">
        <f>(Table27[[#This Row],[Size_min_B]]+Table27[[#This Row],[Size_max_B]])/2 * IF(Table27[[#This Row],[Unit_B]]="Pairs",2,1)</f>
        <v>4020000</v>
      </c>
      <c r="M136" s="6">
        <f>Table27[[#This Row],[Size_mean_B]]/Table27[[#Totals],[Size_mean_B]]</f>
        <v>8.3380035106321679E-4</v>
      </c>
      <c r="N136" s="17">
        <f>SUM($M$2:Table27[[#This Row],[Column1]])</f>
        <v>0.96358739068386301</v>
      </c>
    </row>
    <row r="137" spans="1:14" x14ac:dyDescent="0.25">
      <c r="A137" s="9" t="s">
        <v>1270</v>
      </c>
      <c r="B137" s="9" t="s">
        <v>1271</v>
      </c>
      <c r="C137" s="11">
        <v>3</v>
      </c>
      <c r="D137" s="10">
        <v>1730000</v>
      </c>
      <c r="E137" s="10">
        <v>2200000</v>
      </c>
      <c r="F137" s="9" t="s">
        <v>492</v>
      </c>
      <c r="G137" s="9" t="s">
        <v>500</v>
      </c>
      <c r="H137" s="9"/>
      <c r="I137" s="9"/>
      <c r="J137" s="9"/>
      <c r="K137" s="9"/>
      <c r="L137" s="10">
        <f>(Table27[[#This Row],[Size_min_B]]+Table27[[#This Row],[Size_max_B]])/2 * IF(Table27[[#This Row],[Unit_B]]="Pairs",2,1)</f>
        <v>3930000</v>
      </c>
      <c r="M137" s="6">
        <f>Table27[[#This Row],[Size_mean_B]]/Table27[[#Totals],[Size_mean_B]]</f>
        <v>8.1513317902448816E-4</v>
      </c>
      <c r="N137" s="17">
        <f>SUM($M$2:Table27[[#This Row],[Column1]])</f>
        <v>0.9644025238628875</v>
      </c>
    </row>
    <row r="138" spans="1:14" x14ac:dyDescent="0.25">
      <c r="A138" s="9" t="s">
        <v>628</v>
      </c>
      <c r="B138" s="9" t="s">
        <v>466</v>
      </c>
      <c r="C138" s="11"/>
      <c r="D138" s="10">
        <v>1230000</v>
      </c>
      <c r="E138" s="10">
        <v>2310000</v>
      </c>
      <c r="F138" s="9" t="s">
        <v>492</v>
      </c>
      <c r="G138" s="9" t="s">
        <v>502</v>
      </c>
      <c r="H138" s="9"/>
      <c r="I138" s="9"/>
      <c r="J138" s="9"/>
      <c r="K138" s="9"/>
      <c r="L138" s="10">
        <f>(Table27[[#This Row],[Size_min_B]]+Table27[[#This Row],[Size_max_B]])/2 * IF(Table27[[#This Row],[Unit_B]]="Pairs",2,1)</f>
        <v>3540000</v>
      </c>
      <c r="M138" s="6">
        <f>Table27[[#This Row],[Size_mean_B]]/Table27[[#Totals],[Size_mean_B]]</f>
        <v>7.3424210018999689E-4</v>
      </c>
      <c r="N138" s="17">
        <f>SUM($M$2:Table27[[#This Row],[Column1]])</f>
        <v>0.96513676596307751</v>
      </c>
    </row>
    <row r="139" spans="1:14" x14ac:dyDescent="0.25">
      <c r="A139" s="9" t="s">
        <v>1272</v>
      </c>
      <c r="B139" s="9" t="s">
        <v>347</v>
      </c>
      <c r="C139" s="11"/>
      <c r="D139" s="10">
        <v>1340000</v>
      </c>
      <c r="E139" s="10">
        <v>1990000</v>
      </c>
      <c r="F139" s="9" t="s">
        <v>492</v>
      </c>
      <c r="G139" s="9" t="s">
        <v>514</v>
      </c>
      <c r="H139" s="9">
        <v>1200000</v>
      </c>
      <c r="I139" s="9">
        <v>1480000</v>
      </c>
      <c r="J139" s="9" t="s">
        <v>251</v>
      </c>
      <c r="K139" s="9" t="s">
        <v>498</v>
      </c>
      <c r="L139" s="10">
        <f>(Table27[[#This Row],[Size_min_B]]+Table27[[#This Row],[Size_max_B]])/2 * IF(Table27[[#This Row],[Unit_B]]="Pairs",2,1)</f>
        <v>3330000</v>
      </c>
      <c r="M139" s="6">
        <f>Table27[[#This Row],[Size_mean_B]]/Table27[[#Totals],[Size_mean_B]]</f>
        <v>6.9068536543296321E-4</v>
      </c>
      <c r="N139" s="17">
        <f>SUM($M$2:Table27[[#This Row],[Column1]])</f>
        <v>0.96582745132851044</v>
      </c>
    </row>
    <row r="140" spans="1:14" x14ac:dyDescent="0.25">
      <c r="A140" s="9" t="s">
        <v>586</v>
      </c>
      <c r="B140" s="9" t="s">
        <v>587</v>
      </c>
      <c r="C140" s="11">
        <v>3</v>
      </c>
      <c r="D140" s="10">
        <v>2720000</v>
      </c>
      <c r="E140" s="10">
        <v>3690000</v>
      </c>
      <c r="F140" s="9" t="s">
        <v>251</v>
      </c>
      <c r="G140" s="9" t="s">
        <v>500</v>
      </c>
      <c r="H140" s="9"/>
      <c r="I140" s="9"/>
      <c r="J140" s="9"/>
      <c r="K140" s="9"/>
      <c r="L140" s="10">
        <f>(Table27[[#This Row],[Size_min_B]]+Table27[[#This Row],[Size_max_B]])/2 * IF(Table27[[#This Row],[Unit_B]]="Pairs",2,1)</f>
        <v>3205000</v>
      </c>
      <c r="M140" s="6">
        <f>Table27[[#This Row],[Size_mean_B]]/Table27[[#Totals],[Size_mean_B]]</f>
        <v>6.6475873760139554E-4</v>
      </c>
      <c r="N140" s="17">
        <f>SUM($M$2:Table27[[#This Row],[Column1]])</f>
        <v>0.96649221006611186</v>
      </c>
    </row>
    <row r="141" spans="1:14" x14ac:dyDescent="0.25">
      <c r="A141" s="9" t="s">
        <v>1255</v>
      </c>
      <c r="B141" s="9" t="s">
        <v>1256</v>
      </c>
      <c r="C141" s="11"/>
      <c r="D141" s="10">
        <v>1080000</v>
      </c>
      <c r="E141" s="10">
        <v>2110000</v>
      </c>
      <c r="F141" s="9" t="s">
        <v>492</v>
      </c>
      <c r="G141" s="9" t="s">
        <v>514</v>
      </c>
      <c r="H141" s="9"/>
      <c r="I141" s="9"/>
      <c r="J141" s="9"/>
      <c r="K141" s="9"/>
      <c r="L141" s="10">
        <f>(Table27[[#This Row],[Size_min_B]]+Table27[[#This Row],[Size_max_B]])/2 * IF(Table27[[#This Row],[Unit_B]]="Pairs",2,1)</f>
        <v>3190000</v>
      </c>
      <c r="M141" s="6">
        <f>Table27[[#This Row],[Size_mean_B]]/Table27[[#Totals],[Size_mean_B]]</f>
        <v>6.6164754226160738E-4</v>
      </c>
      <c r="N141" s="17">
        <f>SUM($M$2:Table27[[#This Row],[Column1]])</f>
        <v>0.96715385760837347</v>
      </c>
    </row>
    <row r="142" spans="1:14" x14ac:dyDescent="0.25">
      <c r="A142" s="9" t="s">
        <v>517</v>
      </c>
      <c r="B142" s="9" t="s">
        <v>518</v>
      </c>
      <c r="C142" s="11">
        <v>3</v>
      </c>
      <c r="D142" s="10">
        <v>1010000</v>
      </c>
      <c r="E142" s="10">
        <v>2150000</v>
      </c>
      <c r="F142" s="9" t="s">
        <v>492</v>
      </c>
      <c r="G142" s="9" t="s">
        <v>500</v>
      </c>
      <c r="H142" s="9"/>
      <c r="I142" s="9"/>
      <c r="J142" s="9"/>
      <c r="K142" s="9"/>
      <c r="L142" s="10">
        <f>(Table27[[#This Row],[Size_min_B]]+Table27[[#This Row],[Size_max_B]])/2 * IF(Table27[[#This Row],[Unit_B]]="Pairs",2,1)</f>
        <v>3160000</v>
      </c>
      <c r="M142" s="6">
        <f>Table27[[#This Row],[Size_mean_B]]/Table27[[#Totals],[Size_mean_B]]</f>
        <v>6.5542515158203117E-4</v>
      </c>
      <c r="N142" s="17">
        <f>SUM($M$2:Table27[[#This Row],[Column1]])</f>
        <v>0.96780928275995548</v>
      </c>
    </row>
    <row r="143" spans="1:14" x14ac:dyDescent="0.25">
      <c r="A143" s="9" t="s">
        <v>636</v>
      </c>
      <c r="B143" s="9" t="s">
        <v>637</v>
      </c>
      <c r="C143" s="11">
        <v>3</v>
      </c>
      <c r="D143" s="10">
        <v>1170000</v>
      </c>
      <c r="E143" s="10">
        <v>1950000</v>
      </c>
      <c r="F143" s="9" t="s">
        <v>492</v>
      </c>
      <c r="G143" s="9" t="s">
        <v>500</v>
      </c>
      <c r="H143" s="9"/>
      <c r="I143" s="9"/>
      <c r="J143" s="9"/>
      <c r="K143" s="9"/>
      <c r="L143" s="10">
        <f>(Table27[[#This Row],[Size_min_B]]+Table27[[#This Row],[Size_max_B]])/2 * IF(Table27[[#This Row],[Unit_B]]="Pairs",2,1)</f>
        <v>3120000</v>
      </c>
      <c r="M143" s="6">
        <f>Table27[[#This Row],[Size_mean_B]]/Table27[[#Totals],[Size_mean_B]]</f>
        <v>6.4712863067592952E-4</v>
      </c>
      <c r="N143" s="17">
        <f>SUM($M$2:Table27[[#This Row],[Column1]])</f>
        <v>0.96845641139063143</v>
      </c>
    </row>
    <row r="144" spans="1:14" x14ac:dyDescent="0.25">
      <c r="A144" s="9" t="s">
        <v>1297</v>
      </c>
      <c r="B144" s="9" t="s">
        <v>1298</v>
      </c>
      <c r="C144" s="11"/>
      <c r="D144" s="10">
        <v>1020000</v>
      </c>
      <c r="E144" s="10">
        <v>2050000</v>
      </c>
      <c r="F144" s="9" t="s">
        <v>492</v>
      </c>
      <c r="G144" s="9" t="s">
        <v>493</v>
      </c>
      <c r="H144" s="9"/>
      <c r="I144" s="9"/>
      <c r="J144" s="9"/>
      <c r="K144" s="9"/>
      <c r="L144" s="10">
        <f>(Table27[[#This Row],[Size_min_B]]+Table27[[#This Row],[Size_max_B]])/2 * IF(Table27[[#This Row],[Unit_B]]="Pairs",2,1)</f>
        <v>3070000</v>
      </c>
      <c r="M144" s="6">
        <f>Table27[[#This Row],[Size_mean_B]]/Table27[[#Totals],[Size_mean_B]]</f>
        <v>6.3675797954330243E-4</v>
      </c>
      <c r="N144" s="17">
        <f>SUM($M$2:Table27[[#This Row],[Column1]])</f>
        <v>0.96909316937017476</v>
      </c>
    </row>
    <row r="145" spans="1:14" x14ac:dyDescent="0.25">
      <c r="A145" s="9" t="s">
        <v>490</v>
      </c>
      <c r="B145" s="9" t="s">
        <v>491</v>
      </c>
      <c r="C145" s="11"/>
      <c r="D145" s="10">
        <v>922000</v>
      </c>
      <c r="E145" s="10">
        <v>2140000</v>
      </c>
      <c r="F145" s="9" t="s">
        <v>492</v>
      </c>
      <c r="G145" s="9" t="s">
        <v>493</v>
      </c>
      <c r="H145" s="9"/>
      <c r="I145" s="9"/>
      <c r="J145" s="9"/>
      <c r="K145" s="9"/>
      <c r="L145" s="10">
        <f>(Table27[[#This Row],[Size_min_B]]+Table27[[#This Row],[Size_max_B]])/2 * IF(Table27[[#This Row],[Unit_B]]="Pairs",2,1)</f>
        <v>3062000</v>
      </c>
      <c r="M145" s="6">
        <f>Table27[[#This Row],[Size_mean_B]]/Table27[[#Totals],[Size_mean_B]]</f>
        <v>6.3509867536208208E-4</v>
      </c>
      <c r="N145" s="17">
        <f>SUM($M$2:Table27[[#This Row],[Column1]])</f>
        <v>0.9697282680455368</v>
      </c>
    </row>
    <row r="146" spans="1:14" x14ac:dyDescent="0.25">
      <c r="A146" s="9" t="s">
        <v>1279</v>
      </c>
      <c r="B146" s="9" t="s">
        <v>1280</v>
      </c>
      <c r="C146" s="11"/>
      <c r="D146" s="10">
        <v>1110000</v>
      </c>
      <c r="E146" s="10">
        <v>1820000</v>
      </c>
      <c r="F146" s="9" t="s">
        <v>492</v>
      </c>
      <c r="G146" s="9" t="s">
        <v>493</v>
      </c>
      <c r="H146" s="9"/>
      <c r="I146" s="9"/>
      <c r="J146" s="9"/>
      <c r="K146" s="9"/>
      <c r="L146" s="10">
        <f>(Table27[[#This Row],[Size_min_B]]+Table27[[#This Row],[Size_max_B]])/2 * IF(Table27[[#This Row],[Unit_B]]="Pairs",2,1)</f>
        <v>2930000</v>
      </c>
      <c r="M146" s="6">
        <f>Table27[[#This Row],[Size_mean_B]]/Table27[[#Totals],[Size_mean_B]]</f>
        <v>6.077201563719466E-4</v>
      </c>
      <c r="N146" s="17">
        <f>SUM($M$2:Table27[[#This Row],[Column1]])</f>
        <v>0.97033598820190869</v>
      </c>
    </row>
    <row r="147" spans="1:14" x14ac:dyDescent="0.25">
      <c r="A147" s="9" t="s">
        <v>1167</v>
      </c>
      <c r="B147" s="9" t="s">
        <v>1168</v>
      </c>
      <c r="C147" s="11">
        <v>3</v>
      </c>
      <c r="D147" s="10">
        <v>2460000</v>
      </c>
      <c r="E147" s="10">
        <v>3170000</v>
      </c>
      <c r="F147" s="9" t="s">
        <v>251</v>
      </c>
      <c r="G147" s="9" t="s">
        <v>500</v>
      </c>
      <c r="H147" s="9"/>
      <c r="I147" s="9"/>
      <c r="J147" s="9"/>
      <c r="K147" s="9"/>
      <c r="L147" s="10">
        <f>(Table27[[#This Row],[Size_min_B]]+Table27[[#This Row],[Size_max_B]])/2 * IF(Table27[[#This Row],[Unit_B]]="Pairs",2,1)</f>
        <v>2815000</v>
      </c>
      <c r="M147" s="6">
        <f>Table27[[#This Row],[Size_mean_B]]/Table27[[#Totals],[Size_mean_B]]</f>
        <v>5.8386765876690437E-4</v>
      </c>
      <c r="N147" s="17">
        <f>SUM($M$2:Table27[[#This Row],[Column1]])</f>
        <v>0.97091985586067564</v>
      </c>
    </row>
    <row r="148" spans="1:14" x14ac:dyDescent="0.25">
      <c r="A148" s="9" t="s">
        <v>95</v>
      </c>
      <c r="B148" s="9" t="s">
        <v>94</v>
      </c>
      <c r="C148" s="11"/>
      <c r="D148" s="10">
        <v>689000</v>
      </c>
      <c r="E148" s="10">
        <v>1980000</v>
      </c>
      <c r="F148" s="9" t="s">
        <v>492</v>
      </c>
      <c r="G148" s="9" t="s">
        <v>498</v>
      </c>
      <c r="H148" s="9"/>
      <c r="I148" s="9"/>
      <c r="J148" s="9"/>
      <c r="K148" s="9"/>
      <c r="L148" s="10">
        <f>(Table27[[#This Row],[Size_min_B]]+Table27[[#This Row],[Size_max_B]])/2 * IF(Table27[[#This Row],[Unit_B]]="Pairs",2,1)</f>
        <v>2669000</v>
      </c>
      <c r="M148" s="6">
        <f>Table27[[#This Row],[Size_mean_B]]/Table27[[#Totals],[Size_mean_B]]</f>
        <v>5.5358535745963328E-4</v>
      </c>
      <c r="N148" s="17">
        <f>SUM($M$2:Table27[[#This Row],[Column1]])</f>
        <v>0.97147344121813528</v>
      </c>
    </row>
    <row r="149" spans="1:14" x14ac:dyDescent="0.25">
      <c r="A149" s="9" t="s">
        <v>12</v>
      </c>
      <c r="B149" s="9" t="s">
        <v>11</v>
      </c>
      <c r="C149" s="11">
        <v>3</v>
      </c>
      <c r="D149" s="10">
        <v>909000</v>
      </c>
      <c r="E149" s="10">
        <v>1720000</v>
      </c>
      <c r="F149" s="9" t="s">
        <v>492</v>
      </c>
      <c r="G149" s="9" t="s">
        <v>502</v>
      </c>
      <c r="H149" s="9"/>
      <c r="I149" s="9"/>
      <c r="J149" s="9"/>
      <c r="K149" s="9"/>
      <c r="L149" s="10">
        <f>(Table27[[#This Row],[Size_min_B]]+Table27[[#This Row],[Size_max_B]])/2 * IF(Table27[[#This Row],[Unit_B]]="Pairs",2,1)</f>
        <v>2629000</v>
      </c>
      <c r="M149" s="6">
        <f>Table27[[#This Row],[Size_mean_B]]/Table27[[#Totals],[Size_mean_B]]</f>
        <v>5.4528883655353163E-4</v>
      </c>
      <c r="N149" s="17">
        <f>SUM($M$2:Table27[[#This Row],[Column1]])</f>
        <v>0.97201873005468886</v>
      </c>
    </row>
    <row r="150" spans="1:14" x14ac:dyDescent="0.25">
      <c r="A150" s="9" t="s">
        <v>79</v>
      </c>
      <c r="B150" s="9" t="s">
        <v>1186</v>
      </c>
      <c r="C150" s="11"/>
      <c r="D150" s="10">
        <v>916000</v>
      </c>
      <c r="E150" s="10">
        <v>1620000</v>
      </c>
      <c r="F150" s="9" t="s">
        <v>492</v>
      </c>
      <c r="G150" s="9" t="s">
        <v>496</v>
      </c>
      <c r="H150" s="9"/>
      <c r="I150" s="9"/>
      <c r="J150" s="9"/>
      <c r="K150" s="9"/>
      <c r="L150" s="10">
        <f>(Table27[[#This Row],[Size_min_B]]+Table27[[#This Row],[Size_max_B]])/2 * IF(Table27[[#This Row],[Unit_B]]="Pairs",2,1)</f>
        <v>2536000</v>
      </c>
      <c r="M150" s="6">
        <f>Table27[[#This Row],[Size_mean_B]]/Table27[[#Totals],[Size_mean_B]]</f>
        <v>5.2599942544684526E-4</v>
      </c>
      <c r="N150" s="17">
        <f>SUM($M$2:Table27[[#This Row],[Column1]])</f>
        <v>0.97254472948013571</v>
      </c>
    </row>
    <row r="151" spans="1:14" x14ac:dyDescent="0.25">
      <c r="A151" s="9" t="s">
        <v>1195</v>
      </c>
      <c r="B151" s="9" t="s">
        <v>1196</v>
      </c>
      <c r="C151" s="11">
        <v>3</v>
      </c>
      <c r="D151" s="10">
        <v>945000</v>
      </c>
      <c r="E151" s="10">
        <v>1550000</v>
      </c>
      <c r="F151" s="9" t="s">
        <v>492</v>
      </c>
      <c r="G151" s="9" t="s">
        <v>500</v>
      </c>
      <c r="H151" s="9">
        <v>2860000</v>
      </c>
      <c r="I151" s="9">
        <v>4620000</v>
      </c>
      <c r="J151" s="9" t="s">
        <v>251</v>
      </c>
      <c r="K151" s="9" t="s">
        <v>514</v>
      </c>
      <c r="L151" s="10">
        <f>(Table27[[#This Row],[Size_min_B]]+Table27[[#This Row],[Size_max_B]])/2 * IF(Table27[[#This Row],[Unit_B]]="Pairs",2,1)</f>
        <v>2495000</v>
      </c>
      <c r="M151" s="6">
        <f>Table27[[#This Row],[Size_mean_B]]/Table27[[#Totals],[Size_mean_B]]</f>
        <v>5.1749549151809107E-4</v>
      </c>
      <c r="N151" s="17">
        <f>SUM($M$2:Table27[[#This Row],[Column1]])</f>
        <v>0.97306222497165384</v>
      </c>
    </row>
    <row r="152" spans="1:14" x14ac:dyDescent="0.25">
      <c r="A152" s="9" t="s">
        <v>1169</v>
      </c>
      <c r="B152" s="9" t="s">
        <v>1170</v>
      </c>
      <c r="C152" s="11"/>
      <c r="D152" s="10">
        <v>909000</v>
      </c>
      <c r="E152" s="10">
        <v>1440000</v>
      </c>
      <c r="F152" s="9" t="s">
        <v>492</v>
      </c>
      <c r="G152" s="9" t="s">
        <v>493</v>
      </c>
      <c r="H152" s="9"/>
      <c r="I152" s="9"/>
      <c r="J152" s="9"/>
      <c r="K152" s="9"/>
      <c r="L152" s="10">
        <f>(Table27[[#This Row],[Size_min_B]]+Table27[[#This Row],[Size_max_B]])/2 * IF(Table27[[#This Row],[Unit_B]]="Pairs",2,1)</f>
        <v>2349000</v>
      </c>
      <c r="M152" s="6">
        <f>Table27[[#This Row],[Size_mean_B]]/Table27[[#Totals],[Size_mean_B]]</f>
        <v>4.8721319021081998E-4</v>
      </c>
      <c r="N152" s="17">
        <f>SUM($M$2:Table27[[#This Row],[Column1]])</f>
        <v>0.97354943816186468</v>
      </c>
    </row>
    <row r="153" spans="1:14" x14ac:dyDescent="0.25">
      <c r="A153" s="9" t="s">
        <v>513</v>
      </c>
      <c r="B153" s="9" t="s">
        <v>344</v>
      </c>
      <c r="C153" s="11">
        <v>3</v>
      </c>
      <c r="D153" s="10">
        <v>763000</v>
      </c>
      <c r="E153" s="10">
        <v>1520000</v>
      </c>
      <c r="F153" s="9" t="s">
        <v>492</v>
      </c>
      <c r="G153" s="9" t="s">
        <v>514</v>
      </c>
      <c r="H153" s="9"/>
      <c r="I153" s="9"/>
      <c r="J153" s="9"/>
      <c r="K153" s="9"/>
      <c r="L153" s="10">
        <f>(Table27[[#This Row],[Size_min_B]]+Table27[[#This Row],[Size_max_B]])/2 * IF(Table27[[#This Row],[Unit_B]]="Pairs",2,1)</f>
        <v>2283000</v>
      </c>
      <c r="M153" s="6">
        <f>Table27[[#This Row],[Size_mean_B]]/Table27[[#Totals],[Size_mean_B]]</f>
        <v>4.7352393071575224E-4</v>
      </c>
      <c r="N153" s="17">
        <f>SUM($M$2:Table27[[#This Row],[Column1]])</f>
        <v>0.97402296209258044</v>
      </c>
    </row>
    <row r="154" spans="1:14" x14ac:dyDescent="0.25">
      <c r="A154" s="9" t="s">
        <v>188</v>
      </c>
      <c r="B154" s="9" t="s">
        <v>1029</v>
      </c>
      <c r="C154" s="11">
        <v>3</v>
      </c>
      <c r="D154" s="10">
        <v>674000</v>
      </c>
      <c r="E154" s="10">
        <v>1600000</v>
      </c>
      <c r="F154" s="9" t="s">
        <v>492</v>
      </c>
      <c r="G154" s="9" t="s">
        <v>496</v>
      </c>
      <c r="H154" s="9"/>
      <c r="I154" s="9"/>
      <c r="J154" s="9"/>
      <c r="K154" s="9"/>
      <c r="L154" s="10">
        <f>(Table27[[#This Row],[Size_min_B]]+Table27[[#This Row],[Size_max_B]])/2 * IF(Table27[[#This Row],[Unit_B]]="Pairs",2,1)</f>
        <v>2274000</v>
      </c>
      <c r="M154" s="6">
        <f>Table27[[#This Row],[Size_mean_B]]/Table27[[#Totals],[Size_mean_B]]</f>
        <v>4.716572135118794E-4</v>
      </c>
      <c r="N154" s="17">
        <f>SUM($M$2:Table27[[#This Row],[Column1]])</f>
        <v>0.97449461930609227</v>
      </c>
    </row>
    <row r="155" spans="1:14" x14ac:dyDescent="0.25">
      <c r="A155" s="9" t="s">
        <v>1153</v>
      </c>
      <c r="B155" s="9" t="s">
        <v>341</v>
      </c>
      <c r="C155" s="11">
        <v>3</v>
      </c>
      <c r="D155" s="10">
        <v>794000</v>
      </c>
      <c r="E155" s="10">
        <v>1460000</v>
      </c>
      <c r="F155" s="9" t="s">
        <v>492</v>
      </c>
      <c r="G155" s="9" t="s">
        <v>500</v>
      </c>
      <c r="H155" s="9"/>
      <c r="I155" s="9"/>
      <c r="J155" s="9"/>
      <c r="K155" s="9"/>
      <c r="L155" s="10">
        <f>(Table27[[#This Row],[Size_min_B]]+Table27[[#This Row],[Size_max_B]])/2 * IF(Table27[[#This Row],[Unit_B]]="Pairs",2,1)</f>
        <v>2254000</v>
      </c>
      <c r="M155" s="6">
        <f>Table27[[#This Row],[Size_mean_B]]/Table27[[#Totals],[Size_mean_B]]</f>
        <v>4.6750895305882858E-4</v>
      </c>
      <c r="N155" s="17">
        <f>SUM($M$2:Table27[[#This Row],[Column1]])</f>
        <v>0.97496212825915107</v>
      </c>
    </row>
    <row r="156" spans="1:14" x14ac:dyDescent="0.25">
      <c r="A156" s="9" t="s">
        <v>1080</v>
      </c>
      <c r="B156" s="9" t="s">
        <v>1081</v>
      </c>
      <c r="C156" s="11"/>
      <c r="D156" s="10">
        <v>814000</v>
      </c>
      <c r="E156" s="10">
        <v>1390000</v>
      </c>
      <c r="F156" s="9" t="s">
        <v>492</v>
      </c>
      <c r="G156" s="9" t="s">
        <v>493</v>
      </c>
      <c r="H156" s="9"/>
      <c r="I156" s="9"/>
      <c r="J156" s="9"/>
      <c r="K156" s="9"/>
      <c r="L156" s="10">
        <f>(Table27[[#This Row],[Size_min_B]]+Table27[[#This Row],[Size_max_B]])/2 * IF(Table27[[#This Row],[Unit_B]]="Pairs",2,1)</f>
        <v>2204000</v>
      </c>
      <c r="M156" s="6">
        <f>Table27[[#This Row],[Size_mean_B]]/Table27[[#Totals],[Size_mean_B]]</f>
        <v>4.5713830192620149E-4</v>
      </c>
      <c r="N156" s="17">
        <f>SUM($M$2:Table27[[#This Row],[Column1]])</f>
        <v>0.97541926656107725</v>
      </c>
    </row>
    <row r="157" spans="1:14" x14ac:dyDescent="0.25">
      <c r="A157" s="9" t="s">
        <v>1213</v>
      </c>
      <c r="B157" s="9" t="s">
        <v>1214</v>
      </c>
      <c r="C157" s="11">
        <v>3</v>
      </c>
      <c r="D157" s="10">
        <v>488000</v>
      </c>
      <c r="E157" s="10">
        <v>1680000</v>
      </c>
      <c r="F157" s="9" t="s">
        <v>492</v>
      </c>
      <c r="G157" s="9" t="s">
        <v>500</v>
      </c>
      <c r="H157" s="9"/>
      <c r="I157" s="9"/>
      <c r="J157" s="9"/>
      <c r="K157" s="9"/>
      <c r="L157" s="10">
        <f>(Table27[[#This Row],[Size_min_B]]+Table27[[#This Row],[Size_max_B]])/2 * IF(Table27[[#This Row],[Unit_B]]="Pairs",2,1)</f>
        <v>2168000</v>
      </c>
      <c r="M157" s="6">
        <f>Table27[[#This Row],[Size_mean_B]]/Table27[[#Totals],[Size_mean_B]]</f>
        <v>4.4967143311070996E-4</v>
      </c>
      <c r="N157" s="17">
        <f>SUM($M$2:Table27[[#This Row],[Column1]])</f>
        <v>0.97586893799418795</v>
      </c>
    </row>
    <row r="158" spans="1:14" x14ac:dyDescent="0.25">
      <c r="A158" s="9" t="s">
        <v>1116</v>
      </c>
      <c r="B158" s="9" t="s">
        <v>1117</v>
      </c>
      <c r="C158" s="11">
        <v>1</v>
      </c>
      <c r="D158" s="10">
        <v>646000</v>
      </c>
      <c r="E158" s="10">
        <v>1480000</v>
      </c>
      <c r="F158" s="9" t="s">
        <v>492</v>
      </c>
      <c r="G158" s="9" t="s">
        <v>500</v>
      </c>
      <c r="H158" s="9"/>
      <c r="I158" s="9"/>
      <c r="J158" s="9"/>
      <c r="K158" s="9"/>
      <c r="L158" s="10">
        <f>(Table27[[#This Row],[Size_min_B]]+Table27[[#This Row],[Size_max_B]])/2 * IF(Table27[[#This Row],[Unit_B]]="Pairs",2,1)</f>
        <v>2126000</v>
      </c>
      <c r="M158" s="6">
        <f>Table27[[#This Row],[Size_mean_B]]/Table27[[#Totals],[Size_mean_B]]</f>
        <v>4.4096008615930322E-4</v>
      </c>
      <c r="N158" s="17">
        <f>SUM($M$2:Table27[[#This Row],[Column1]])</f>
        <v>0.97630989808034729</v>
      </c>
    </row>
    <row r="159" spans="1:14" x14ac:dyDescent="0.25">
      <c r="A159" s="9" t="s">
        <v>584</v>
      </c>
      <c r="B159" s="9" t="s">
        <v>585</v>
      </c>
      <c r="C159" s="11"/>
      <c r="D159" s="10">
        <v>598000</v>
      </c>
      <c r="E159" s="10">
        <v>1450000</v>
      </c>
      <c r="F159" s="9" t="s">
        <v>492</v>
      </c>
      <c r="G159" s="9" t="s">
        <v>502</v>
      </c>
      <c r="H159" s="9"/>
      <c r="I159" s="9"/>
      <c r="J159" s="9"/>
      <c r="K159" s="9"/>
      <c r="L159" s="10">
        <f>(Table27[[#This Row],[Size_min_B]]+Table27[[#This Row],[Size_max_B]])/2 * IF(Table27[[#This Row],[Unit_B]]="Pairs",2,1)</f>
        <v>2048000</v>
      </c>
      <c r="M159" s="6">
        <f>Table27[[#This Row],[Size_mean_B]]/Table27[[#Totals],[Size_mean_B]]</f>
        <v>4.2478187039240501E-4</v>
      </c>
      <c r="N159" s="17">
        <f>SUM($M$2:Table27[[#This Row],[Column1]])</f>
        <v>0.9767346799507397</v>
      </c>
    </row>
    <row r="160" spans="1:14" x14ac:dyDescent="0.25">
      <c r="A160" s="9" t="s">
        <v>773</v>
      </c>
      <c r="B160" s="9" t="s">
        <v>459</v>
      </c>
      <c r="C160" s="11"/>
      <c r="D160" s="10">
        <v>424000</v>
      </c>
      <c r="E160" s="10">
        <v>1560000</v>
      </c>
      <c r="F160" s="9" t="s">
        <v>492</v>
      </c>
      <c r="G160" s="9" t="s">
        <v>514</v>
      </c>
      <c r="H160" s="9"/>
      <c r="I160" s="9"/>
      <c r="J160" s="9"/>
      <c r="K160" s="9"/>
      <c r="L160" s="10">
        <f>(Table27[[#This Row],[Size_min_B]]+Table27[[#This Row],[Size_max_B]])/2 * IF(Table27[[#This Row],[Unit_B]]="Pairs",2,1)</f>
        <v>1984000</v>
      </c>
      <c r="M160" s="6">
        <f>Table27[[#This Row],[Size_mean_B]]/Table27[[#Totals],[Size_mean_B]]</f>
        <v>4.1150743694264236E-4</v>
      </c>
      <c r="N160" s="17">
        <f>SUM($M$2:Table27[[#This Row],[Column1]])</f>
        <v>0.97714618738768233</v>
      </c>
    </row>
    <row r="161" spans="1:14" x14ac:dyDescent="0.25">
      <c r="A161" s="9" t="s">
        <v>871</v>
      </c>
      <c r="B161" s="9" t="s">
        <v>376</v>
      </c>
      <c r="C161" s="11">
        <v>3</v>
      </c>
      <c r="D161" s="10">
        <v>618000</v>
      </c>
      <c r="E161" s="10">
        <v>1170000</v>
      </c>
      <c r="F161" s="9" t="s">
        <v>492</v>
      </c>
      <c r="G161" s="9" t="s">
        <v>493</v>
      </c>
      <c r="H161" s="9"/>
      <c r="I161" s="9"/>
      <c r="J161" s="9"/>
      <c r="K161" s="9"/>
      <c r="L161" s="10">
        <f>(Table27[[#This Row],[Size_min_B]]+Table27[[#This Row],[Size_max_B]])/2 * IF(Table27[[#This Row],[Unit_B]]="Pairs",2,1)</f>
        <v>1788000</v>
      </c>
      <c r="M161" s="6">
        <f>Table27[[#This Row],[Size_mean_B]]/Table27[[#Totals],[Size_mean_B]]</f>
        <v>3.7085448450274418E-4</v>
      </c>
      <c r="N161" s="17">
        <f>SUM($M$2:Table27[[#This Row],[Column1]])</f>
        <v>0.97751704187218502</v>
      </c>
    </row>
    <row r="162" spans="1:14" x14ac:dyDescent="0.25">
      <c r="A162" s="9" t="s">
        <v>620</v>
      </c>
      <c r="B162" s="9" t="s">
        <v>621</v>
      </c>
      <c r="C162" s="11"/>
      <c r="D162" s="10">
        <v>453000</v>
      </c>
      <c r="E162" s="10">
        <v>1320000</v>
      </c>
      <c r="F162" s="9" t="s">
        <v>492</v>
      </c>
      <c r="G162" s="9" t="s">
        <v>493</v>
      </c>
      <c r="H162" s="9"/>
      <c r="I162" s="9"/>
      <c r="J162" s="9"/>
      <c r="K162" s="9"/>
      <c r="L162" s="10">
        <f>(Table27[[#This Row],[Size_min_B]]+Table27[[#This Row],[Size_max_B]])/2 * IF(Table27[[#This Row],[Unit_B]]="Pairs",2,1)</f>
        <v>1773000</v>
      </c>
      <c r="M162" s="6">
        <f>Table27[[#This Row],[Size_mean_B]]/Table27[[#Totals],[Size_mean_B]]</f>
        <v>3.6774328916295608E-4</v>
      </c>
      <c r="N162" s="17">
        <f>SUM($M$2:Table27[[#This Row],[Column1]])</f>
        <v>0.97788478516134802</v>
      </c>
    </row>
    <row r="163" spans="1:14" x14ac:dyDescent="0.25">
      <c r="A163" s="9" t="s">
        <v>1161</v>
      </c>
      <c r="B163" s="9" t="s">
        <v>1162</v>
      </c>
      <c r="C163" s="11"/>
      <c r="D163" s="10">
        <v>611000</v>
      </c>
      <c r="E163" s="10">
        <v>1160000</v>
      </c>
      <c r="F163" s="9" t="s">
        <v>492</v>
      </c>
      <c r="G163" s="9" t="s">
        <v>496</v>
      </c>
      <c r="H163" s="9"/>
      <c r="I163" s="9"/>
      <c r="J163" s="9"/>
      <c r="K163" s="9"/>
      <c r="L163" s="10">
        <f>(Table27[[#This Row],[Size_min_B]]+Table27[[#This Row],[Size_max_B]])/2 * IF(Table27[[#This Row],[Unit_B]]="Pairs",2,1)</f>
        <v>1771000</v>
      </c>
      <c r="M163" s="6">
        <f>Table27[[#This Row],[Size_mean_B]]/Table27[[#Totals],[Size_mean_B]]</f>
        <v>3.6732846311765099E-4</v>
      </c>
      <c r="N163" s="17">
        <f>SUM($M$2:Table27[[#This Row],[Column1]])</f>
        <v>0.97825211362446562</v>
      </c>
    </row>
    <row r="164" spans="1:14" x14ac:dyDescent="0.25">
      <c r="A164" s="9" t="s">
        <v>1191</v>
      </c>
      <c r="B164" s="9" t="s">
        <v>1192</v>
      </c>
      <c r="C164" s="11">
        <v>1</v>
      </c>
      <c r="D164" s="10">
        <v>791000</v>
      </c>
      <c r="E164" s="10">
        <v>955000</v>
      </c>
      <c r="F164" s="9" t="s">
        <v>492</v>
      </c>
      <c r="G164" s="9" t="s">
        <v>500</v>
      </c>
      <c r="H164" s="9">
        <v>2480000</v>
      </c>
      <c r="I164" s="9">
        <v>3860000</v>
      </c>
      <c r="J164" s="9" t="s">
        <v>251</v>
      </c>
      <c r="K164" s="9" t="s">
        <v>500</v>
      </c>
      <c r="L164" s="10">
        <f>(Table27[[#This Row],[Size_min_B]]+Table27[[#This Row],[Size_max_B]])/2 * IF(Table27[[#This Row],[Unit_B]]="Pairs",2,1)</f>
        <v>1746000</v>
      </c>
      <c r="M164" s="6">
        <f>Table27[[#This Row],[Size_mean_B]]/Table27[[#Totals],[Size_mean_B]]</f>
        <v>3.6214313755133745E-4</v>
      </c>
      <c r="N164" s="17">
        <f>SUM($M$2:Table27[[#This Row],[Column1]])</f>
        <v>0.97861425676201697</v>
      </c>
    </row>
    <row r="165" spans="1:14" x14ac:dyDescent="0.25">
      <c r="A165" s="9" t="s">
        <v>837</v>
      </c>
      <c r="B165" s="9" t="s">
        <v>838</v>
      </c>
      <c r="C165" s="11"/>
      <c r="D165" s="10">
        <v>640000</v>
      </c>
      <c r="E165" s="10">
        <v>1080000</v>
      </c>
      <c r="F165" s="9" t="s">
        <v>492</v>
      </c>
      <c r="G165" s="9" t="s">
        <v>500</v>
      </c>
      <c r="H165" s="9">
        <v>366000</v>
      </c>
      <c r="I165" s="9">
        <v>479000</v>
      </c>
      <c r="J165" s="9" t="s">
        <v>251</v>
      </c>
      <c r="K165" s="9" t="s">
        <v>498</v>
      </c>
      <c r="L165" s="10">
        <f>(Table27[[#This Row],[Size_min_B]]+Table27[[#This Row],[Size_max_B]])/2 * IF(Table27[[#This Row],[Unit_B]]="Pairs",2,1)</f>
        <v>1720000</v>
      </c>
      <c r="M165" s="6">
        <f>Table27[[#This Row],[Size_mean_B]]/Table27[[#Totals],[Size_mean_B]]</f>
        <v>3.5675039896237141E-4</v>
      </c>
      <c r="N165" s="17">
        <f>SUM($M$2:Table27[[#This Row],[Column1]])</f>
        <v>0.97897100716097929</v>
      </c>
    </row>
    <row r="166" spans="1:14" x14ac:dyDescent="0.25">
      <c r="A166" s="9" t="s">
        <v>1138</v>
      </c>
      <c r="B166" s="9" t="s">
        <v>307</v>
      </c>
      <c r="C166" s="11">
        <v>2</v>
      </c>
      <c r="D166" s="10">
        <v>1290000</v>
      </c>
      <c r="E166" s="10">
        <v>2120000</v>
      </c>
      <c r="F166" s="9" t="s">
        <v>565</v>
      </c>
      <c r="G166" s="9" t="s">
        <v>493</v>
      </c>
      <c r="H166" s="9"/>
      <c r="I166" s="9"/>
      <c r="J166" s="9"/>
      <c r="K166" s="9"/>
      <c r="L166" s="10">
        <f>(Table27[[#This Row],[Size_min_B]]+Table27[[#This Row],[Size_max_B]])/2 * IF(Table27[[#This Row],[Unit_B]]="Pairs",2,1)</f>
        <v>1705000</v>
      </c>
      <c r="M166" s="6">
        <f>Table27[[#This Row],[Size_mean_B]]/Table27[[#Totals],[Size_mean_B]]</f>
        <v>3.5363920362258325E-4</v>
      </c>
      <c r="N166" s="17">
        <f>SUM($M$2:Table27[[#This Row],[Column1]])</f>
        <v>0.97932464636460193</v>
      </c>
    </row>
    <row r="167" spans="1:14" x14ac:dyDescent="0.25">
      <c r="A167" s="9" t="s">
        <v>960</v>
      </c>
      <c r="B167" s="9" t="s">
        <v>342</v>
      </c>
      <c r="C167" s="11"/>
      <c r="D167" s="10">
        <v>616000</v>
      </c>
      <c r="E167" s="10">
        <v>1050000</v>
      </c>
      <c r="F167" s="9" t="s">
        <v>492</v>
      </c>
      <c r="G167" s="9" t="s">
        <v>493</v>
      </c>
      <c r="H167" s="9">
        <v>3300</v>
      </c>
      <c r="I167" s="9">
        <v>5700</v>
      </c>
      <c r="J167" s="9" t="s">
        <v>251</v>
      </c>
      <c r="K167" s="9" t="s">
        <v>496</v>
      </c>
      <c r="L167" s="10">
        <f>(Table27[[#This Row],[Size_min_B]]+Table27[[#This Row],[Size_max_B]])/2 * IF(Table27[[#This Row],[Unit_B]]="Pairs",2,1)</f>
        <v>1666000</v>
      </c>
      <c r="M167" s="6">
        <f>Table27[[#This Row],[Size_mean_B]]/Table27[[#Totals],[Size_mean_B]]</f>
        <v>3.4555009573913415E-4</v>
      </c>
      <c r="N167" s="17">
        <f>SUM($M$2:Table27[[#This Row],[Column1]])</f>
        <v>0.97967019646034104</v>
      </c>
    </row>
    <row r="168" spans="1:14" x14ac:dyDescent="0.25">
      <c r="A168" s="9" t="s">
        <v>1066</v>
      </c>
      <c r="B168" s="9" t="s">
        <v>1067</v>
      </c>
      <c r="C168" s="11"/>
      <c r="D168" s="10">
        <v>587000</v>
      </c>
      <c r="E168" s="10">
        <v>1050000</v>
      </c>
      <c r="F168" s="9" t="s">
        <v>492</v>
      </c>
      <c r="G168" s="9" t="s">
        <v>496</v>
      </c>
      <c r="H168" s="9"/>
      <c r="I168" s="9"/>
      <c r="J168" s="9"/>
      <c r="K168" s="9"/>
      <c r="L168" s="10">
        <f>(Table27[[#This Row],[Size_min_B]]+Table27[[#This Row],[Size_max_B]])/2 * IF(Table27[[#This Row],[Unit_B]]="Pairs",2,1)</f>
        <v>1637000</v>
      </c>
      <c r="M168" s="6">
        <f>Table27[[#This Row],[Size_mean_B]]/Table27[[#Totals],[Size_mean_B]]</f>
        <v>3.3953511808221043E-4</v>
      </c>
      <c r="N168" s="17">
        <f>SUM($M$2:Table27[[#This Row],[Column1]])</f>
        <v>0.98000973157842319</v>
      </c>
    </row>
    <row r="169" spans="1:14" x14ac:dyDescent="0.25">
      <c r="A169" s="9" t="s">
        <v>1293</v>
      </c>
      <c r="B169" s="9" t="s">
        <v>1294</v>
      </c>
      <c r="C169" s="11">
        <v>3</v>
      </c>
      <c r="D169" s="10">
        <v>1220000</v>
      </c>
      <c r="E169" s="10">
        <v>2040000</v>
      </c>
      <c r="F169" s="9" t="s">
        <v>565</v>
      </c>
      <c r="G169" s="9" t="s">
        <v>496</v>
      </c>
      <c r="H169" s="9"/>
      <c r="I169" s="9"/>
      <c r="J169" s="9"/>
      <c r="K169" s="9"/>
      <c r="L169" s="10">
        <f>(Table27[[#This Row],[Size_min_B]]+Table27[[#This Row],[Size_max_B]])/2 * IF(Table27[[#This Row],[Unit_B]]="Pairs",2,1)</f>
        <v>1630000</v>
      </c>
      <c r="M169" s="6">
        <f>Table27[[#This Row],[Size_mean_B]]/Table27[[#Totals],[Size_mean_B]]</f>
        <v>3.3808322692364267E-4</v>
      </c>
      <c r="N169" s="17">
        <f>SUM($M$2:Table27[[#This Row],[Column1]])</f>
        <v>0.98034781480534683</v>
      </c>
    </row>
    <row r="170" spans="1:14" x14ac:dyDescent="0.25">
      <c r="A170" s="9" t="s">
        <v>600</v>
      </c>
      <c r="B170" s="9" t="s">
        <v>601</v>
      </c>
      <c r="C170" s="11"/>
      <c r="D170" s="10">
        <v>561000</v>
      </c>
      <c r="E170" s="10">
        <v>1040000</v>
      </c>
      <c r="F170" s="9" t="s">
        <v>492</v>
      </c>
      <c r="G170" s="9" t="s">
        <v>496</v>
      </c>
      <c r="H170" s="9"/>
      <c r="I170" s="9"/>
      <c r="J170" s="9"/>
      <c r="K170" s="9"/>
      <c r="L170" s="10">
        <f>(Table27[[#This Row],[Size_min_B]]+Table27[[#This Row],[Size_max_B]])/2 * IF(Table27[[#This Row],[Unit_B]]="Pairs",2,1)</f>
        <v>1601000</v>
      </c>
      <c r="M170" s="6">
        <f>Table27[[#This Row],[Size_mean_B]]/Table27[[#Totals],[Size_mean_B]]</f>
        <v>3.3206824926671895E-4</v>
      </c>
      <c r="N170" s="17">
        <f>SUM($M$2:Table27[[#This Row],[Column1]])</f>
        <v>0.98067988305461351</v>
      </c>
    </row>
    <row r="171" spans="1:14" x14ac:dyDescent="0.25">
      <c r="A171" s="9" t="s">
        <v>885</v>
      </c>
      <c r="B171" s="9" t="s">
        <v>886</v>
      </c>
      <c r="C171" s="11"/>
      <c r="D171" s="10">
        <v>491000</v>
      </c>
      <c r="E171" s="10">
        <v>1050000</v>
      </c>
      <c r="F171" s="9" t="s">
        <v>492</v>
      </c>
      <c r="G171" s="9" t="s">
        <v>493</v>
      </c>
      <c r="H171" s="9"/>
      <c r="I171" s="9"/>
      <c r="J171" s="9"/>
      <c r="K171" s="9"/>
      <c r="L171" s="10">
        <f>(Table27[[#This Row],[Size_min_B]]+Table27[[#This Row],[Size_max_B]])/2 * IF(Table27[[#This Row],[Unit_B]]="Pairs",2,1)</f>
        <v>1541000</v>
      </c>
      <c r="M171" s="6">
        <f>Table27[[#This Row],[Size_mean_B]]/Table27[[#Totals],[Size_mean_B]]</f>
        <v>3.1962346790756648E-4</v>
      </c>
      <c r="N171" s="17">
        <f>SUM($M$2:Table27[[#This Row],[Column1]])</f>
        <v>0.9809995065225211</v>
      </c>
    </row>
    <row r="172" spans="1:14" x14ac:dyDescent="0.25">
      <c r="A172" s="9" t="s">
        <v>666</v>
      </c>
      <c r="B172" s="9" t="s">
        <v>667</v>
      </c>
      <c r="C172" s="11">
        <v>1</v>
      </c>
      <c r="D172" s="10">
        <v>681000</v>
      </c>
      <c r="E172" s="10">
        <v>831000</v>
      </c>
      <c r="F172" s="9" t="s">
        <v>492</v>
      </c>
      <c r="G172" s="9" t="s">
        <v>500</v>
      </c>
      <c r="H172" s="9"/>
      <c r="I172" s="9"/>
      <c r="J172" s="9"/>
      <c r="K172" s="9"/>
      <c r="L172" s="10">
        <f>(Table27[[#This Row],[Size_min_B]]+Table27[[#This Row],[Size_max_B]])/2 * IF(Table27[[#This Row],[Unit_B]]="Pairs",2,1)</f>
        <v>1512000</v>
      </c>
      <c r="M172" s="6">
        <f>Table27[[#This Row],[Size_mean_B]]/Table27[[#Totals],[Size_mean_B]]</f>
        <v>3.1360849025064276E-4</v>
      </c>
      <c r="N172" s="17">
        <f>SUM($M$2:Table27[[#This Row],[Column1]])</f>
        <v>0.98131311501277174</v>
      </c>
    </row>
    <row r="173" spans="1:14" x14ac:dyDescent="0.25">
      <c r="A173" s="9" t="s">
        <v>958</v>
      </c>
      <c r="B173" s="9" t="s">
        <v>959</v>
      </c>
      <c r="C173" s="11"/>
      <c r="D173" s="10">
        <v>420000</v>
      </c>
      <c r="E173" s="10">
        <v>1090000</v>
      </c>
      <c r="F173" s="9" t="s">
        <v>492</v>
      </c>
      <c r="G173" s="9" t="s">
        <v>493</v>
      </c>
      <c r="H173" s="9"/>
      <c r="I173" s="9"/>
      <c r="J173" s="9"/>
      <c r="K173" s="9"/>
      <c r="L173" s="10">
        <f>(Table27[[#This Row],[Size_min_B]]+Table27[[#This Row],[Size_max_B]])/2 * IF(Table27[[#This Row],[Unit_B]]="Pairs",2,1)</f>
        <v>1510000</v>
      </c>
      <c r="M173" s="6">
        <f>Table27[[#This Row],[Size_mean_B]]/Table27[[#Totals],[Size_mean_B]]</f>
        <v>3.1319366420533767E-4</v>
      </c>
      <c r="N173" s="17">
        <f>SUM($M$2:Table27[[#This Row],[Column1]])</f>
        <v>0.98162630867697709</v>
      </c>
    </row>
    <row r="174" spans="1:14" x14ac:dyDescent="0.25">
      <c r="A174" s="9" t="s">
        <v>1023</v>
      </c>
      <c r="B174" s="9" t="s">
        <v>1024</v>
      </c>
      <c r="C174" s="11">
        <v>2</v>
      </c>
      <c r="D174" s="10">
        <v>685000</v>
      </c>
      <c r="E174" s="10">
        <v>809000</v>
      </c>
      <c r="F174" s="9" t="s">
        <v>492</v>
      </c>
      <c r="G174" s="9" t="s">
        <v>500</v>
      </c>
      <c r="H174" s="9"/>
      <c r="I174" s="9"/>
      <c r="J174" s="9"/>
      <c r="K174" s="9"/>
      <c r="L174" s="10">
        <f>(Table27[[#This Row],[Size_min_B]]+Table27[[#This Row],[Size_max_B]])/2 * IF(Table27[[#This Row],[Unit_B]]="Pairs",2,1)</f>
        <v>1494000</v>
      </c>
      <c r="M174" s="6">
        <f>Table27[[#This Row],[Size_mean_B]]/Table27[[#Totals],[Size_mean_B]]</f>
        <v>3.0987505584289702E-4</v>
      </c>
      <c r="N174" s="17">
        <f>SUM($M$2:Table27[[#This Row],[Column1]])</f>
        <v>0.98193618373281999</v>
      </c>
    </row>
    <row r="175" spans="1:14" x14ac:dyDescent="0.25">
      <c r="A175" s="9" t="s">
        <v>1068</v>
      </c>
      <c r="B175" s="9" t="s">
        <v>1069</v>
      </c>
      <c r="C175" s="11"/>
      <c r="D175" s="10">
        <v>630000</v>
      </c>
      <c r="E175" s="10">
        <v>860000</v>
      </c>
      <c r="F175" s="9" t="s">
        <v>492</v>
      </c>
      <c r="G175" s="9" t="s">
        <v>496</v>
      </c>
      <c r="H175" s="9">
        <v>1350000</v>
      </c>
      <c r="I175" s="9">
        <v>2440000</v>
      </c>
      <c r="J175" s="9" t="s">
        <v>251</v>
      </c>
      <c r="K175" s="9" t="s">
        <v>502</v>
      </c>
      <c r="L175" s="10">
        <f>(Table27[[#This Row],[Size_min_B]]+Table27[[#This Row],[Size_max_B]])/2 * IF(Table27[[#This Row],[Unit_B]]="Pairs",2,1)</f>
        <v>1490000</v>
      </c>
      <c r="M175" s="6">
        <f>Table27[[#This Row],[Size_mean_B]]/Table27[[#Totals],[Size_mean_B]]</f>
        <v>3.0904540375228685E-4</v>
      </c>
      <c r="N175" s="17">
        <f>SUM($M$2:Table27[[#This Row],[Column1]])</f>
        <v>0.98224522913657231</v>
      </c>
    </row>
    <row r="176" spans="1:14" x14ac:dyDescent="0.25">
      <c r="A176" s="9" t="s">
        <v>141</v>
      </c>
      <c r="B176" s="9" t="s">
        <v>140</v>
      </c>
      <c r="C176" s="11"/>
      <c r="D176" s="10">
        <v>506000</v>
      </c>
      <c r="E176" s="10">
        <v>968000</v>
      </c>
      <c r="F176" s="9" t="s">
        <v>492</v>
      </c>
      <c r="G176" s="9" t="s">
        <v>498</v>
      </c>
      <c r="H176" s="9"/>
      <c r="I176" s="9"/>
      <c r="J176" s="9"/>
      <c r="K176" s="9"/>
      <c r="L176" s="10">
        <f>(Table27[[#This Row],[Size_min_B]]+Table27[[#This Row],[Size_max_B]])/2 * IF(Table27[[#This Row],[Unit_B]]="Pairs",2,1)</f>
        <v>1474000</v>
      </c>
      <c r="M176" s="6">
        <f>Table27[[#This Row],[Size_mean_B]]/Table27[[#Totals],[Size_mean_B]]</f>
        <v>3.057267953898462E-4</v>
      </c>
      <c r="N176" s="17">
        <f>SUM($M$2:Table27[[#This Row],[Column1]])</f>
        <v>0.98255095593196218</v>
      </c>
    </row>
    <row r="177" spans="1:14" x14ac:dyDescent="0.25">
      <c r="A177" s="9" t="s">
        <v>595</v>
      </c>
      <c r="B177" s="9" t="s">
        <v>375</v>
      </c>
      <c r="C177" s="11"/>
      <c r="D177" s="10">
        <v>535000</v>
      </c>
      <c r="E177" s="10">
        <v>939000</v>
      </c>
      <c r="F177" s="9" t="s">
        <v>492</v>
      </c>
      <c r="G177" s="9" t="s">
        <v>498</v>
      </c>
      <c r="H177" s="9"/>
      <c r="I177" s="9"/>
      <c r="J177" s="9"/>
      <c r="K177" s="9"/>
      <c r="L177" s="10">
        <f>(Table27[[#This Row],[Size_min_B]]+Table27[[#This Row],[Size_max_B]])/2 * IF(Table27[[#This Row],[Unit_B]]="Pairs",2,1)</f>
        <v>1474000</v>
      </c>
      <c r="M177" s="6">
        <f>Table27[[#This Row],[Size_mean_B]]/Table27[[#Totals],[Size_mean_B]]</f>
        <v>3.057267953898462E-4</v>
      </c>
      <c r="N177" s="17">
        <f>SUM($M$2:Table27[[#This Row],[Column1]])</f>
        <v>0.98285668272735205</v>
      </c>
    </row>
    <row r="178" spans="1:14" x14ac:dyDescent="0.25">
      <c r="A178" s="9" t="s">
        <v>1143</v>
      </c>
      <c r="B178" s="9" t="s">
        <v>1144</v>
      </c>
      <c r="C178" s="11"/>
      <c r="D178" s="10">
        <v>557000</v>
      </c>
      <c r="E178" s="10">
        <v>915000</v>
      </c>
      <c r="F178" s="9" t="s">
        <v>492</v>
      </c>
      <c r="G178" s="9" t="s">
        <v>502</v>
      </c>
      <c r="H178" s="9">
        <v>910000</v>
      </c>
      <c r="I178" s="9">
        <v>1320000</v>
      </c>
      <c r="J178" s="9" t="s">
        <v>251</v>
      </c>
      <c r="K178" s="9" t="s">
        <v>496</v>
      </c>
      <c r="L178" s="10">
        <f>(Table27[[#This Row],[Size_min_B]]+Table27[[#This Row],[Size_max_B]])/2 * IF(Table27[[#This Row],[Unit_B]]="Pairs",2,1)</f>
        <v>1472000</v>
      </c>
      <c r="M178" s="6">
        <f>Table27[[#This Row],[Size_mean_B]]/Table27[[#Totals],[Size_mean_B]]</f>
        <v>3.0531196934454111E-4</v>
      </c>
      <c r="N178" s="17">
        <f>SUM($M$2:Table27[[#This Row],[Column1]])</f>
        <v>0.98316199469669663</v>
      </c>
    </row>
    <row r="179" spans="1:14" x14ac:dyDescent="0.25">
      <c r="A179" s="9" t="s">
        <v>804</v>
      </c>
      <c r="B179" s="9" t="s">
        <v>805</v>
      </c>
      <c r="C179" s="11"/>
      <c r="D179" s="10">
        <v>370000</v>
      </c>
      <c r="E179" s="10">
        <v>1100000</v>
      </c>
      <c r="F179" s="9" t="s">
        <v>492</v>
      </c>
      <c r="G179" s="9" t="s">
        <v>493</v>
      </c>
      <c r="H179" s="9"/>
      <c r="I179" s="9"/>
      <c r="J179" s="9"/>
      <c r="K179" s="9"/>
      <c r="L179" s="10">
        <f>(Table27[[#This Row],[Size_min_B]]+Table27[[#This Row],[Size_max_B]])/2 * IF(Table27[[#This Row],[Unit_B]]="Pairs",2,1)</f>
        <v>1470000</v>
      </c>
      <c r="M179" s="6">
        <f>Table27[[#This Row],[Size_mean_B]]/Table27[[#Totals],[Size_mean_B]]</f>
        <v>3.0489714329923602E-4</v>
      </c>
      <c r="N179" s="17">
        <f>SUM($M$2:Table27[[#This Row],[Column1]])</f>
        <v>0.98346689183999592</v>
      </c>
    </row>
    <row r="180" spans="1:14" x14ac:dyDescent="0.25">
      <c r="A180" s="9" t="s">
        <v>1341</v>
      </c>
      <c r="B180" s="9" t="s">
        <v>361</v>
      </c>
      <c r="C180" s="11"/>
      <c r="D180" s="10">
        <v>564000</v>
      </c>
      <c r="E180" s="10">
        <v>906000</v>
      </c>
      <c r="F180" s="9" t="s">
        <v>492</v>
      </c>
      <c r="G180" s="9" t="s">
        <v>498</v>
      </c>
      <c r="H180" s="9"/>
      <c r="I180" s="9"/>
      <c r="J180" s="9"/>
      <c r="K180" s="9"/>
      <c r="L180" s="10">
        <f>(Table27[[#This Row],[Size_min_B]]+Table27[[#This Row],[Size_max_B]])/2 * IF(Table27[[#This Row],[Unit_B]]="Pairs",2,1)</f>
        <v>1470000</v>
      </c>
      <c r="M180" s="6">
        <f>Table27[[#This Row],[Size_mean_B]]/Table27[[#Totals],[Size_mean_B]]</f>
        <v>3.0489714329923602E-4</v>
      </c>
      <c r="N180" s="17">
        <f>SUM($M$2:Table27[[#This Row],[Column1]])</f>
        <v>0.9837717889832952</v>
      </c>
    </row>
    <row r="181" spans="1:14" x14ac:dyDescent="0.25">
      <c r="A181" s="9" t="s">
        <v>65</v>
      </c>
      <c r="B181" s="9" t="s">
        <v>64</v>
      </c>
      <c r="C181" s="11"/>
      <c r="D181" s="10">
        <v>406000</v>
      </c>
      <c r="E181" s="10">
        <v>917000</v>
      </c>
      <c r="F181" s="9" t="s">
        <v>492</v>
      </c>
      <c r="G181" s="9" t="s">
        <v>493</v>
      </c>
      <c r="H181" s="9"/>
      <c r="I181" s="9"/>
      <c r="J181" s="9"/>
      <c r="K181" s="9"/>
      <c r="L181" s="10">
        <f>(Table27[[#This Row],[Size_min_B]]+Table27[[#This Row],[Size_max_B]])/2 * IF(Table27[[#This Row],[Unit_B]]="Pairs",2,1)</f>
        <v>1323000</v>
      </c>
      <c r="M181" s="6">
        <f>Table27[[#This Row],[Size_mean_B]]/Table27[[#Totals],[Size_mean_B]]</f>
        <v>2.7440742896931239E-4</v>
      </c>
      <c r="N181" s="17">
        <f>SUM($M$2:Table27[[#This Row],[Column1]])</f>
        <v>0.98404619641226454</v>
      </c>
    </row>
    <row r="182" spans="1:14" x14ac:dyDescent="0.25">
      <c r="A182" s="9" t="s">
        <v>581</v>
      </c>
      <c r="B182" s="9" t="s">
        <v>282</v>
      </c>
      <c r="C182" s="11">
        <v>3</v>
      </c>
      <c r="D182" s="10">
        <v>551000</v>
      </c>
      <c r="E182" s="10">
        <v>742000</v>
      </c>
      <c r="F182" s="9" t="s">
        <v>492</v>
      </c>
      <c r="G182" s="9" t="s">
        <v>493</v>
      </c>
      <c r="H182" s="9">
        <v>1180000</v>
      </c>
      <c r="I182" s="9">
        <v>1910000</v>
      </c>
      <c r="J182" s="9" t="s">
        <v>251</v>
      </c>
      <c r="K182" s="9" t="s">
        <v>500</v>
      </c>
      <c r="L182" s="10">
        <f>(Table27[[#This Row],[Size_min_B]]+Table27[[#This Row],[Size_max_B]])/2 * IF(Table27[[#This Row],[Unit_B]]="Pairs",2,1)</f>
        <v>1293000</v>
      </c>
      <c r="M182" s="6">
        <f>Table27[[#This Row],[Size_mean_B]]/Table27[[#Totals],[Size_mean_B]]</f>
        <v>2.6818503828973618E-4</v>
      </c>
      <c r="N182" s="17">
        <f>SUM($M$2:Table27[[#This Row],[Column1]])</f>
        <v>0.98431438145055428</v>
      </c>
    </row>
    <row r="183" spans="1:14" x14ac:dyDescent="0.25">
      <c r="A183" s="9" t="s">
        <v>687</v>
      </c>
      <c r="B183" s="9" t="s">
        <v>688</v>
      </c>
      <c r="C183" s="11">
        <v>3</v>
      </c>
      <c r="D183" s="10">
        <v>257000</v>
      </c>
      <c r="E183" s="10">
        <v>1010000</v>
      </c>
      <c r="F183" s="9" t="s">
        <v>492</v>
      </c>
      <c r="G183" s="9" t="s">
        <v>500</v>
      </c>
      <c r="H183" s="9"/>
      <c r="I183" s="9"/>
      <c r="J183" s="9"/>
      <c r="K183" s="9"/>
      <c r="L183" s="10">
        <f>(Table27[[#This Row],[Size_min_B]]+Table27[[#This Row],[Size_max_B]])/2 * IF(Table27[[#This Row],[Unit_B]]="Pairs",2,1)</f>
        <v>1267000</v>
      </c>
      <c r="M183" s="6">
        <f>Table27[[#This Row],[Size_mean_B]]/Table27[[#Totals],[Size_mean_B]]</f>
        <v>2.6279229970077009E-4</v>
      </c>
      <c r="N183" s="17">
        <f>SUM($M$2:Table27[[#This Row],[Column1]])</f>
        <v>0.984577173750255</v>
      </c>
    </row>
    <row r="184" spans="1:14" x14ac:dyDescent="0.25">
      <c r="A184" s="9" t="s">
        <v>115</v>
      </c>
      <c r="B184" s="9" t="s">
        <v>114</v>
      </c>
      <c r="C184" s="11"/>
      <c r="D184" s="10">
        <v>463000</v>
      </c>
      <c r="E184" s="10">
        <v>767000</v>
      </c>
      <c r="F184" s="9" t="s">
        <v>492</v>
      </c>
      <c r="G184" s="9" t="s">
        <v>496</v>
      </c>
      <c r="H184" s="9"/>
      <c r="I184" s="9"/>
      <c r="J184" s="9"/>
      <c r="K184" s="9"/>
      <c r="L184" s="10">
        <f>(Table27[[#This Row],[Size_min_B]]+Table27[[#This Row],[Size_max_B]])/2 * IF(Table27[[#This Row],[Unit_B]]="Pairs",2,1)</f>
        <v>1230000</v>
      </c>
      <c r="M184" s="6">
        <f>Table27[[#This Row],[Size_mean_B]]/Table27[[#Totals],[Size_mean_B]]</f>
        <v>2.5511801786262607E-4</v>
      </c>
      <c r="N184" s="17">
        <f>SUM($M$2:Table27[[#This Row],[Column1]])</f>
        <v>0.9848322917681176</v>
      </c>
    </row>
    <row r="185" spans="1:14" x14ac:dyDescent="0.25">
      <c r="A185" s="9" t="s">
        <v>71</v>
      </c>
      <c r="B185" s="9" t="s">
        <v>70</v>
      </c>
      <c r="C185" s="11">
        <v>2</v>
      </c>
      <c r="D185" s="10">
        <v>331000</v>
      </c>
      <c r="E185" s="10">
        <v>896000</v>
      </c>
      <c r="F185" s="9" t="s">
        <v>492</v>
      </c>
      <c r="G185" s="9" t="s">
        <v>500</v>
      </c>
      <c r="H185" s="9"/>
      <c r="I185" s="9"/>
      <c r="J185" s="9"/>
      <c r="K185" s="9"/>
      <c r="L185" s="10">
        <f>(Table27[[#This Row],[Size_min_B]]+Table27[[#This Row],[Size_max_B]])/2 * IF(Table27[[#This Row],[Unit_B]]="Pairs",2,1)</f>
        <v>1227000</v>
      </c>
      <c r="M185" s="6">
        <f>Table27[[#This Row],[Size_mean_B]]/Table27[[#Totals],[Size_mean_B]]</f>
        <v>2.5449577879466844E-4</v>
      </c>
      <c r="N185" s="17">
        <f>SUM($M$2:Table27[[#This Row],[Column1]])</f>
        <v>0.98508678754691226</v>
      </c>
    </row>
    <row r="186" spans="1:14" x14ac:dyDescent="0.25">
      <c r="A186" s="9" t="s">
        <v>640</v>
      </c>
      <c r="B186" s="9" t="s">
        <v>641</v>
      </c>
      <c r="C186" s="11"/>
      <c r="D186" s="10">
        <v>430000</v>
      </c>
      <c r="E186" s="10">
        <v>761000</v>
      </c>
      <c r="F186" s="9" t="s">
        <v>492</v>
      </c>
      <c r="G186" s="9" t="s">
        <v>493</v>
      </c>
      <c r="H186" s="9"/>
      <c r="I186" s="9"/>
      <c r="J186" s="9"/>
      <c r="K186" s="9"/>
      <c r="L186" s="10">
        <f>(Table27[[#This Row],[Size_min_B]]+Table27[[#This Row],[Size_max_B]])/2 * IF(Table27[[#This Row],[Unit_B]]="Pairs",2,1)</f>
        <v>1191000</v>
      </c>
      <c r="M186" s="6">
        <f>Table27[[#This Row],[Size_mean_B]]/Table27[[#Totals],[Size_mean_B]]</f>
        <v>2.4702890997917691E-4</v>
      </c>
      <c r="N186" s="17">
        <f>SUM($M$2:Table27[[#This Row],[Column1]])</f>
        <v>0.98533381645689144</v>
      </c>
    </row>
    <row r="187" spans="1:14" x14ac:dyDescent="0.25">
      <c r="A187" s="9" t="s">
        <v>719</v>
      </c>
      <c r="B187" s="9" t="s">
        <v>720</v>
      </c>
      <c r="C187" s="11"/>
      <c r="D187" s="10">
        <v>280000</v>
      </c>
      <c r="E187" s="10">
        <v>845000</v>
      </c>
      <c r="F187" s="9" t="s">
        <v>492</v>
      </c>
      <c r="G187" s="9" t="s">
        <v>493</v>
      </c>
      <c r="H187" s="9"/>
      <c r="I187" s="9"/>
      <c r="J187" s="9"/>
      <c r="K187" s="9"/>
      <c r="L187" s="10">
        <f>(Table27[[#This Row],[Size_min_B]]+Table27[[#This Row],[Size_max_B]])/2 * IF(Table27[[#This Row],[Unit_B]]="Pairs",2,1)</f>
        <v>1125000</v>
      </c>
      <c r="M187" s="6">
        <f>Table27[[#This Row],[Size_mean_B]]/Table27[[#Totals],[Size_mean_B]]</f>
        <v>2.333396504841092E-4</v>
      </c>
      <c r="N187" s="17">
        <f>SUM($M$2:Table27[[#This Row],[Column1]])</f>
        <v>0.98556715610737555</v>
      </c>
    </row>
    <row r="188" spans="1:14" x14ac:dyDescent="0.25">
      <c r="A188" s="9" t="s">
        <v>1032</v>
      </c>
      <c r="B188" s="9" t="s">
        <v>1033</v>
      </c>
      <c r="C188" s="11"/>
      <c r="D188" s="10">
        <v>469000</v>
      </c>
      <c r="E188" s="10">
        <v>645000</v>
      </c>
      <c r="F188" s="9" t="s">
        <v>492</v>
      </c>
      <c r="G188" s="9" t="s">
        <v>493</v>
      </c>
      <c r="H188" s="9">
        <v>1980000</v>
      </c>
      <c r="I188" s="9">
        <v>2610000</v>
      </c>
      <c r="J188" s="9" t="s">
        <v>251</v>
      </c>
      <c r="K188" s="9" t="s">
        <v>514</v>
      </c>
      <c r="L188" s="10">
        <f>(Table27[[#This Row],[Size_min_B]]+Table27[[#This Row],[Size_max_B]])/2 * IF(Table27[[#This Row],[Unit_B]]="Pairs",2,1)</f>
        <v>1114000</v>
      </c>
      <c r="M188" s="6">
        <f>Table27[[#This Row],[Size_mean_B]]/Table27[[#Totals],[Size_mean_B]]</f>
        <v>2.3105810723493124E-4</v>
      </c>
      <c r="N188" s="17">
        <f>SUM($M$2:Table27[[#This Row],[Column1]])</f>
        <v>0.98579821421461045</v>
      </c>
    </row>
    <row r="189" spans="1:14" x14ac:dyDescent="0.25">
      <c r="A189" s="9" t="s">
        <v>1187</v>
      </c>
      <c r="B189" s="9" t="s">
        <v>1188</v>
      </c>
      <c r="C189" s="11"/>
      <c r="D189" s="10">
        <v>489000</v>
      </c>
      <c r="E189" s="10">
        <v>623000</v>
      </c>
      <c r="F189" s="9" t="s">
        <v>492</v>
      </c>
      <c r="G189" s="9" t="s">
        <v>493</v>
      </c>
      <c r="H189" s="9">
        <v>375000</v>
      </c>
      <c r="I189" s="9">
        <v>505000</v>
      </c>
      <c r="J189" s="9" t="s">
        <v>251</v>
      </c>
      <c r="K189" s="9" t="s">
        <v>493</v>
      </c>
      <c r="L189" s="10">
        <f>(Table27[[#This Row],[Size_min_B]]+Table27[[#This Row],[Size_max_B]])/2 * IF(Table27[[#This Row],[Unit_B]]="Pairs",2,1)</f>
        <v>1112000</v>
      </c>
      <c r="M189" s="6">
        <f>Table27[[#This Row],[Size_mean_B]]/Table27[[#Totals],[Size_mean_B]]</f>
        <v>2.3064328118962616E-4</v>
      </c>
      <c r="N189" s="17">
        <f>SUM($M$2:Table27[[#This Row],[Column1]])</f>
        <v>0.98602885749580005</v>
      </c>
    </row>
    <row r="190" spans="1:14" x14ac:dyDescent="0.25">
      <c r="A190" s="9" t="s">
        <v>806</v>
      </c>
      <c r="B190" s="9" t="s">
        <v>807</v>
      </c>
      <c r="C190" s="11"/>
      <c r="D190" s="10">
        <v>304000</v>
      </c>
      <c r="E190" s="10">
        <v>776000</v>
      </c>
      <c r="F190" s="9" t="s">
        <v>492</v>
      </c>
      <c r="G190" s="9" t="s">
        <v>502</v>
      </c>
      <c r="H190" s="9"/>
      <c r="I190" s="9"/>
      <c r="J190" s="9"/>
      <c r="K190" s="9"/>
      <c r="L190" s="10">
        <f>(Table27[[#This Row],[Size_min_B]]+Table27[[#This Row],[Size_max_B]])/2 * IF(Table27[[#This Row],[Unit_B]]="Pairs",2,1)</f>
        <v>1080000</v>
      </c>
      <c r="M190" s="6">
        <f>Table27[[#This Row],[Size_mean_B]]/Table27[[#Totals],[Size_mean_B]]</f>
        <v>2.2400606446474483E-4</v>
      </c>
      <c r="N190" s="17">
        <f>SUM($M$2:Table27[[#This Row],[Column1]])</f>
        <v>0.98625286356026476</v>
      </c>
    </row>
    <row r="191" spans="1:14" x14ac:dyDescent="0.25">
      <c r="A191" s="9" t="s">
        <v>924</v>
      </c>
      <c r="B191" s="9" t="s">
        <v>925</v>
      </c>
      <c r="C191" s="11">
        <v>2</v>
      </c>
      <c r="D191" s="10">
        <v>370000</v>
      </c>
      <c r="E191" s="10">
        <v>646000</v>
      </c>
      <c r="F191" s="9" t="s">
        <v>492</v>
      </c>
      <c r="G191" s="9" t="s">
        <v>500</v>
      </c>
      <c r="H191" s="9"/>
      <c r="I191" s="9"/>
      <c r="J191" s="9"/>
      <c r="K191" s="9"/>
      <c r="L191" s="10">
        <f>(Table27[[#This Row],[Size_min_B]]+Table27[[#This Row],[Size_max_B]])/2 * IF(Table27[[#This Row],[Unit_B]]="Pairs",2,1)</f>
        <v>1016000</v>
      </c>
      <c r="M191" s="6">
        <f>Table27[[#This Row],[Size_mean_B]]/Table27[[#Totals],[Size_mean_B]]</f>
        <v>2.1073163101498218E-4</v>
      </c>
      <c r="N191" s="17">
        <f>SUM($M$2:Table27[[#This Row],[Column1]])</f>
        <v>0.9864635951912798</v>
      </c>
    </row>
    <row r="192" spans="1:14" x14ac:dyDescent="0.25">
      <c r="A192" s="9" t="s">
        <v>1179</v>
      </c>
      <c r="B192" s="9" t="s">
        <v>1180</v>
      </c>
      <c r="C192" s="11">
        <v>3</v>
      </c>
      <c r="D192" s="10">
        <v>409000</v>
      </c>
      <c r="E192" s="10">
        <v>603000</v>
      </c>
      <c r="F192" s="9" t="s">
        <v>492</v>
      </c>
      <c r="G192" s="9" t="s">
        <v>500</v>
      </c>
      <c r="H192" s="9"/>
      <c r="I192" s="9"/>
      <c r="J192" s="9"/>
      <c r="K192" s="9"/>
      <c r="L192" s="10">
        <f>(Table27[[#This Row],[Size_min_B]]+Table27[[#This Row],[Size_max_B]])/2 * IF(Table27[[#This Row],[Unit_B]]="Pairs",2,1)</f>
        <v>1012000</v>
      </c>
      <c r="M192" s="6">
        <f>Table27[[#This Row],[Size_mean_B]]/Table27[[#Totals],[Size_mean_B]]</f>
        <v>2.0990197892437201E-4</v>
      </c>
      <c r="N192" s="17">
        <f>SUM($M$2:Table27[[#This Row],[Column1]])</f>
        <v>0.98667349717020414</v>
      </c>
    </row>
    <row r="193" spans="1:14" x14ac:dyDescent="0.25">
      <c r="A193" s="9" t="s">
        <v>740</v>
      </c>
      <c r="B193" s="9" t="s">
        <v>741</v>
      </c>
      <c r="C193" s="11">
        <v>1</v>
      </c>
      <c r="D193" s="10">
        <v>979000</v>
      </c>
      <c r="E193" s="10">
        <v>1020000</v>
      </c>
      <c r="F193" s="9" t="s">
        <v>251</v>
      </c>
      <c r="G193" s="9" t="s">
        <v>500</v>
      </c>
      <c r="H193" s="9"/>
      <c r="I193" s="9"/>
      <c r="J193" s="9"/>
      <c r="K193" s="9"/>
      <c r="L193" s="10">
        <f>(Table27[[#This Row],[Size_min_B]]+Table27[[#This Row],[Size_max_B]])/2 * IF(Table27[[#This Row],[Unit_B]]="Pairs",2,1)</f>
        <v>999500</v>
      </c>
      <c r="M193" s="6">
        <f>Table27[[#This Row],[Size_mean_B]]/Table27[[#Totals],[Size_mean_B]]</f>
        <v>2.0730931614121523E-4</v>
      </c>
      <c r="N193" s="17">
        <f>SUM($M$2:Table27[[#This Row],[Column1]])</f>
        <v>0.98688080648634535</v>
      </c>
    </row>
    <row r="194" spans="1:14" x14ac:dyDescent="0.25">
      <c r="A194" s="9" t="s">
        <v>1105</v>
      </c>
      <c r="B194" s="9" t="s">
        <v>335</v>
      </c>
      <c r="C194" s="11">
        <v>3</v>
      </c>
      <c r="D194" s="10">
        <v>426000</v>
      </c>
      <c r="E194" s="10">
        <v>562000</v>
      </c>
      <c r="F194" s="9" t="s">
        <v>492</v>
      </c>
      <c r="G194" s="9" t="s">
        <v>502</v>
      </c>
      <c r="H194" s="9">
        <v>1140000</v>
      </c>
      <c r="I194" s="9">
        <v>1440000</v>
      </c>
      <c r="J194" s="9" t="s">
        <v>251</v>
      </c>
      <c r="K194" s="9" t="s">
        <v>500</v>
      </c>
      <c r="L194" s="10">
        <f>(Table27[[#This Row],[Size_min_B]]+Table27[[#This Row],[Size_max_B]])/2 * IF(Table27[[#This Row],[Unit_B]]="Pairs",2,1)</f>
        <v>988000</v>
      </c>
      <c r="M194" s="6">
        <f>Table27[[#This Row],[Size_mean_B]]/Table27[[#Totals],[Size_mean_B]]</f>
        <v>2.0492406638071101E-4</v>
      </c>
      <c r="N194" s="17">
        <f>SUM($M$2:Table27[[#This Row],[Column1]])</f>
        <v>0.98708573055272608</v>
      </c>
    </row>
    <row r="195" spans="1:14" x14ac:dyDescent="0.25">
      <c r="A195" s="9" t="s">
        <v>1042</v>
      </c>
      <c r="B195" s="9" t="s">
        <v>1043</v>
      </c>
      <c r="C195" s="11"/>
      <c r="D195" s="10">
        <v>403000</v>
      </c>
      <c r="E195" s="10">
        <v>582000</v>
      </c>
      <c r="F195" s="9" t="s">
        <v>492</v>
      </c>
      <c r="G195" s="9" t="s">
        <v>493</v>
      </c>
      <c r="H195" s="9"/>
      <c r="I195" s="9"/>
      <c r="J195" s="9"/>
      <c r="K195" s="9"/>
      <c r="L195" s="10">
        <f>(Table27[[#This Row],[Size_min_B]]+Table27[[#This Row],[Size_max_B]])/2 * IF(Table27[[#This Row],[Unit_B]]="Pairs",2,1)</f>
        <v>985000</v>
      </c>
      <c r="M195" s="6">
        <f>Table27[[#This Row],[Size_mean_B]]/Table27[[#Totals],[Size_mean_B]]</f>
        <v>2.0430182731275337E-4</v>
      </c>
      <c r="N195" s="17">
        <f>SUM($M$2:Table27[[#This Row],[Column1]])</f>
        <v>0.98729003238003887</v>
      </c>
    </row>
    <row r="196" spans="1:14" x14ac:dyDescent="0.25">
      <c r="A196" s="9" t="s">
        <v>835</v>
      </c>
      <c r="B196" s="9" t="s">
        <v>836</v>
      </c>
      <c r="C196" s="11"/>
      <c r="D196" s="10">
        <v>301000</v>
      </c>
      <c r="E196" s="10">
        <v>678000</v>
      </c>
      <c r="F196" s="9" t="s">
        <v>492</v>
      </c>
      <c r="G196" s="9" t="s">
        <v>496</v>
      </c>
      <c r="H196" s="9"/>
      <c r="I196" s="9"/>
      <c r="J196" s="9"/>
      <c r="K196" s="9"/>
      <c r="L196" s="10">
        <f>(Table27[[#This Row],[Size_min_B]]+Table27[[#This Row],[Size_max_B]])/2 * IF(Table27[[#This Row],[Unit_B]]="Pairs",2,1)</f>
        <v>979000</v>
      </c>
      <c r="M196" s="6">
        <f>Table27[[#This Row],[Size_mean_B]]/Table27[[#Totals],[Size_mean_B]]</f>
        <v>2.0305734917683814E-4</v>
      </c>
      <c r="N196" s="17">
        <f>SUM($M$2:Table27[[#This Row],[Column1]])</f>
        <v>0.98749308972921568</v>
      </c>
    </row>
    <row r="197" spans="1:14" x14ac:dyDescent="0.25">
      <c r="A197" s="9" t="s">
        <v>672</v>
      </c>
      <c r="B197" s="9" t="s">
        <v>331</v>
      </c>
      <c r="C197" s="11">
        <v>2</v>
      </c>
      <c r="D197" s="10">
        <v>265000</v>
      </c>
      <c r="E197" s="10">
        <v>1650000</v>
      </c>
      <c r="F197" s="9" t="s">
        <v>565</v>
      </c>
      <c r="G197" s="9" t="s">
        <v>500</v>
      </c>
      <c r="H197" s="9"/>
      <c r="I197" s="9"/>
      <c r="J197" s="9"/>
      <c r="K197" s="9"/>
      <c r="L197" s="10">
        <f>(Table27[[#This Row],[Size_min_B]]+Table27[[#This Row],[Size_max_B]])/2 * IF(Table27[[#This Row],[Unit_B]]="Pairs",2,1)</f>
        <v>957500</v>
      </c>
      <c r="M197" s="6">
        <f>Table27[[#This Row],[Size_mean_B]]/Table27[[#Totals],[Size_mean_B]]</f>
        <v>1.985979691898085E-4</v>
      </c>
      <c r="N197" s="17">
        <f>SUM($M$2:Table27[[#This Row],[Column1]])</f>
        <v>0.98769168769840554</v>
      </c>
    </row>
    <row r="198" spans="1:14" x14ac:dyDescent="0.25">
      <c r="A198" s="9" t="s">
        <v>1013</v>
      </c>
      <c r="B198" s="9" t="s">
        <v>1014</v>
      </c>
      <c r="C198" s="11"/>
      <c r="D198" s="10">
        <v>438000</v>
      </c>
      <c r="E198" s="10">
        <v>514000</v>
      </c>
      <c r="F198" s="9" t="s">
        <v>492</v>
      </c>
      <c r="G198" s="9" t="s">
        <v>502</v>
      </c>
      <c r="H198" s="9"/>
      <c r="I198" s="9"/>
      <c r="J198" s="9"/>
      <c r="K198" s="9"/>
      <c r="L198" s="10">
        <f>(Table27[[#This Row],[Size_min_B]]+Table27[[#This Row],[Size_max_B]])/2 * IF(Table27[[#This Row],[Unit_B]]="Pairs",2,1)</f>
        <v>952000</v>
      </c>
      <c r="M198" s="6">
        <f>Table27[[#This Row],[Size_mean_B]]/Table27[[#Totals],[Size_mean_B]]</f>
        <v>1.974571975652195E-4</v>
      </c>
      <c r="N198" s="17">
        <f>SUM($M$2:Table27[[#This Row],[Column1]])</f>
        <v>0.98788914489597079</v>
      </c>
    </row>
    <row r="199" spans="1:14" x14ac:dyDescent="0.25">
      <c r="A199" s="9" t="s">
        <v>497</v>
      </c>
      <c r="B199" s="9" t="s">
        <v>353</v>
      </c>
      <c r="C199" s="11"/>
      <c r="D199" s="10">
        <v>409000</v>
      </c>
      <c r="E199" s="10">
        <v>534000</v>
      </c>
      <c r="F199" s="9" t="s">
        <v>492</v>
      </c>
      <c r="G199" s="9" t="s">
        <v>496</v>
      </c>
      <c r="H199" s="9">
        <v>434000</v>
      </c>
      <c r="I199" s="9">
        <v>527000</v>
      </c>
      <c r="J199" s="9" t="s">
        <v>251</v>
      </c>
      <c r="K199" s="9" t="s">
        <v>498</v>
      </c>
      <c r="L199" s="10">
        <f>(Table27[[#This Row],[Size_min_B]]+Table27[[#This Row],[Size_max_B]])/2 * IF(Table27[[#This Row],[Unit_B]]="Pairs",2,1)</f>
        <v>943000</v>
      </c>
      <c r="M199" s="6">
        <f>Table27[[#This Row],[Size_mean_B]]/Table27[[#Totals],[Size_mean_B]]</f>
        <v>1.9559048036134664E-4</v>
      </c>
      <c r="N199" s="17">
        <f>SUM($M$2:Table27[[#This Row],[Column1]])</f>
        <v>0.98808473537633212</v>
      </c>
    </row>
    <row r="200" spans="1:14" x14ac:dyDescent="0.25">
      <c r="A200" s="9" t="s">
        <v>596</v>
      </c>
      <c r="B200" s="9" t="s">
        <v>597</v>
      </c>
      <c r="C200" s="11"/>
      <c r="D200" s="10">
        <v>281000</v>
      </c>
      <c r="E200" s="10">
        <v>653000</v>
      </c>
      <c r="F200" s="9" t="s">
        <v>492</v>
      </c>
      <c r="G200" s="9" t="s">
        <v>493</v>
      </c>
      <c r="H200" s="9"/>
      <c r="I200" s="9"/>
      <c r="J200" s="9"/>
      <c r="K200" s="9"/>
      <c r="L200" s="10">
        <f>(Table27[[#This Row],[Size_min_B]]+Table27[[#This Row],[Size_max_B]])/2 * IF(Table27[[#This Row],[Unit_B]]="Pairs",2,1)</f>
        <v>934000</v>
      </c>
      <c r="M200" s="6">
        <f>Table27[[#This Row],[Size_mean_B]]/Table27[[#Totals],[Size_mean_B]]</f>
        <v>1.9372376315747377E-4</v>
      </c>
      <c r="N200" s="17">
        <f>SUM($M$2:Table27[[#This Row],[Column1]])</f>
        <v>0.98827845913948964</v>
      </c>
    </row>
    <row r="201" spans="1:14" x14ac:dyDescent="0.25">
      <c r="A201" s="9" t="s">
        <v>1142</v>
      </c>
      <c r="B201" s="9" t="s">
        <v>360</v>
      </c>
      <c r="C201" s="11"/>
      <c r="D201" s="10">
        <v>316000</v>
      </c>
      <c r="E201" s="10">
        <v>605000</v>
      </c>
      <c r="F201" s="9" t="s">
        <v>492</v>
      </c>
      <c r="G201" s="9" t="s">
        <v>496</v>
      </c>
      <c r="H201" s="9"/>
      <c r="I201" s="9"/>
      <c r="J201" s="9"/>
      <c r="K201" s="9"/>
      <c r="L201" s="10">
        <f>(Table27[[#This Row],[Size_min_B]]+Table27[[#This Row],[Size_max_B]])/2 * IF(Table27[[#This Row],[Unit_B]]="Pairs",2,1)</f>
        <v>921000</v>
      </c>
      <c r="M201" s="6">
        <f>Table27[[#This Row],[Size_mean_B]]/Table27[[#Totals],[Size_mean_B]]</f>
        <v>1.9102739386299072E-4</v>
      </c>
      <c r="N201" s="17">
        <f>SUM($M$2:Table27[[#This Row],[Column1]])</f>
        <v>0.98846948653335265</v>
      </c>
    </row>
    <row r="202" spans="1:14" x14ac:dyDescent="0.25">
      <c r="A202" s="9" t="s">
        <v>577</v>
      </c>
      <c r="B202" s="9" t="s">
        <v>578</v>
      </c>
      <c r="C202" s="11"/>
      <c r="D202" s="10">
        <v>164000</v>
      </c>
      <c r="E202" s="10">
        <v>756000</v>
      </c>
      <c r="F202" s="9" t="s">
        <v>492</v>
      </c>
      <c r="G202" s="9" t="s">
        <v>500</v>
      </c>
      <c r="H202" s="9"/>
      <c r="I202" s="9"/>
      <c r="J202" s="9"/>
      <c r="K202" s="9"/>
      <c r="L202" s="10">
        <f>(Table27[[#This Row],[Size_min_B]]+Table27[[#This Row],[Size_max_B]])/2 * IF(Table27[[#This Row],[Unit_B]]="Pairs",2,1)</f>
        <v>920000</v>
      </c>
      <c r="M202" s="6">
        <f>Table27[[#This Row],[Size_mean_B]]/Table27[[#Totals],[Size_mean_B]]</f>
        <v>1.9081998084033818E-4</v>
      </c>
      <c r="N202" s="17">
        <f>SUM($M$2:Table27[[#This Row],[Column1]])</f>
        <v>0.98866030651419301</v>
      </c>
    </row>
    <row r="203" spans="1:14" x14ac:dyDescent="0.25">
      <c r="A203" s="9" t="s">
        <v>986</v>
      </c>
      <c r="B203" s="9" t="s">
        <v>987</v>
      </c>
      <c r="C203" s="11"/>
      <c r="D203" s="10">
        <v>401000</v>
      </c>
      <c r="E203" s="10">
        <v>512000</v>
      </c>
      <c r="F203" s="9" t="s">
        <v>492</v>
      </c>
      <c r="G203" s="9" t="s">
        <v>496</v>
      </c>
      <c r="H203" s="9">
        <v>571000</v>
      </c>
      <c r="I203" s="9">
        <v>798000</v>
      </c>
      <c r="J203" s="9" t="s">
        <v>251</v>
      </c>
      <c r="K203" s="9" t="s">
        <v>496</v>
      </c>
      <c r="L203" s="10">
        <f>(Table27[[#This Row],[Size_min_B]]+Table27[[#This Row],[Size_max_B]])/2 * IF(Table27[[#This Row],[Unit_B]]="Pairs",2,1)</f>
        <v>913000</v>
      </c>
      <c r="M203" s="6">
        <f>Table27[[#This Row],[Size_mean_B]]/Table27[[#Totals],[Size_mean_B]]</f>
        <v>1.893680896817704E-4</v>
      </c>
      <c r="N203" s="17">
        <f>SUM($M$2:Table27[[#This Row],[Column1]])</f>
        <v>0.98884967460387474</v>
      </c>
    </row>
    <row r="204" spans="1:14" x14ac:dyDescent="0.25">
      <c r="A204" s="9" t="s">
        <v>697</v>
      </c>
      <c r="B204" s="9" t="s">
        <v>419</v>
      </c>
      <c r="C204" s="11"/>
      <c r="D204" s="10">
        <v>299000</v>
      </c>
      <c r="E204" s="10">
        <v>598000</v>
      </c>
      <c r="F204" s="9" t="s">
        <v>492</v>
      </c>
      <c r="G204" s="9" t="s">
        <v>498</v>
      </c>
      <c r="H204" s="9"/>
      <c r="I204" s="9"/>
      <c r="J204" s="9"/>
      <c r="K204" s="9"/>
      <c r="L204" s="10">
        <f>(Table27[[#This Row],[Size_min_B]]+Table27[[#This Row],[Size_max_B]])/2 * IF(Table27[[#This Row],[Unit_B]]="Pairs",2,1)</f>
        <v>897000</v>
      </c>
      <c r="M204" s="6">
        <f>Table27[[#This Row],[Size_mean_B]]/Table27[[#Totals],[Size_mean_B]]</f>
        <v>1.8604948131932972E-4</v>
      </c>
      <c r="N204" s="17">
        <f>SUM($M$2:Table27[[#This Row],[Column1]])</f>
        <v>0.98903572408519402</v>
      </c>
    </row>
    <row r="205" spans="1:14" x14ac:dyDescent="0.25">
      <c r="A205" s="9" t="s">
        <v>1003</v>
      </c>
      <c r="B205" s="9" t="s">
        <v>272</v>
      </c>
      <c r="C205" s="11">
        <v>3</v>
      </c>
      <c r="D205" s="10">
        <v>352000</v>
      </c>
      <c r="E205" s="10">
        <v>524000</v>
      </c>
      <c r="F205" s="9" t="s">
        <v>492</v>
      </c>
      <c r="G205" s="9" t="s">
        <v>500</v>
      </c>
      <c r="H205" s="9"/>
      <c r="I205" s="9"/>
      <c r="J205" s="9"/>
      <c r="K205" s="9"/>
      <c r="L205" s="10">
        <f>(Table27[[#This Row],[Size_min_B]]+Table27[[#This Row],[Size_max_B]])/2 * IF(Table27[[#This Row],[Unit_B]]="Pairs",2,1)</f>
        <v>876000</v>
      </c>
      <c r="M205" s="6">
        <f>Table27[[#This Row],[Size_mean_B]]/Table27[[#Totals],[Size_mean_B]]</f>
        <v>1.8169380784362635E-4</v>
      </c>
      <c r="N205" s="17">
        <f>SUM($M$2:Table27[[#This Row],[Column1]])</f>
        <v>0.98921741789303763</v>
      </c>
    </row>
    <row r="206" spans="1:14" x14ac:dyDescent="0.25">
      <c r="A206" s="9" t="s">
        <v>563</v>
      </c>
      <c r="B206" s="9" t="s">
        <v>564</v>
      </c>
      <c r="C206" s="11"/>
      <c r="D206" s="10">
        <v>666000</v>
      </c>
      <c r="E206" s="10">
        <v>1060000</v>
      </c>
      <c r="F206" s="9" t="s">
        <v>565</v>
      </c>
      <c r="G206" s="9" t="s">
        <v>496</v>
      </c>
      <c r="H206" s="9"/>
      <c r="I206" s="9"/>
      <c r="J206" s="9"/>
      <c r="K206" s="9"/>
      <c r="L206" s="10">
        <f>(Table27[[#This Row],[Size_min_B]]+Table27[[#This Row],[Size_max_B]])/2 * IF(Table27[[#This Row],[Unit_B]]="Pairs",2,1)</f>
        <v>863000</v>
      </c>
      <c r="M206" s="6">
        <f>Table27[[#This Row],[Size_mean_B]]/Table27[[#Totals],[Size_mean_B]]</f>
        <v>1.7899743854914331E-4</v>
      </c>
      <c r="N206" s="17">
        <f>SUM($M$2:Table27[[#This Row],[Column1]])</f>
        <v>0.98939641533158673</v>
      </c>
    </row>
    <row r="207" spans="1:14" x14ac:dyDescent="0.25">
      <c r="A207" s="9" t="s">
        <v>28</v>
      </c>
      <c r="B207" s="9" t="s">
        <v>27</v>
      </c>
      <c r="C207" s="11">
        <v>3</v>
      </c>
      <c r="D207" s="10">
        <v>614000</v>
      </c>
      <c r="E207" s="10">
        <v>1100000</v>
      </c>
      <c r="F207" s="9" t="s">
        <v>565</v>
      </c>
      <c r="G207" s="9" t="s">
        <v>493</v>
      </c>
      <c r="H207" s="9"/>
      <c r="I207" s="9"/>
      <c r="J207" s="9"/>
      <c r="K207" s="9"/>
      <c r="L207" s="10">
        <f>(Table27[[#This Row],[Size_min_B]]+Table27[[#This Row],[Size_max_B]])/2 * IF(Table27[[#This Row],[Unit_B]]="Pairs",2,1)</f>
        <v>857000</v>
      </c>
      <c r="M207" s="6">
        <f>Table27[[#This Row],[Size_mean_B]]/Table27[[#Totals],[Size_mean_B]]</f>
        <v>1.7775296041322807E-4</v>
      </c>
      <c r="N207" s="17">
        <f>SUM($M$2:Table27[[#This Row],[Column1]])</f>
        <v>0.98957416829199996</v>
      </c>
    </row>
    <row r="208" spans="1:14" x14ac:dyDescent="0.25">
      <c r="A208" s="9" t="s">
        <v>892</v>
      </c>
      <c r="B208" s="9" t="s">
        <v>356</v>
      </c>
      <c r="C208" s="11"/>
      <c r="D208" s="10">
        <v>394000</v>
      </c>
      <c r="E208" s="10">
        <v>460000</v>
      </c>
      <c r="F208" s="9" t="s">
        <v>492</v>
      </c>
      <c r="G208" s="9" t="s">
        <v>496</v>
      </c>
      <c r="H208" s="9">
        <v>335000</v>
      </c>
      <c r="I208" s="9">
        <v>336000</v>
      </c>
      <c r="J208" s="9" t="s">
        <v>251</v>
      </c>
      <c r="K208" s="9" t="s">
        <v>496</v>
      </c>
      <c r="L208" s="10">
        <f>(Table27[[#This Row],[Size_min_B]]+Table27[[#This Row],[Size_max_B]])/2 * IF(Table27[[#This Row],[Unit_B]]="Pairs",2,1)</f>
        <v>854000</v>
      </c>
      <c r="M208" s="6">
        <f>Table27[[#This Row],[Size_mean_B]]/Table27[[#Totals],[Size_mean_B]]</f>
        <v>1.7713072134527044E-4</v>
      </c>
      <c r="N208" s="17">
        <f>SUM($M$2:Table27[[#This Row],[Column1]])</f>
        <v>0.98975129901334524</v>
      </c>
    </row>
    <row r="209" spans="1:14" x14ac:dyDescent="0.25">
      <c r="A209" s="9" t="s">
        <v>32</v>
      </c>
      <c r="B209" s="9" t="s">
        <v>670</v>
      </c>
      <c r="C209" s="11">
        <v>3</v>
      </c>
      <c r="D209" s="10">
        <v>230000</v>
      </c>
      <c r="E209" s="10">
        <v>623000</v>
      </c>
      <c r="F209" s="9" t="s">
        <v>492</v>
      </c>
      <c r="G209" s="9" t="s">
        <v>500</v>
      </c>
      <c r="H209" s="9"/>
      <c r="I209" s="9"/>
      <c r="J209" s="9"/>
      <c r="K209" s="9"/>
      <c r="L209" s="10">
        <f>(Table27[[#This Row],[Size_min_B]]+Table27[[#This Row],[Size_max_B]])/2 * IF(Table27[[#This Row],[Unit_B]]="Pairs",2,1)</f>
        <v>853000</v>
      </c>
      <c r="M209" s="6">
        <f>Table27[[#This Row],[Size_mean_B]]/Table27[[#Totals],[Size_mean_B]]</f>
        <v>1.769233083226179E-4</v>
      </c>
      <c r="N209" s="17">
        <f>SUM($M$2:Table27[[#This Row],[Column1]])</f>
        <v>0.98992822232166788</v>
      </c>
    </row>
    <row r="210" spans="1:14" x14ac:dyDescent="0.25">
      <c r="A210" s="9" t="s">
        <v>985</v>
      </c>
      <c r="B210" s="9" t="s">
        <v>293</v>
      </c>
      <c r="C210" s="11"/>
      <c r="D210" s="10">
        <v>330000</v>
      </c>
      <c r="E210" s="10">
        <v>498000</v>
      </c>
      <c r="F210" s="9" t="s">
        <v>492</v>
      </c>
      <c r="G210" s="9" t="s">
        <v>500</v>
      </c>
      <c r="H210" s="9">
        <v>292000</v>
      </c>
      <c r="I210" s="9">
        <v>431000</v>
      </c>
      <c r="J210" s="9" t="s">
        <v>251</v>
      </c>
      <c r="K210" s="9" t="s">
        <v>514</v>
      </c>
      <c r="L210" s="10">
        <f>(Table27[[#This Row],[Size_min_B]]+Table27[[#This Row],[Size_max_B]])/2 * IF(Table27[[#This Row],[Unit_B]]="Pairs",2,1)</f>
        <v>828000</v>
      </c>
      <c r="M210" s="6">
        <f>Table27[[#This Row],[Size_mean_B]]/Table27[[#Totals],[Size_mean_B]]</f>
        <v>1.7173798275630435E-4</v>
      </c>
      <c r="N210" s="17">
        <f>SUM($M$2:Table27[[#This Row],[Column1]])</f>
        <v>0.99009996030442415</v>
      </c>
    </row>
    <row r="211" spans="1:14" x14ac:dyDescent="0.25">
      <c r="A211" s="9" t="s">
        <v>1159</v>
      </c>
      <c r="B211" s="9" t="s">
        <v>1160</v>
      </c>
      <c r="C211" s="11">
        <v>2</v>
      </c>
      <c r="D211" s="10">
        <v>340000</v>
      </c>
      <c r="E211" s="10">
        <v>484000</v>
      </c>
      <c r="F211" s="9" t="s">
        <v>492</v>
      </c>
      <c r="G211" s="9" t="s">
        <v>500</v>
      </c>
      <c r="H211" s="9">
        <v>180000</v>
      </c>
      <c r="I211" s="9">
        <v>203000</v>
      </c>
      <c r="J211" s="9" t="s">
        <v>251</v>
      </c>
      <c r="K211" s="9" t="s">
        <v>500</v>
      </c>
      <c r="L211" s="10">
        <f>(Table27[[#This Row],[Size_min_B]]+Table27[[#This Row],[Size_max_B]])/2 * IF(Table27[[#This Row],[Unit_B]]="Pairs",2,1)</f>
        <v>824000</v>
      </c>
      <c r="M211" s="6">
        <f>Table27[[#This Row],[Size_mean_B]]/Table27[[#Totals],[Size_mean_B]]</f>
        <v>1.709083306656942E-4</v>
      </c>
      <c r="N211" s="17">
        <f>SUM($M$2:Table27[[#This Row],[Column1]])</f>
        <v>0.99027086863508984</v>
      </c>
    </row>
    <row r="212" spans="1:14" x14ac:dyDescent="0.25">
      <c r="A212" s="9" t="s">
        <v>546</v>
      </c>
      <c r="B212" s="9" t="s">
        <v>547</v>
      </c>
      <c r="C212" s="11"/>
      <c r="D212" s="10">
        <v>232000</v>
      </c>
      <c r="E212" s="10">
        <v>586000</v>
      </c>
      <c r="F212" s="9" t="s">
        <v>492</v>
      </c>
      <c r="G212" s="9" t="s">
        <v>493</v>
      </c>
      <c r="H212" s="9"/>
      <c r="I212" s="9"/>
      <c r="J212" s="9"/>
      <c r="K212" s="9"/>
      <c r="L212" s="10">
        <f>(Table27[[#This Row],[Size_min_B]]+Table27[[#This Row],[Size_max_B]])/2 * IF(Table27[[#This Row],[Unit_B]]="Pairs",2,1)</f>
        <v>818000</v>
      </c>
      <c r="M212" s="6">
        <f>Table27[[#This Row],[Size_mean_B]]/Table27[[#Totals],[Size_mean_B]]</f>
        <v>1.6966385252977894E-4</v>
      </c>
      <c r="N212" s="17">
        <f>SUM($M$2:Table27[[#This Row],[Column1]])</f>
        <v>0.99044053248761965</v>
      </c>
    </row>
    <row r="213" spans="1:14" x14ac:dyDescent="0.25">
      <c r="A213" s="9" t="s">
        <v>863</v>
      </c>
      <c r="B213" s="9" t="s">
        <v>284</v>
      </c>
      <c r="C213" s="11">
        <v>1</v>
      </c>
      <c r="D213" s="10">
        <v>338000</v>
      </c>
      <c r="E213" s="10">
        <v>445000</v>
      </c>
      <c r="F213" s="9" t="s">
        <v>492</v>
      </c>
      <c r="G213" s="9" t="s">
        <v>502</v>
      </c>
      <c r="H213" s="9">
        <v>1430000</v>
      </c>
      <c r="I213" s="9">
        <v>3520000</v>
      </c>
      <c r="J213" s="9" t="s">
        <v>251</v>
      </c>
      <c r="K213" s="9" t="s">
        <v>500</v>
      </c>
      <c r="L213" s="10">
        <f>(Table27[[#This Row],[Size_min_B]]+Table27[[#This Row],[Size_max_B]])/2 * IF(Table27[[#This Row],[Unit_B]]="Pairs",2,1)</f>
        <v>783000</v>
      </c>
      <c r="M213" s="6">
        <f>Table27[[#This Row],[Size_mean_B]]/Table27[[#Totals],[Size_mean_B]]</f>
        <v>1.6240439673693998E-4</v>
      </c>
      <c r="N213" s="17">
        <f>SUM($M$2:Table27[[#This Row],[Column1]])</f>
        <v>0.99060293688435663</v>
      </c>
    </row>
    <row r="214" spans="1:14" x14ac:dyDescent="0.25">
      <c r="A214" s="9" t="s">
        <v>77</v>
      </c>
      <c r="B214" s="9" t="s">
        <v>657</v>
      </c>
      <c r="C214" s="11"/>
      <c r="D214" s="10">
        <v>281000</v>
      </c>
      <c r="E214" s="10">
        <v>474000</v>
      </c>
      <c r="F214" s="9" t="s">
        <v>492</v>
      </c>
      <c r="G214" s="9" t="s">
        <v>502</v>
      </c>
      <c r="H214" s="9"/>
      <c r="I214" s="9"/>
      <c r="J214" s="9"/>
      <c r="K214" s="9"/>
      <c r="L214" s="10">
        <f>(Table27[[#This Row],[Size_min_B]]+Table27[[#This Row],[Size_max_B]])/2 * IF(Table27[[#This Row],[Unit_B]]="Pairs",2,1)</f>
        <v>755000</v>
      </c>
      <c r="M214" s="6">
        <f>Table27[[#This Row],[Size_mean_B]]/Table27[[#Totals],[Size_mean_B]]</f>
        <v>1.5659683210266884E-4</v>
      </c>
      <c r="N214" s="17">
        <f>SUM($M$2:Table27[[#This Row],[Column1]])</f>
        <v>0.99075953371645931</v>
      </c>
    </row>
    <row r="215" spans="1:14" x14ac:dyDescent="0.25">
      <c r="A215" s="9" t="s">
        <v>553</v>
      </c>
      <c r="B215" s="9" t="s">
        <v>325</v>
      </c>
      <c r="C215" s="11"/>
      <c r="D215" s="10">
        <v>343000</v>
      </c>
      <c r="E215" s="10">
        <v>402000</v>
      </c>
      <c r="F215" s="9" t="s">
        <v>492</v>
      </c>
      <c r="G215" s="9" t="s">
        <v>493</v>
      </c>
      <c r="H215" s="9"/>
      <c r="I215" s="9"/>
      <c r="J215" s="9"/>
      <c r="K215" s="9"/>
      <c r="L215" s="10">
        <f>(Table27[[#This Row],[Size_min_B]]+Table27[[#This Row],[Size_max_B]])/2 * IF(Table27[[#This Row],[Unit_B]]="Pairs",2,1)</f>
        <v>745000</v>
      </c>
      <c r="M215" s="6">
        <f>Table27[[#This Row],[Size_mean_B]]/Table27[[#Totals],[Size_mean_B]]</f>
        <v>1.5452270187614342E-4</v>
      </c>
      <c r="N215" s="17">
        <f>SUM($M$2:Table27[[#This Row],[Column1]])</f>
        <v>0.99091405641833541</v>
      </c>
    </row>
    <row r="216" spans="1:14" x14ac:dyDescent="0.25">
      <c r="A216" s="9" t="s">
        <v>853</v>
      </c>
      <c r="B216" s="9" t="s">
        <v>854</v>
      </c>
      <c r="C216" s="11"/>
      <c r="D216" s="10">
        <v>342000</v>
      </c>
      <c r="E216" s="10">
        <v>393000</v>
      </c>
      <c r="F216" s="9" t="s">
        <v>492</v>
      </c>
      <c r="G216" s="9" t="s">
        <v>502</v>
      </c>
      <c r="H216" s="9"/>
      <c r="I216" s="9"/>
      <c r="J216" s="9"/>
      <c r="K216" s="9"/>
      <c r="L216" s="10">
        <f>(Table27[[#This Row],[Size_min_B]]+Table27[[#This Row],[Size_max_B]])/2 * IF(Table27[[#This Row],[Unit_B]]="Pairs",2,1)</f>
        <v>735000</v>
      </c>
      <c r="M216" s="6">
        <f>Table27[[#This Row],[Size_mean_B]]/Table27[[#Totals],[Size_mean_B]]</f>
        <v>1.5244857164961801E-4</v>
      </c>
      <c r="N216" s="17">
        <f>SUM($M$2:Table27[[#This Row],[Column1]])</f>
        <v>0.99106650498998505</v>
      </c>
    </row>
    <row r="217" spans="1:14" x14ac:dyDescent="0.25">
      <c r="A217" s="9" t="s">
        <v>926</v>
      </c>
      <c r="B217" s="9" t="s">
        <v>927</v>
      </c>
      <c r="C217" s="11">
        <v>1</v>
      </c>
      <c r="D217" s="10">
        <v>246000</v>
      </c>
      <c r="E217" s="10">
        <v>471000</v>
      </c>
      <c r="F217" s="9" t="s">
        <v>492</v>
      </c>
      <c r="G217" s="9" t="s">
        <v>500</v>
      </c>
      <c r="H217" s="9"/>
      <c r="I217" s="9"/>
      <c r="J217" s="9"/>
      <c r="K217" s="9"/>
      <c r="L217" s="10">
        <f>(Table27[[#This Row],[Size_min_B]]+Table27[[#This Row],[Size_max_B]])/2 * IF(Table27[[#This Row],[Unit_B]]="Pairs",2,1)</f>
        <v>717000</v>
      </c>
      <c r="M217" s="6">
        <f>Table27[[#This Row],[Size_mean_B]]/Table27[[#Totals],[Size_mean_B]]</f>
        <v>1.4871513724187225E-4</v>
      </c>
      <c r="N217" s="17">
        <f>SUM($M$2:Table27[[#This Row],[Column1]])</f>
        <v>0.99121522012722696</v>
      </c>
    </row>
    <row r="218" spans="1:14" x14ac:dyDescent="0.25">
      <c r="A218" s="9" t="s">
        <v>522</v>
      </c>
      <c r="B218" s="9" t="s">
        <v>523</v>
      </c>
      <c r="C218" s="11"/>
      <c r="D218" s="10">
        <v>129000</v>
      </c>
      <c r="E218" s="10">
        <v>568000</v>
      </c>
      <c r="F218" s="9" t="s">
        <v>492</v>
      </c>
      <c r="G218" s="9" t="s">
        <v>493</v>
      </c>
      <c r="H218" s="9"/>
      <c r="I218" s="9"/>
      <c r="J218" s="9"/>
      <c r="K218" s="9"/>
      <c r="L218" s="10">
        <f>(Table27[[#This Row],[Size_min_B]]+Table27[[#This Row],[Size_max_B]])/2 * IF(Table27[[#This Row],[Unit_B]]="Pairs",2,1)</f>
        <v>697000</v>
      </c>
      <c r="M218" s="6">
        <f>Table27[[#This Row],[Size_mean_B]]/Table27[[#Totals],[Size_mean_B]]</f>
        <v>1.4456687678882142E-4</v>
      </c>
      <c r="N218" s="17">
        <f>SUM($M$2:Table27[[#This Row],[Column1]])</f>
        <v>0.99135978700401584</v>
      </c>
    </row>
    <row r="219" spans="1:14" x14ac:dyDescent="0.25">
      <c r="A219" s="9" t="s">
        <v>949</v>
      </c>
      <c r="B219" s="9" t="s">
        <v>258</v>
      </c>
      <c r="C219" s="11"/>
      <c r="D219" s="10">
        <v>259000</v>
      </c>
      <c r="E219" s="10">
        <v>427000</v>
      </c>
      <c r="F219" s="9" t="s">
        <v>492</v>
      </c>
      <c r="G219" s="9" t="s">
        <v>496</v>
      </c>
      <c r="H219" s="9">
        <v>825000</v>
      </c>
      <c r="I219" s="9">
        <v>1180000</v>
      </c>
      <c r="J219" s="9" t="s">
        <v>251</v>
      </c>
      <c r="K219" s="9" t="s">
        <v>496</v>
      </c>
      <c r="L219" s="10">
        <f>(Table27[[#This Row],[Size_min_B]]+Table27[[#This Row],[Size_max_B]])/2 * IF(Table27[[#This Row],[Unit_B]]="Pairs",2,1)</f>
        <v>686000</v>
      </c>
      <c r="M219" s="6">
        <f>Table27[[#This Row],[Size_mean_B]]/Table27[[#Totals],[Size_mean_B]]</f>
        <v>1.4228533353964347E-4</v>
      </c>
      <c r="N219" s="17">
        <f>SUM($M$2:Table27[[#This Row],[Column1]])</f>
        <v>0.9915020723375555</v>
      </c>
    </row>
    <row r="220" spans="1:14" x14ac:dyDescent="0.25">
      <c r="A220" s="9" t="s">
        <v>1303</v>
      </c>
      <c r="B220" s="9" t="s">
        <v>1304</v>
      </c>
      <c r="C220" s="11"/>
      <c r="D220" s="10">
        <v>232000</v>
      </c>
      <c r="E220" s="10">
        <v>437000</v>
      </c>
      <c r="F220" s="9" t="s">
        <v>492</v>
      </c>
      <c r="G220" s="9" t="s">
        <v>498</v>
      </c>
      <c r="H220" s="9"/>
      <c r="I220" s="9"/>
      <c r="J220" s="9"/>
      <c r="K220" s="9"/>
      <c r="L220" s="10">
        <f>(Table27[[#This Row],[Size_min_B]]+Table27[[#This Row],[Size_max_B]])/2 * IF(Table27[[#This Row],[Unit_B]]="Pairs",2,1)</f>
        <v>669000</v>
      </c>
      <c r="M220" s="6">
        <f>Table27[[#This Row],[Size_mean_B]]/Table27[[#Totals],[Size_mean_B]]</f>
        <v>1.3875931215455027E-4</v>
      </c>
      <c r="N220" s="17">
        <f>SUM($M$2:Table27[[#This Row],[Column1]])</f>
        <v>0.99164083164971006</v>
      </c>
    </row>
    <row r="221" spans="1:14" x14ac:dyDescent="0.25">
      <c r="A221" s="9" t="s">
        <v>1052</v>
      </c>
      <c r="B221" s="9" t="s">
        <v>1053</v>
      </c>
      <c r="C221" s="11"/>
      <c r="D221" s="10">
        <v>219000</v>
      </c>
      <c r="E221" s="10">
        <v>443000</v>
      </c>
      <c r="F221" s="9" t="s">
        <v>492</v>
      </c>
      <c r="G221" s="9" t="s">
        <v>498</v>
      </c>
      <c r="H221" s="9"/>
      <c r="I221" s="9"/>
      <c r="J221" s="9"/>
      <c r="K221" s="9"/>
      <c r="L221" s="10">
        <f>(Table27[[#This Row],[Size_min_B]]+Table27[[#This Row],[Size_max_B]])/2 * IF(Table27[[#This Row],[Unit_B]]="Pairs",2,1)</f>
        <v>662000</v>
      </c>
      <c r="M221" s="6">
        <f>Table27[[#This Row],[Size_mean_B]]/Table27[[#Totals],[Size_mean_B]]</f>
        <v>1.3730742099598247E-4</v>
      </c>
      <c r="N221" s="17">
        <f>SUM($M$2:Table27[[#This Row],[Column1]])</f>
        <v>0.991778139070706</v>
      </c>
    </row>
    <row r="222" spans="1:14" x14ac:dyDescent="0.25">
      <c r="A222" s="9" t="s">
        <v>815</v>
      </c>
      <c r="B222" s="9" t="s">
        <v>816</v>
      </c>
      <c r="C222" s="11"/>
      <c r="D222" s="10">
        <v>323000</v>
      </c>
      <c r="E222" s="10">
        <v>323000</v>
      </c>
      <c r="F222" s="9" t="s">
        <v>492</v>
      </c>
      <c r="G222" s="9" t="s">
        <v>496</v>
      </c>
      <c r="H222" s="9"/>
      <c r="I222" s="9"/>
      <c r="J222" s="9"/>
      <c r="K222" s="9"/>
      <c r="L222" s="10">
        <f>(Table27[[#This Row],[Size_min_B]]+Table27[[#This Row],[Size_max_B]])/2 * IF(Table27[[#This Row],[Unit_B]]="Pairs",2,1)</f>
        <v>646000</v>
      </c>
      <c r="M222" s="6">
        <f>Table27[[#This Row],[Size_mean_B]]/Table27[[#Totals],[Size_mean_B]]</f>
        <v>1.3398881263354182E-4</v>
      </c>
      <c r="N222" s="17">
        <f>SUM($M$2:Table27[[#This Row],[Column1]])</f>
        <v>0.99191212788333949</v>
      </c>
    </row>
    <row r="223" spans="1:14" x14ac:dyDescent="0.25">
      <c r="A223" s="9" t="s">
        <v>1054</v>
      </c>
      <c r="B223" s="9" t="s">
        <v>1055</v>
      </c>
      <c r="C223" s="11">
        <v>1</v>
      </c>
      <c r="D223" s="10">
        <v>284000</v>
      </c>
      <c r="E223" s="10">
        <v>354000</v>
      </c>
      <c r="F223" s="9" t="s">
        <v>492</v>
      </c>
      <c r="G223" s="9" t="s">
        <v>500</v>
      </c>
      <c r="H223" s="9">
        <v>846000</v>
      </c>
      <c r="I223" s="9">
        <v>902000</v>
      </c>
      <c r="J223" s="9" t="s">
        <v>251</v>
      </c>
      <c r="K223" s="9" t="s">
        <v>500</v>
      </c>
      <c r="L223" s="10">
        <f>(Table27[[#This Row],[Size_min_B]]+Table27[[#This Row],[Size_max_B]])/2 * IF(Table27[[#This Row],[Unit_B]]="Pairs",2,1)</f>
        <v>638000</v>
      </c>
      <c r="M223" s="6">
        <f>Table27[[#This Row],[Size_mean_B]]/Table27[[#Totals],[Size_mean_B]]</f>
        <v>1.3232950845232149E-4</v>
      </c>
      <c r="N223" s="17">
        <f>SUM($M$2:Table27[[#This Row],[Column1]])</f>
        <v>0.99204445739179181</v>
      </c>
    </row>
    <row r="224" spans="1:14" x14ac:dyDescent="0.25">
      <c r="A224" s="9" t="s">
        <v>1048</v>
      </c>
      <c r="B224" s="9" t="s">
        <v>1049</v>
      </c>
      <c r="C224" s="11">
        <v>2</v>
      </c>
      <c r="D224" s="10">
        <v>232000</v>
      </c>
      <c r="E224" s="10">
        <v>393000</v>
      </c>
      <c r="F224" s="9" t="s">
        <v>492</v>
      </c>
      <c r="G224" s="9" t="s">
        <v>498</v>
      </c>
      <c r="H224" s="9"/>
      <c r="I224" s="9"/>
      <c r="J224" s="9"/>
      <c r="K224" s="9"/>
      <c r="L224" s="10">
        <f>(Table27[[#This Row],[Size_min_B]]+Table27[[#This Row],[Size_max_B]])/2 * IF(Table27[[#This Row],[Unit_B]]="Pairs",2,1)</f>
        <v>625000</v>
      </c>
      <c r="M224" s="6">
        <f>Table27[[#This Row],[Size_mean_B]]/Table27[[#Totals],[Size_mean_B]]</f>
        <v>1.2963313915783845E-4</v>
      </c>
      <c r="N224" s="17">
        <f>SUM($M$2:Table27[[#This Row],[Column1]])</f>
        <v>0.99217409053094963</v>
      </c>
    </row>
    <row r="225" spans="1:14" x14ac:dyDescent="0.25">
      <c r="A225" s="9" t="s">
        <v>613</v>
      </c>
      <c r="B225" s="9" t="s">
        <v>614</v>
      </c>
      <c r="C225" s="11"/>
      <c r="D225" s="10">
        <v>166000</v>
      </c>
      <c r="E225" s="10">
        <v>450000</v>
      </c>
      <c r="F225" s="9" t="s">
        <v>492</v>
      </c>
      <c r="G225" s="9" t="s">
        <v>498</v>
      </c>
      <c r="H225" s="9"/>
      <c r="I225" s="9"/>
      <c r="J225" s="9"/>
      <c r="K225" s="9"/>
      <c r="L225" s="10">
        <f>(Table27[[#This Row],[Size_min_B]]+Table27[[#This Row],[Size_max_B]])/2 * IF(Table27[[#This Row],[Unit_B]]="Pairs",2,1)</f>
        <v>616000</v>
      </c>
      <c r="M225" s="6">
        <f>Table27[[#This Row],[Size_mean_B]]/Table27[[#Totals],[Size_mean_B]]</f>
        <v>1.2776642195396558E-4</v>
      </c>
      <c r="N225" s="17">
        <f>SUM($M$2:Table27[[#This Row],[Column1]])</f>
        <v>0.99230185695290363</v>
      </c>
    </row>
    <row r="226" spans="1:14" x14ac:dyDescent="0.25">
      <c r="A226" s="9" t="s">
        <v>955</v>
      </c>
      <c r="B226" s="9" t="s">
        <v>300</v>
      </c>
      <c r="C226" s="11"/>
      <c r="D226" s="10">
        <v>223000</v>
      </c>
      <c r="E226" s="10">
        <v>391000</v>
      </c>
      <c r="F226" s="9" t="s">
        <v>492</v>
      </c>
      <c r="G226" s="9" t="s">
        <v>500</v>
      </c>
      <c r="H226" s="9"/>
      <c r="I226" s="9"/>
      <c r="J226" s="9"/>
      <c r="K226" s="9"/>
      <c r="L226" s="10">
        <f>(Table27[[#This Row],[Size_min_B]]+Table27[[#This Row],[Size_max_B]])/2 * IF(Table27[[#This Row],[Unit_B]]="Pairs",2,1)</f>
        <v>614000</v>
      </c>
      <c r="M226" s="6">
        <f>Table27[[#This Row],[Size_mean_B]]/Table27[[#Totals],[Size_mean_B]]</f>
        <v>1.2735159590866049E-4</v>
      </c>
      <c r="N226" s="17">
        <f>SUM($M$2:Table27[[#This Row],[Column1]])</f>
        <v>0.99242920854881234</v>
      </c>
    </row>
    <row r="227" spans="1:14" x14ac:dyDescent="0.25">
      <c r="A227" s="9" t="s">
        <v>668</v>
      </c>
      <c r="B227" s="9" t="s">
        <v>669</v>
      </c>
      <c r="C227" s="11"/>
      <c r="D227" s="10">
        <v>103000</v>
      </c>
      <c r="E227" s="10">
        <v>510000</v>
      </c>
      <c r="F227" s="9" t="s">
        <v>492</v>
      </c>
      <c r="G227" s="9" t="s">
        <v>500</v>
      </c>
      <c r="H227" s="9"/>
      <c r="I227" s="9"/>
      <c r="J227" s="9"/>
      <c r="K227" s="9"/>
      <c r="L227" s="10">
        <f>(Table27[[#This Row],[Size_min_B]]+Table27[[#This Row],[Size_max_B]])/2 * IF(Table27[[#This Row],[Unit_B]]="Pairs",2,1)</f>
        <v>613000</v>
      </c>
      <c r="M227" s="6">
        <f>Table27[[#This Row],[Size_mean_B]]/Table27[[#Totals],[Size_mean_B]]</f>
        <v>1.2714418288600795E-4</v>
      </c>
      <c r="N227" s="17">
        <f>SUM($M$2:Table27[[#This Row],[Column1]])</f>
        <v>0.9925563527316984</v>
      </c>
    </row>
    <row r="228" spans="1:14" x14ac:dyDescent="0.25">
      <c r="A228" s="9" t="s">
        <v>786</v>
      </c>
      <c r="B228" s="9" t="s">
        <v>787</v>
      </c>
      <c r="C228" s="11"/>
      <c r="D228" s="10">
        <v>200000</v>
      </c>
      <c r="E228" s="10">
        <v>396000</v>
      </c>
      <c r="F228" s="9" t="s">
        <v>492</v>
      </c>
      <c r="G228" s="9" t="s">
        <v>496</v>
      </c>
      <c r="H228" s="9"/>
      <c r="I228" s="9"/>
      <c r="J228" s="9"/>
      <c r="K228" s="9"/>
      <c r="L228" s="10">
        <f>(Table27[[#This Row],[Size_min_B]]+Table27[[#This Row],[Size_max_B]])/2 * IF(Table27[[#This Row],[Unit_B]]="Pairs",2,1)</f>
        <v>596000</v>
      </c>
      <c r="M228" s="6">
        <f>Table27[[#This Row],[Size_mean_B]]/Table27[[#Totals],[Size_mean_B]]</f>
        <v>1.2361816150091473E-4</v>
      </c>
      <c r="N228" s="17">
        <f>SUM($M$2:Table27[[#This Row],[Column1]])</f>
        <v>0.99267997089319926</v>
      </c>
    </row>
    <row r="229" spans="1:14" x14ac:dyDescent="0.25">
      <c r="A229" s="9" t="s">
        <v>905</v>
      </c>
      <c r="B229" s="9" t="s">
        <v>906</v>
      </c>
      <c r="C229" s="11">
        <v>2</v>
      </c>
      <c r="D229" s="10">
        <v>121000</v>
      </c>
      <c r="E229" s="10">
        <v>451000</v>
      </c>
      <c r="F229" s="9" t="s">
        <v>492</v>
      </c>
      <c r="G229" s="9" t="s">
        <v>500</v>
      </c>
      <c r="H229" s="9"/>
      <c r="I229" s="9"/>
      <c r="J229" s="9"/>
      <c r="K229" s="9"/>
      <c r="L229" s="10">
        <f>(Table27[[#This Row],[Size_min_B]]+Table27[[#This Row],[Size_max_B]])/2 * IF(Table27[[#This Row],[Unit_B]]="Pairs",2,1)</f>
        <v>572000</v>
      </c>
      <c r="M229" s="6">
        <f>Table27[[#This Row],[Size_mean_B]]/Table27[[#Totals],[Size_mean_B]]</f>
        <v>1.1864024895725374E-4</v>
      </c>
      <c r="N229" s="17">
        <f>SUM($M$2:Table27[[#This Row],[Column1]])</f>
        <v>0.99279861114215651</v>
      </c>
    </row>
    <row r="230" spans="1:14" x14ac:dyDescent="0.25">
      <c r="A230" s="9" t="s">
        <v>961</v>
      </c>
      <c r="B230" s="9" t="s">
        <v>962</v>
      </c>
      <c r="C230" s="11"/>
      <c r="D230" s="10">
        <v>259000</v>
      </c>
      <c r="E230" s="10">
        <v>310000</v>
      </c>
      <c r="F230" s="9" t="s">
        <v>492</v>
      </c>
      <c r="G230" s="9" t="s">
        <v>493</v>
      </c>
      <c r="H230" s="9">
        <v>1490000</v>
      </c>
      <c r="I230" s="9">
        <v>2430000</v>
      </c>
      <c r="J230" s="9" t="s">
        <v>251</v>
      </c>
      <c r="K230" s="9" t="s">
        <v>496</v>
      </c>
      <c r="L230" s="10">
        <f>(Table27[[#This Row],[Size_min_B]]+Table27[[#This Row],[Size_max_B]])/2 * IF(Table27[[#This Row],[Unit_B]]="Pairs",2,1)</f>
        <v>569000</v>
      </c>
      <c r="M230" s="6">
        <f>Table27[[#This Row],[Size_mean_B]]/Table27[[#Totals],[Size_mean_B]]</f>
        <v>1.1801800988929612E-4</v>
      </c>
      <c r="N230" s="17">
        <f>SUM($M$2:Table27[[#This Row],[Column1]])</f>
        <v>0.99291662915204582</v>
      </c>
    </row>
    <row r="231" spans="1:14" x14ac:dyDescent="0.25">
      <c r="A231" s="9" t="s">
        <v>950</v>
      </c>
      <c r="B231" s="9" t="s">
        <v>951</v>
      </c>
      <c r="C231" s="11"/>
      <c r="D231" s="10">
        <v>187000</v>
      </c>
      <c r="E231" s="10">
        <v>360000</v>
      </c>
      <c r="F231" s="9" t="s">
        <v>492</v>
      </c>
      <c r="G231" s="9" t="s">
        <v>493</v>
      </c>
      <c r="H231" s="9"/>
      <c r="I231" s="9"/>
      <c r="J231" s="9"/>
      <c r="K231" s="9"/>
      <c r="L231" s="10">
        <f>(Table27[[#This Row],[Size_min_B]]+Table27[[#This Row],[Size_max_B]])/2 * IF(Table27[[#This Row],[Unit_B]]="Pairs",2,1)</f>
        <v>547000</v>
      </c>
      <c r="M231" s="6">
        <f>Table27[[#This Row],[Size_mean_B]]/Table27[[#Totals],[Size_mean_B]]</f>
        <v>1.134549233909402E-4</v>
      </c>
      <c r="N231" s="17">
        <f>SUM($M$2:Table27[[#This Row],[Column1]])</f>
        <v>0.9930300840754368</v>
      </c>
    </row>
    <row r="232" spans="1:14" x14ac:dyDescent="0.25">
      <c r="A232" s="9" t="s">
        <v>1291</v>
      </c>
      <c r="B232" s="9" t="s">
        <v>1292</v>
      </c>
      <c r="C232" s="11">
        <v>2</v>
      </c>
      <c r="D232" s="10">
        <v>324000</v>
      </c>
      <c r="E232" s="10">
        <v>762000</v>
      </c>
      <c r="F232" s="9" t="s">
        <v>251</v>
      </c>
      <c r="G232" s="9" t="s">
        <v>500</v>
      </c>
      <c r="H232" s="9"/>
      <c r="I232" s="9"/>
      <c r="J232" s="9"/>
      <c r="K232" s="9"/>
      <c r="L232" s="10">
        <f>(Table27[[#This Row],[Size_min_B]]+Table27[[#This Row],[Size_max_B]])/2 * IF(Table27[[#This Row],[Unit_B]]="Pairs",2,1)</f>
        <v>543000</v>
      </c>
      <c r="M232" s="6">
        <f>Table27[[#This Row],[Size_mean_B]]/Table27[[#Totals],[Size_mean_B]]</f>
        <v>1.1262527130033003E-4</v>
      </c>
      <c r="N232" s="17">
        <f>SUM($M$2:Table27[[#This Row],[Column1]])</f>
        <v>0.9931427093467371</v>
      </c>
    </row>
    <row r="233" spans="1:14" x14ac:dyDescent="0.25">
      <c r="A233" s="9" t="s">
        <v>1205</v>
      </c>
      <c r="B233" s="9" t="s">
        <v>443</v>
      </c>
      <c r="C233" s="11"/>
      <c r="D233" s="10">
        <v>162000</v>
      </c>
      <c r="E233" s="10">
        <v>373000</v>
      </c>
      <c r="F233" s="9" t="s">
        <v>492</v>
      </c>
      <c r="G233" s="9" t="s">
        <v>496</v>
      </c>
      <c r="H233" s="9"/>
      <c r="I233" s="9"/>
      <c r="J233" s="9"/>
      <c r="K233" s="9"/>
      <c r="L233" s="10">
        <f>(Table27[[#This Row],[Size_min_B]]+Table27[[#This Row],[Size_max_B]])/2 * IF(Table27[[#This Row],[Unit_B]]="Pairs",2,1)</f>
        <v>535000</v>
      </c>
      <c r="M233" s="6">
        <f>Table27[[#This Row],[Size_mean_B]]/Table27[[#Totals],[Size_mean_B]]</f>
        <v>1.1096596711910971E-4</v>
      </c>
      <c r="N233" s="17">
        <f>SUM($M$2:Table27[[#This Row],[Column1]])</f>
        <v>0.99325367531385622</v>
      </c>
    </row>
    <row r="234" spans="1:14" x14ac:dyDescent="0.25">
      <c r="A234" s="9" t="s">
        <v>1206</v>
      </c>
      <c r="B234" s="9" t="s">
        <v>1207</v>
      </c>
      <c r="C234" s="11"/>
      <c r="D234" s="10">
        <v>250000</v>
      </c>
      <c r="E234" s="10">
        <v>283000</v>
      </c>
      <c r="F234" s="9" t="s">
        <v>492</v>
      </c>
      <c r="G234" s="9" t="s">
        <v>500</v>
      </c>
      <c r="H234" s="9"/>
      <c r="I234" s="9"/>
      <c r="J234" s="9"/>
      <c r="K234" s="9"/>
      <c r="L234" s="10">
        <f>(Table27[[#This Row],[Size_min_B]]+Table27[[#This Row],[Size_max_B]])/2 * IF(Table27[[#This Row],[Unit_B]]="Pairs",2,1)</f>
        <v>533000</v>
      </c>
      <c r="M234" s="6">
        <f>Table27[[#This Row],[Size_mean_B]]/Table27[[#Totals],[Size_mean_B]]</f>
        <v>1.1055114107380462E-4</v>
      </c>
      <c r="N234" s="17">
        <f>SUM($M$2:Table27[[#This Row],[Column1]])</f>
        <v>0.99336422645493005</v>
      </c>
    </row>
    <row r="235" spans="1:14" x14ac:dyDescent="0.25">
      <c r="A235" s="9" t="s">
        <v>121</v>
      </c>
      <c r="B235" s="9" t="s">
        <v>120</v>
      </c>
      <c r="C235" s="11"/>
      <c r="D235" s="10">
        <v>182000</v>
      </c>
      <c r="E235" s="10">
        <v>342000</v>
      </c>
      <c r="F235" s="9" t="s">
        <v>492</v>
      </c>
      <c r="G235" s="9" t="s">
        <v>493</v>
      </c>
      <c r="H235" s="9"/>
      <c r="I235" s="9"/>
      <c r="J235" s="9"/>
      <c r="K235" s="9"/>
      <c r="L235" s="10">
        <f>(Table27[[#This Row],[Size_min_B]]+Table27[[#This Row],[Size_max_B]])/2 * IF(Table27[[#This Row],[Unit_B]]="Pairs",2,1)</f>
        <v>524000</v>
      </c>
      <c r="M235" s="6">
        <f>Table27[[#This Row],[Size_mean_B]]/Table27[[#Totals],[Size_mean_B]]</f>
        <v>1.0868442386993175E-4</v>
      </c>
      <c r="N235" s="17">
        <f>SUM($M$2:Table27[[#This Row],[Column1]])</f>
        <v>0.99347291087879996</v>
      </c>
    </row>
    <row r="236" spans="1:14" x14ac:dyDescent="0.25">
      <c r="A236" s="9" t="s">
        <v>1096</v>
      </c>
      <c r="B236" s="9" t="s">
        <v>1097</v>
      </c>
      <c r="C236" s="11"/>
      <c r="D236" s="10">
        <v>155000</v>
      </c>
      <c r="E236" s="10">
        <v>353000</v>
      </c>
      <c r="F236" s="9" t="s">
        <v>492</v>
      </c>
      <c r="G236" s="9" t="s">
        <v>502</v>
      </c>
      <c r="H236" s="9"/>
      <c r="I236" s="9"/>
      <c r="J236" s="9"/>
      <c r="K236" s="9"/>
      <c r="L236" s="10">
        <f>(Table27[[#This Row],[Size_min_B]]+Table27[[#This Row],[Size_max_B]])/2 * IF(Table27[[#This Row],[Unit_B]]="Pairs",2,1)</f>
        <v>508000</v>
      </c>
      <c r="M236" s="6">
        <f>Table27[[#This Row],[Size_mean_B]]/Table27[[#Totals],[Size_mean_B]]</f>
        <v>1.0536581550749109E-4</v>
      </c>
      <c r="N236" s="17">
        <f>SUM($M$2:Table27[[#This Row],[Column1]])</f>
        <v>0.99357827669430743</v>
      </c>
    </row>
    <row r="237" spans="1:14" x14ac:dyDescent="0.25">
      <c r="A237" s="9" t="s">
        <v>1132</v>
      </c>
      <c r="B237" s="9" t="s">
        <v>1133</v>
      </c>
      <c r="C237" s="11">
        <v>2</v>
      </c>
      <c r="D237" s="10">
        <v>252000</v>
      </c>
      <c r="E237" s="10">
        <v>253000</v>
      </c>
      <c r="F237" s="9" t="s">
        <v>492</v>
      </c>
      <c r="G237" s="9" t="s">
        <v>502</v>
      </c>
      <c r="H237" s="9"/>
      <c r="I237" s="9"/>
      <c r="J237" s="9"/>
      <c r="K237" s="9"/>
      <c r="L237" s="10">
        <f>(Table27[[#This Row],[Size_min_B]]+Table27[[#This Row],[Size_max_B]])/2 * IF(Table27[[#This Row],[Unit_B]]="Pairs",2,1)</f>
        <v>505000</v>
      </c>
      <c r="M237" s="6">
        <f>Table27[[#This Row],[Size_mean_B]]/Table27[[#Totals],[Size_mean_B]]</f>
        <v>1.0474357643953346E-4</v>
      </c>
      <c r="N237" s="17">
        <f>SUM($M$2:Table27[[#This Row],[Column1]])</f>
        <v>0.99368302027074695</v>
      </c>
    </row>
    <row r="238" spans="1:14" x14ac:dyDescent="0.25">
      <c r="A238" s="9" t="s">
        <v>1074</v>
      </c>
      <c r="B238" s="9" t="s">
        <v>1075</v>
      </c>
      <c r="C238" s="11">
        <v>1</v>
      </c>
      <c r="D238" s="10">
        <v>212000</v>
      </c>
      <c r="E238" s="10">
        <v>292000</v>
      </c>
      <c r="F238" s="9" t="s">
        <v>492</v>
      </c>
      <c r="G238" s="9" t="s">
        <v>500</v>
      </c>
      <c r="H238" s="9">
        <v>480000</v>
      </c>
      <c r="I238" s="9">
        <v>625000</v>
      </c>
      <c r="J238" s="9" t="s">
        <v>251</v>
      </c>
      <c r="K238" s="9" t="s">
        <v>514</v>
      </c>
      <c r="L238" s="10">
        <f>(Table27[[#This Row],[Size_min_B]]+Table27[[#This Row],[Size_max_B]])/2 * IF(Table27[[#This Row],[Unit_B]]="Pairs",2,1)</f>
        <v>504000</v>
      </c>
      <c r="M238" s="6">
        <f>Table27[[#This Row],[Size_mean_B]]/Table27[[#Totals],[Size_mean_B]]</f>
        <v>1.0453616341688091E-4</v>
      </c>
      <c r="N238" s="17">
        <f>SUM($M$2:Table27[[#This Row],[Column1]])</f>
        <v>0.99378755643416383</v>
      </c>
    </row>
    <row r="239" spans="1:14" x14ac:dyDescent="0.25">
      <c r="A239" s="9" t="s">
        <v>555</v>
      </c>
      <c r="B239" s="9" t="s">
        <v>556</v>
      </c>
      <c r="C239" s="11"/>
      <c r="D239" s="10">
        <v>157000</v>
      </c>
      <c r="E239" s="10">
        <v>346000</v>
      </c>
      <c r="F239" s="9" t="s">
        <v>492</v>
      </c>
      <c r="G239" s="9" t="s">
        <v>498</v>
      </c>
      <c r="H239" s="9"/>
      <c r="I239" s="9"/>
      <c r="J239" s="9"/>
      <c r="K239" s="9"/>
      <c r="L239" s="10">
        <f>(Table27[[#This Row],[Size_min_B]]+Table27[[#This Row],[Size_max_B]])/2 * IF(Table27[[#This Row],[Unit_B]]="Pairs",2,1)</f>
        <v>503000</v>
      </c>
      <c r="M239" s="6">
        <f>Table27[[#This Row],[Size_mean_B]]/Table27[[#Totals],[Size_mean_B]]</f>
        <v>1.0432875039422837E-4</v>
      </c>
      <c r="N239" s="17">
        <f>SUM($M$2:Table27[[#This Row],[Column1]])</f>
        <v>0.99389188518455807</v>
      </c>
    </row>
    <row r="240" spans="1:14" x14ac:dyDescent="0.25">
      <c r="A240" s="9" t="s">
        <v>893</v>
      </c>
      <c r="B240" s="9" t="s">
        <v>894</v>
      </c>
      <c r="C240" s="11">
        <v>1</v>
      </c>
      <c r="D240" s="10">
        <v>213000</v>
      </c>
      <c r="E240" s="10">
        <v>287000</v>
      </c>
      <c r="F240" s="9" t="s">
        <v>492</v>
      </c>
      <c r="G240" s="9" t="s">
        <v>502</v>
      </c>
      <c r="H240" s="9"/>
      <c r="I240" s="9"/>
      <c r="J240" s="9"/>
      <c r="K240" s="9"/>
      <c r="L240" s="10">
        <f>(Table27[[#This Row],[Size_min_B]]+Table27[[#This Row],[Size_max_B]])/2 * IF(Table27[[#This Row],[Unit_B]]="Pairs",2,1)</f>
        <v>500000</v>
      </c>
      <c r="M240" s="6">
        <f>Table27[[#This Row],[Size_mean_B]]/Table27[[#Totals],[Size_mean_B]]</f>
        <v>1.0370651132627075E-4</v>
      </c>
      <c r="N240" s="17">
        <f>SUM($M$2:Table27[[#This Row],[Column1]])</f>
        <v>0.99399559169588436</v>
      </c>
    </row>
    <row r="241" spans="1:14" x14ac:dyDescent="0.25">
      <c r="A241" s="9" t="s">
        <v>228</v>
      </c>
      <c r="B241" s="9" t="s">
        <v>21</v>
      </c>
      <c r="C241" s="11"/>
      <c r="D241" s="10">
        <v>151000</v>
      </c>
      <c r="E241" s="10">
        <v>333000</v>
      </c>
      <c r="F241" s="9" t="s">
        <v>492</v>
      </c>
      <c r="G241" s="9" t="s">
        <v>493</v>
      </c>
      <c r="H241" s="9"/>
      <c r="I241" s="9"/>
      <c r="J241" s="9"/>
      <c r="K241" s="9"/>
      <c r="L241" s="10">
        <f>(Table27[[#This Row],[Size_min_B]]+Table27[[#This Row],[Size_max_B]])/2 * IF(Table27[[#This Row],[Unit_B]]="Pairs",2,1)</f>
        <v>484000</v>
      </c>
      <c r="M241" s="6">
        <f>Table27[[#This Row],[Size_mean_B]]/Table27[[#Totals],[Size_mean_B]]</f>
        <v>1.0038790296383009E-4</v>
      </c>
      <c r="N241" s="17">
        <f>SUM($M$2:Table27[[#This Row],[Column1]])</f>
        <v>0.99409597959884821</v>
      </c>
    </row>
    <row r="242" spans="1:14" x14ac:dyDescent="0.25">
      <c r="A242" s="9" t="s">
        <v>1163</v>
      </c>
      <c r="B242" s="9" t="s">
        <v>1164</v>
      </c>
      <c r="C242" s="11">
        <v>1</v>
      </c>
      <c r="D242" s="10">
        <v>198000</v>
      </c>
      <c r="E242" s="10">
        <v>285000</v>
      </c>
      <c r="F242" s="9" t="s">
        <v>492</v>
      </c>
      <c r="G242" s="9" t="s">
        <v>500</v>
      </c>
      <c r="H242" s="9">
        <v>510000</v>
      </c>
      <c r="I242" s="9">
        <v>1140000</v>
      </c>
      <c r="J242" s="9" t="s">
        <v>251</v>
      </c>
      <c r="K242" s="9" t="s">
        <v>500</v>
      </c>
      <c r="L242" s="10">
        <f>(Table27[[#This Row],[Size_min_B]]+Table27[[#This Row],[Size_max_B]])/2 * IF(Table27[[#This Row],[Unit_B]]="Pairs",2,1)</f>
        <v>483000</v>
      </c>
      <c r="M242" s="6">
        <f>Table27[[#This Row],[Size_mean_B]]/Table27[[#Totals],[Size_mean_B]]</f>
        <v>1.0018048994117755E-4</v>
      </c>
      <c r="N242" s="17">
        <f>SUM($M$2:Table27[[#This Row],[Column1]])</f>
        <v>0.99419616008878942</v>
      </c>
    </row>
    <row r="243" spans="1:14" x14ac:dyDescent="0.25">
      <c r="A243" s="9" t="s">
        <v>802</v>
      </c>
      <c r="B243" s="9" t="s">
        <v>803</v>
      </c>
      <c r="C243" s="11">
        <v>3</v>
      </c>
      <c r="D243" s="10">
        <v>210000</v>
      </c>
      <c r="E243" s="10">
        <v>269000</v>
      </c>
      <c r="F243" s="9" t="s">
        <v>492</v>
      </c>
      <c r="G243" s="9" t="s">
        <v>500</v>
      </c>
      <c r="H243" s="9">
        <v>101000</v>
      </c>
      <c r="I243" s="9">
        <v>219000</v>
      </c>
      <c r="J243" s="9" t="s">
        <v>251</v>
      </c>
      <c r="K243" s="9" t="s">
        <v>496</v>
      </c>
      <c r="L243" s="10">
        <f>(Table27[[#This Row],[Size_min_B]]+Table27[[#This Row],[Size_max_B]])/2 * IF(Table27[[#This Row],[Unit_B]]="Pairs",2,1)</f>
        <v>479000</v>
      </c>
      <c r="M243" s="6">
        <f>Table27[[#This Row],[Size_mean_B]]/Table27[[#Totals],[Size_mean_B]]</f>
        <v>9.9350837850567384E-5</v>
      </c>
      <c r="N243" s="17">
        <f>SUM($M$2:Table27[[#This Row],[Column1]])</f>
        <v>0.99429551092664004</v>
      </c>
    </row>
    <row r="244" spans="1:14" x14ac:dyDescent="0.25">
      <c r="A244" s="9" t="s">
        <v>790</v>
      </c>
      <c r="B244" s="9" t="s">
        <v>791</v>
      </c>
      <c r="C244" s="11"/>
      <c r="D244" s="10">
        <v>250000</v>
      </c>
      <c r="E244" s="10">
        <v>700000</v>
      </c>
      <c r="F244" s="9" t="s">
        <v>565</v>
      </c>
      <c r="G244" s="9" t="s">
        <v>493</v>
      </c>
      <c r="H244" s="9"/>
      <c r="I244" s="9"/>
      <c r="J244" s="9"/>
      <c r="K244" s="9"/>
      <c r="L244" s="10">
        <f>(Table27[[#This Row],[Size_min_B]]+Table27[[#This Row],[Size_max_B]])/2 * IF(Table27[[#This Row],[Unit_B]]="Pairs",2,1)</f>
        <v>475000</v>
      </c>
      <c r="M244" s="6">
        <f>Table27[[#This Row],[Size_mean_B]]/Table27[[#Totals],[Size_mean_B]]</f>
        <v>9.8521185759957208E-5</v>
      </c>
      <c r="N244" s="17">
        <f>SUM($M$2:Table27[[#This Row],[Column1]])</f>
        <v>0.99439403211239996</v>
      </c>
    </row>
    <row r="245" spans="1:14" x14ac:dyDescent="0.25">
      <c r="A245" s="9" t="s">
        <v>550</v>
      </c>
      <c r="B245" s="9" t="s">
        <v>551</v>
      </c>
      <c r="C245" s="11"/>
      <c r="D245" s="10">
        <v>224000</v>
      </c>
      <c r="E245" s="10">
        <v>247000</v>
      </c>
      <c r="F245" s="9" t="s">
        <v>492</v>
      </c>
      <c r="G245" s="9" t="s">
        <v>496</v>
      </c>
      <c r="H245" s="9"/>
      <c r="I245" s="9"/>
      <c r="J245" s="9"/>
      <c r="K245" s="9"/>
      <c r="L245" s="10">
        <f>(Table27[[#This Row],[Size_min_B]]+Table27[[#This Row],[Size_max_B]])/2 * IF(Table27[[#This Row],[Unit_B]]="Pairs",2,1)</f>
        <v>471000</v>
      </c>
      <c r="M245" s="6">
        <f>Table27[[#This Row],[Size_mean_B]]/Table27[[#Totals],[Size_mean_B]]</f>
        <v>9.7691533669347046E-5</v>
      </c>
      <c r="N245" s="17">
        <f>SUM($M$2:Table27[[#This Row],[Column1]])</f>
        <v>0.9944917236460693</v>
      </c>
    </row>
    <row r="246" spans="1:14" x14ac:dyDescent="0.25">
      <c r="A246" s="9" t="s">
        <v>708</v>
      </c>
      <c r="B246" s="9" t="s">
        <v>709</v>
      </c>
      <c r="C246" s="11"/>
      <c r="D246" s="10">
        <v>295000</v>
      </c>
      <c r="E246" s="10">
        <v>639000</v>
      </c>
      <c r="F246" s="9" t="s">
        <v>565</v>
      </c>
      <c r="G246" s="9" t="s">
        <v>493</v>
      </c>
      <c r="H246" s="9"/>
      <c r="I246" s="9"/>
      <c r="J246" s="9"/>
      <c r="K246" s="9"/>
      <c r="L246" s="10">
        <f>(Table27[[#This Row],[Size_min_B]]+Table27[[#This Row],[Size_max_B]])/2 * IF(Table27[[#This Row],[Unit_B]]="Pairs",2,1)</f>
        <v>467000</v>
      </c>
      <c r="M246" s="6">
        <f>Table27[[#This Row],[Size_mean_B]]/Table27[[#Totals],[Size_mean_B]]</f>
        <v>9.6861881578736884E-5</v>
      </c>
      <c r="N246" s="17">
        <f>SUM($M$2:Table27[[#This Row],[Column1]])</f>
        <v>0.99458858552764806</v>
      </c>
    </row>
    <row r="247" spans="1:14" x14ac:dyDescent="0.25">
      <c r="A247" s="9" t="s">
        <v>843</v>
      </c>
      <c r="B247" s="9" t="s">
        <v>348</v>
      </c>
      <c r="C247" s="11"/>
      <c r="D247" s="10">
        <v>118000</v>
      </c>
      <c r="E247" s="10">
        <v>328000</v>
      </c>
      <c r="F247" s="9" t="s">
        <v>492</v>
      </c>
      <c r="G247" s="9" t="s">
        <v>500</v>
      </c>
      <c r="H247" s="9">
        <v>32200</v>
      </c>
      <c r="I247" s="9">
        <v>55700</v>
      </c>
      <c r="J247" s="9" t="s">
        <v>251</v>
      </c>
      <c r="K247" s="9" t="s">
        <v>496</v>
      </c>
      <c r="L247" s="10">
        <f>(Table27[[#This Row],[Size_min_B]]+Table27[[#This Row],[Size_max_B]])/2 * IF(Table27[[#This Row],[Unit_B]]="Pairs",2,1)</f>
        <v>446000</v>
      </c>
      <c r="M247" s="6">
        <f>Table27[[#This Row],[Size_mean_B]]/Table27[[#Totals],[Size_mean_B]]</f>
        <v>9.2506208103033515E-5</v>
      </c>
      <c r="N247" s="17">
        <f>SUM($M$2:Table27[[#This Row],[Column1]])</f>
        <v>0.99468109173575114</v>
      </c>
    </row>
    <row r="248" spans="1:14" x14ac:dyDescent="0.25">
      <c r="A248" s="9" t="s">
        <v>689</v>
      </c>
      <c r="B248" s="9" t="s">
        <v>690</v>
      </c>
      <c r="C248" s="11"/>
      <c r="D248" s="10">
        <v>164000</v>
      </c>
      <c r="E248" s="10">
        <v>281000</v>
      </c>
      <c r="F248" s="9" t="s">
        <v>492</v>
      </c>
      <c r="G248" s="9" t="s">
        <v>502</v>
      </c>
      <c r="H248" s="9"/>
      <c r="I248" s="9"/>
      <c r="J248" s="9"/>
      <c r="K248" s="9"/>
      <c r="L248" s="10">
        <f>(Table27[[#This Row],[Size_min_B]]+Table27[[#This Row],[Size_max_B]])/2 * IF(Table27[[#This Row],[Unit_B]]="Pairs",2,1)</f>
        <v>445000</v>
      </c>
      <c r="M248" s="6">
        <f>Table27[[#This Row],[Size_mean_B]]/Table27[[#Totals],[Size_mean_B]]</f>
        <v>9.2298795080380971E-5</v>
      </c>
      <c r="N248" s="17">
        <f>SUM($M$2:Table27[[#This Row],[Column1]])</f>
        <v>0.99477339053083147</v>
      </c>
    </row>
    <row r="249" spans="1:14" x14ac:dyDescent="0.25">
      <c r="A249" s="9" t="s">
        <v>1310</v>
      </c>
      <c r="B249" s="9" t="s">
        <v>254</v>
      </c>
      <c r="C249" s="11"/>
      <c r="D249" s="10">
        <v>196000</v>
      </c>
      <c r="E249" s="10">
        <v>247000</v>
      </c>
      <c r="F249" s="9" t="s">
        <v>492</v>
      </c>
      <c r="G249" s="9" t="s">
        <v>496</v>
      </c>
      <c r="H249" s="9">
        <v>633000</v>
      </c>
      <c r="I249" s="9">
        <v>804000</v>
      </c>
      <c r="J249" s="9" t="s">
        <v>251</v>
      </c>
      <c r="K249" s="9" t="s">
        <v>496</v>
      </c>
      <c r="L249" s="10">
        <f>(Table27[[#This Row],[Size_min_B]]+Table27[[#This Row],[Size_max_B]])/2 * IF(Table27[[#This Row],[Unit_B]]="Pairs",2,1)</f>
        <v>443000</v>
      </c>
      <c r="M249" s="6">
        <f>Table27[[#This Row],[Size_mean_B]]/Table27[[#Totals],[Size_mean_B]]</f>
        <v>9.1883969035075883E-5</v>
      </c>
      <c r="N249" s="17">
        <f>SUM($M$2:Table27[[#This Row],[Column1]])</f>
        <v>0.9948652744998665</v>
      </c>
    </row>
    <row r="250" spans="1:14" x14ac:dyDescent="0.25">
      <c r="A250" s="9" t="s">
        <v>528</v>
      </c>
      <c r="B250" s="9" t="s">
        <v>529</v>
      </c>
      <c r="C250" s="11"/>
      <c r="D250" s="10">
        <v>131000</v>
      </c>
      <c r="E250" s="10">
        <v>292000</v>
      </c>
      <c r="F250" s="9" t="s">
        <v>492</v>
      </c>
      <c r="G250" s="9" t="s">
        <v>500</v>
      </c>
      <c r="H250" s="9"/>
      <c r="I250" s="9"/>
      <c r="J250" s="9"/>
      <c r="K250" s="9"/>
      <c r="L250" s="10">
        <f>(Table27[[#This Row],[Size_min_B]]+Table27[[#This Row],[Size_max_B]])/2 * IF(Table27[[#This Row],[Unit_B]]="Pairs",2,1)</f>
        <v>423000</v>
      </c>
      <c r="M250" s="6">
        <f>Table27[[#This Row],[Size_mean_B]]/Table27[[#Totals],[Size_mean_B]]</f>
        <v>8.7735708582025059E-5</v>
      </c>
      <c r="N250" s="17">
        <f>SUM($M$2:Table27[[#This Row],[Column1]])</f>
        <v>0.99495301020844851</v>
      </c>
    </row>
    <row r="251" spans="1:14" x14ac:dyDescent="0.25">
      <c r="A251" s="9" t="s">
        <v>1007</v>
      </c>
      <c r="B251" s="9" t="s">
        <v>1008</v>
      </c>
      <c r="C251" s="11"/>
      <c r="D251" s="10">
        <v>102000</v>
      </c>
      <c r="E251" s="10">
        <v>312000</v>
      </c>
      <c r="F251" s="9" t="s">
        <v>492</v>
      </c>
      <c r="G251" s="9" t="s">
        <v>493</v>
      </c>
      <c r="H251" s="9"/>
      <c r="I251" s="9"/>
      <c r="J251" s="9"/>
      <c r="K251" s="9"/>
      <c r="L251" s="10">
        <f>(Table27[[#This Row],[Size_min_B]]+Table27[[#This Row],[Size_max_B]])/2 * IF(Table27[[#This Row],[Unit_B]]="Pairs",2,1)</f>
        <v>414000</v>
      </c>
      <c r="M251" s="6">
        <f>Table27[[#This Row],[Size_mean_B]]/Table27[[#Totals],[Size_mean_B]]</f>
        <v>8.5868991378152177E-5</v>
      </c>
      <c r="N251" s="17">
        <f>SUM($M$2:Table27[[#This Row],[Column1]])</f>
        <v>0.9950388791998267</v>
      </c>
    </row>
    <row r="252" spans="1:14" x14ac:dyDescent="0.25">
      <c r="A252" s="9" t="s">
        <v>800</v>
      </c>
      <c r="B252" s="9" t="s">
        <v>801</v>
      </c>
      <c r="C252" s="11"/>
      <c r="D252" s="10">
        <v>170000</v>
      </c>
      <c r="E252" s="10">
        <v>233000</v>
      </c>
      <c r="F252" s="9" t="s">
        <v>492</v>
      </c>
      <c r="G252" s="9" t="s">
        <v>493</v>
      </c>
      <c r="H252" s="9">
        <v>242000</v>
      </c>
      <c r="I252" s="9">
        <v>406000</v>
      </c>
      <c r="J252" s="9" t="s">
        <v>251</v>
      </c>
      <c r="K252" s="9" t="s">
        <v>496</v>
      </c>
      <c r="L252" s="10">
        <f>(Table27[[#This Row],[Size_min_B]]+Table27[[#This Row],[Size_max_B]])/2 * IF(Table27[[#This Row],[Unit_B]]="Pairs",2,1)</f>
        <v>403000</v>
      </c>
      <c r="M252" s="6">
        <f>Table27[[#This Row],[Size_mean_B]]/Table27[[#Totals],[Size_mean_B]]</f>
        <v>8.358744812897422E-5</v>
      </c>
      <c r="N252" s="17">
        <f>SUM($M$2:Table27[[#This Row],[Column1]])</f>
        <v>0.99512246664795567</v>
      </c>
    </row>
    <row r="253" spans="1:14" x14ac:dyDescent="0.25">
      <c r="A253" s="9" t="s">
        <v>824</v>
      </c>
      <c r="B253" s="9" t="s">
        <v>825</v>
      </c>
      <c r="C253" s="11"/>
      <c r="D253" s="10">
        <v>82000</v>
      </c>
      <c r="E253" s="10">
        <v>320000</v>
      </c>
      <c r="F253" s="9" t="s">
        <v>492</v>
      </c>
      <c r="G253" s="9" t="s">
        <v>502</v>
      </c>
      <c r="H253" s="9"/>
      <c r="I253" s="9"/>
      <c r="J253" s="9"/>
      <c r="K253" s="9"/>
      <c r="L253" s="10">
        <f>(Table27[[#This Row],[Size_min_B]]+Table27[[#This Row],[Size_max_B]])/2 * IF(Table27[[#This Row],[Unit_B]]="Pairs",2,1)</f>
        <v>402000</v>
      </c>
      <c r="M253" s="6">
        <f>Table27[[#This Row],[Size_mean_B]]/Table27[[#Totals],[Size_mean_B]]</f>
        <v>8.338003510632169E-5</v>
      </c>
      <c r="N253" s="17">
        <f>SUM($M$2:Table27[[#This Row],[Column1]])</f>
        <v>0.995205846683062</v>
      </c>
    </row>
    <row r="254" spans="1:14" x14ac:dyDescent="0.25">
      <c r="A254" s="9" t="s">
        <v>1247</v>
      </c>
      <c r="B254" s="9" t="s">
        <v>1248</v>
      </c>
      <c r="C254" s="11"/>
      <c r="D254" s="10">
        <v>90900</v>
      </c>
      <c r="E254" s="10">
        <v>309000</v>
      </c>
      <c r="F254" s="9" t="s">
        <v>492</v>
      </c>
      <c r="G254" s="9" t="s">
        <v>514</v>
      </c>
      <c r="H254" s="9"/>
      <c r="I254" s="9"/>
      <c r="J254" s="9"/>
      <c r="K254" s="9"/>
      <c r="L254" s="10">
        <f>(Table27[[#This Row],[Size_min_B]]+Table27[[#This Row],[Size_max_B]])/2 * IF(Table27[[#This Row],[Unit_B]]="Pairs",2,1)</f>
        <v>399900</v>
      </c>
      <c r="M254" s="6">
        <f>Table27[[#This Row],[Size_mean_B]]/Table27[[#Totals],[Size_mean_B]]</f>
        <v>8.2944467758751353E-5</v>
      </c>
      <c r="N254" s="17">
        <f>SUM($M$2:Table27[[#This Row],[Column1]])</f>
        <v>0.99528879115082081</v>
      </c>
    </row>
    <row r="255" spans="1:14" x14ac:dyDescent="0.25">
      <c r="A255" s="9" t="s">
        <v>870</v>
      </c>
      <c r="B255" s="9" t="s">
        <v>322</v>
      </c>
      <c r="C255" s="11"/>
      <c r="D255" s="10">
        <v>134000</v>
      </c>
      <c r="E255" s="10">
        <v>262000</v>
      </c>
      <c r="F255" s="9" t="s">
        <v>492</v>
      </c>
      <c r="G255" s="9" t="s">
        <v>500</v>
      </c>
      <c r="H255" s="9"/>
      <c r="I255" s="9"/>
      <c r="J255" s="9"/>
      <c r="K255" s="9"/>
      <c r="L255" s="10">
        <f>(Table27[[#This Row],[Size_min_B]]+Table27[[#This Row],[Size_max_B]])/2 * IF(Table27[[#This Row],[Unit_B]]="Pairs",2,1)</f>
        <v>396000</v>
      </c>
      <c r="M255" s="6">
        <f>Table27[[#This Row],[Size_mean_B]]/Table27[[#Totals],[Size_mean_B]]</f>
        <v>8.213555697040644E-5</v>
      </c>
      <c r="N255" s="17">
        <f>SUM($M$2:Table27[[#This Row],[Column1]])</f>
        <v>0.99537092670779126</v>
      </c>
    </row>
    <row r="256" spans="1:14" x14ac:dyDescent="0.25">
      <c r="A256" s="9" t="s">
        <v>813</v>
      </c>
      <c r="B256" s="9" t="s">
        <v>814</v>
      </c>
      <c r="C256" s="11"/>
      <c r="D256" s="10">
        <v>166000</v>
      </c>
      <c r="E256" s="10">
        <v>220000</v>
      </c>
      <c r="F256" s="9" t="s">
        <v>492</v>
      </c>
      <c r="G256" s="9" t="s">
        <v>500</v>
      </c>
      <c r="H256" s="9"/>
      <c r="I256" s="9"/>
      <c r="J256" s="9"/>
      <c r="K256" s="9"/>
      <c r="L256" s="10">
        <f>(Table27[[#This Row],[Size_min_B]]+Table27[[#This Row],[Size_max_B]])/2 * IF(Table27[[#This Row],[Unit_B]]="Pairs",2,1)</f>
        <v>386000</v>
      </c>
      <c r="M256" s="6">
        <f>Table27[[#This Row],[Size_mean_B]]/Table27[[#Totals],[Size_mean_B]]</f>
        <v>8.0061426743881014E-5</v>
      </c>
      <c r="N256" s="17">
        <f>SUM($M$2:Table27[[#This Row],[Column1]])</f>
        <v>0.99545098813453514</v>
      </c>
    </row>
    <row r="257" spans="1:14" x14ac:dyDescent="0.25">
      <c r="A257" s="9" t="s">
        <v>89</v>
      </c>
      <c r="B257" s="9" t="s">
        <v>671</v>
      </c>
      <c r="C257" s="11">
        <v>3</v>
      </c>
      <c r="D257" s="10">
        <v>88900</v>
      </c>
      <c r="E257" s="10">
        <v>283000</v>
      </c>
      <c r="F257" s="9" t="s">
        <v>492</v>
      </c>
      <c r="G257" s="9" t="s">
        <v>500</v>
      </c>
      <c r="H257" s="9"/>
      <c r="I257" s="9"/>
      <c r="J257" s="9"/>
      <c r="K257" s="9"/>
      <c r="L257" s="10">
        <f>(Table27[[#This Row],[Size_min_B]]+Table27[[#This Row],[Size_max_B]])/2 * IF(Table27[[#This Row],[Unit_B]]="Pairs",2,1)</f>
        <v>371900</v>
      </c>
      <c r="M257" s="6">
        <f>Table27[[#This Row],[Size_mean_B]]/Table27[[#Totals],[Size_mean_B]]</f>
        <v>7.7136903124480191E-5</v>
      </c>
      <c r="N257" s="17">
        <f>SUM($M$2:Table27[[#This Row],[Column1]])</f>
        <v>0.99552812503765964</v>
      </c>
    </row>
    <row r="258" spans="1:14" x14ac:dyDescent="0.25">
      <c r="A258" s="9" t="s">
        <v>507</v>
      </c>
      <c r="B258" s="9" t="s">
        <v>508</v>
      </c>
      <c r="C258" s="11"/>
      <c r="D258" s="10">
        <v>108000</v>
      </c>
      <c r="E258" s="10">
        <v>253000</v>
      </c>
      <c r="F258" s="9" t="s">
        <v>492</v>
      </c>
      <c r="G258" s="9" t="s">
        <v>493</v>
      </c>
      <c r="H258" s="9"/>
      <c r="I258" s="9"/>
      <c r="J258" s="9"/>
      <c r="K258" s="9"/>
      <c r="L258" s="10">
        <f>(Table27[[#This Row],[Size_min_B]]+Table27[[#This Row],[Size_max_B]])/2 * IF(Table27[[#This Row],[Unit_B]]="Pairs",2,1)</f>
        <v>361000</v>
      </c>
      <c r="M258" s="6">
        <f>Table27[[#This Row],[Size_mean_B]]/Table27[[#Totals],[Size_mean_B]]</f>
        <v>7.4876101177567483E-5</v>
      </c>
      <c r="N258" s="17">
        <f>SUM($M$2:Table27[[#This Row],[Column1]])</f>
        <v>0.99560300113883715</v>
      </c>
    </row>
    <row r="259" spans="1:14" x14ac:dyDescent="0.25">
      <c r="A259" s="9" t="s">
        <v>139</v>
      </c>
      <c r="B259" s="9" t="s">
        <v>559</v>
      </c>
      <c r="C259" s="11"/>
      <c r="D259" s="10">
        <v>119000</v>
      </c>
      <c r="E259" s="10">
        <v>239000</v>
      </c>
      <c r="F259" s="9" t="s">
        <v>492</v>
      </c>
      <c r="G259" s="9" t="s">
        <v>496</v>
      </c>
      <c r="H259" s="9"/>
      <c r="I259" s="9"/>
      <c r="J259" s="9"/>
      <c r="K259" s="9"/>
      <c r="L259" s="10">
        <f>(Table27[[#This Row],[Size_min_B]]+Table27[[#This Row],[Size_max_B]])/2 * IF(Table27[[#This Row],[Unit_B]]="Pairs",2,1)</f>
        <v>358000</v>
      </c>
      <c r="M259" s="6">
        <f>Table27[[#This Row],[Size_mean_B]]/Table27[[#Totals],[Size_mean_B]]</f>
        <v>7.4253862109609865E-5</v>
      </c>
      <c r="N259" s="17">
        <f>SUM($M$2:Table27[[#This Row],[Column1]])</f>
        <v>0.99567725500094673</v>
      </c>
    </row>
    <row r="260" spans="1:14" x14ac:dyDescent="0.25">
      <c r="A260" s="9" t="s">
        <v>1156</v>
      </c>
      <c r="B260" s="9" t="s">
        <v>1157</v>
      </c>
      <c r="C260" s="11"/>
      <c r="D260" s="10">
        <v>140000</v>
      </c>
      <c r="E260" s="10">
        <v>213000</v>
      </c>
      <c r="F260" s="9" t="s">
        <v>492</v>
      </c>
      <c r="G260" s="9" t="s">
        <v>502</v>
      </c>
      <c r="H260" s="9">
        <v>71000</v>
      </c>
      <c r="I260" s="9">
        <v>80700</v>
      </c>
      <c r="J260" s="9" t="s">
        <v>251</v>
      </c>
      <c r="K260" s="9" t="s">
        <v>514</v>
      </c>
      <c r="L260" s="10">
        <f>(Table27[[#This Row],[Size_min_B]]+Table27[[#This Row],[Size_max_B]])/2 * IF(Table27[[#This Row],[Unit_B]]="Pairs",2,1)</f>
        <v>353000</v>
      </c>
      <c r="M260" s="6">
        <f>Table27[[#This Row],[Size_mean_B]]/Table27[[#Totals],[Size_mean_B]]</f>
        <v>7.3216796996347145E-5</v>
      </c>
      <c r="N260" s="17">
        <f>SUM($M$2:Table27[[#This Row],[Column1]])</f>
        <v>0.99575047179794307</v>
      </c>
    </row>
    <row r="261" spans="1:14" x14ac:dyDescent="0.25">
      <c r="A261" s="9" t="s">
        <v>91</v>
      </c>
      <c r="B261" s="9" t="s">
        <v>1260</v>
      </c>
      <c r="C261" s="11"/>
      <c r="D261" s="10">
        <v>110000</v>
      </c>
      <c r="E261" s="10">
        <v>237000</v>
      </c>
      <c r="F261" s="9" t="s">
        <v>492</v>
      </c>
      <c r="G261" s="9" t="s">
        <v>502</v>
      </c>
      <c r="H261" s="9"/>
      <c r="I261" s="9"/>
      <c r="J261" s="9"/>
      <c r="K261" s="9"/>
      <c r="L261" s="10">
        <f>(Table27[[#This Row],[Size_min_B]]+Table27[[#This Row],[Size_max_B]])/2 * IF(Table27[[#This Row],[Unit_B]]="Pairs",2,1)</f>
        <v>347000</v>
      </c>
      <c r="M261" s="6">
        <f>Table27[[#This Row],[Size_mean_B]]/Table27[[#Totals],[Size_mean_B]]</f>
        <v>7.1972318860431909E-5</v>
      </c>
      <c r="N261" s="17">
        <f>SUM($M$2:Table27[[#This Row],[Column1]])</f>
        <v>0.99582244411680354</v>
      </c>
    </row>
    <row r="262" spans="1:14" x14ac:dyDescent="0.25">
      <c r="A262" s="9" t="s">
        <v>1201</v>
      </c>
      <c r="B262" s="9" t="s">
        <v>1202</v>
      </c>
      <c r="C262" s="11">
        <v>3</v>
      </c>
      <c r="D262" s="10">
        <v>111000</v>
      </c>
      <c r="E262" s="10">
        <v>230000</v>
      </c>
      <c r="F262" s="9" t="s">
        <v>492</v>
      </c>
      <c r="G262" s="9" t="s">
        <v>514</v>
      </c>
      <c r="H262" s="9"/>
      <c r="I262" s="9"/>
      <c r="J262" s="9"/>
      <c r="K262" s="9"/>
      <c r="L262" s="10">
        <f>(Table27[[#This Row],[Size_min_B]]+Table27[[#This Row],[Size_max_B]])/2 * IF(Table27[[#This Row],[Unit_B]]="Pairs",2,1)</f>
        <v>341000</v>
      </c>
      <c r="M262" s="6">
        <f>Table27[[#This Row],[Size_mean_B]]/Table27[[#Totals],[Size_mean_B]]</f>
        <v>7.0727840724516659E-5</v>
      </c>
      <c r="N262" s="17">
        <f>SUM($M$2:Table27[[#This Row],[Column1]])</f>
        <v>0.99589317195752802</v>
      </c>
    </row>
    <row r="263" spans="1:14" x14ac:dyDescent="0.25">
      <c r="A263" s="9" t="s">
        <v>1126</v>
      </c>
      <c r="B263" s="9" t="s">
        <v>1127</v>
      </c>
      <c r="C263" s="11"/>
      <c r="D263" s="10">
        <v>115000</v>
      </c>
      <c r="E263" s="10">
        <v>225000</v>
      </c>
      <c r="F263" s="9" t="s">
        <v>492</v>
      </c>
      <c r="G263" s="9" t="s">
        <v>493</v>
      </c>
      <c r="H263" s="9"/>
      <c r="I263" s="9"/>
      <c r="J263" s="9"/>
      <c r="K263" s="9"/>
      <c r="L263" s="10">
        <f>(Table27[[#This Row],[Size_min_B]]+Table27[[#This Row],[Size_max_B]])/2 * IF(Table27[[#This Row],[Unit_B]]="Pairs",2,1)</f>
        <v>340000</v>
      </c>
      <c r="M263" s="6">
        <f>Table27[[#This Row],[Size_mean_B]]/Table27[[#Totals],[Size_mean_B]]</f>
        <v>7.0520427701864115E-5</v>
      </c>
      <c r="N263" s="17">
        <f>SUM($M$2:Table27[[#This Row],[Column1]])</f>
        <v>0.99596369238522986</v>
      </c>
    </row>
    <row r="264" spans="1:14" x14ac:dyDescent="0.25">
      <c r="A264" s="9" t="s">
        <v>874</v>
      </c>
      <c r="B264" s="9" t="s">
        <v>292</v>
      </c>
      <c r="C264" s="11"/>
      <c r="D264" s="10">
        <v>129000</v>
      </c>
      <c r="E264" s="10">
        <v>208000</v>
      </c>
      <c r="F264" s="9" t="s">
        <v>492</v>
      </c>
      <c r="G264" s="9" t="s">
        <v>498</v>
      </c>
      <c r="H264" s="9">
        <v>65400</v>
      </c>
      <c r="I264" s="9">
        <v>159000</v>
      </c>
      <c r="J264" s="9" t="s">
        <v>251</v>
      </c>
      <c r="K264" s="9" t="s">
        <v>514</v>
      </c>
      <c r="L264" s="10">
        <f>(Table27[[#This Row],[Size_min_B]]+Table27[[#This Row],[Size_max_B]])/2 * IF(Table27[[#This Row],[Unit_B]]="Pairs",2,1)</f>
        <v>337000</v>
      </c>
      <c r="M264" s="6">
        <f>Table27[[#This Row],[Size_mean_B]]/Table27[[#Totals],[Size_mean_B]]</f>
        <v>6.9898188633906483E-5</v>
      </c>
      <c r="N264" s="17">
        <f>SUM($M$2:Table27[[#This Row],[Column1]])</f>
        <v>0.99603359057386376</v>
      </c>
    </row>
    <row r="265" spans="1:14" x14ac:dyDescent="0.25">
      <c r="A265" s="9" t="s">
        <v>34</v>
      </c>
      <c r="B265" s="9" t="s">
        <v>33</v>
      </c>
      <c r="C265" s="11"/>
      <c r="D265" s="10">
        <v>84100</v>
      </c>
      <c r="E265" s="10">
        <v>252000</v>
      </c>
      <c r="F265" s="9" t="s">
        <v>492</v>
      </c>
      <c r="G265" s="9" t="s">
        <v>496</v>
      </c>
      <c r="H265" s="9"/>
      <c r="I265" s="9"/>
      <c r="J265" s="9"/>
      <c r="K265" s="9"/>
      <c r="L265" s="10">
        <f>(Table27[[#This Row],[Size_min_B]]+Table27[[#This Row],[Size_max_B]])/2 * IF(Table27[[#This Row],[Unit_B]]="Pairs",2,1)</f>
        <v>336100</v>
      </c>
      <c r="M265" s="6">
        <f>Table27[[#This Row],[Size_mean_B]]/Table27[[#Totals],[Size_mean_B]]</f>
        <v>6.9711516913519201E-5</v>
      </c>
      <c r="N265" s="17">
        <f>SUM($M$2:Table27[[#This Row],[Column1]])</f>
        <v>0.99610330209077724</v>
      </c>
    </row>
    <row r="266" spans="1:14" x14ac:dyDescent="0.25">
      <c r="A266" s="9" t="s">
        <v>965</v>
      </c>
      <c r="B266" s="9" t="s">
        <v>966</v>
      </c>
      <c r="C266" s="11">
        <v>3</v>
      </c>
      <c r="D266" s="10">
        <v>134000</v>
      </c>
      <c r="E266" s="10">
        <v>178000</v>
      </c>
      <c r="F266" s="9" t="s">
        <v>492</v>
      </c>
      <c r="G266" s="9" t="s">
        <v>500</v>
      </c>
      <c r="H266" s="9">
        <v>154000</v>
      </c>
      <c r="I266" s="9">
        <v>283000</v>
      </c>
      <c r="J266" s="9" t="s">
        <v>251</v>
      </c>
      <c r="K266" s="9" t="s">
        <v>514</v>
      </c>
      <c r="L266" s="10">
        <f>(Table27[[#This Row],[Size_min_B]]+Table27[[#This Row],[Size_max_B]])/2 * IF(Table27[[#This Row],[Unit_B]]="Pairs",2,1)</f>
        <v>312000</v>
      </c>
      <c r="M266" s="6">
        <f>Table27[[#This Row],[Size_mean_B]]/Table27[[#Totals],[Size_mean_B]]</f>
        <v>6.4712863067592952E-5</v>
      </c>
      <c r="N266" s="17">
        <f>SUM($M$2:Table27[[#This Row],[Column1]])</f>
        <v>0.99616801495384488</v>
      </c>
    </row>
    <row r="267" spans="1:14" x14ac:dyDescent="0.25">
      <c r="A267" s="9" t="s">
        <v>759</v>
      </c>
      <c r="B267" s="9" t="s">
        <v>760</v>
      </c>
      <c r="C267" s="11"/>
      <c r="D267" s="10">
        <v>92300</v>
      </c>
      <c r="E267" s="10">
        <v>214000</v>
      </c>
      <c r="F267" s="9" t="s">
        <v>492</v>
      </c>
      <c r="G267" s="9" t="s">
        <v>514</v>
      </c>
      <c r="H267" s="9"/>
      <c r="I267" s="9"/>
      <c r="J267" s="9"/>
      <c r="K267" s="9"/>
      <c r="L267" s="10">
        <f>(Table27[[#This Row],[Size_min_B]]+Table27[[#This Row],[Size_max_B]])/2 * IF(Table27[[#This Row],[Unit_B]]="Pairs",2,1)</f>
        <v>306300</v>
      </c>
      <c r="M267" s="6">
        <f>Table27[[#This Row],[Size_mean_B]]/Table27[[#Totals],[Size_mean_B]]</f>
        <v>6.3530608838473462E-5</v>
      </c>
      <c r="N267" s="17">
        <f>SUM($M$2:Table27[[#This Row],[Column1]])</f>
        <v>0.99623154556268334</v>
      </c>
    </row>
    <row r="268" spans="1:14" x14ac:dyDescent="0.25">
      <c r="A268" s="9" t="s">
        <v>1184</v>
      </c>
      <c r="B268" s="9" t="s">
        <v>1185</v>
      </c>
      <c r="C268" s="11"/>
      <c r="D268" s="10">
        <v>98700</v>
      </c>
      <c r="E268" s="10">
        <v>202000</v>
      </c>
      <c r="F268" s="9" t="s">
        <v>492</v>
      </c>
      <c r="G268" s="9" t="s">
        <v>498</v>
      </c>
      <c r="H268" s="9"/>
      <c r="I268" s="9"/>
      <c r="J268" s="9"/>
      <c r="K268" s="9"/>
      <c r="L268" s="10">
        <f>(Table27[[#This Row],[Size_min_B]]+Table27[[#This Row],[Size_max_B]])/2 * IF(Table27[[#This Row],[Unit_B]]="Pairs",2,1)</f>
        <v>300700</v>
      </c>
      <c r="M268" s="6">
        <f>Table27[[#This Row],[Size_mean_B]]/Table27[[#Totals],[Size_mean_B]]</f>
        <v>6.2369095911619235E-5</v>
      </c>
      <c r="N268" s="17">
        <f>SUM($M$2:Table27[[#This Row],[Column1]])</f>
        <v>0.99629391465859496</v>
      </c>
    </row>
    <row r="269" spans="1:14" x14ac:dyDescent="0.25">
      <c r="A269" s="9" t="s">
        <v>1193</v>
      </c>
      <c r="B269" s="9" t="s">
        <v>1194</v>
      </c>
      <c r="C269" s="11"/>
      <c r="D269" s="10">
        <v>113000</v>
      </c>
      <c r="E269" s="10">
        <v>185000</v>
      </c>
      <c r="F269" s="9" t="s">
        <v>492</v>
      </c>
      <c r="G269" s="9" t="s">
        <v>496</v>
      </c>
      <c r="H269" s="9">
        <v>224000</v>
      </c>
      <c r="I269" s="9">
        <v>286000</v>
      </c>
      <c r="J269" s="9" t="s">
        <v>251</v>
      </c>
      <c r="K269" s="9" t="s">
        <v>496</v>
      </c>
      <c r="L269" s="10">
        <f>(Table27[[#This Row],[Size_min_B]]+Table27[[#This Row],[Size_max_B]])/2 * IF(Table27[[#This Row],[Unit_B]]="Pairs",2,1)</f>
        <v>298000</v>
      </c>
      <c r="M269" s="6">
        <f>Table27[[#This Row],[Size_mean_B]]/Table27[[#Totals],[Size_mean_B]]</f>
        <v>6.1809080750457364E-5</v>
      </c>
      <c r="N269" s="17">
        <f>SUM($M$2:Table27[[#This Row],[Column1]])</f>
        <v>0.99635572373934544</v>
      </c>
    </row>
    <row r="270" spans="1:14" x14ac:dyDescent="0.25">
      <c r="A270" s="9" t="s">
        <v>1050</v>
      </c>
      <c r="B270" s="9" t="s">
        <v>1051</v>
      </c>
      <c r="C270" s="11"/>
      <c r="D270" s="10">
        <v>99600</v>
      </c>
      <c r="E270" s="10">
        <v>195000</v>
      </c>
      <c r="F270" s="9" t="s">
        <v>492</v>
      </c>
      <c r="G270" s="9" t="s">
        <v>493</v>
      </c>
      <c r="H270" s="9"/>
      <c r="I270" s="9"/>
      <c r="J270" s="9"/>
      <c r="K270" s="9"/>
      <c r="L270" s="10">
        <f>(Table27[[#This Row],[Size_min_B]]+Table27[[#This Row],[Size_max_B]])/2 * IF(Table27[[#This Row],[Unit_B]]="Pairs",2,1)</f>
        <v>294600</v>
      </c>
      <c r="M270" s="6">
        <f>Table27[[#This Row],[Size_mean_B]]/Table27[[#Totals],[Size_mean_B]]</f>
        <v>6.1103876473438722E-5</v>
      </c>
      <c r="N270" s="17">
        <f>SUM($M$2:Table27[[#This Row],[Column1]])</f>
        <v>0.99641682761581885</v>
      </c>
    </row>
    <row r="271" spans="1:14" x14ac:dyDescent="0.25">
      <c r="A271" s="9" t="s">
        <v>678</v>
      </c>
      <c r="B271" s="9" t="s">
        <v>679</v>
      </c>
      <c r="C271" s="11"/>
      <c r="D271" s="10">
        <v>61300</v>
      </c>
      <c r="E271" s="10">
        <v>230000</v>
      </c>
      <c r="F271" s="9" t="s">
        <v>492</v>
      </c>
      <c r="G271" s="9" t="s">
        <v>514</v>
      </c>
      <c r="H271" s="9"/>
      <c r="I271" s="9"/>
      <c r="J271" s="9"/>
      <c r="K271" s="9"/>
      <c r="L271" s="10">
        <f>(Table27[[#This Row],[Size_min_B]]+Table27[[#This Row],[Size_max_B]])/2 * IF(Table27[[#This Row],[Unit_B]]="Pairs",2,1)</f>
        <v>291300</v>
      </c>
      <c r="M271" s="6">
        <f>Table27[[#This Row],[Size_mean_B]]/Table27[[#Totals],[Size_mean_B]]</f>
        <v>6.0419413498685337E-5</v>
      </c>
      <c r="N271" s="17">
        <f>SUM($M$2:Table27[[#This Row],[Column1]])</f>
        <v>0.9964772470293175</v>
      </c>
    </row>
    <row r="272" spans="1:14" x14ac:dyDescent="0.25">
      <c r="A272" s="9" t="s">
        <v>1021</v>
      </c>
      <c r="B272" s="9" t="s">
        <v>1022</v>
      </c>
      <c r="C272" s="11"/>
      <c r="D272" s="10">
        <v>118000</v>
      </c>
      <c r="E272" s="10">
        <v>171000</v>
      </c>
      <c r="F272" s="9" t="s">
        <v>492</v>
      </c>
      <c r="G272" s="9" t="s">
        <v>500</v>
      </c>
      <c r="H272" s="9"/>
      <c r="I272" s="9"/>
      <c r="J272" s="9"/>
      <c r="K272" s="9"/>
      <c r="L272" s="10">
        <f>(Table27[[#This Row],[Size_min_B]]+Table27[[#This Row],[Size_max_B]])/2 * IF(Table27[[#This Row],[Unit_B]]="Pairs",2,1)</f>
        <v>289000</v>
      </c>
      <c r="M272" s="6">
        <f>Table27[[#This Row],[Size_mean_B]]/Table27[[#Totals],[Size_mean_B]]</f>
        <v>5.9942363546584495E-5</v>
      </c>
      <c r="N272" s="17">
        <f>SUM($M$2:Table27[[#This Row],[Column1]])</f>
        <v>0.99653718939286406</v>
      </c>
    </row>
    <row r="273" spans="1:14" x14ac:dyDescent="0.25">
      <c r="A273" s="9" t="s">
        <v>1305</v>
      </c>
      <c r="B273" s="9" t="s">
        <v>1306</v>
      </c>
      <c r="C273" s="11"/>
      <c r="D273" s="10">
        <v>134000</v>
      </c>
      <c r="E273" s="10">
        <v>144000</v>
      </c>
      <c r="F273" s="9" t="s">
        <v>492</v>
      </c>
      <c r="G273" s="9" t="s">
        <v>493</v>
      </c>
      <c r="H273" s="9">
        <v>626000</v>
      </c>
      <c r="I273" s="9">
        <v>829000</v>
      </c>
      <c r="J273" s="9" t="s">
        <v>251</v>
      </c>
      <c r="K273" s="9" t="s">
        <v>496</v>
      </c>
      <c r="L273" s="10">
        <f>(Table27[[#This Row],[Size_min_B]]+Table27[[#This Row],[Size_max_B]])/2 * IF(Table27[[#This Row],[Unit_B]]="Pairs",2,1)</f>
        <v>278000</v>
      </c>
      <c r="M273" s="6">
        <f>Table27[[#This Row],[Size_mean_B]]/Table27[[#Totals],[Size_mean_B]]</f>
        <v>5.7660820297406539E-5</v>
      </c>
      <c r="N273" s="17">
        <f>SUM($M$2:Table27[[#This Row],[Column1]])</f>
        <v>0.99659485021316152</v>
      </c>
    </row>
    <row r="274" spans="1:14" x14ac:dyDescent="0.25">
      <c r="A274" s="9" t="s">
        <v>895</v>
      </c>
      <c r="B274" s="9" t="s">
        <v>896</v>
      </c>
      <c r="C274" s="11"/>
      <c r="D274" s="10">
        <v>61500</v>
      </c>
      <c r="E274" s="10">
        <v>204000</v>
      </c>
      <c r="F274" s="9" t="s">
        <v>492</v>
      </c>
      <c r="G274" s="9" t="s">
        <v>496</v>
      </c>
      <c r="H274" s="9"/>
      <c r="I274" s="9"/>
      <c r="J274" s="9"/>
      <c r="K274" s="9"/>
      <c r="L274" s="10">
        <f>(Table27[[#This Row],[Size_min_B]]+Table27[[#This Row],[Size_max_B]])/2 * IF(Table27[[#This Row],[Unit_B]]="Pairs",2,1)</f>
        <v>265500</v>
      </c>
      <c r="M274" s="6">
        <f>Table27[[#This Row],[Size_mean_B]]/Table27[[#Totals],[Size_mean_B]]</f>
        <v>5.5068157514249767E-5</v>
      </c>
      <c r="N274" s="17">
        <f>SUM($M$2:Table27[[#This Row],[Column1]])</f>
        <v>0.99664991837067574</v>
      </c>
    </row>
    <row r="275" spans="1:14" x14ac:dyDescent="0.25">
      <c r="A275" s="9" t="s">
        <v>1177</v>
      </c>
      <c r="B275" s="9" t="s">
        <v>1178</v>
      </c>
      <c r="C275" s="11">
        <v>3</v>
      </c>
      <c r="D275" s="10">
        <v>97500</v>
      </c>
      <c r="E275" s="10">
        <v>167000</v>
      </c>
      <c r="F275" s="9" t="s">
        <v>492</v>
      </c>
      <c r="G275" s="9" t="s">
        <v>500</v>
      </c>
      <c r="H275" s="9"/>
      <c r="I275" s="9"/>
      <c r="J275" s="9"/>
      <c r="K275" s="9"/>
      <c r="L275" s="10">
        <f>(Table27[[#This Row],[Size_min_B]]+Table27[[#This Row],[Size_max_B]])/2 * IF(Table27[[#This Row],[Unit_B]]="Pairs",2,1)</f>
        <v>264500</v>
      </c>
      <c r="M275" s="6">
        <f>Table27[[#This Row],[Size_mean_B]]/Table27[[#Totals],[Size_mean_B]]</f>
        <v>5.486074449159723E-5</v>
      </c>
      <c r="N275" s="17">
        <f>SUM($M$2:Table27[[#This Row],[Column1]])</f>
        <v>0.99670477911516731</v>
      </c>
    </row>
    <row r="276" spans="1:14" x14ac:dyDescent="0.25">
      <c r="A276" s="9" t="s">
        <v>1076</v>
      </c>
      <c r="B276" s="9" t="s">
        <v>1077</v>
      </c>
      <c r="C276" s="11"/>
      <c r="D276" s="10">
        <v>51500</v>
      </c>
      <c r="E276" s="10">
        <v>211000</v>
      </c>
      <c r="F276" s="9" t="s">
        <v>492</v>
      </c>
      <c r="G276" s="9" t="s">
        <v>493</v>
      </c>
      <c r="H276" s="9"/>
      <c r="I276" s="9"/>
      <c r="J276" s="9"/>
      <c r="K276" s="9"/>
      <c r="L276" s="10">
        <f>(Table27[[#This Row],[Size_min_B]]+Table27[[#This Row],[Size_max_B]])/2 * IF(Table27[[#This Row],[Unit_B]]="Pairs",2,1)</f>
        <v>262500</v>
      </c>
      <c r="M276" s="6">
        <f>Table27[[#This Row],[Size_mean_B]]/Table27[[#Totals],[Size_mean_B]]</f>
        <v>5.4445918446292142E-5</v>
      </c>
      <c r="N276" s="17">
        <f>SUM($M$2:Table27[[#This Row],[Column1]])</f>
        <v>0.99675922503361358</v>
      </c>
    </row>
    <row r="277" spans="1:14" x14ac:dyDescent="0.25">
      <c r="A277" s="9" t="s">
        <v>1268</v>
      </c>
      <c r="B277" s="9" t="s">
        <v>328</v>
      </c>
      <c r="C277" s="11">
        <v>1</v>
      </c>
      <c r="D277" s="10">
        <v>102000</v>
      </c>
      <c r="E277" s="10">
        <v>149000</v>
      </c>
      <c r="F277" s="9" t="s">
        <v>492</v>
      </c>
      <c r="G277" s="9" t="s">
        <v>500</v>
      </c>
      <c r="H277" s="9">
        <v>131000</v>
      </c>
      <c r="I277" s="9">
        <v>188000</v>
      </c>
      <c r="J277" s="9" t="s">
        <v>251</v>
      </c>
      <c r="K277" s="9" t="s">
        <v>496</v>
      </c>
      <c r="L277" s="10">
        <f>(Table27[[#This Row],[Size_min_B]]+Table27[[#This Row],[Size_max_B]])/2 * IF(Table27[[#This Row],[Unit_B]]="Pairs",2,1)</f>
        <v>251000</v>
      </c>
      <c r="M277" s="6">
        <f>Table27[[#This Row],[Size_mean_B]]/Table27[[#Totals],[Size_mean_B]]</f>
        <v>5.206066868578792E-5</v>
      </c>
      <c r="N277" s="17">
        <f>SUM($M$2:Table27[[#This Row],[Column1]])</f>
        <v>0.99681128570229938</v>
      </c>
    </row>
    <row r="278" spans="1:14" x14ac:dyDescent="0.25">
      <c r="A278" s="9" t="s">
        <v>990</v>
      </c>
      <c r="B278" s="9" t="s">
        <v>350</v>
      </c>
      <c r="C278" s="11"/>
      <c r="D278" s="10">
        <v>118000</v>
      </c>
      <c r="E278" s="10">
        <v>133000</v>
      </c>
      <c r="F278" s="9" t="s">
        <v>492</v>
      </c>
      <c r="G278" s="9" t="s">
        <v>500</v>
      </c>
      <c r="H278" s="9"/>
      <c r="I278" s="9"/>
      <c r="J278" s="9"/>
      <c r="K278" s="9"/>
      <c r="L278" s="10">
        <f>(Table27[[#This Row],[Size_min_B]]+Table27[[#This Row],[Size_max_B]])/2 * IF(Table27[[#This Row],[Unit_B]]="Pairs",2,1)</f>
        <v>251000</v>
      </c>
      <c r="M278" s="6">
        <f>Table27[[#This Row],[Size_mean_B]]/Table27[[#Totals],[Size_mean_B]]</f>
        <v>5.206066868578792E-5</v>
      </c>
      <c r="N278" s="17">
        <f>SUM($M$2:Table27[[#This Row],[Column1]])</f>
        <v>0.99686334637098517</v>
      </c>
    </row>
    <row r="279" spans="1:14" x14ac:dyDescent="0.25">
      <c r="A279" s="9" t="s">
        <v>982</v>
      </c>
      <c r="B279" s="9" t="s">
        <v>388</v>
      </c>
      <c r="C279" s="11">
        <v>3</v>
      </c>
      <c r="D279" s="10">
        <v>68000</v>
      </c>
      <c r="E279" s="10">
        <v>176000</v>
      </c>
      <c r="F279" s="9" t="s">
        <v>492</v>
      </c>
      <c r="G279" s="9" t="s">
        <v>493</v>
      </c>
      <c r="H279" s="9"/>
      <c r="I279" s="9"/>
      <c r="J279" s="9"/>
      <c r="K279" s="9"/>
      <c r="L279" s="10">
        <f>(Table27[[#This Row],[Size_min_B]]+Table27[[#This Row],[Size_max_B]])/2 * IF(Table27[[#This Row],[Unit_B]]="Pairs",2,1)</f>
        <v>244000</v>
      </c>
      <c r="M279" s="6">
        <f>Table27[[#This Row],[Size_mean_B]]/Table27[[#Totals],[Size_mean_B]]</f>
        <v>5.0608777527220126E-5</v>
      </c>
      <c r="N279" s="17">
        <f>SUM($M$2:Table27[[#This Row],[Column1]])</f>
        <v>0.99691395514851244</v>
      </c>
    </row>
    <row r="280" spans="1:14" x14ac:dyDescent="0.25">
      <c r="A280" s="9" t="s">
        <v>648</v>
      </c>
      <c r="B280" s="9" t="s">
        <v>378</v>
      </c>
      <c r="C280" s="11">
        <v>3</v>
      </c>
      <c r="D280" s="10">
        <v>54700</v>
      </c>
      <c r="E280" s="10">
        <v>186000</v>
      </c>
      <c r="F280" s="9" t="s">
        <v>492</v>
      </c>
      <c r="G280" s="9" t="s">
        <v>514</v>
      </c>
      <c r="H280" s="9"/>
      <c r="I280" s="9"/>
      <c r="J280" s="9"/>
      <c r="K280" s="9"/>
      <c r="L280" s="10">
        <f>(Table27[[#This Row],[Size_min_B]]+Table27[[#This Row],[Size_max_B]])/2 * IF(Table27[[#This Row],[Unit_B]]="Pairs",2,1)</f>
        <v>240700</v>
      </c>
      <c r="M280" s="6">
        <f>Table27[[#This Row],[Size_mean_B]]/Table27[[#Totals],[Size_mean_B]]</f>
        <v>4.9924314552466741E-5</v>
      </c>
      <c r="N280" s="17">
        <f>SUM($M$2:Table27[[#This Row],[Column1]])</f>
        <v>0.99696387946306486</v>
      </c>
    </row>
    <row r="281" spans="1:14" x14ac:dyDescent="0.25">
      <c r="A281" s="9" t="s">
        <v>520</v>
      </c>
      <c r="B281" s="9" t="s">
        <v>521</v>
      </c>
      <c r="C281" s="11"/>
      <c r="D281" s="10">
        <v>66600</v>
      </c>
      <c r="E281" s="10">
        <v>173000</v>
      </c>
      <c r="F281" s="9" t="s">
        <v>492</v>
      </c>
      <c r="G281" s="9" t="s">
        <v>514</v>
      </c>
      <c r="H281" s="9"/>
      <c r="I281" s="9"/>
      <c r="J281" s="9"/>
      <c r="K281" s="9"/>
      <c r="L281" s="10">
        <f>(Table27[[#This Row],[Size_min_B]]+Table27[[#This Row],[Size_max_B]])/2 * IF(Table27[[#This Row],[Unit_B]]="Pairs",2,1)</f>
        <v>239600</v>
      </c>
      <c r="M281" s="6">
        <f>Table27[[#This Row],[Size_mean_B]]/Table27[[#Totals],[Size_mean_B]]</f>
        <v>4.9696160227548941E-5</v>
      </c>
      <c r="N281" s="17">
        <f>SUM($M$2:Table27[[#This Row],[Column1]])</f>
        <v>0.9970135756232924</v>
      </c>
    </row>
    <row r="282" spans="1:14" x14ac:dyDescent="0.25">
      <c r="A282" s="9" t="s">
        <v>1064</v>
      </c>
      <c r="B282" s="9" t="s">
        <v>1065</v>
      </c>
      <c r="C282" s="11"/>
      <c r="D282" s="10">
        <v>92100</v>
      </c>
      <c r="E282" s="10">
        <v>147000</v>
      </c>
      <c r="F282" s="9" t="s">
        <v>492</v>
      </c>
      <c r="G282" s="9" t="s">
        <v>493</v>
      </c>
      <c r="H282" s="9"/>
      <c r="I282" s="9"/>
      <c r="J282" s="9"/>
      <c r="K282" s="9"/>
      <c r="L282" s="10">
        <f>(Table27[[#This Row],[Size_min_B]]+Table27[[#This Row],[Size_max_B]])/2 * IF(Table27[[#This Row],[Unit_B]]="Pairs",2,1)</f>
        <v>239100</v>
      </c>
      <c r="M282" s="6">
        <f>Table27[[#This Row],[Size_mean_B]]/Table27[[#Totals],[Size_mean_B]]</f>
        <v>4.9592453716222676E-5</v>
      </c>
      <c r="N282" s="17">
        <f>SUM($M$2:Table27[[#This Row],[Column1]])</f>
        <v>0.99706316807700868</v>
      </c>
    </row>
    <row r="283" spans="1:14" x14ac:dyDescent="0.25">
      <c r="A283" s="9" t="s">
        <v>1152</v>
      </c>
      <c r="B283" s="9" t="s">
        <v>283</v>
      </c>
      <c r="C283" s="11"/>
      <c r="D283" s="10">
        <v>107000</v>
      </c>
      <c r="E283" s="10">
        <v>131000</v>
      </c>
      <c r="F283" s="9" t="s">
        <v>492</v>
      </c>
      <c r="G283" s="9" t="s">
        <v>502</v>
      </c>
      <c r="H283" s="9">
        <v>682000</v>
      </c>
      <c r="I283" s="9">
        <v>805000</v>
      </c>
      <c r="J283" s="9" t="s">
        <v>251</v>
      </c>
      <c r="K283" s="9" t="s">
        <v>496</v>
      </c>
      <c r="L283" s="10">
        <f>(Table27[[#This Row],[Size_min_B]]+Table27[[#This Row],[Size_max_B]])/2 * IF(Table27[[#This Row],[Unit_B]]="Pairs",2,1)</f>
        <v>238000</v>
      </c>
      <c r="M283" s="6">
        <f>Table27[[#This Row],[Size_mean_B]]/Table27[[#Totals],[Size_mean_B]]</f>
        <v>4.9364299391304876E-5</v>
      </c>
      <c r="N283" s="17">
        <f>SUM($M$2:Table27[[#This Row],[Column1]])</f>
        <v>0.99711253237639996</v>
      </c>
    </row>
    <row r="284" spans="1:14" x14ac:dyDescent="0.25">
      <c r="A284" s="9" t="s">
        <v>1283</v>
      </c>
      <c r="B284" s="9" t="s">
        <v>365</v>
      </c>
      <c r="C284" s="11">
        <v>3</v>
      </c>
      <c r="D284" s="10">
        <v>74400</v>
      </c>
      <c r="E284" s="10">
        <v>154000</v>
      </c>
      <c r="F284" s="9" t="s">
        <v>492</v>
      </c>
      <c r="G284" s="9" t="s">
        <v>502</v>
      </c>
      <c r="H284" s="9"/>
      <c r="I284" s="9"/>
      <c r="J284" s="9"/>
      <c r="K284" s="9"/>
      <c r="L284" s="10">
        <f>(Table27[[#This Row],[Size_min_B]]+Table27[[#This Row],[Size_max_B]])/2 * IF(Table27[[#This Row],[Unit_B]]="Pairs",2,1)</f>
        <v>228400</v>
      </c>
      <c r="M284" s="6">
        <f>Table27[[#This Row],[Size_mean_B]]/Table27[[#Totals],[Size_mean_B]]</f>
        <v>4.737313437384048E-5</v>
      </c>
      <c r="N284" s="17">
        <f>SUM($M$2:Table27[[#This Row],[Column1]])</f>
        <v>0.99715990551077383</v>
      </c>
    </row>
    <row r="285" spans="1:14" x14ac:dyDescent="0.25">
      <c r="A285" s="9" t="s">
        <v>660</v>
      </c>
      <c r="B285" s="9" t="s">
        <v>358</v>
      </c>
      <c r="C285" s="11"/>
      <c r="D285" s="10">
        <v>79900</v>
      </c>
      <c r="E285" s="10">
        <v>148000</v>
      </c>
      <c r="F285" s="9" t="s">
        <v>492</v>
      </c>
      <c r="G285" s="9" t="s">
        <v>514</v>
      </c>
      <c r="H285" s="9">
        <v>3200</v>
      </c>
      <c r="I285" s="9">
        <v>5500</v>
      </c>
      <c r="J285" s="9" t="s">
        <v>251</v>
      </c>
      <c r="K285" s="9" t="s">
        <v>502</v>
      </c>
      <c r="L285" s="10">
        <f>(Table27[[#This Row],[Size_min_B]]+Table27[[#This Row],[Size_max_B]])/2 * IF(Table27[[#This Row],[Unit_B]]="Pairs",2,1)</f>
        <v>227900</v>
      </c>
      <c r="M285" s="6">
        <f>Table27[[#This Row],[Size_mean_B]]/Table27[[#Totals],[Size_mean_B]]</f>
        <v>4.7269427862514208E-5</v>
      </c>
      <c r="N285" s="17">
        <f>SUM($M$2:Table27[[#This Row],[Column1]])</f>
        <v>0.99720717493863631</v>
      </c>
    </row>
    <row r="286" spans="1:14" x14ac:dyDescent="0.25">
      <c r="A286" s="9" t="s">
        <v>1346</v>
      </c>
      <c r="B286" s="9" t="s">
        <v>439</v>
      </c>
      <c r="C286" s="11"/>
      <c r="D286" s="10">
        <v>77900</v>
      </c>
      <c r="E286" s="10">
        <v>149000</v>
      </c>
      <c r="F286" s="9" t="s">
        <v>492</v>
      </c>
      <c r="G286" s="9" t="s">
        <v>498</v>
      </c>
      <c r="H286" s="9"/>
      <c r="I286" s="9"/>
      <c r="J286" s="9"/>
      <c r="K286" s="9"/>
      <c r="L286" s="10">
        <f>(Table27[[#This Row],[Size_min_B]]+Table27[[#This Row],[Size_max_B]])/2 * IF(Table27[[#This Row],[Unit_B]]="Pairs",2,1)</f>
        <v>226900</v>
      </c>
      <c r="M286" s="6">
        <f>Table27[[#This Row],[Size_mean_B]]/Table27[[#Totals],[Size_mean_B]]</f>
        <v>4.7062014839861664E-5</v>
      </c>
      <c r="N286" s="17">
        <f>SUM($M$2:Table27[[#This Row],[Column1]])</f>
        <v>0.99725423695347615</v>
      </c>
    </row>
    <row r="287" spans="1:14" x14ac:dyDescent="0.25">
      <c r="A287" s="9" t="s">
        <v>593</v>
      </c>
      <c r="B287" s="9" t="s">
        <v>594</v>
      </c>
      <c r="C287" s="11"/>
      <c r="D287" s="10">
        <v>58100</v>
      </c>
      <c r="E287" s="10">
        <v>167000</v>
      </c>
      <c r="F287" s="9" t="s">
        <v>492</v>
      </c>
      <c r="G287" s="9" t="s">
        <v>493</v>
      </c>
      <c r="H287" s="9"/>
      <c r="I287" s="9"/>
      <c r="J287" s="9"/>
      <c r="K287" s="9"/>
      <c r="L287" s="10">
        <f>(Table27[[#This Row],[Size_min_B]]+Table27[[#This Row],[Size_max_B]])/2 * IF(Table27[[#This Row],[Unit_B]]="Pairs",2,1)</f>
        <v>225100</v>
      </c>
      <c r="M287" s="6">
        <f>Table27[[#This Row],[Size_mean_B]]/Table27[[#Totals],[Size_mean_B]]</f>
        <v>4.6688671399087094E-5</v>
      </c>
      <c r="N287" s="17">
        <f>SUM($M$2:Table27[[#This Row],[Column1]])</f>
        <v>0.99730092562487527</v>
      </c>
    </row>
    <row r="288" spans="1:14" x14ac:dyDescent="0.25">
      <c r="A288" s="9" t="s">
        <v>1249</v>
      </c>
      <c r="B288" s="9" t="s">
        <v>1250</v>
      </c>
      <c r="C288" s="11"/>
      <c r="D288" s="10">
        <v>70100</v>
      </c>
      <c r="E288" s="10">
        <v>150000</v>
      </c>
      <c r="F288" s="9" t="s">
        <v>492</v>
      </c>
      <c r="G288" s="9" t="s">
        <v>496</v>
      </c>
      <c r="H288" s="9"/>
      <c r="I288" s="9"/>
      <c r="J288" s="9"/>
      <c r="K288" s="9"/>
      <c r="L288" s="10">
        <f>(Table27[[#This Row],[Size_min_B]]+Table27[[#This Row],[Size_max_B]])/2 * IF(Table27[[#This Row],[Unit_B]]="Pairs",2,1)</f>
        <v>220100</v>
      </c>
      <c r="M288" s="6">
        <f>Table27[[#This Row],[Size_mean_B]]/Table27[[#Totals],[Size_mean_B]]</f>
        <v>4.5651606285824388E-5</v>
      </c>
      <c r="N288" s="17">
        <f>SUM($M$2:Table27[[#This Row],[Column1]])</f>
        <v>0.99734657723116105</v>
      </c>
    </row>
    <row r="289" spans="1:14" x14ac:dyDescent="0.25">
      <c r="A289" s="9" t="s">
        <v>1123</v>
      </c>
      <c r="B289" s="9" t="s">
        <v>1124</v>
      </c>
      <c r="C289" s="11">
        <v>2</v>
      </c>
      <c r="D289" s="10">
        <v>70000</v>
      </c>
      <c r="E289" s="10">
        <v>140000</v>
      </c>
      <c r="F289" s="9" t="s">
        <v>492</v>
      </c>
      <c r="G289" s="9" t="s">
        <v>500</v>
      </c>
      <c r="H289" s="9"/>
      <c r="I289" s="9"/>
      <c r="J289" s="9"/>
      <c r="K289" s="9"/>
      <c r="L289" s="10">
        <f>(Table27[[#This Row],[Size_min_B]]+Table27[[#This Row],[Size_max_B]])/2 * IF(Table27[[#This Row],[Unit_B]]="Pairs",2,1)</f>
        <v>210000</v>
      </c>
      <c r="M289" s="6">
        <f>Table27[[#This Row],[Size_mean_B]]/Table27[[#Totals],[Size_mean_B]]</f>
        <v>4.3556734757033713E-5</v>
      </c>
      <c r="N289" s="17">
        <f>SUM($M$2:Table27[[#This Row],[Column1]])</f>
        <v>0.99739013396591814</v>
      </c>
    </row>
    <row r="290" spans="1:14" x14ac:dyDescent="0.25">
      <c r="A290" s="9" t="s">
        <v>610</v>
      </c>
      <c r="B290" s="9" t="s">
        <v>309</v>
      </c>
      <c r="C290" s="11"/>
      <c r="D290" s="10">
        <v>161000</v>
      </c>
      <c r="E290" s="10">
        <v>251000</v>
      </c>
      <c r="F290" s="9" t="s">
        <v>565</v>
      </c>
      <c r="G290" s="9" t="s">
        <v>502</v>
      </c>
      <c r="H290" s="9"/>
      <c r="I290" s="9"/>
      <c r="J290" s="9"/>
      <c r="K290" s="9"/>
      <c r="L290" s="10">
        <f>(Table27[[#This Row],[Size_min_B]]+Table27[[#This Row],[Size_max_B]])/2 * IF(Table27[[#This Row],[Unit_B]]="Pairs",2,1)</f>
        <v>206000</v>
      </c>
      <c r="M290" s="6">
        <f>Table27[[#This Row],[Size_mean_B]]/Table27[[#Totals],[Size_mean_B]]</f>
        <v>4.2727082666423551E-5</v>
      </c>
      <c r="N290" s="17">
        <f>SUM($M$2:Table27[[#This Row],[Column1]])</f>
        <v>0.99743286104858453</v>
      </c>
    </row>
    <row r="291" spans="1:14" x14ac:dyDescent="0.25">
      <c r="A291" s="9" t="s">
        <v>1004</v>
      </c>
      <c r="B291" s="9" t="s">
        <v>274</v>
      </c>
      <c r="C291" s="11"/>
      <c r="D291" s="10">
        <v>75400</v>
      </c>
      <c r="E291" s="10">
        <v>125000</v>
      </c>
      <c r="F291" s="9" t="s">
        <v>492</v>
      </c>
      <c r="G291" s="9" t="s">
        <v>496</v>
      </c>
      <c r="H291" s="9">
        <v>155000</v>
      </c>
      <c r="I291" s="9">
        <v>263000</v>
      </c>
      <c r="J291" s="9" t="s">
        <v>251</v>
      </c>
      <c r="K291" s="9" t="s">
        <v>496</v>
      </c>
      <c r="L291" s="10">
        <f>(Table27[[#This Row],[Size_min_B]]+Table27[[#This Row],[Size_max_B]])/2 * IF(Table27[[#This Row],[Unit_B]]="Pairs",2,1)</f>
        <v>200400</v>
      </c>
      <c r="M291" s="6">
        <f>Table27[[#This Row],[Size_mean_B]]/Table27[[#Totals],[Size_mean_B]]</f>
        <v>4.1565569739569317E-5</v>
      </c>
      <c r="N291" s="17">
        <f>SUM($M$2:Table27[[#This Row],[Column1]])</f>
        <v>0.99747442661832408</v>
      </c>
    </row>
    <row r="292" spans="1:14" x14ac:dyDescent="0.25">
      <c r="A292" s="9" t="s">
        <v>822</v>
      </c>
      <c r="B292" s="9" t="s">
        <v>823</v>
      </c>
      <c r="C292" s="11"/>
      <c r="D292" s="10">
        <v>76100</v>
      </c>
      <c r="E292" s="10">
        <v>124000</v>
      </c>
      <c r="F292" s="9" t="s">
        <v>492</v>
      </c>
      <c r="G292" s="9" t="s">
        <v>502</v>
      </c>
      <c r="H292" s="9"/>
      <c r="I292" s="9"/>
      <c r="J292" s="9"/>
      <c r="K292" s="9"/>
      <c r="L292" s="10">
        <f>(Table27[[#This Row],[Size_min_B]]+Table27[[#This Row],[Size_max_B]])/2 * IF(Table27[[#This Row],[Unit_B]]="Pairs",2,1)</f>
        <v>200100</v>
      </c>
      <c r="M292" s="6">
        <f>Table27[[#This Row],[Size_mean_B]]/Table27[[#Totals],[Size_mean_B]]</f>
        <v>4.1503345832773557E-5</v>
      </c>
      <c r="N292" s="17">
        <f>SUM($M$2:Table27[[#This Row],[Column1]])</f>
        <v>0.99751592996415683</v>
      </c>
    </row>
    <row r="293" spans="1:14" x14ac:dyDescent="0.25">
      <c r="A293" s="9" t="s">
        <v>548</v>
      </c>
      <c r="B293" s="9" t="s">
        <v>549</v>
      </c>
      <c r="C293" s="11"/>
      <c r="D293" s="10">
        <v>80000</v>
      </c>
      <c r="E293" s="10">
        <v>120000</v>
      </c>
      <c r="F293" s="9" t="s">
        <v>492</v>
      </c>
      <c r="G293" s="9" t="s">
        <v>496</v>
      </c>
      <c r="H293" s="9"/>
      <c r="I293" s="9"/>
      <c r="J293" s="9"/>
      <c r="K293" s="9"/>
      <c r="L293" s="10">
        <f>(Table27[[#This Row],[Size_min_B]]+Table27[[#This Row],[Size_max_B]])/2 * IF(Table27[[#This Row],[Unit_B]]="Pairs",2,1)</f>
        <v>200000</v>
      </c>
      <c r="M293" s="6">
        <f>Table27[[#This Row],[Size_mean_B]]/Table27[[#Totals],[Size_mean_B]]</f>
        <v>4.1482604530508301E-5</v>
      </c>
      <c r="N293" s="17">
        <f>SUM($M$2:Table27[[#This Row],[Column1]])</f>
        <v>0.99755741256868735</v>
      </c>
    </row>
    <row r="294" spans="1:14" x14ac:dyDescent="0.25">
      <c r="A294" s="9" t="s">
        <v>821</v>
      </c>
      <c r="B294" s="9" t="s">
        <v>264</v>
      </c>
      <c r="C294" s="11"/>
      <c r="D294" s="10">
        <v>83400</v>
      </c>
      <c r="E294" s="10">
        <v>116000</v>
      </c>
      <c r="F294" s="9" t="s">
        <v>492</v>
      </c>
      <c r="G294" s="9" t="s">
        <v>496</v>
      </c>
      <c r="H294" s="9">
        <v>204000</v>
      </c>
      <c r="I294" s="9">
        <v>348000</v>
      </c>
      <c r="J294" s="9" t="s">
        <v>251</v>
      </c>
      <c r="K294" s="9" t="s">
        <v>493</v>
      </c>
      <c r="L294" s="10">
        <f>(Table27[[#This Row],[Size_min_B]]+Table27[[#This Row],[Size_max_B]])/2 * IF(Table27[[#This Row],[Unit_B]]="Pairs",2,1)</f>
        <v>199400</v>
      </c>
      <c r="M294" s="6">
        <f>Table27[[#This Row],[Size_mean_B]]/Table27[[#Totals],[Size_mean_B]]</f>
        <v>4.1358156716916773E-5</v>
      </c>
      <c r="N294" s="17">
        <f>SUM($M$2:Table27[[#This Row],[Column1]])</f>
        <v>0.99759877072540426</v>
      </c>
    </row>
    <row r="295" spans="1:14" x14ac:dyDescent="0.25">
      <c r="A295" s="9" t="s">
        <v>572</v>
      </c>
      <c r="B295" s="9" t="s">
        <v>573</v>
      </c>
      <c r="C295" s="11"/>
      <c r="D295" s="10">
        <v>50000</v>
      </c>
      <c r="E295" s="10">
        <v>143000</v>
      </c>
      <c r="F295" s="9" t="s">
        <v>492</v>
      </c>
      <c r="G295" s="9" t="s">
        <v>496</v>
      </c>
      <c r="H295" s="9"/>
      <c r="I295" s="9"/>
      <c r="J295" s="9"/>
      <c r="K295" s="9"/>
      <c r="L295" s="10">
        <f>(Table27[[#This Row],[Size_min_B]]+Table27[[#This Row],[Size_max_B]])/2 * IF(Table27[[#This Row],[Unit_B]]="Pairs",2,1)</f>
        <v>193000</v>
      </c>
      <c r="M295" s="6">
        <f>Table27[[#This Row],[Size_mean_B]]/Table27[[#Totals],[Size_mean_B]]</f>
        <v>4.0030713371940507E-5</v>
      </c>
      <c r="N295" s="17">
        <f>SUM($M$2:Table27[[#This Row],[Column1]])</f>
        <v>0.99763880143877615</v>
      </c>
    </row>
    <row r="296" spans="1:14" x14ac:dyDescent="0.25">
      <c r="A296" s="9" t="s">
        <v>1289</v>
      </c>
      <c r="B296" s="9" t="s">
        <v>1290</v>
      </c>
      <c r="C296" s="11">
        <v>3</v>
      </c>
      <c r="D296" s="10">
        <v>81200</v>
      </c>
      <c r="E296" s="10">
        <v>109000</v>
      </c>
      <c r="F296" s="9" t="s">
        <v>492</v>
      </c>
      <c r="G296" s="9" t="s">
        <v>498</v>
      </c>
      <c r="H296" s="9"/>
      <c r="I296" s="9"/>
      <c r="J296" s="9"/>
      <c r="K296" s="9"/>
      <c r="L296" s="10">
        <f>(Table27[[#This Row],[Size_min_B]]+Table27[[#This Row],[Size_max_B]])/2 * IF(Table27[[#This Row],[Unit_B]]="Pairs",2,1)</f>
        <v>190200</v>
      </c>
      <c r="M296" s="6">
        <f>Table27[[#This Row],[Size_mean_B]]/Table27[[#Totals],[Size_mean_B]]</f>
        <v>3.9449956908513393E-5</v>
      </c>
      <c r="N296" s="17">
        <f>SUM($M$2:Table27[[#This Row],[Column1]])</f>
        <v>0.99767825139568467</v>
      </c>
    </row>
    <row r="297" spans="1:14" x14ac:dyDescent="0.25">
      <c r="A297" s="9" t="s">
        <v>725</v>
      </c>
      <c r="B297" s="9" t="s">
        <v>726</v>
      </c>
      <c r="C297" s="11">
        <v>3</v>
      </c>
      <c r="D297" s="10">
        <v>70100</v>
      </c>
      <c r="E297" s="10">
        <v>120000</v>
      </c>
      <c r="F297" s="9" t="s">
        <v>492</v>
      </c>
      <c r="G297" s="9" t="s">
        <v>500</v>
      </c>
      <c r="H297" s="9">
        <v>87700</v>
      </c>
      <c r="I297" s="9">
        <v>135000</v>
      </c>
      <c r="J297" s="9" t="s">
        <v>251</v>
      </c>
      <c r="K297" s="9" t="s">
        <v>498</v>
      </c>
      <c r="L297" s="10">
        <f>(Table27[[#This Row],[Size_min_B]]+Table27[[#This Row],[Size_max_B]])/2 * IF(Table27[[#This Row],[Unit_B]]="Pairs",2,1)</f>
        <v>190100</v>
      </c>
      <c r="M297" s="6">
        <f>Table27[[#This Row],[Size_mean_B]]/Table27[[#Totals],[Size_mean_B]]</f>
        <v>3.9429215606248138E-5</v>
      </c>
      <c r="N297" s="17">
        <f>SUM($M$2:Table27[[#This Row],[Column1]])</f>
        <v>0.99771768061129096</v>
      </c>
    </row>
    <row r="298" spans="1:14" x14ac:dyDescent="0.25">
      <c r="A298" s="9" t="s">
        <v>542</v>
      </c>
      <c r="B298" s="9" t="s">
        <v>543</v>
      </c>
      <c r="C298" s="11">
        <v>3</v>
      </c>
      <c r="D298" s="10">
        <v>77800</v>
      </c>
      <c r="E298" s="10">
        <v>111000</v>
      </c>
      <c r="F298" s="9" t="s">
        <v>492</v>
      </c>
      <c r="G298" s="9" t="s">
        <v>500</v>
      </c>
      <c r="H298" s="9"/>
      <c r="I298" s="9"/>
      <c r="J298" s="9"/>
      <c r="K298" s="9"/>
      <c r="L298" s="10">
        <f>(Table27[[#This Row],[Size_min_B]]+Table27[[#This Row],[Size_max_B]])/2 * IF(Table27[[#This Row],[Unit_B]]="Pairs",2,1)</f>
        <v>188800</v>
      </c>
      <c r="M298" s="6">
        <f>Table27[[#This Row],[Size_mean_B]]/Table27[[#Totals],[Size_mean_B]]</f>
        <v>3.9159578676799833E-5</v>
      </c>
      <c r="N298" s="17">
        <f>SUM($M$2:Table27[[#This Row],[Column1]])</f>
        <v>0.9977568401899678</v>
      </c>
    </row>
    <row r="299" spans="1:14" x14ac:dyDescent="0.25">
      <c r="A299" s="9" t="s">
        <v>832</v>
      </c>
      <c r="B299" s="9" t="s">
        <v>833</v>
      </c>
      <c r="C299" s="11"/>
      <c r="D299" s="10">
        <v>51000</v>
      </c>
      <c r="E299" s="10">
        <v>132000</v>
      </c>
      <c r="F299" s="9" t="s">
        <v>492</v>
      </c>
      <c r="G299" s="9" t="s">
        <v>496</v>
      </c>
      <c r="H299" s="9"/>
      <c r="I299" s="9"/>
      <c r="J299" s="9"/>
      <c r="K299" s="9"/>
      <c r="L299" s="10">
        <f>(Table27[[#This Row],[Size_min_B]]+Table27[[#This Row],[Size_max_B]])/2 * IF(Table27[[#This Row],[Unit_B]]="Pairs",2,1)</f>
        <v>183000</v>
      </c>
      <c r="M299" s="6">
        <f>Table27[[#This Row],[Size_mean_B]]/Table27[[#Totals],[Size_mean_B]]</f>
        <v>3.7956583145415095E-5</v>
      </c>
      <c r="N299" s="17">
        <f>SUM($M$2:Table27[[#This Row],[Column1]])</f>
        <v>0.99779479677311322</v>
      </c>
    </row>
    <row r="300" spans="1:14" x14ac:dyDescent="0.25">
      <c r="A300" s="9" t="s">
        <v>1001</v>
      </c>
      <c r="B300" s="9" t="s">
        <v>1002</v>
      </c>
      <c r="C300" s="11"/>
      <c r="D300" s="10">
        <v>46500</v>
      </c>
      <c r="E300" s="10">
        <v>135000</v>
      </c>
      <c r="F300" s="9" t="s">
        <v>492</v>
      </c>
      <c r="G300" s="9" t="s">
        <v>493</v>
      </c>
      <c r="H300" s="9">
        <v>300000</v>
      </c>
      <c r="I300" s="9">
        <v>500000</v>
      </c>
      <c r="J300" s="9" t="s">
        <v>251</v>
      </c>
      <c r="K300" s="9" t="s">
        <v>493</v>
      </c>
      <c r="L300" s="10">
        <f>(Table27[[#This Row],[Size_min_B]]+Table27[[#This Row],[Size_max_B]])/2 * IF(Table27[[#This Row],[Unit_B]]="Pairs",2,1)</f>
        <v>181500</v>
      </c>
      <c r="M300" s="6">
        <f>Table27[[#This Row],[Size_mean_B]]/Table27[[#Totals],[Size_mean_B]]</f>
        <v>3.7645463611436286E-5</v>
      </c>
      <c r="N300" s="17">
        <f>SUM($M$2:Table27[[#This Row],[Column1]])</f>
        <v>0.99783244223672463</v>
      </c>
    </row>
    <row r="301" spans="1:14" x14ac:dyDescent="0.25">
      <c r="A301" s="9" t="s">
        <v>1299</v>
      </c>
      <c r="B301" s="9" t="s">
        <v>1300</v>
      </c>
      <c r="C301" s="11"/>
      <c r="D301" s="10">
        <v>30000</v>
      </c>
      <c r="E301" s="10">
        <v>150000</v>
      </c>
      <c r="F301" s="9" t="s">
        <v>492</v>
      </c>
      <c r="G301" s="9" t="s">
        <v>502</v>
      </c>
      <c r="H301" s="9"/>
      <c r="I301" s="9"/>
      <c r="J301" s="9"/>
      <c r="K301" s="9"/>
      <c r="L301" s="10">
        <f>(Table27[[#This Row],[Size_min_B]]+Table27[[#This Row],[Size_max_B]])/2 * IF(Table27[[#This Row],[Unit_B]]="Pairs",2,1)</f>
        <v>180000</v>
      </c>
      <c r="M301" s="6">
        <f>Table27[[#This Row],[Size_mean_B]]/Table27[[#Totals],[Size_mean_B]]</f>
        <v>3.733434407745747E-5</v>
      </c>
      <c r="N301" s="17">
        <f>SUM($M$2:Table27[[#This Row],[Column1]])</f>
        <v>0.99786977658080211</v>
      </c>
    </row>
    <row r="302" spans="1:14" x14ac:dyDescent="0.25">
      <c r="A302" s="9" t="s">
        <v>552</v>
      </c>
      <c r="B302" s="9" t="s">
        <v>364</v>
      </c>
      <c r="C302" s="11"/>
      <c r="D302" s="10">
        <v>66300</v>
      </c>
      <c r="E302" s="10">
        <v>108000</v>
      </c>
      <c r="F302" s="9" t="s">
        <v>492</v>
      </c>
      <c r="G302" s="9" t="s">
        <v>496</v>
      </c>
      <c r="H302" s="9"/>
      <c r="I302" s="9"/>
      <c r="J302" s="9"/>
      <c r="K302" s="9"/>
      <c r="L302" s="10">
        <f>(Table27[[#This Row],[Size_min_B]]+Table27[[#This Row],[Size_max_B]])/2 * IF(Table27[[#This Row],[Unit_B]]="Pairs",2,1)</f>
        <v>174300</v>
      </c>
      <c r="M302" s="6">
        <f>Table27[[#This Row],[Size_mean_B]]/Table27[[#Totals],[Size_mean_B]]</f>
        <v>3.6152089848337987E-5</v>
      </c>
      <c r="N302" s="17">
        <f>SUM($M$2:Table27[[#This Row],[Column1]])</f>
        <v>0.99790592867065042</v>
      </c>
    </row>
    <row r="303" spans="1:14" x14ac:dyDescent="0.25">
      <c r="A303" s="9" t="s">
        <v>1173</v>
      </c>
      <c r="B303" s="9" t="s">
        <v>1174</v>
      </c>
      <c r="C303" s="11">
        <v>3</v>
      </c>
      <c r="D303" s="10">
        <v>63100</v>
      </c>
      <c r="E303" s="10">
        <v>111000</v>
      </c>
      <c r="F303" s="9" t="s">
        <v>492</v>
      </c>
      <c r="G303" s="9" t="s">
        <v>493</v>
      </c>
      <c r="H303" s="9"/>
      <c r="I303" s="9"/>
      <c r="J303" s="9"/>
      <c r="K303" s="9"/>
      <c r="L303" s="10">
        <f>(Table27[[#This Row],[Size_min_B]]+Table27[[#This Row],[Size_max_B]])/2 * IF(Table27[[#This Row],[Unit_B]]="Pairs",2,1)</f>
        <v>174100</v>
      </c>
      <c r="M303" s="6">
        <f>Table27[[#This Row],[Size_mean_B]]/Table27[[#Totals],[Size_mean_B]]</f>
        <v>3.6110607243807475E-5</v>
      </c>
      <c r="N303" s="17">
        <f>SUM($M$2:Table27[[#This Row],[Column1]])</f>
        <v>0.99794203927789427</v>
      </c>
    </row>
    <row r="304" spans="1:14" x14ac:dyDescent="0.25">
      <c r="A304" s="9" t="s">
        <v>995</v>
      </c>
      <c r="B304" s="9" t="s">
        <v>286</v>
      </c>
      <c r="C304" s="11"/>
      <c r="D304" s="10">
        <v>66800</v>
      </c>
      <c r="E304" s="10">
        <v>103000</v>
      </c>
      <c r="F304" s="9" t="s">
        <v>492</v>
      </c>
      <c r="G304" s="9" t="s">
        <v>493</v>
      </c>
      <c r="H304" s="9">
        <v>134000</v>
      </c>
      <c r="I304" s="9">
        <v>204000</v>
      </c>
      <c r="J304" s="9" t="s">
        <v>251</v>
      </c>
      <c r="K304" s="9" t="s">
        <v>500</v>
      </c>
      <c r="L304" s="10">
        <f>(Table27[[#This Row],[Size_min_B]]+Table27[[#This Row],[Size_max_B]])/2 * IF(Table27[[#This Row],[Unit_B]]="Pairs",2,1)</f>
        <v>169800</v>
      </c>
      <c r="M304" s="6">
        <f>Table27[[#This Row],[Size_mean_B]]/Table27[[#Totals],[Size_mean_B]]</f>
        <v>3.5218731246401546E-5</v>
      </c>
      <c r="N304" s="17">
        <f>SUM($M$2:Table27[[#This Row],[Column1]])</f>
        <v>0.99797725800914072</v>
      </c>
    </row>
    <row r="305" spans="1:14" x14ac:dyDescent="0.25">
      <c r="A305" s="9" t="s">
        <v>24</v>
      </c>
      <c r="B305" s="9" t="s">
        <v>23</v>
      </c>
      <c r="C305" s="11"/>
      <c r="D305" s="10">
        <v>63200</v>
      </c>
      <c r="E305" s="10">
        <v>106000</v>
      </c>
      <c r="F305" s="9" t="s">
        <v>492</v>
      </c>
      <c r="G305" s="9" t="s">
        <v>493</v>
      </c>
      <c r="H305" s="9"/>
      <c r="I305" s="9"/>
      <c r="J305" s="9"/>
      <c r="K305" s="9"/>
      <c r="L305" s="10">
        <f>(Table27[[#This Row],[Size_min_B]]+Table27[[#This Row],[Size_max_B]])/2 * IF(Table27[[#This Row],[Unit_B]]="Pairs",2,1)</f>
        <v>169200</v>
      </c>
      <c r="M305" s="6">
        <f>Table27[[#This Row],[Size_mean_B]]/Table27[[#Totals],[Size_mean_B]]</f>
        <v>3.5094283432810025E-5</v>
      </c>
      <c r="N305" s="17">
        <f>SUM($M$2:Table27[[#This Row],[Column1]])</f>
        <v>0.99801235229257357</v>
      </c>
    </row>
    <row r="306" spans="1:14" x14ac:dyDescent="0.25">
      <c r="A306" s="9" t="s">
        <v>1223</v>
      </c>
      <c r="B306" s="9" t="s">
        <v>1224</v>
      </c>
      <c r="C306" s="11"/>
      <c r="D306" s="10">
        <v>76100</v>
      </c>
      <c r="E306" s="10">
        <v>92300</v>
      </c>
      <c r="F306" s="9" t="s">
        <v>492</v>
      </c>
      <c r="G306" s="9" t="s">
        <v>500</v>
      </c>
      <c r="H306" s="9"/>
      <c r="I306" s="9"/>
      <c r="J306" s="9"/>
      <c r="K306" s="9"/>
      <c r="L306" s="10">
        <f>(Table27[[#This Row],[Size_min_B]]+Table27[[#This Row],[Size_max_B]])/2 * IF(Table27[[#This Row],[Unit_B]]="Pairs",2,1)</f>
        <v>168400</v>
      </c>
      <c r="M306" s="6">
        <f>Table27[[#This Row],[Size_mean_B]]/Table27[[#Totals],[Size_mean_B]]</f>
        <v>3.4928353014687992E-5</v>
      </c>
      <c r="N306" s="17">
        <f>SUM($M$2:Table27[[#This Row],[Column1]])</f>
        <v>0.99804728064558823</v>
      </c>
    </row>
    <row r="307" spans="1:14" x14ac:dyDescent="0.25">
      <c r="A307" s="9" t="s">
        <v>841</v>
      </c>
      <c r="B307" s="9" t="s">
        <v>842</v>
      </c>
      <c r="C307" s="11"/>
      <c r="D307" s="10">
        <v>43000</v>
      </c>
      <c r="E307" s="10">
        <v>125000</v>
      </c>
      <c r="F307" s="9" t="s">
        <v>492</v>
      </c>
      <c r="G307" s="9" t="s">
        <v>498</v>
      </c>
      <c r="H307" s="9"/>
      <c r="I307" s="9"/>
      <c r="J307" s="9"/>
      <c r="K307" s="9"/>
      <c r="L307" s="10">
        <f>(Table27[[#This Row],[Size_min_B]]+Table27[[#This Row],[Size_max_B]])/2 * IF(Table27[[#This Row],[Unit_B]]="Pairs",2,1)</f>
        <v>168000</v>
      </c>
      <c r="M307" s="6">
        <f>Table27[[#This Row],[Size_mean_B]]/Table27[[#Totals],[Size_mean_B]]</f>
        <v>3.4845387805626969E-5</v>
      </c>
      <c r="N307" s="17">
        <f>SUM($M$2:Table27[[#This Row],[Column1]])</f>
        <v>0.99808212603339386</v>
      </c>
    </row>
    <row r="308" spans="1:14" x14ac:dyDescent="0.25">
      <c r="A308" s="9" t="s">
        <v>570</v>
      </c>
      <c r="B308" s="9" t="s">
        <v>571</v>
      </c>
      <c r="C308" s="11">
        <v>1</v>
      </c>
      <c r="D308" s="10">
        <v>72200</v>
      </c>
      <c r="E308" s="10">
        <v>94900</v>
      </c>
      <c r="F308" s="9" t="s">
        <v>492</v>
      </c>
      <c r="G308" s="9" t="s">
        <v>500</v>
      </c>
      <c r="H308" s="9">
        <v>322000</v>
      </c>
      <c r="I308" s="9">
        <v>549000</v>
      </c>
      <c r="J308" s="9" t="s">
        <v>251</v>
      </c>
      <c r="K308" s="9" t="s">
        <v>514</v>
      </c>
      <c r="L308" s="10">
        <f>(Table27[[#This Row],[Size_min_B]]+Table27[[#This Row],[Size_max_B]])/2 * IF(Table27[[#This Row],[Unit_B]]="Pairs",2,1)</f>
        <v>167100</v>
      </c>
      <c r="M308" s="6">
        <f>Table27[[#This Row],[Size_mean_B]]/Table27[[#Totals],[Size_mean_B]]</f>
        <v>3.4658716085239688E-5</v>
      </c>
      <c r="N308" s="17">
        <f>SUM($M$2:Table27[[#This Row],[Column1]])</f>
        <v>0.99811678474947907</v>
      </c>
    </row>
    <row r="309" spans="1:14" x14ac:dyDescent="0.25">
      <c r="A309" s="9" t="s">
        <v>1015</v>
      </c>
      <c r="B309" s="9" t="s">
        <v>1016</v>
      </c>
      <c r="C309" s="11">
        <v>2</v>
      </c>
      <c r="D309" s="10">
        <v>76300</v>
      </c>
      <c r="E309" s="10">
        <v>78500</v>
      </c>
      <c r="F309" s="9" t="s">
        <v>492</v>
      </c>
      <c r="G309" s="9" t="s">
        <v>500</v>
      </c>
      <c r="H309" s="9"/>
      <c r="I309" s="9"/>
      <c r="J309" s="9"/>
      <c r="K309" s="9"/>
      <c r="L309" s="10">
        <f>(Table27[[#This Row],[Size_min_B]]+Table27[[#This Row],[Size_max_B]])/2 * IF(Table27[[#This Row],[Unit_B]]="Pairs",2,1)</f>
        <v>154800</v>
      </c>
      <c r="M309" s="6">
        <f>Table27[[#This Row],[Size_mean_B]]/Table27[[#Totals],[Size_mean_B]]</f>
        <v>3.2107535906613427E-5</v>
      </c>
      <c r="N309" s="17">
        <f>SUM($M$2:Table27[[#This Row],[Column1]])</f>
        <v>0.99814889228538572</v>
      </c>
    </row>
    <row r="310" spans="1:14" x14ac:dyDescent="0.25">
      <c r="A310" s="9" t="s">
        <v>875</v>
      </c>
      <c r="B310" s="9" t="s">
        <v>304</v>
      </c>
      <c r="C310" s="11"/>
      <c r="D310" s="10">
        <v>66700</v>
      </c>
      <c r="E310" s="10">
        <v>84800</v>
      </c>
      <c r="F310" s="9" t="s">
        <v>492</v>
      </c>
      <c r="G310" s="9" t="s">
        <v>500</v>
      </c>
      <c r="H310" s="9">
        <v>30900</v>
      </c>
      <c r="I310" s="9">
        <v>40100</v>
      </c>
      <c r="J310" s="9" t="s">
        <v>251</v>
      </c>
      <c r="K310" s="9" t="s">
        <v>496</v>
      </c>
      <c r="L310" s="10">
        <f>(Table27[[#This Row],[Size_min_B]]+Table27[[#This Row],[Size_max_B]])/2 * IF(Table27[[#This Row],[Unit_B]]="Pairs",2,1)</f>
        <v>151500</v>
      </c>
      <c r="M310" s="6">
        <f>Table27[[#This Row],[Size_mean_B]]/Table27[[#Totals],[Size_mean_B]]</f>
        <v>3.1423072931860035E-5</v>
      </c>
      <c r="N310" s="17">
        <f>SUM($M$2:Table27[[#This Row],[Column1]])</f>
        <v>0.99818031535831764</v>
      </c>
    </row>
    <row r="311" spans="1:14" x14ac:dyDescent="0.25">
      <c r="A311" s="9" t="s">
        <v>858</v>
      </c>
      <c r="B311" s="9" t="s">
        <v>859</v>
      </c>
      <c r="C311" s="11"/>
      <c r="D311" s="10">
        <v>50000</v>
      </c>
      <c r="E311" s="10">
        <v>100000</v>
      </c>
      <c r="F311" s="9" t="s">
        <v>492</v>
      </c>
      <c r="G311" s="9" t="s">
        <v>496</v>
      </c>
      <c r="H311" s="9"/>
      <c r="I311" s="9"/>
      <c r="J311" s="9"/>
      <c r="K311" s="9"/>
      <c r="L311" s="10">
        <f>(Table27[[#This Row],[Size_min_B]]+Table27[[#This Row],[Size_max_B]])/2 * IF(Table27[[#This Row],[Unit_B]]="Pairs",2,1)</f>
        <v>150000</v>
      </c>
      <c r="M311" s="6">
        <f>Table27[[#This Row],[Size_mean_B]]/Table27[[#Totals],[Size_mean_B]]</f>
        <v>3.1111953397881226E-5</v>
      </c>
      <c r="N311" s="17">
        <f>SUM($M$2:Table27[[#This Row],[Column1]])</f>
        <v>0.99821142731171553</v>
      </c>
    </row>
    <row r="312" spans="1:14" x14ac:dyDescent="0.25">
      <c r="A312" s="9" t="s">
        <v>922</v>
      </c>
      <c r="B312" s="9" t="s">
        <v>923</v>
      </c>
      <c r="C312" s="11"/>
      <c r="D312" s="10">
        <v>50000</v>
      </c>
      <c r="E312" s="10">
        <v>100000</v>
      </c>
      <c r="F312" s="9" t="s">
        <v>492</v>
      </c>
      <c r="G312" s="9" t="s">
        <v>493</v>
      </c>
      <c r="H312" s="9">
        <v>300000</v>
      </c>
      <c r="I312" s="9">
        <v>500000</v>
      </c>
      <c r="J312" s="9" t="s">
        <v>251</v>
      </c>
      <c r="K312" s="9" t="s">
        <v>493</v>
      </c>
      <c r="L312" s="10">
        <f>(Table27[[#This Row],[Size_min_B]]+Table27[[#This Row],[Size_max_B]])/2 * IF(Table27[[#This Row],[Unit_B]]="Pairs",2,1)</f>
        <v>150000</v>
      </c>
      <c r="M312" s="6">
        <f>Table27[[#This Row],[Size_mean_B]]/Table27[[#Totals],[Size_mean_B]]</f>
        <v>3.1111953397881226E-5</v>
      </c>
      <c r="N312" s="17">
        <f>SUM($M$2:Table27[[#This Row],[Column1]])</f>
        <v>0.99824253926511342</v>
      </c>
    </row>
    <row r="313" spans="1:14" x14ac:dyDescent="0.25">
      <c r="A313" s="9" t="s">
        <v>1275</v>
      </c>
      <c r="B313" s="9" t="s">
        <v>1276</v>
      </c>
      <c r="C313" s="11">
        <v>3</v>
      </c>
      <c r="D313" s="10">
        <v>60000</v>
      </c>
      <c r="E313" s="10">
        <v>86100</v>
      </c>
      <c r="F313" s="9" t="s">
        <v>492</v>
      </c>
      <c r="G313" s="9" t="s">
        <v>500</v>
      </c>
      <c r="H313" s="9"/>
      <c r="I313" s="9"/>
      <c r="J313" s="9"/>
      <c r="K313" s="9"/>
      <c r="L313" s="10">
        <f>(Table27[[#This Row],[Size_min_B]]+Table27[[#This Row],[Size_max_B]])/2 * IF(Table27[[#This Row],[Unit_B]]="Pairs",2,1)</f>
        <v>146100</v>
      </c>
      <c r="M313" s="6">
        <f>Table27[[#This Row],[Size_mean_B]]/Table27[[#Totals],[Size_mean_B]]</f>
        <v>3.0303042609536313E-5</v>
      </c>
      <c r="N313" s="17">
        <f>SUM($M$2:Table27[[#This Row],[Column1]])</f>
        <v>0.99827284230772295</v>
      </c>
    </row>
    <row r="314" spans="1:14" x14ac:dyDescent="0.25">
      <c r="A314" s="9" t="s">
        <v>560</v>
      </c>
      <c r="B314" s="9" t="s">
        <v>561</v>
      </c>
      <c r="C314" s="11"/>
      <c r="D314" s="10">
        <v>99300</v>
      </c>
      <c r="E314" s="10">
        <v>184000</v>
      </c>
      <c r="F314" s="9" t="s">
        <v>562</v>
      </c>
      <c r="G314" s="9" t="s">
        <v>496</v>
      </c>
      <c r="H314" s="9"/>
      <c r="I314" s="9"/>
      <c r="J314" s="9"/>
      <c r="K314" s="9"/>
      <c r="L314" s="10">
        <f>(Table27[[#This Row],[Size_min_B]]+Table27[[#This Row],[Size_max_B]])/2 * IF(Table27[[#This Row],[Unit_B]]="Pairs",2,1)</f>
        <v>141650</v>
      </c>
      <c r="M314" s="6">
        <f>Table27[[#This Row],[Size_mean_B]]/Table27[[#Totals],[Size_mean_B]]</f>
        <v>2.9380054658732503E-5</v>
      </c>
      <c r="N314" s="17">
        <f>SUM($M$2:Table27[[#This Row],[Column1]])</f>
        <v>0.99830222236238164</v>
      </c>
    </row>
    <row r="315" spans="1:14" x14ac:dyDescent="0.25">
      <c r="A315" s="9" t="s">
        <v>1038</v>
      </c>
      <c r="B315" s="9" t="s">
        <v>1039</v>
      </c>
      <c r="C315" s="11">
        <v>3</v>
      </c>
      <c r="D315" s="10">
        <v>53400</v>
      </c>
      <c r="E315" s="10">
        <v>88200</v>
      </c>
      <c r="F315" s="9" t="s">
        <v>492</v>
      </c>
      <c r="G315" s="9" t="s">
        <v>496</v>
      </c>
      <c r="H315" s="9"/>
      <c r="I315" s="9"/>
      <c r="J315" s="9"/>
      <c r="K315" s="9"/>
      <c r="L315" s="10">
        <f>(Table27[[#This Row],[Size_min_B]]+Table27[[#This Row],[Size_max_B]])/2 * IF(Table27[[#This Row],[Unit_B]]="Pairs",2,1)</f>
        <v>141600</v>
      </c>
      <c r="M315" s="6">
        <f>Table27[[#This Row],[Size_mean_B]]/Table27[[#Totals],[Size_mean_B]]</f>
        <v>2.9369684007599878E-5</v>
      </c>
      <c r="N315" s="17">
        <f>SUM($M$2:Table27[[#This Row],[Column1]])</f>
        <v>0.99833159204638922</v>
      </c>
    </row>
    <row r="316" spans="1:14" x14ac:dyDescent="0.25">
      <c r="A316" s="9" t="s">
        <v>1342</v>
      </c>
      <c r="B316" s="9" t="s">
        <v>1343</v>
      </c>
      <c r="C316" s="11">
        <v>3</v>
      </c>
      <c r="D316" s="10">
        <v>53800</v>
      </c>
      <c r="E316" s="10">
        <v>87800</v>
      </c>
      <c r="F316" s="9" t="s">
        <v>492</v>
      </c>
      <c r="G316" s="9" t="s">
        <v>500</v>
      </c>
      <c r="H316" s="9">
        <v>9900</v>
      </c>
      <c r="I316" s="9">
        <v>14500</v>
      </c>
      <c r="J316" s="9" t="s">
        <v>251</v>
      </c>
      <c r="K316" s="9" t="s">
        <v>514</v>
      </c>
      <c r="L316" s="10">
        <f>(Table27[[#This Row],[Size_min_B]]+Table27[[#This Row],[Size_max_B]])/2 * IF(Table27[[#This Row],[Unit_B]]="Pairs",2,1)</f>
        <v>141600</v>
      </c>
      <c r="M316" s="6">
        <f>Table27[[#This Row],[Size_mean_B]]/Table27[[#Totals],[Size_mean_B]]</f>
        <v>2.9369684007599878E-5</v>
      </c>
      <c r="N316" s="17">
        <f>SUM($M$2:Table27[[#This Row],[Column1]])</f>
        <v>0.99836096173039679</v>
      </c>
    </row>
    <row r="317" spans="1:14" x14ac:dyDescent="0.25">
      <c r="A317" s="9" t="s">
        <v>1232</v>
      </c>
      <c r="B317" s="9" t="s">
        <v>352</v>
      </c>
      <c r="C317" s="11"/>
      <c r="D317" s="10">
        <v>54100</v>
      </c>
      <c r="E317" s="10">
        <v>87500</v>
      </c>
      <c r="F317" s="9" t="s">
        <v>492</v>
      </c>
      <c r="G317" s="9" t="s">
        <v>496</v>
      </c>
      <c r="H317" s="9">
        <v>74100</v>
      </c>
      <c r="I317" s="9">
        <v>170000</v>
      </c>
      <c r="J317" s="9" t="s">
        <v>251</v>
      </c>
      <c r="K317" s="9" t="s">
        <v>502</v>
      </c>
      <c r="L317" s="10">
        <f>(Table27[[#This Row],[Size_min_B]]+Table27[[#This Row],[Size_max_B]])/2 * IF(Table27[[#This Row],[Unit_B]]="Pairs",2,1)</f>
        <v>141600</v>
      </c>
      <c r="M317" s="6">
        <f>Table27[[#This Row],[Size_mean_B]]/Table27[[#Totals],[Size_mean_B]]</f>
        <v>2.9369684007599878E-5</v>
      </c>
      <c r="N317" s="17">
        <f>SUM($M$2:Table27[[#This Row],[Column1]])</f>
        <v>0.99839033141440436</v>
      </c>
    </row>
    <row r="318" spans="1:14" x14ac:dyDescent="0.25">
      <c r="A318" s="9" t="s">
        <v>237</v>
      </c>
      <c r="B318" s="9" t="s">
        <v>845</v>
      </c>
      <c r="C318" s="11">
        <v>2</v>
      </c>
      <c r="D318" s="10">
        <v>36300</v>
      </c>
      <c r="E318" s="10">
        <v>105000</v>
      </c>
      <c r="F318" s="9" t="s">
        <v>492</v>
      </c>
      <c r="G318" s="9" t="s">
        <v>500</v>
      </c>
      <c r="H318" s="9"/>
      <c r="I318" s="9"/>
      <c r="J318" s="9"/>
      <c r="K318" s="9"/>
      <c r="L318" s="10">
        <f>(Table27[[#This Row],[Size_min_B]]+Table27[[#This Row],[Size_max_B]])/2 * IF(Table27[[#This Row],[Unit_B]]="Pairs",2,1)</f>
        <v>141300</v>
      </c>
      <c r="M318" s="6">
        <f>Table27[[#This Row],[Size_mean_B]]/Table27[[#Totals],[Size_mean_B]]</f>
        <v>2.9307460100804115E-5</v>
      </c>
      <c r="N318" s="17">
        <f>SUM($M$2:Table27[[#This Row],[Column1]])</f>
        <v>0.99841963887450513</v>
      </c>
    </row>
    <row r="319" spans="1:14" x14ac:dyDescent="0.25">
      <c r="A319" s="9" t="s">
        <v>205</v>
      </c>
      <c r="B319" s="9" t="s">
        <v>1122</v>
      </c>
      <c r="C319" s="11"/>
      <c r="D319" s="10">
        <v>40000</v>
      </c>
      <c r="E319" s="10">
        <v>100000</v>
      </c>
      <c r="F319" s="9" t="s">
        <v>492</v>
      </c>
      <c r="G319" s="9" t="s">
        <v>493</v>
      </c>
      <c r="H319" s="9"/>
      <c r="I319" s="9"/>
      <c r="J319" s="9"/>
      <c r="K319" s="9"/>
      <c r="L319" s="10">
        <f>(Table27[[#This Row],[Size_min_B]]+Table27[[#This Row],[Size_max_B]])/2 * IF(Table27[[#This Row],[Unit_B]]="Pairs",2,1)</f>
        <v>140000</v>
      </c>
      <c r="M319" s="6">
        <f>Table27[[#This Row],[Size_mean_B]]/Table27[[#Totals],[Size_mean_B]]</f>
        <v>2.903782317135581E-5</v>
      </c>
      <c r="N319" s="17">
        <f>SUM($M$2:Table27[[#This Row],[Column1]])</f>
        <v>0.99844867669767645</v>
      </c>
    </row>
    <row r="320" spans="1:14" x14ac:dyDescent="0.25">
      <c r="A320" s="9" t="s">
        <v>748</v>
      </c>
      <c r="B320" s="9" t="s">
        <v>336</v>
      </c>
      <c r="C320" s="11"/>
      <c r="D320" s="10">
        <v>56700</v>
      </c>
      <c r="E320" s="10">
        <v>83000</v>
      </c>
      <c r="F320" s="9" t="s">
        <v>492</v>
      </c>
      <c r="G320" s="9" t="s">
        <v>502</v>
      </c>
      <c r="H320" s="9">
        <v>227000</v>
      </c>
      <c r="I320" s="9">
        <v>249000</v>
      </c>
      <c r="J320" s="9" t="s">
        <v>251</v>
      </c>
      <c r="K320" s="9" t="s">
        <v>502</v>
      </c>
      <c r="L320" s="10">
        <f>(Table27[[#This Row],[Size_min_B]]+Table27[[#This Row],[Size_max_B]])/2 * IF(Table27[[#This Row],[Unit_B]]="Pairs",2,1)</f>
        <v>139700</v>
      </c>
      <c r="M320" s="6">
        <f>Table27[[#This Row],[Size_mean_B]]/Table27[[#Totals],[Size_mean_B]]</f>
        <v>2.897559926456005E-5</v>
      </c>
      <c r="N320" s="17">
        <f>SUM($M$2:Table27[[#This Row],[Column1]])</f>
        <v>0.99847765229694097</v>
      </c>
    </row>
    <row r="321" spans="1:14" x14ac:dyDescent="0.25">
      <c r="A321" s="9" t="s">
        <v>702</v>
      </c>
      <c r="B321" s="9" t="s">
        <v>703</v>
      </c>
      <c r="C321" s="11">
        <v>3</v>
      </c>
      <c r="D321" s="10">
        <v>42100</v>
      </c>
      <c r="E321" s="10">
        <v>93000</v>
      </c>
      <c r="F321" s="9" t="s">
        <v>492</v>
      </c>
      <c r="G321" s="9" t="s">
        <v>502</v>
      </c>
      <c r="H321" s="9">
        <v>42400</v>
      </c>
      <c r="I321" s="9">
        <v>44000</v>
      </c>
      <c r="J321" s="9" t="s">
        <v>251</v>
      </c>
      <c r="K321" s="9" t="s">
        <v>496</v>
      </c>
      <c r="L321" s="10">
        <f>(Table27[[#This Row],[Size_min_B]]+Table27[[#This Row],[Size_max_B]])/2 * IF(Table27[[#This Row],[Unit_B]]="Pairs",2,1)</f>
        <v>135100</v>
      </c>
      <c r="M321" s="6">
        <f>Table27[[#This Row],[Size_mean_B]]/Table27[[#Totals],[Size_mean_B]]</f>
        <v>2.8021499360358356E-5</v>
      </c>
      <c r="N321" s="17">
        <f>SUM($M$2:Table27[[#This Row],[Column1]])</f>
        <v>0.99850567379630129</v>
      </c>
    </row>
    <row r="322" spans="1:14" x14ac:dyDescent="0.25">
      <c r="A322" s="9" t="s">
        <v>767</v>
      </c>
      <c r="B322" s="9" t="s">
        <v>768</v>
      </c>
      <c r="C322" s="11"/>
      <c r="D322" s="10">
        <v>58400</v>
      </c>
      <c r="E322" s="10">
        <v>74300</v>
      </c>
      <c r="F322" s="9" t="s">
        <v>492</v>
      </c>
      <c r="G322" s="9" t="s">
        <v>514</v>
      </c>
      <c r="H322" s="9">
        <v>56000</v>
      </c>
      <c r="I322" s="9">
        <v>94500</v>
      </c>
      <c r="J322" s="9" t="s">
        <v>251</v>
      </c>
      <c r="K322" s="9" t="s">
        <v>496</v>
      </c>
      <c r="L322" s="10">
        <f>(Table27[[#This Row],[Size_min_B]]+Table27[[#This Row],[Size_max_B]])/2 * IF(Table27[[#This Row],[Unit_B]]="Pairs",2,1)</f>
        <v>132700</v>
      </c>
      <c r="M322" s="6">
        <f>Table27[[#This Row],[Size_mean_B]]/Table27[[#Totals],[Size_mean_B]]</f>
        <v>2.7523708105992259E-5</v>
      </c>
      <c r="N322" s="17">
        <f>SUM($M$2:Table27[[#This Row],[Column1]])</f>
        <v>0.99853319750440728</v>
      </c>
    </row>
    <row r="323" spans="1:14" x14ac:dyDescent="0.25">
      <c r="A323" s="9" t="s">
        <v>758</v>
      </c>
      <c r="B323" s="9" t="s">
        <v>260</v>
      </c>
      <c r="C323" s="11"/>
      <c r="D323" s="10">
        <v>57000</v>
      </c>
      <c r="E323" s="10">
        <v>74000</v>
      </c>
      <c r="F323" s="9" t="s">
        <v>492</v>
      </c>
      <c r="G323" s="9" t="s">
        <v>496</v>
      </c>
      <c r="H323" s="9">
        <v>418000</v>
      </c>
      <c r="I323" s="9">
        <v>427000</v>
      </c>
      <c r="J323" s="9" t="s">
        <v>251</v>
      </c>
      <c r="K323" s="9" t="s">
        <v>496</v>
      </c>
      <c r="L323" s="10">
        <f>(Table27[[#This Row],[Size_min_B]]+Table27[[#This Row],[Size_max_B]])/2 * IF(Table27[[#This Row],[Unit_B]]="Pairs",2,1)</f>
        <v>131000</v>
      </c>
      <c r="M323" s="6">
        <f>Table27[[#This Row],[Size_mean_B]]/Table27[[#Totals],[Size_mean_B]]</f>
        <v>2.7171105967482938E-5</v>
      </c>
      <c r="N323" s="17">
        <f>SUM($M$2:Table27[[#This Row],[Column1]])</f>
        <v>0.99856036861037478</v>
      </c>
    </row>
    <row r="324" spans="1:14" x14ac:dyDescent="0.25">
      <c r="A324" s="9" t="s">
        <v>763</v>
      </c>
      <c r="B324" s="9" t="s">
        <v>764</v>
      </c>
      <c r="C324" s="11"/>
      <c r="D324" s="10">
        <v>23700</v>
      </c>
      <c r="E324" s="10">
        <v>107000</v>
      </c>
      <c r="F324" s="9" t="s">
        <v>492</v>
      </c>
      <c r="G324" s="9" t="s">
        <v>493</v>
      </c>
      <c r="H324" s="9"/>
      <c r="I324" s="9"/>
      <c r="J324" s="9"/>
      <c r="K324" s="9"/>
      <c r="L324" s="10">
        <f>(Table27[[#This Row],[Size_min_B]]+Table27[[#This Row],[Size_max_B]])/2 * IF(Table27[[#This Row],[Unit_B]]="Pairs",2,1)</f>
        <v>130700</v>
      </c>
      <c r="M324" s="6">
        <f>Table27[[#This Row],[Size_mean_B]]/Table27[[#Totals],[Size_mean_B]]</f>
        <v>2.7108882060687174E-5</v>
      </c>
      <c r="N324" s="17">
        <f>SUM($M$2:Table27[[#This Row],[Column1]])</f>
        <v>0.99858747749243548</v>
      </c>
    </row>
    <row r="325" spans="1:14" x14ac:dyDescent="0.25">
      <c r="A325" s="9" t="s">
        <v>1261</v>
      </c>
      <c r="B325" s="9" t="s">
        <v>316</v>
      </c>
      <c r="C325" s="11"/>
      <c r="D325" s="10">
        <v>53900</v>
      </c>
      <c r="E325" s="10">
        <v>75700</v>
      </c>
      <c r="F325" s="9" t="s">
        <v>492</v>
      </c>
      <c r="G325" s="9" t="s">
        <v>493</v>
      </c>
      <c r="H325" s="9">
        <v>10300</v>
      </c>
      <c r="I325" s="9">
        <v>13100</v>
      </c>
      <c r="J325" s="9" t="s">
        <v>251</v>
      </c>
      <c r="K325" s="9" t="s">
        <v>500</v>
      </c>
      <c r="L325" s="10">
        <f>(Table27[[#This Row],[Size_min_B]]+Table27[[#This Row],[Size_max_B]])/2 * IF(Table27[[#This Row],[Unit_B]]="Pairs",2,1)</f>
        <v>129600</v>
      </c>
      <c r="M325" s="6">
        <f>Table27[[#This Row],[Size_mean_B]]/Table27[[#Totals],[Size_mean_B]]</f>
        <v>2.6880727735769378E-5</v>
      </c>
      <c r="N325" s="17">
        <f>SUM($M$2:Table27[[#This Row],[Column1]])</f>
        <v>0.99861435822017131</v>
      </c>
    </row>
    <row r="326" spans="1:14" x14ac:dyDescent="0.25">
      <c r="A326" s="9" t="s">
        <v>730</v>
      </c>
      <c r="B326" s="9" t="s">
        <v>731</v>
      </c>
      <c r="C326" s="11">
        <v>3</v>
      </c>
      <c r="D326" s="10">
        <v>40500</v>
      </c>
      <c r="E326" s="10">
        <v>86400</v>
      </c>
      <c r="F326" s="9" t="s">
        <v>492</v>
      </c>
      <c r="G326" s="9" t="s">
        <v>500</v>
      </c>
      <c r="H326" s="9"/>
      <c r="I326" s="9"/>
      <c r="J326" s="9"/>
      <c r="K326" s="9"/>
      <c r="L326" s="10">
        <f>(Table27[[#This Row],[Size_min_B]]+Table27[[#This Row],[Size_max_B]])/2 * IF(Table27[[#This Row],[Unit_B]]="Pairs",2,1)</f>
        <v>126900</v>
      </c>
      <c r="M326" s="6">
        <f>Table27[[#This Row],[Size_mean_B]]/Table27[[#Totals],[Size_mean_B]]</f>
        <v>2.6320712574607517E-5</v>
      </c>
      <c r="N326" s="17">
        <f>SUM($M$2:Table27[[#This Row],[Column1]])</f>
        <v>0.99864067893274588</v>
      </c>
    </row>
    <row r="327" spans="1:14" x14ac:dyDescent="0.25">
      <c r="A327" s="9" t="s">
        <v>869</v>
      </c>
      <c r="B327" s="9" t="s">
        <v>337</v>
      </c>
      <c r="C327" s="11"/>
      <c r="D327" s="10">
        <v>48200</v>
      </c>
      <c r="E327" s="10">
        <v>76000</v>
      </c>
      <c r="F327" s="9" t="s">
        <v>492</v>
      </c>
      <c r="G327" s="9" t="s">
        <v>493</v>
      </c>
      <c r="H327" s="9">
        <v>19900</v>
      </c>
      <c r="I327" s="9">
        <v>42000</v>
      </c>
      <c r="J327" s="9" t="s">
        <v>251</v>
      </c>
      <c r="K327" s="9" t="s">
        <v>498</v>
      </c>
      <c r="L327" s="10">
        <f>(Table27[[#This Row],[Size_min_B]]+Table27[[#This Row],[Size_max_B]])/2 * IF(Table27[[#This Row],[Unit_B]]="Pairs",2,1)</f>
        <v>124200</v>
      </c>
      <c r="M327" s="6">
        <f>Table27[[#This Row],[Size_mean_B]]/Table27[[#Totals],[Size_mean_B]]</f>
        <v>2.5760697413445656E-5</v>
      </c>
      <c r="N327" s="17">
        <f>SUM($M$2:Table27[[#This Row],[Column1]])</f>
        <v>0.99866643963015933</v>
      </c>
    </row>
    <row r="328" spans="1:14" x14ac:dyDescent="0.25">
      <c r="A328" s="9" t="s">
        <v>1269</v>
      </c>
      <c r="B328" s="9" t="s">
        <v>294</v>
      </c>
      <c r="C328" s="11"/>
      <c r="D328" s="10">
        <v>46400</v>
      </c>
      <c r="E328" s="10">
        <v>77500</v>
      </c>
      <c r="F328" s="9" t="s">
        <v>492</v>
      </c>
      <c r="G328" s="9" t="s">
        <v>502</v>
      </c>
      <c r="H328" s="9">
        <v>43800</v>
      </c>
      <c r="I328" s="9">
        <v>124000</v>
      </c>
      <c r="J328" s="9" t="s">
        <v>251</v>
      </c>
      <c r="K328" s="9" t="s">
        <v>514</v>
      </c>
      <c r="L328" s="10">
        <f>(Table27[[#This Row],[Size_min_B]]+Table27[[#This Row],[Size_max_B]])/2 * IF(Table27[[#This Row],[Unit_B]]="Pairs",2,1)</f>
        <v>123900</v>
      </c>
      <c r="M328" s="6">
        <f>Table27[[#This Row],[Size_mean_B]]/Table27[[#Totals],[Size_mean_B]]</f>
        <v>2.5698473506649892E-5</v>
      </c>
      <c r="N328" s="17">
        <f>SUM($M$2:Table27[[#This Row],[Column1]])</f>
        <v>0.99869213810366597</v>
      </c>
    </row>
    <row r="329" spans="1:14" x14ac:dyDescent="0.25">
      <c r="A329" s="9" t="s">
        <v>710</v>
      </c>
      <c r="B329" s="9" t="s">
        <v>711</v>
      </c>
      <c r="C329" s="11"/>
      <c r="D329" s="10">
        <v>101000</v>
      </c>
      <c r="E329" s="10">
        <v>140000</v>
      </c>
      <c r="F329" s="9" t="s">
        <v>565</v>
      </c>
      <c r="G329" s="9" t="s">
        <v>500</v>
      </c>
      <c r="H329" s="9"/>
      <c r="I329" s="9"/>
      <c r="J329" s="9"/>
      <c r="K329" s="9"/>
      <c r="L329" s="10">
        <f>(Table27[[#This Row],[Size_min_B]]+Table27[[#This Row],[Size_max_B]])/2 * IF(Table27[[#This Row],[Unit_B]]="Pairs",2,1)</f>
        <v>120500</v>
      </c>
      <c r="M329" s="6">
        <f>Table27[[#This Row],[Size_mean_B]]/Table27[[#Totals],[Size_mean_B]]</f>
        <v>2.4993269229631251E-5</v>
      </c>
      <c r="N329" s="17">
        <f>SUM($M$2:Table27[[#This Row],[Column1]])</f>
        <v>0.99871713137289564</v>
      </c>
    </row>
    <row r="330" spans="1:14" x14ac:dyDescent="0.25">
      <c r="A330" s="9" t="s">
        <v>1234</v>
      </c>
      <c r="B330" s="9" t="s">
        <v>1235</v>
      </c>
      <c r="C330" s="11"/>
      <c r="D330" s="10">
        <v>20000</v>
      </c>
      <c r="E330" s="10">
        <v>100000</v>
      </c>
      <c r="F330" s="9" t="s">
        <v>492</v>
      </c>
      <c r="G330" s="9" t="s">
        <v>496</v>
      </c>
      <c r="H330" s="9"/>
      <c r="I330" s="9"/>
      <c r="J330" s="9"/>
      <c r="K330" s="9"/>
      <c r="L330" s="10">
        <f>(Table27[[#This Row],[Size_min_B]]+Table27[[#This Row],[Size_max_B]])/2 * IF(Table27[[#This Row],[Unit_B]]="Pairs",2,1)</f>
        <v>120000</v>
      </c>
      <c r="M330" s="6">
        <f>Table27[[#This Row],[Size_mean_B]]/Table27[[#Totals],[Size_mean_B]]</f>
        <v>2.4889562718304982E-5</v>
      </c>
      <c r="N330" s="17">
        <f>SUM($M$2:Table27[[#This Row],[Column1]])</f>
        <v>0.99874202093561393</v>
      </c>
    </row>
    <row r="331" spans="1:14" x14ac:dyDescent="0.25">
      <c r="A331" s="9" t="s">
        <v>1351</v>
      </c>
      <c r="B331" s="9" t="s">
        <v>1352</v>
      </c>
      <c r="C331" s="11"/>
      <c r="D331" s="10">
        <v>20000</v>
      </c>
      <c r="E331" s="10">
        <v>100000</v>
      </c>
      <c r="F331" s="9" t="s">
        <v>492</v>
      </c>
      <c r="G331" s="9" t="s">
        <v>502</v>
      </c>
      <c r="H331" s="9"/>
      <c r="I331" s="9"/>
      <c r="J331" s="9"/>
      <c r="K331" s="9"/>
      <c r="L331" s="10">
        <f>(Table27[[#This Row],[Size_min_B]]+Table27[[#This Row],[Size_max_B]])/2 * IF(Table27[[#This Row],[Unit_B]]="Pairs",2,1)</f>
        <v>120000</v>
      </c>
      <c r="M331" s="6">
        <f>Table27[[#This Row],[Size_mean_B]]/Table27[[#Totals],[Size_mean_B]]</f>
        <v>2.4889562718304982E-5</v>
      </c>
      <c r="N331" s="17">
        <f>SUM($M$2:Table27[[#This Row],[Column1]])</f>
        <v>0.99876691049833222</v>
      </c>
    </row>
    <row r="332" spans="1:14" x14ac:dyDescent="0.25">
      <c r="A332" s="9" t="s">
        <v>1150</v>
      </c>
      <c r="B332" s="9" t="s">
        <v>1151</v>
      </c>
      <c r="C332" s="11"/>
      <c r="D332" s="10">
        <v>50800</v>
      </c>
      <c r="E332" s="10">
        <v>68900</v>
      </c>
      <c r="F332" s="9" t="s">
        <v>492</v>
      </c>
      <c r="G332" s="9" t="s">
        <v>496</v>
      </c>
      <c r="H332" s="9">
        <v>333000</v>
      </c>
      <c r="I332" s="9">
        <v>408000</v>
      </c>
      <c r="J332" s="9" t="s">
        <v>251</v>
      </c>
      <c r="K332" s="9" t="s">
        <v>496</v>
      </c>
      <c r="L332" s="10">
        <f>(Table27[[#This Row],[Size_min_B]]+Table27[[#This Row],[Size_max_B]])/2 * IF(Table27[[#This Row],[Unit_B]]="Pairs",2,1)</f>
        <v>119700</v>
      </c>
      <c r="M332" s="6">
        <f>Table27[[#This Row],[Size_mean_B]]/Table27[[#Totals],[Size_mean_B]]</f>
        <v>2.4827338811509218E-5</v>
      </c>
      <c r="N332" s="17">
        <f>SUM($M$2:Table27[[#This Row],[Column1]])</f>
        <v>0.9987917378371437</v>
      </c>
    </row>
    <row r="333" spans="1:14" x14ac:dyDescent="0.25">
      <c r="A333" s="9" t="s">
        <v>36</v>
      </c>
      <c r="B333" s="9" t="s">
        <v>35</v>
      </c>
      <c r="C333" s="11">
        <v>2</v>
      </c>
      <c r="D333" s="10">
        <v>37700</v>
      </c>
      <c r="E333" s="10">
        <v>79200</v>
      </c>
      <c r="F333" s="9" t="s">
        <v>492</v>
      </c>
      <c r="G333" s="9" t="s">
        <v>500</v>
      </c>
      <c r="H333" s="9"/>
      <c r="I333" s="9"/>
      <c r="J333" s="9"/>
      <c r="K333" s="9"/>
      <c r="L333" s="10">
        <f>(Table27[[#This Row],[Size_min_B]]+Table27[[#This Row],[Size_max_B]])/2 * IF(Table27[[#This Row],[Unit_B]]="Pairs",2,1)</f>
        <v>116900</v>
      </c>
      <c r="M333" s="6">
        <f>Table27[[#This Row],[Size_mean_B]]/Table27[[#Totals],[Size_mean_B]]</f>
        <v>2.4246582348082101E-5</v>
      </c>
      <c r="N333" s="17">
        <f>SUM($M$2:Table27[[#This Row],[Column1]])</f>
        <v>0.99881598441949182</v>
      </c>
    </row>
    <row r="334" spans="1:14" x14ac:dyDescent="0.25">
      <c r="A334" s="9" t="s">
        <v>676</v>
      </c>
      <c r="B334" s="9" t="s">
        <v>677</v>
      </c>
      <c r="C334" s="11"/>
      <c r="D334" s="10">
        <v>37200</v>
      </c>
      <c r="E334" s="10">
        <v>79200</v>
      </c>
      <c r="F334" s="9" t="s">
        <v>492</v>
      </c>
      <c r="G334" s="9" t="s">
        <v>514</v>
      </c>
      <c r="H334" s="9"/>
      <c r="I334" s="9"/>
      <c r="J334" s="9"/>
      <c r="K334" s="9"/>
      <c r="L334" s="10">
        <f>(Table27[[#This Row],[Size_min_B]]+Table27[[#This Row],[Size_max_B]])/2 * IF(Table27[[#This Row],[Unit_B]]="Pairs",2,1)</f>
        <v>116400</v>
      </c>
      <c r="M334" s="6">
        <f>Table27[[#This Row],[Size_mean_B]]/Table27[[#Totals],[Size_mean_B]]</f>
        <v>2.4142875836755833E-5</v>
      </c>
      <c r="N334" s="17">
        <f>SUM($M$2:Table27[[#This Row],[Column1]])</f>
        <v>0.99884012729532856</v>
      </c>
    </row>
    <row r="335" spans="1:14" x14ac:dyDescent="0.25">
      <c r="A335" s="9" t="s">
        <v>691</v>
      </c>
      <c r="B335" s="9" t="s">
        <v>692</v>
      </c>
      <c r="C335" s="11">
        <v>1</v>
      </c>
      <c r="D335" s="10">
        <v>41800</v>
      </c>
      <c r="E335" s="10">
        <v>73400</v>
      </c>
      <c r="F335" s="9" t="s">
        <v>492</v>
      </c>
      <c r="G335" s="9" t="s">
        <v>500</v>
      </c>
      <c r="H335" s="9"/>
      <c r="I335" s="9"/>
      <c r="J335" s="9"/>
      <c r="K335" s="9"/>
      <c r="L335" s="10">
        <f>(Table27[[#This Row],[Size_min_B]]+Table27[[#This Row],[Size_max_B]])/2 * IF(Table27[[#This Row],[Unit_B]]="Pairs",2,1)</f>
        <v>115200</v>
      </c>
      <c r="M335" s="6">
        <f>Table27[[#This Row],[Size_mean_B]]/Table27[[#Totals],[Size_mean_B]]</f>
        <v>2.3893980209572781E-5</v>
      </c>
      <c r="N335" s="17">
        <f>SUM($M$2:Table27[[#This Row],[Column1]])</f>
        <v>0.99886402127553808</v>
      </c>
    </row>
    <row r="336" spans="1:14" x14ac:dyDescent="0.25">
      <c r="A336" s="9" t="s">
        <v>673</v>
      </c>
      <c r="B336" s="9" t="s">
        <v>674</v>
      </c>
      <c r="C336" s="11"/>
      <c r="D336" s="10">
        <v>35900</v>
      </c>
      <c r="E336" s="10">
        <v>77100</v>
      </c>
      <c r="F336" s="9" t="s">
        <v>492</v>
      </c>
      <c r="G336" s="9" t="s">
        <v>500</v>
      </c>
      <c r="H336" s="9">
        <v>91500</v>
      </c>
      <c r="I336" s="9">
        <v>96300</v>
      </c>
      <c r="J336" s="9" t="s">
        <v>251</v>
      </c>
      <c r="K336" s="9" t="s">
        <v>496</v>
      </c>
      <c r="L336" s="10">
        <f>(Table27[[#This Row],[Size_min_B]]+Table27[[#This Row],[Size_max_B]])/2 * IF(Table27[[#This Row],[Unit_B]]="Pairs",2,1)</f>
        <v>113000</v>
      </c>
      <c r="M336" s="6">
        <f>Table27[[#This Row],[Size_mean_B]]/Table27[[#Totals],[Size_mean_B]]</f>
        <v>2.3437671559737191E-5</v>
      </c>
      <c r="N336" s="17">
        <f>SUM($M$2:Table27[[#This Row],[Column1]])</f>
        <v>0.99888745894709785</v>
      </c>
    </row>
    <row r="337" spans="1:14" x14ac:dyDescent="0.25">
      <c r="A337" s="9" t="s">
        <v>53</v>
      </c>
      <c r="B337" s="9" t="s">
        <v>52</v>
      </c>
      <c r="C337" s="11">
        <v>2</v>
      </c>
      <c r="D337" s="10">
        <v>21400</v>
      </c>
      <c r="E337" s="10">
        <v>87300</v>
      </c>
      <c r="F337" s="9" t="s">
        <v>492</v>
      </c>
      <c r="G337" s="9" t="s">
        <v>502</v>
      </c>
      <c r="H337" s="9"/>
      <c r="I337" s="9"/>
      <c r="J337" s="9"/>
      <c r="K337" s="9"/>
      <c r="L337" s="10">
        <f>(Table27[[#This Row],[Size_min_B]]+Table27[[#This Row],[Size_max_B]])/2 * IF(Table27[[#This Row],[Unit_B]]="Pairs",2,1)</f>
        <v>108700</v>
      </c>
      <c r="M337" s="6">
        <f>Table27[[#This Row],[Size_mean_B]]/Table27[[#Totals],[Size_mean_B]]</f>
        <v>2.2545795562331262E-5</v>
      </c>
      <c r="N337" s="17">
        <f>SUM($M$2:Table27[[#This Row],[Column1]])</f>
        <v>0.99891000474266023</v>
      </c>
    </row>
    <row r="338" spans="1:14" x14ac:dyDescent="0.25">
      <c r="A338" s="9" t="s">
        <v>969</v>
      </c>
      <c r="B338" s="9" t="s">
        <v>295</v>
      </c>
      <c r="C338" s="11"/>
      <c r="D338" s="10">
        <v>45000</v>
      </c>
      <c r="E338" s="10">
        <v>62400</v>
      </c>
      <c r="F338" s="9" t="s">
        <v>492</v>
      </c>
      <c r="G338" s="9" t="s">
        <v>496</v>
      </c>
      <c r="H338" s="9">
        <v>172000</v>
      </c>
      <c r="I338" s="9">
        <v>264000</v>
      </c>
      <c r="J338" s="9" t="s">
        <v>251</v>
      </c>
      <c r="K338" s="9" t="s">
        <v>496</v>
      </c>
      <c r="L338" s="10">
        <f>(Table27[[#This Row],[Size_min_B]]+Table27[[#This Row],[Size_max_B]])/2 * IF(Table27[[#This Row],[Unit_B]]="Pairs",2,1)</f>
        <v>107400</v>
      </c>
      <c r="M338" s="6">
        <f>Table27[[#This Row],[Size_mean_B]]/Table27[[#Totals],[Size_mean_B]]</f>
        <v>2.2276158632882957E-5</v>
      </c>
      <c r="N338" s="17">
        <f>SUM($M$2:Table27[[#This Row],[Column1]])</f>
        <v>0.99893228090129316</v>
      </c>
    </row>
    <row r="339" spans="1:14" x14ac:dyDescent="0.25">
      <c r="A339" s="9" t="s">
        <v>795</v>
      </c>
      <c r="B339" s="9" t="s">
        <v>447</v>
      </c>
      <c r="C339" s="11"/>
      <c r="D339" s="10">
        <v>45000</v>
      </c>
      <c r="E339" s="10">
        <v>60000</v>
      </c>
      <c r="F339" s="9" t="s">
        <v>492</v>
      </c>
      <c r="G339" s="9" t="s">
        <v>502</v>
      </c>
      <c r="H339" s="9"/>
      <c r="I339" s="9"/>
      <c r="J339" s="9"/>
      <c r="K339" s="9"/>
      <c r="L339" s="10">
        <f>(Table27[[#This Row],[Size_min_B]]+Table27[[#This Row],[Size_max_B]])/2 * IF(Table27[[#This Row],[Unit_B]]="Pairs",2,1)</f>
        <v>105000</v>
      </c>
      <c r="M339" s="6">
        <f>Table27[[#This Row],[Size_mean_B]]/Table27[[#Totals],[Size_mean_B]]</f>
        <v>2.1778367378516857E-5</v>
      </c>
      <c r="N339" s="17">
        <f>SUM($M$2:Table27[[#This Row],[Column1]])</f>
        <v>0.99895405926867165</v>
      </c>
    </row>
    <row r="340" spans="1:14" x14ac:dyDescent="0.25">
      <c r="A340" s="9" t="s">
        <v>975</v>
      </c>
      <c r="B340" s="9" t="s">
        <v>976</v>
      </c>
      <c r="C340" s="11">
        <v>1</v>
      </c>
      <c r="D340" s="10">
        <v>62500</v>
      </c>
      <c r="E340" s="10">
        <v>145000</v>
      </c>
      <c r="F340" s="9" t="s">
        <v>565</v>
      </c>
      <c r="G340" s="9" t="s">
        <v>500</v>
      </c>
      <c r="H340" s="9"/>
      <c r="I340" s="9"/>
      <c r="J340" s="9"/>
      <c r="K340" s="9"/>
      <c r="L340" s="10">
        <f>(Table27[[#This Row],[Size_min_B]]+Table27[[#This Row],[Size_max_B]])/2 * IF(Table27[[#This Row],[Unit_B]]="Pairs",2,1)</f>
        <v>103750</v>
      </c>
      <c r="M340" s="6">
        <f>Table27[[#This Row],[Size_mean_B]]/Table27[[#Totals],[Size_mean_B]]</f>
        <v>2.151910110020118E-5</v>
      </c>
      <c r="N340" s="17">
        <f>SUM($M$2:Table27[[#This Row],[Column1]])</f>
        <v>0.9989755783697718</v>
      </c>
    </row>
    <row r="341" spans="1:14" x14ac:dyDescent="0.25">
      <c r="A341" s="9" t="s">
        <v>568</v>
      </c>
      <c r="B341" s="9" t="s">
        <v>569</v>
      </c>
      <c r="C341" s="11"/>
      <c r="D341" s="10">
        <v>29000</v>
      </c>
      <c r="E341" s="10">
        <v>69700</v>
      </c>
      <c r="F341" s="9" t="s">
        <v>492</v>
      </c>
      <c r="G341" s="9" t="s">
        <v>498</v>
      </c>
      <c r="H341" s="9"/>
      <c r="I341" s="9"/>
      <c r="J341" s="9"/>
      <c r="K341" s="9"/>
      <c r="L341" s="10">
        <f>(Table27[[#This Row],[Size_min_B]]+Table27[[#This Row],[Size_max_B]])/2 * IF(Table27[[#This Row],[Unit_B]]="Pairs",2,1)</f>
        <v>98700</v>
      </c>
      <c r="M341" s="6">
        <f>Table27[[#This Row],[Size_mean_B]]/Table27[[#Totals],[Size_mean_B]]</f>
        <v>2.0471665335805846E-5</v>
      </c>
      <c r="N341" s="17">
        <f>SUM($M$2:Table27[[#This Row],[Column1]])</f>
        <v>0.99899605003510761</v>
      </c>
    </row>
    <row r="342" spans="1:14" x14ac:dyDescent="0.25">
      <c r="A342" s="9" t="s">
        <v>1344</v>
      </c>
      <c r="B342" s="9" t="s">
        <v>1345</v>
      </c>
      <c r="C342" s="11"/>
      <c r="D342" s="10">
        <v>39900</v>
      </c>
      <c r="E342" s="10">
        <v>56200</v>
      </c>
      <c r="F342" s="9" t="s">
        <v>492</v>
      </c>
      <c r="G342" s="9" t="s">
        <v>502</v>
      </c>
      <c r="H342" s="9"/>
      <c r="I342" s="9"/>
      <c r="J342" s="9"/>
      <c r="K342" s="9"/>
      <c r="L342" s="10">
        <f>(Table27[[#This Row],[Size_min_B]]+Table27[[#This Row],[Size_max_B]])/2 * IF(Table27[[#This Row],[Unit_B]]="Pairs",2,1)</f>
        <v>96100</v>
      </c>
      <c r="M342" s="6">
        <f>Table27[[#This Row],[Size_mean_B]]/Table27[[#Totals],[Size_mean_B]]</f>
        <v>1.9932391476909237E-5</v>
      </c>
      <c r="N342" s="17">
        <f>SUM($M$2:Table27[[#This Row],[Column1]])</f>
        <v>0.99901598242658451</v>
      </c>
    </row>
    <row r="343" spans="1:14" x14ac:dyDescent="0.25">
      <c r="A343" s="9" t="s">
        <v>721</v>
      </c>
      <c r="B343" s="9" t="s">
        <v>722</v>
      </c>
      <c r="C343" s="11">
        <v>1</v>
      </c>
      <c r="D343" s="10">
        <v>30300</v>
      </c>
      <c r="E343" s="10">
        <v>63400</v>
      </c>
      <c r="F343" s="9" t="s">
        <v>492</v>
      </c>
      <c r="G343" s="9" t="s">
        <v>500</v>
      </c>
      <c r="H343" s="9"/>
      <c r="I343" s="9"/>
      <c r="J343" s="9"/>
      <c r="K343" s="9"/>
      <c r="L343" s="10">
        <f>(Table27[[#This Row],[Size_min_B]]+Table27[[#This Row],[Size_max_B]])/2 * IF(Table27[[#This Row],[Unit_B]]="Pairs",2,1)</f>
        <v>93700</v>
      </c>
      <c r="M343" s="6">
        <f>Table27[[#This Row],[Size_mean_B]]/Table27[[#Totals],[Size_mean_B]]</f>
        <v>1.943460022254314E-5</v>
      </c>
      <c r="N343" s="17">
        <f>SUM($M$2:Table27[[#This Row],[Column1]])</f>
        <v>0.99903541702680709</v>
      </c>
    </row>
    <row r="344" spans="1:14" x14ac:dyDescent="0.25">
      <c r="A344" s="9" t="s">
        <v>631</v>
      </c>
      <c r="B344" s="9" t="s">
        <v>632</v>
      </c>
      <c r="C344" s="11"/>
      <c r="D344" s="10">
        <v>35900</v>
      </c>
      <c r="E344" s="10">
        <v>57300</v>
      </c>
      <c r="F344" s="9" t="s">
        <v>492</v>
      </c>
      <c r="G344" s="9" t="s">
        <v>500</v>
      </c>
      <c r="H344" s="9"/>
      <c r="I344" s="9"/>
      <c r="J344" s="9"/>
      <c r="K344" s="9"/>
      <c r="L344" s="10">
        <f>(Table27[[#This Row],[Size_min_B]]+Table27[[#This Row],[Size_max_B]])/2 * IF(Table27[[#This Row],[Unit_B]]="Pairs",2,1)</f>
        <v>93200</v>
      </c>
      <c r="M344" s="6">
        <f>Table27[[#This Row],[Size_mean_B]]/Table27[[#Totals],[Size_mean_B]]</f>
        <v>1.9330893711216868E-5</v>
      </c>
      <c r="N344" s="17">
        <f>SUM($M$2:Table27[[#This Row],[Column1]])</f>
        <v>0.99905474792051829</v>
      </c>
    </row>
    <row r="345" spans="1:14" x14ac:dyDescent="0.25">
      <c r="A345" s="9" t="s">
        <v>878</v>
      </c>
      <c r="B345" s="9" t="s">
        <v>305</v>
      </c>
      <c r="C345" s="11">
        <v>1</v>
      </c>
      <c r="D345" s="10">
        <v>60900</v>
      </c>
      <c r="E345" s="10">
        <v>120000</v>
      </c>
      <c r="F345" s="9" t="s">
        <v>565</v>
      </c>
      <c r="G345" s="9" t="s">
        <v>500</v>
      </c>
      <c r="H345" s="9"/>
      <c r="I345" s="9"/>
      <c r="J345" s="9"/>
      <c r="K345" s="9"/>
      <c r="L345" s="10">
        <f>(Table27[[#This Row],[Size_min_B]]+Table27[[#This Row],[Size_max_B]])/2 * IF(Table27[[#This Row],[Unit_B]]="Pairs",2,1)</f>
        <v>90450</v>
      </c>
      <c r="M345" s="6">
        <f>Table27[[#This Row],[Size_mean_B]]/Table27[[#Totals],[Size_mean_B]]</f>
        <v>1.8760507898922379E-5</v>
      </c>
      <c r="N345" s="17">
        <f>SUM($M$2:Table27[[#This Row],[Column1]])</f>
        <v>0.99907350842841725</v>
      </c>
    </row>
    <row r="346" spans="1:14" x14ac:dyDescent="0.25">
      <c r="A346" s="9" t="s">
        <v>901</v>
      </c>
      <c r="B346" s="9" t="s">
        <v>902</v>
      </c>
      <c r="C346" s="11"/>
      <c r="D346" s="10">
        <v>30000</v>
      </c>
      <c r="E346" s="10">
        <v>60000</v>
      </c>
      <c r="F346" s="9" t="s">
        <v>492</v>
      </c>
      <c r="G346" s="9" t="s">
        <v>502</v>
      </c>
      <c r="H346" s="9"/>
      <c r="I346" s="9"/>
      <c r="J346" s="9"/>
      <c r="K346" s="9"/>
      <c r="L346" s="10">
        <f>(Table27[[#This Row],[Size_min_B]]+Table27[[#This Row],[Size_max_B]])/2 * IF(Table27[[#This Row],[Unit_B]]="Pairs",2,1)</f>
        <v>90000</v>
      </c>
      <c r="M346" s="6">
        <f>Table27[[#This Row],[Size_mean_B]]/Table27[[#Totals],[Size_mean_B]]</f>
        <v>1.8667172038728735E-5</v>
      </c>
      <c r="N346" s="17">
        <f>SUM($M$2:Table27[[#This Row],[Column1]])</f>
        <v>0.99909217560045593</v>
      </c>
    </row>
    <row r="347" spans="1:14" x14ac:dyDescent="0.25">
      <c r="A347" s="9" t="s">
        <v>866</v>
      </c>
      <c r="B347" s="9" t="s">
        <v>359</v>
      </c>
      <c r="C347" s="11">
        <v>3</v>
      </c>
      <c r="D347" s="10">
        <v>36000</v>
      </c>
      <c r="E347" s="10">
        <v>53000</v>
      </c>
      <c r="F347" s="9" t="s">
        <v>492</v>
      </c>
      <c r="G347" s="9" t="s">
        <v>498</v>
      </c>
      <c r="H347" s="9"/>
      <c r="I347" s="9"/>
      <c r="J347" s="9"/>
      <c r="K347" s="9"/>
      <c r="L347" s="10">
        <f>(Table27[[#This Row],[Size_min_B]]+Table27[[#This Row],[Size_max_B]])/2 * IF(Table27[[#This Row],[Unit_B]]="Pairs",2,1)</f>
        <v>89000</v>
      </c>
      <c r="M347" s="6">
        <f>Table27[[#This Row],[Size_mean_B]]/Table27[[#Totals],[Size_mean_B]]</f>
        <v>1.8459759016076194E-5</v>
      </c>
      <c r="N347" s="17">
        <f>SUM($M$2:Table27[[#This Row],[Column1]])</f>
        <v>0.99911063535947198</v>
      </c>
    </row>
    <row r="348" spans="1:14" x14ac:dyDescent="0.25">
      <c r="A348" s="9" t="s">
        <v>744</v>
      </c>
      <c r="B348" s="9" t="s">
        <v>745</v>
      </c>
      <c r="C348" s="11"/>
      <c r="D348" s="10">
        <v>37600</v>
      </c>
      <c r="E348" s="10">
        <v>50400</v>
      </c>
      <c r="F348" s="9" t="s">
        <v>492</v>
      </c>
      <c r="G348" s="9" t="s">
        <v>496</v>
      </c>
      <c r="H348" s="9">
        <v>45000</v>
      </c>
      <c r="I348" s="9">
        <v>101000</v>
      </c>
      <c r="J348" s="9" t="s">
        <v>251</v>
      </c>
      <c r="K348" s="9" t="s">
        <v>496</v>
      </c>
      <c r="L348" s="10">
        <f>(Table27[[#This Row],[Size_min_B]]+Table27[[#This Row],[Size_max_B]])/2 * IF(Table27[[#This Row],[Unit_B]]="Pairs",2,1)</f>
        <v>88000</v>
      </c>
      <c r="M348" s="6">
        <f>Table27[[#This Row],[Size_mean_B]]/Table27[[#Totals],[Size_mean_B]]</f>
        <v>1.8252345993423654E-5</v>
      </c>
      <c r="N348" s="17">
        <f>SUM($M$2:Table27[[#This Row],[Column1]])</f>
        <v>0.99912888770546537</v>
      </c>
    </row>
    <row r="349" spans="1:14" x14ac:dyDescent="0.25">
      <c r="A349" s="9" t="s">
        <v>839</v>
      </c>
      <c r="B349" s="9" t="s">
        <v>840</v>
      </c>
      <c r="C349" s="11"/>
      <c r="D349" s="10">
        <v>32000</v>
      </c>
      <c r="E349" s="10">
        <v>51600</v>
      </c>
      <c r="F349" s="9" t="s">
        <v>492</v>
      </c>
      <c r="G349" s="9" t="s">
        <v>502</v>
      </c>
      <c r="H349" s="9">
        <v>4500</v>
      </c>
      <c r="I349" s="9">
        <v>9500</v>
      </c>
      <c r="J349" s="9" t="s">
        <v>251</v>
      </c>
      <c r="K349" s="9" t="s">
        <v>502</v>
      </c>
      <c r="L349" s="10">
        <f>(Table27[[#This Row],[Size_min_B]]+Table27[[#This Row],[Size_max_B]])/2 * IF(Table27[[#This Row],[Unit_B]]="Pairs",2,1)</f>
        <v>83600</v>
      </c>
      <c r="M349" s="6">
        <f>Table27[[#This Row],[Size_mean_B]]/Table27[[#Totals],[Size_mean_B]]</f>
        <v>1.7339728693752468E-5</v>
      </c>
      <c r="N349" s="17">
        <f>SUM($M$2:Table27[[#This Row],[Column1]])</f>
        <v>0.99914622743415915</v>
      </c>
    </row>
    <row r="350" spans="1:14" x14ac:dyDescent="0.25">
      <c r="A350" s="9" t="s">
        <v>907</v>
      </c>
      <c r="B350" s="9" t="s">
        <v>908</v>
      </c>
      <c r="C350" s="11"/>
      <c r="D350" s="10">
        <v>37500</v>
      </c>
      <c r="E350" s="10">
        <v>45500</v>
      </c>
      <c r="F350" s="9" t="s">
        <v>492</v>
      </c>
      <c r="G350" s="9" t="s">
        <v>502</v>
      </c>
      <c r="H350" s="9">
        <v>377000</v>
      </c>
      <c r="I350" s="9">
        <v>607000</v>
      </c>
      <c r="J350" s="9" t="s">
        <v>251</v>
      </c>
      <c r="K350" s="9" t="s">
        <v>493</v>
      </c>
      <c r="L350" s="10">
        <f>(Table27[[#This Row],[Size_min_B]]+Table27[[#This Row],[Size_max_B]])/2 * IF(Table27[[#This Row],[Unit_B]]="Pairs",2,1)</f>
        <v>83000</v>
      </c>
      <c r="M350" s="6">
        <f>Table27[[#This Row],[Size_mean_B]]/Table27[[#Totals],[Size_mean_B]]</f>
        <v>1.7215280880160944E-5</v>
      </c>
      <c r="N350" s="17">
        <f>SUM($M$2:Table27[[#This Row],[Column1]])</f>
        <v>0.99916344271503932</v>
      </c>
    </row>
    <row r="351" spans="1:14" x14ac:dyDescent="0.25">
      <c r="A351" s="9" t="s">
        <v>655</v>
      </c>
      <c r="B351" s="9" t="s">
        <v>656</v>
      </c>
      <c r="C351" s="11"/>
      <c r="D351" s="10">
        <v>30500</v>
      </c>
      <c r="E351" s="10">
        <v>48100</v>
      </c>
      <c r="F351" s="9" t="s">
        <v>492</v>
      </c>
      <c r="G351" s="9" t="s">
        <v>500</v>
      </c>
      <c r="H351" s="9"/>
      <c r="I351" s="9"/>
      <c r="J351" s="9"/>
      <c r="K351" s="9"/>
      <c r="L351" s="10">
        <f>(Table27[[#This Row],[Size_min_B]]+Table27[[#This Row],[Size_max_B]])/2 * IF(Table27[[#This Row],[Unit_B]]="Pairs",2,1)</f>
        <v>78600</v>
      </c>
      <c r="M351" s="6">
        <f>Table27[[#This Row],[Size_mean_B]]/Table27[[#Totals],[Size_mean_B]]</f>
        <v>1.6302663580489762E-5</v>
      </c>
      <c r="N351" s="17">
        <f>SUM($M$2:Table27[[#This Row],[Column1]])</f>
        <v>0.99917974537861975</v>
      </c>
    </row>
    <row r="352" spans="1:14" x14ac:dyDescent="0.25">
      <c r="A352" s="9" t="s">
        <v>749</v>
      </c>
      <c r="B352" s="9" t="s">
        <v>301</v>
      </c>
      <c r="C352" s="11">
        <v>3</v>
      </c>
      <c r="D352" s="10">
        <v>31600</v>
      </c>
      <c r="E352" s="10">
        <v>46000</v>
      </c>
      <c r="F352" s="9" t="s">
        <v>492</v>
      </c>
      <c r="G352" s="9" t="s">
        <v>500</v>
      </c>
      <c r="H352" s="9"/>
      <c r="I352" s="9"/>
      <c r="J352" s="9"/>
      <c r="K352" s="9"/>
      <c r="L352" s="10">
        <f>(Table27[[#This Row],[Size_min_B]]+Table27[[#This Row],[Size_max_B]])/2 * IF(Table27[[#This Row],[Unit_B]]="Pairs",2,1)</f>
        <v>77600</v>
      </c>
      <c r="M352" s="6">
        <f>Table27[[#This Row],[Size_mean_B]]/Table27[[#Totals],[Size_mean_B]]</f>
        <v>1.6095250557837222E-5</v>
      </c>
      <c r="N352" s="17">
        <f>SUM($M$2:Table27[[#This Row],[Column1]])</f>
        <v>0.99919584062917755</v>
      </c>
    </row>
    <row r="353" spans="1:14" x14ac:dyDescent="0.25">
      <c r="A353" s="9" t="s">
        <v>792</v>
      </c>
      <c r="B353" s="9" t="s">
        <v>793</v>
      </c>
      <c r="C353" s="11"/>
      <c r="D353" s="10">
        <v>20200</v>
      </c>
      <c r="E353" s="10">
        <v>56500</v>
      </c>
      <c r="F353" s="9" t="s">
        <v>492</v>
      </c>
      <c r="G353" s="9" t="s">
        <v>496</v>
      </c>
      <c r="H353" s="9"/>
      <c r="I353" s="9"/>
      <c r="J353" s="9"/>
      <c r="K353" s="9"/>
      <c r="L353" s="10">
        <f>(Table27[[#This Row],[Size_min_B]]+Table27[[#This Row],[Size_max_B]])/2 * IF(Table27[[#This Row],[Unit_B]]="Pairs",2,1)</f>
        <v>76700</v>
      </c>
      <c r="M353" s="6">
        <f>Table27[[#This Row],[Size_mean_B]]/Table27[[#Totals],[Size_mean_B]]</f>
        <v>1.5908578837449934E-5</v>
      </c>
      <c r="N353" s="17">
        <f>SUM($M$2:Table27[[#This Row],[Column1]])</f>
        <v>0.99921174920801503</v>
      </c>
    </row>
    <row r="354" spans="1:14" x14ac:dyDescent="0.25">
      <c r="A354" s="9" t="s">
        <v>712</v>
      </c>
      <c r="B354" s="9" t="s">
        <v>713</v>
      </c>
      <c r="C354" s="11"/>
      <c r="D354" s="10">
        <v>27700</v>
      </c>
      <c r="E354" s="10">
        <v>47900</v>
      </c>
      <c r="F354" s="9" t="s">
        <v>492</v>
      </c>
      <c r="G354" s="9" t="s">
        <v>496</v>
      </c>
      <c r="H354" s="9">
        <v>3700</v>
      </c>
      <c r="I354" s="9">
        <v>6400</v>
      </c>
      <c r="J354" s="9" t="s">
        <v>251</v>
      </c>
      <c r="K354" s="9" t="s">
        <v>502</v>
      </c>
      <c r="L354" s="10">
        <f>(Table27[[#This Row],[Size_min_B]]+Table27[[#This Row],[Size_max_B]])/2 * IF(Table27[[#This Row],[Unit_B]]="Pairs",2,1)</f>
        <v>75600</v>
      </c>
      <c r="M354" s="6">
        <f>Table27[[#This Row],[Size_mean_B]]/Table27[[#Totals],[Size_mean_B]]</f>
        <v>1.5680424512532137E-5</v>
      </c>
      <c r="N354" s="17">
        <f>SUM($M$2:Table27[[#This Row],[Column1]])</f>
        <v>0.99922742963252753</v>
      </c>
    </row>
    <row r="355" spans="1:14" x14ac:dyDescent="0.25">
      <c r="A355" s="9" t="s">
        <v>661</v>
      </c>
      <c r="B355" s="9" t="s">
        <v>334</v>
      </c>
      <c r="C355" s="11"/>
      <c r="D355" s="10">
        <v>25100</v>
      </c>
      <c r="E355" s="10">
        <v>50100</v>
      </c>
      <c r="F355" s="9" t="s">
        <v>492</v>
      </c>
      <c r="G355" s="9" t="s">
        <v>502</v>
      </c>
      <c r="H355" s="9">
        <v>68300</v>
      </c>
      <c r="I355" s="9">
        <v>75900</v>
      </c>
      <c r="J355" s="9" t="s">
        <v>251</v>
      </c>
      <c r="K355" s="9" t="s">
        <v>496</v>
      </c>
      <c r="L355" s="10">
        <f>(Table27[[#This Row],[Size_min_B]]+Table27[[#This Row],[Size_max_B]])/2 * IF(Table27[[#This Row],[Unit_B]]="Pairs",2,1)</f>
        <v>75200</v>
      </c>
      <c r="M355" s="6">
        <f>Table27[[#This Row],[Size_mean_B]]/Table27[[#Totals],[Size_mean_B]]</f>
        <v>1.5597459303471121E-5</v>
      </c>
      <c r="N355" s="17">
        <f>SUM($M$2:Table27[[#This Row],[Column1]])</f>
        <v>0.99924302709183099</v>
      </c>
    </row>
    <row r="356" spans="1:14" x14ac:dyDescent="0.25">
      <c r="A356" s="9" t="s">
        <v>609</v>
      </c>
      <c r="B356" s="9" t="s">
        <v>345</v>
      </c>
      <c r="C356" s="11">
        <v>3</v>
      </c>
      <c r="D356" s="10">
        <v>20500</v>
      </c>
      <c r="E356" s="10">
        <v>54000</v>
      </c>
      <c r="F356" s="9" t="s">
        <v>492</v>
      </c>
      <c r="G356" s="9" t="s">
        <v>500</v>
      </c>
      <c r="H356" s="9"/>
      <c r="I356" s="9"/>
      <c r="J356" s="9"/>
      <c r="K356" s="9"/>
      <c r="L356" s="10">
        <f>(Table27[[#This Row],[Size_min_B]]+Table27[[#This Row],[Size_max_B]])/2 * IF(Table27[[#This Row],[Unit_B]]="Pairs",2,1)</f>
        <v>74500</v>
      </c>
      <c r="M356" s="6">
        <f>Table27[[#This Row],[Size_mean_B]]/Table27[[#Totals],[Size_mean_B]]</f>
        <v>1.5452270187614341E-5</v>
      </c>
      <c r="N356" s="17">
        <f>SUM($M$2:Table27[[#This Row],[Column1]])</f>
        <v>0.99925847936201861</v>
      </c>
    </row>
    <row r="357" spans="1:14" x14ac:dyDescent="0.25">
      <c r="A357" s="9" t="s">
        <v>1242</v>
      </c>
      <c r="B357" s="9" t="s">
        <v>1243</v>
      </c>
      <c r="C357" s="11">
        <v>2</v>
      </c>
      <c r="D357" s="10">
        <v>29700</v>
      </c>
      <c r="E357" s="10">
        <v>44100</v>
      </c>
      <c r="F357" s="9" t="s">
        <v>492</v>
      </c>
      <c r="G357" s="9" t="s">
        <v>502</v>
      </c>
      <c r="H357" s="9"/>
      <c r="I357" s="9"/>
      <c r="J357" s="9"/>
      <c r="K357" s="9"/>
      <c r="L357" s="10">
        <f>(Table27[[#This Row],[Size_min_B]]+Table27[[#This Row],[Size_max_B]])/2 * IF(Table27[[#This Row],[Unit_B]]="Pairs",2,1)</f>
        <v>73800</v>
      </c>
      <c r="M357" s="6">
        <f>Table27[[#This Row],[Size_mean_B]]/Table27[[#Totals],[Size_mean_B]]</f>
        <v>1.5307081071757564E-5</v>
      </c>
      <c r="N357" s="17">
        <f>SUM($M$2:Table27[[#This Row],[Column1]])</f>
        <v>0.99927378644309039</v>
      </c>
    </row>
    <row r="358" spans="1:14" x14ac:dyDescent="0.25">
      <c r="A358" s="9" t="s">
        <v>828</v>
      </c>
      <c r="B358" s="9" t="s">
        <v>829</v>
      </c>
      <c r="C358" s="11"/>
      <c r="D358" s="10">
        <v>54500</v>
      </c>
      <c r="E358" s="10">
        <v>92200</v>
      </c>
      <c r="F358" s="9" t="s">
        <v>562</v>
      </c>
      <c r="G358" s="9" t="s">
        <v>502</v>
      </c>
      <c r="H358" s="9"/>
      <c r="I358" s="9"/>
      <c r="J358" s="9"/>
      <c r="K358" s="9"/>
      <c r="L358" s="10">
        <f>(Table27[[#This Row],[Size_min_B]]+Table27[[#This Row],[Size_max_B]])/2 * IF(Table27[[#This Row],[Unit_B]]="Pairs",2,1)</f>
        <v>73350</v>
      </c>
      <c r="M358" s="6">
        <f>Table27[[#This Row],[Size_mean_B]]/Table27[[#Totals],[Size_mean_B]]</f>
        <v>1.521374521156392E-5</v>
      </c>
      <c r="N358" s="17">
        <f>SUM($M$2:Table27[[#This Row],[Column1]])</f>
        <v>0.99928900018830191</v>
      </c>
    </row>
    <row r="359" spans="1:14" x14ac:dyDescent="0.25">
      <c r="A359" s="9" t="s">
        <v>861</v>
      </c>
      <c r="B359" s="9" t="s">
        <v>862</v>
      </c>
      <c r="C359" s="11"/>
      <c r="D359" s="10">
        <v>19800</v>
      </c>
      <c r="E359" s="10">
        <v>53000</v>
      </c>
      <c r="F359" s="9" t="s">
        <v>492</v>
      </c>
      <c r="G359" s="9" t="s">
        <v>514</v>
      </c>
      <c r="H359" s="9"/>
      <c r="I359" s="9"/>
      <c r="J359" s="9"/>
      <c r="K359" s="9"/>
      <c r="L359" s="10">
        <f>(Table27[[#This Row],[Size_min_B]]+Table27[[#This Row],[Size_max_B]])/2 * IF(Table27[[#This Row],[Unit_B]]="Pairs",2,1)</f>
        <v>72800</v>
      </c>
      <c r="M359" s="6">
        <f>Table27[[#This Row],[Size_mean_B]]/Table27[[#Totals],[Size_mean_B]]</f>
        <v>1.5099668049105022E-5</v>
      </c>
      <c r="N359" s="17">
        <f>SUM($M$2:Table27[[#This Row],[Column1]])</f>
        <v>0.99930409985635105</v>
      </c>
    </row>
    <row r="360" spans="1:14" x14ac:dyDescent="0.25">
      <c r="A360" s="9" t="s">
        <v>723</v>
      </c>
      <c r="B360" s="9" t="s">
        <v>724</v>
      </c>
      <c r="C360" s="11"/>
      <c r="D360" s="10">
        <v>27500</v>
      </c>
      <c r="E360" s="10">
        <v>43000</v>
      </c>
      <c r="F360" s="9" t="s">
        <v>492</v>
      </c>
      <c r="G360" s="9" t="s">
        <v>498</v>
      </c>
      <c r="H360" s="9">
        <v>103000</v>
      </c>
      <c r="I360" s="9">
        <v>645000</v>
      </c>
      <c r="J360" s="9" t="s">
        <v>251</v>
      </c>
      <c r="K360" s="9" t="s">
        <v>493</v>
      </c>
      <c r="L360" s="10">
        <f>(Table27[[#This Row],[Size_min_B]]+Table27[[#This Row],[Size_max_B]])/2 * IF(Table27[[#This Row],[Unit_B]]="Pairs",2,1)</f>
        <v>70500</v>
      </c>
      <c r="M360" s="6">
        <f>Table27[[#This Row],[Size_mean_B]]/Table27[[#Totals],[Size_mean_B]]</f>
        <v>1.4622618097004175E-5</v>
      </c>
      <c r="N360" s="17">
        <f>SUM($M$2:Table27[[#This Row],[Column1]])</f>
        <v>0.99931872247444808</v>
      </c>
    </row>
    <row r="361" spans="1:14" x14ac:dyDescent="0.25">
      <c r="A361" s="9" t="s">
        <v>1094</v>
      </c>
      <c r="B361" s="9" t="s">
        <v>1095</v>
      </c>
      <c r="C361" s="11"/>
      <c r="D361" s="10">
        <v>16600</v>
      </c>
      <c r="E361" s="10">
        <v>53500</v>
      </c>
      <c r="F361" s="9" t="s">
        <v>492</v>
      </c>
      <c r="G361" s="9" t="s">
        <v>493</v>
      </c>
      <c r="H361" s="9"/>
      <c r="I361" s="9"/>
      <c r="J361" s="9"/>
      <c r="K361" s="9"/>
      <c r="L361" s="10">
        <f>(Table27[[#This Row],[Size_min_B]]+Table27[[#This Row],[Size_max_B]])/2 * IF(Table27[[#This Row],[Unit_B]]="Pairs",2,1)</f>
        <v>70100</v>
      </c>
      <c r="M361" s="6">
        <f>Table27[[#This Row],[Size_mean_B]]/Table27[[#Totals],[Size_mean_B]]</f>
        <v>1.4539652887943159E-5</v>
      </c>
      <c r="N361" s="17">
        <f>SUM($M$2:Table27[[#This Row],[Column1]])</f>
        <v>0.99933326212733598</v>
      </c>
    </row>
    <row r="362" spans="1:14" x14ac:dyDescent="0.25">
      <c r="A362" s="9" t="s">
        <v>876</v>
      </c>
      <c r="B362" s="9" t="s">
        <v>877</v>
      </c>
      <c r="C362" s="11"/>
      <c r="D362" s="10">
        <v>55000</v>
      </c>
      <c r="E362" s="10">
        <v>82900</v>
      </c>
      <c r="F362" s="9" t="s">
        <v>565</v>
      </c>
      <c r="G362" s="9" t="s">
        <v>493</v>
      </c>
      <c r="H362" s="9"/>
      <c r="I362" s="9"/>
      <c r="J362" s="9"/>
      <c r="K362" s="9"/>
      <c r="L362" s="10">
        <f>(Table27[[#This Row],[Size_min_B]]+Table27[[#This Row],[Size_max_B]])/2 * IF(Table27[[#This Row],[Unit_B]]="Pairs",2,1)</f>
        <v>68950</v>
      </c>
      <c r="M362" s="6">
        <f>Table27[[#This Row],[Size_mean_B]]/Table27[[#Totals],[Size_mean_B]]</f>
        <v>1.4301127911892737E-5</v>
      </c>
      <c r="N362" s="17">
        <f>SUM($M$2:Table27[[#This Row],[Column1]])</f>
        <v>0.99934756325524787</v>
      </c>
    </row>
    <row r="363" spans="1:14" x14ac:dyDescent="0.25">
      <c r="A363" s="9" t="s">
        <v>872</v>
      </c>
      <c r="B363" s="9" t="s">
        <v>873</v>
      </c>
      <c r="C363" s="11">
        <v>3</v>
      </c>
      <c r="D363" s="10">
        <v>23700</v>
      </c>
      <c r="E363" s="10">
        <v>45200</v>
      </c>
      <c r="F363" s="9" t="s">
        <v>492</v>
      </c>
      <c r="G363" s="9" t="s">
        <v>500</v>
      </c>
      <c r="H363" s="9">
        <v>4500</v>
      </c>
      <c r="I363" s="9">
        <v>10900</v>
      </c>
      <c r="J363" s="9" t="s">
        <v>251</v>
      </c>
      <c r="K363" s="9" t="s">
        <v>502</v>
      </c>
      <c r="L363" s="10">
        <f>(Table27[[#This Row],[Size_min_B]]+Table27[[#This Row],[Size_max_B]])/2 * IF(Table27[[#This Row],[Unit_B]]="Pairs",2,1)</f>
        <v>68900</v>
      </c>
      <c r="M363" s="6">
        <f>Table27[[#This Row],[Size_mean_B]]/Table27[[#Totals],[Size_mean_B]]</f>
        <v>1.429075726076011E-5</v>
      </c>
      <c r="N363" s="17">
        <f>SUM($M$2:Table27[[#This Row],[Column1]])</f>
        <v>0.99936185401250865</v>
      </c>
    </row>
    <row r="364" spans="1:14" x14ac:dyDescent="0.25">
      <c r="A364" s="9" t="s">
        <v>890</v>
      </c>
      <c r="B364" s="9" t="s">
        <v>891</v>
      </c>
      <c r="C364" s="11">
        <v>3</v>
      </c>
      <c r="D364" s="10">
        <v>30500</v>
      </c>
      <c r="E364" s="10">
        <v>38000</v>
      </c>
      <c r="F364" s="9" t="s">
        <v>492</v>
      </c>
      <c r="G364" s="9" t="s">
        <v>496</v>
      </c>
      <c r="H364" s="9"/>
      <c r="I364" s="9"/>
      <c r="J364" s="9"/>
      <c r="K364" s="9"/>
      <c r="L364" s="10">
        <f>(Table27[[#This Row],[Size_min_B]]+Table27[[#This Row],[Size_max_B]])/2 * IF(Table27[[#This Row],[Unit_B]]="Pairs",2,1)</f>
        <v>68500</v>
      </c>
      <c r="M364" s="6">
        <f>Table27[[#This Row],[Size_mean_B]]/Table27[[#Totals],[Size_mean_B]]</f>
        <v>1.4207792051699093E-5</v>
      </c>
      <c r="N364" s="17">
        <f>SUM($M$2:Table27[[#This Row],[Column1]])</f>
        <v>0.9993760618045604</v>
      </c>
    </row>
    <row r="365" spans="1:14" x14ac:dyDescent="0.25">
      <c r="A365" s="9" t="s">
        <v>945</v>
      </c>
      <c r="B365" s="9" t="s">
        <v>946</v>
      </c>
      <c r="C365" s="11"/>
      <c r="D365" s="10">
        <v>32400</v>
      </c>
      <c r="E365" s="10">
        <v>34400</v>
      </c>
      <c r="F365" s="9" t="s">
        <v>492</v>
      </c>
      <c r="G365" s="9" t="s">
        <v>496</v>
      </c>
      <c r="H365" s="9"/>
      <c r="I365" s="9"/>
      <c r="J365" s="9"/>
      <c r="K365" s="9"/>
      <c r="L365" s="10">
        <f>(Table27[[#This Row],[Size_min_B]]+Table27[[#This Row],[Size_max_B]])/2 * IF(Table27[[#This Row],[Unit_B]]="Pairs",2,1)</f>
        <v>66800</v>
      </c>
      <c r="M365" s="6">
        <f>Table27[[#This Row],[Size_mean_B]]/Table27[[#Totals],[Size_mean_B]]</f>
        <v>1.3855189913189772E-5</v>
      </c>
      <c r="N365" s="17">
        <f>SUM($M$2:Table27[[#This Row],[Column1]])</f>
        <v>0.99938991699447355</v>
      </c>
    </row>
    <row r="366" spans="1:14" x14ac:dyDescent="0.25">
      <c r="A366" s="9" t="s">
        <v>590</v>
      </c>
      <c r="B366" s="9" t="s">
        <v>340</v>
      </c>
      <c r="C366" s="11"/>
      <c r="D366" s="10">
        <v>15500</v>
      </c>
      <c r="E366" s="10">
        <v>50700</v>
      </c>
      <c r="F366" s="9" t="s">
        <v>492</v>
      </c>
      <c r="G366" s="9" t="s">
        <v>500</v>
      </c>
      <c r="H366" s="9"/>
      <c r="I366" s="9"/>
      <c r="J366" s="9"/>
      <c r="K366" s="9"/>
      <c r="L366" s="10">
        <f>(Table27[[#This Row],[Size_min_B]]+Table27[[#This Row],[Size_max_B]])/2 * IF(Table27[[#This Row],[Unit_B]]="Pairs",2,1)</f>
        <v>66200</v>
      </c>
      <c r="M366" s="6">
        <f>Table27[[#This Row],[Size_mean_B]]/Table27[[#Totals],[Size_mean_B]]</f>
        <v>1.3730742099598248E-5</v>
      </c>
      <c r="N366" s="17">
        <f>SUM($M$2:Table27[[#This Row],[Column1]])</f>
        <v>0.9994036477365732</v>
      </c>
    </row>
    <row r="367" spans="1:14" x14ac:dyDescent="0.25">
      <c r="A367" s="9" t="s">
        <v>999</v>
      </c>
      <c r="B367" s="9" t="s">
        <v>1000</v>
      </c>
      <c r="C367" s="11"/>
      <c r="D367" s="10">
        <v>28300</v>
      </c>
      <c r="E367" s="10">
        <v>37700</v>
      </c>
      <c r="F367" s="9" t="s">
        <v>492</v>
      </c>
      <c r="G367" s="9" t="s">
        <v>496</v>
      </c>
      <c r="H367" s="9"/>
      <c r="I367" s="9"/>
      <c r="J367" s="9"/>
      <c r="K367" s="9"/>
      <c r="L367" s="10">
        <f>(Table27[[#This Row],[Size_min_B]]+Table27[[#This Row],[Size_max_B]])/2 * IF(Table27[[#This Row],[Unit_B]]="Pairs",2,1)</f>
        <v>66000</v>
      </c>
      <c r="M367" s="6">
        <f>Table27[[#This Row],[Size_mean_B]]/Table27[[#Totals],[Size_mean_B]]</f>
        <v>1.3689259495067739E-5</v>
      </c>
      <c r="N367" s="17">
        <f>SUM($M$2:Table27[[#This Row],[Column1]])</f>
        <v>0.99941733699606827</v>
      </c>
    </row>
    <row r="368" spans="1:14" x14ac:dyDescent="0.25">
      <c r="A368" s="9" t="s">
        <v>811</v>
      </c>
      <c r="B368" s="9" t="s">
        <v>812</v>
      </c>
      <c r="C368" s="11"/>
      <c r="D368" s="10">
        <v>10400</v>
      </c>
      <c r="E368" s="10">
        <v>53900</v>
      </c>
      <c r="F368" s="9" t="s">
        <v>492</v>
      </c>
      <c r="G368" s="9" t="s">
        <v>502</v>
      </c>
      <c r="H368" s="9"/>
      <c r="I368" s="9"/>
      <c r="J368" s="9"/>
      <c r="K368" s="9"/>
      <c r="L368" s="10">
        <f>(Table27[[#This Row],[Size_min_B]]+Table27[[#This Row],[Size_max_B]])/2 * IF(Table27[[#This Row],[Unit_B]]="Pairs",2,1)</f>
        <v>64300</v>
      </c>
      <c r="M368" s="6">
        <f>Table27[[#This Row],[Size_mean_B]]/Table27[[#Totals],[Size_mean_B]]</f>
        <v>1.3336657356558419E-5</v>
      </c>
      <c r="N368" s="17">
        <f>SUM($M$2:Table27[[#This Row],[Column1]])</f>
        <v>0.99943067365342486</v>
      </c>
    </row>
    <row r="369" spans="1:14" x14ac:dyDescent="0.25">
      <c r="A369" s="9" t="s">
        <v>910</v>
      </c>
      <c r="B369" s="9" t="s">
        <v>911</v>
      </c>
      <c r="C369" s="11"/>
      <c r="D369" s="10">
        <v>19600</v>
      </c>
      <c r="E369" s="10">
        <v>44100</v>
      </c>
      <c r="F369" s="9" t="s">
        <v>492</v>
      </c>
      <c r="G369" s="9" t="s">
        <v>493</v>
      </c>
      <c r="H369" s="9"/>
      <c r="I369" s="9"/>
      <c r="J369" s="9"/>
      <c r="K369" s="9"/>
      <c r="L369" s="10">
        <f>(Table27[[#This Row],[Size_min_B]]+Table27[[#This Row],[Size_max_B]])/2 * IF(Table27[[#This Row],[Unit_B]]="Pairs",2,1)</f>
        <v>63700</v>
      </c>
      <c r="M369" s="6">
        <f>Table27[[#This Row],[Size_mean_B]]/Table27[[#Totals],[Size_mean_B]]</f>
        <v>1.3212209542966894E-5</v>
      </c>
      <c r="N369" s="17">
        <f>SUM($M$2:Table27[[#This Row],[Column1]])</f>
        <v>0.99944388586296784</v>
      </c>
    </row>
    <row r="370" spans="1:14" x14ac:dyDescent="0.25">
      <c r="A370" s="9" t="s">
        <v>1100</v>
      </c>
      <c r="B370" s="9" t="s">
        <v>1101</v>
      </c>
      <c r="C370" s="11"/>
      <c r="D370" s="10">
        <v>27000</v>
      </c>
      <c r="E370" s="10">
        <v>96000</v>
      </c>
      <c r="F370" s="9"/>
      <c r="G370" s="9" t="s">
        <v>498</v>
      </c>
      <c r="H370" s="9"/>
      <c r="I370" s="9"/>
      <c r="J370" s="9"/>
      <c r="K370" s="9"/>
      <c r="L370" s="10">
        <f>(Table27[[#This Row],[Size_min_B]]+Table27[[#This Row],[Size_max_B]])/2 * IF(Table27[[#This Row],[Unit_B]]="Pairs",2,1)</f>
        <v>61500</v>
      </c>
      <c r="M370" s="6">
        <f>Table27[[#This Row],[Size_mean_B]]/Table27[[#Totals],[Size_mean_B]]</f>
        <v>1.2755900893131302E-5</v>
      </c>
      <c r="N370" s="17">
        <f>SUM($M$2:Table27[[#This Row],[Column1]])</f>
        <v>0.99945664176386095</v>
      </c>
    </row>
    <row r="371" spans="1:14" x14ac:dyDescent="0.25">
      <c r="A371" s="9" t="s">
        <v>746</v>
      </c>
      <c r="B371" s="9" t="s">
        <v>747</v>
      </c>
      <c r="C371" s="11"/>
      <c r="D371" s="10">
        <v>9600</v>
      </c>
      <c r="E371" s="10">
        <v>51000</v>
      </c>
      <c r="F371" s="9" t="s">
        <v>492</v>
      </c>
      <c r="G371" s="9" t="s">
        <v>514</v>
      </c>
      <c r="H371" s="9"/>
      <c r="I371" s="9"/>
      <c r="J371" s="9"/>
      <c r="K371" s="9"/>
      <c r="L371" s="10">
        <f>(Table27[[#This Row],[Size_min_B]]+Table27[[#This Row],[Size_max_B]])/2 * IF(Table27[[#This Row],[Unit_B]]="Pairs",2,1)</f>
        <v>60600</v>
      </c>
      <c r="M371" s="6">
        <f>Table27[[#This Row],[Size_mean_B]]/Table27[[#Totals],[Size_mean_B]]</f>
        <v>1.2569229172744015E-5</v>
      </c>
      <c r="N371" s="17">
        <f>SUM($M$2:Table27[[#This Row],[Column1]])</f>
        <v>0.99946921099303365</v>
      </c>
    </row>
    <row r="372" spans="1:14" x14ac:dyDescent="0.25">
      <c r="A372" s="9" t="s">
        <v>526</v>
      </c>
      <c r="B372" s="9" t="s">
        <v>527</v>
      </c>
      <c r="C372" s="11"/>
      <c r="D372" s="10">
        <v>10000</v>
      </c>
      <c r="E372" s="10">
        <v>50000</v>
      </c>
      <c r="F372" s="9" t="s">
        <v>492</v>
      </c>
      <c r="G372" s="9" t="s">
        <v>514</v>
      </c>
      <c r="H372" s="9"/>
      <c r="I372" s="9"/>
      <c r="J372" s="9"/>
      <c r="K372" s="9"/>
      <c r="L372" s="10">
        <f>(Table27[[#This Row],[Size_min_B]]+Table27[[#This Row],[Size_max_B]])/2 * IF(Table27[[#This Row],[Unit_B]]="Pairs",2,1)</f>
        <v>60000</v>
      </c>
      <c r="M372" s="6">
        <f>Table27[[#This Row],[Size_mean_B]]/Table27[[#Totals],[Size_mean_B]]</f>
        <v>1.2444781359152491E-5</v>
      </c>
      <c r="N372" s="17">
        <f>SUM($M$2:Table27[[#This Row],[Column1]])</f>
        <v>0.99948165577439285</v>
      </c>
    </row>
    <row r="373" spans="1:14" x14ac:dyDescent="0.25">
      <c r="A373" s="9" t="s">
        <v>736</v>
      </c>
      <c r="B373" s="9" t="s">
        <v>737</v>
      </c>
      <c r="C373" s="11">
        <v>1</v>
      </c>
      <c r="D373" s="10">
        <v>25200</v>
      </c>
      <c r="E373" s="10">
        <v>33400</v>
      </c>
      <c r="F373" s="9" t="s">
        <v>492</v>
      </c>
      <c r="G373" s="9" t="s">
        <v>500</v>
      </c>
      <c r="H373" s="9"/>
      <c r="I373" s="9"/>
      <c r="J373" s="9"/>
      <c r="K373" s="9"/>
      <c r="L373" s="10">
        <f>(Table27[[#This Row],[Size_min_B]]+Table27[[#This Row],[Size_max_B]])/2 * IF(Table27[[#This Row],[Unit_B]]="Pairs",2,1)</f>
        <v>58600</v>
      </c>
      <c r="M373" s="6">
        <f>Table27[[#This Row],[Size_mean_B]]/Table27[[#Totals],[Size_mean_B]]</f>
        <v>1.2154403127438933E-5</v>
      </c>
      <c r="N373" s="17">
        <f>SUM($M$2:Table27[[#This Row],[Column1]])</f>
        <v>0.99949381017752026</v>
      </c>
    </row>
    <row r="374" spans="1:14" x14ac:dyDescent="0.25">
      <c r="A374" s="9" t="s">
        <v>519</v>
      </c>
      <c r="B374" s="9" t="s">
        <v>266</v>
      </c>
      <c r="C374" s="11"/>
      <c r="D374" s="10">
        <v>25300</v>
      </c>
      <c r="E374" s="10">
        <v>32800</v>
      </c>
      <c r="F374" s="9" t="s">
        <v>492</v>
      </c>
      <c r="G374" s="9" t="s">
        <v>496</v>
      </c>
      <c r="H374" s="9">
        <v>99500</v>
      </c>
      <c r="I374" s="9">
        <v>136000</v>
      </c>
      <c r="J374" s="9" t="s">
        <v>251</v>
      </c>
      <c r="K374" s="9" t="s">
        <v>496</v>
      </c>
      <c r="L374" s="10">
        <f>(Table27[[#This Row],[Size_min_B]]+Table27[[#This Row],[Size_max_B]])/2 * IF(Table27[[#This Row],[Unit_B]]="Pairs",2,1)</f>
        <v>58100</v>
      </c>
      <c r="M374" s="6">
        <f>Table27[[#This Row],[Size_mean_B]]/Table27[[#Totals],[Size_mean_B]]</f>
        <v>1.2050696616112661E-5</v>
      </c>
      <c r="N374" s="17">
        <f>SUM($M$2:Table27[[#This Row],[Column1]])</f>
        <v>0.9995058608741364</v>
      </c>
    </row>
    <row r="375" spans="1:14" x14ac:dyDescent="0.25">
      <c r="A375" s="9" t="s">
        <v>909</v>
      </c>
      <c r="B375" s="9" t="s">
        <v>323</v>
      </c>
      <c r="C375" s="11">
        <v>3</v>
      </c>
      <c r="D375" s="10">
        <v>21500</v>
      </c>
      <c r="E375" s="10">
        <v>34800</v>
      </c>
      <c r="F375" s="9" t="s">
        <v>492</v>
      </c>
      <c r="G375" s="9" t="s">
        <v>500</v>
      </c>
      <c r="H375" s="9">
        <v>12000</v>
      </c>
      <c r="I375" s="9">
        <v>26400</v>
      </c>
      <c r="J375" s="9" t="s">
        <v>251</v>
      </c>
      <c r="K375" s="9" t="s">
        <v>493</v>
      </c>
      <c r="L375" s="10">
        <f>(Table27[[#This Row],[Size_min_B]]+Table27[[#This Row],[Size_max_B]])/2 * IF(Table27[[#This Row],[Unit_B]]="Pairs",2,1)</f>
        <v>56300</v>
      </c>
      <c r="M375" s="6">
        <f>Table27[[#This Row],[Size_mean_B]]/Table27[[#Totals],[Size_mean_B]]</f>
        <v>1.1677353175338086E-5</v>
      </c>
      <c r="N375" s="17">
        <f>SUM($M$2:Table27[[#This Row],[Column1]])</f>
        <v>0.99951753822731171</v>
      </c>
    </row>
    <row r="376" spans="1:14" x14ac:dyDescent="0.25">
      <c r="A376" s="9" t="s">
        <v>972</v>
      </c>
      <c r="B376" s="9" t="s">
        <v>302</v>
      </c>
      <c r="C376" s="11"/>
      <c r="D376" s="10">
        <v>20700</v>
      </c>
      <c r="E376" s="10">
        <v>34900</v>
      </c>
      <c r="F376" s="9" t="s">
        <v>492</v>
      </c>
      <c r="G376" s="9" t="s">
        <v>496</v>
      </c>
      <c r="H376" s="9">
        <v>20200</v>
      </c>
      <c r="I376" s="9">
        <v>36500</v>
      </c>
      <c r="J376" s="9" t="s">
        <v>251</v>
      </c>
      <c r="K376" s="9" t="s">
        <v>496</v>
      </c>
      <c r="L376" s="10">
        <f>(Table27[[#This Row],[Size_min_B]]+Table27[[#This Row],[Size_max_B]])/2 * IF(Table27[[#This Row],[Unit_B]]="Pairs",2,1)</f>
        <v>55600</v>
      </c>
      <c r="M376" s="6">
        <f>Table27[[#This Row],[Size_mean_B]]/Table27[[#Totals],[Size_mean_B]]</f>
        <v>1.1532164059481307E-5</v>
      </c>
      <c r="N376" s="17">
        <f>SUM($M$2:Table27[[#This Row],[Column1]])</f>
        <v>0.99952907039137118</v>
      </c>
    </row>
    <row r="377" spans="1:14" x14ac:dyDescent="0.25">
      <c r="A377" s="9" t="s">
        <v>849</v>
      </c>
      <c r="B377" s="9" t="s">
        <v>850</v>
      </c>
      <c r="C377" s="11"/>
      <c r="D377" s="10">
        <v>25000</v>
      </c>
      <c r="E377" s="10">
        <v>30000</v>
      </c>
      <c r="F377" s="9" t="s">
        <v>492</v>
      </c>
      <c r="G377" s="9" t="s">
        <v>502</v>
      </c>
      <c r="H377" s="9"/>
      <c r="I377" s="9"/>
      <c r="J377" s="9"/>
      <c r="K377" s="9"/>
      <c r="L377" s="10">
        <f>(Table27[[#This Row],[Size_min_B]]+Table27[[#This Row],[Size_max_B]])/2 * IF(Table27[[#This Row],[Unit_B]]="Pairs",2,1)</f>
        <v>55000</v>
      </c>
      <c r="M377" s="6">
        <f>Table27[[#This Row],[Size_mean_B]]/Table27[[#Totals],[Size_mean_B]]</f>
        <v>1.1407716245889783E-5</v>
      </c>
      <c r="N377" s="17">
        <f>SUM($M$2:Table27[[#This Row],[Column1]])</f>
        <v>0.99954047810761704</v>
      </c>
    </row>
    <row r="378" spans="1:14" x14ac:dyDescent="0.25">
      <c r="A378" s="9" t="s">
        <v>780</v>
      </c>
      <c r="B378" s="9" t="s">
        <v>781</v>
      </c>
      <c r="C378" s="11"/>
      <c r="D378" s="10">
        <v>25100</v>
      </c>
      <c r="E378" s="10">
        <v>28300</v>
      </c>
      <c r="F378" s="9" t="s">
        <v>492</v>
      </c>
      <c r="G378" s="9" t="s">
        <v>514</v>
      </c>
      <c r="H378" s="9"/>
      <c r="I378" s="9"/>
      <c r="J378" s="9"/>
      <c r="K378" s="9"/>
      <c r="L378" s="10">
        <f>(Table27[[#This Row],[Size_min_B]]+Table27[[#This Row],[Size_max_B]])/2 * IF(Table27[[#This Row],[Unit_B]]="Pairs",2,1)</f>
        <v>53400</v>
      </c>
      <c r="M378" s="6">
        <f>Table27[[#This Row],[Size_mean_B]]/Table27[[#Totals],[Size_mean_B]]</f>
        <v>1.1075855409645717E-5</v>
      </c>
      <c r="N378" s="17">
        <f>SUM($M$2:Table27[[#This Row],[Column1]])</f>
        <v>0.99955155396302664</v>
      </c>
    </row>
    <row r="379" spans="1:14" x14ac:dyDescent="0.25">
      <c r="A379" s="9" t="s">
        <v>1251</v>
      </c>
      <c r="B379" s="9" t="s">
        <v>1252</v>
      </c>
      <c r="C379" s="11"/>
      <c r="D379" s="10">
        <v>23100</v>
      </c>
      <c r="E379" s="10">
        <v>29100</v>
      </c>
      <c r="F379" s="9" t="s">
        <v>492</v>
      </c>
      <c r="G379" s="9" t="s">
        <v>514</v>
      </c>
      <c r="H379" s="9"/>
      <c r="I379" s="9"/>
      <c r="J379" s="9"/>
      <c r="K379" s="9"/>
      <c r="L379" s="10">
        <f>(Table27[[#This Row],[Size_min_B]]+Table27[[#This Row],[Size_max_B]])/2 * IF(Table27[[#This Row],[Unit_B]]="Pairs",2,1)</f>
        <v>52200</v>
      </c>
      <c r="M379" s="6">
        <f>Table27[[#This Row],[Size_mean_B]]/Table27[[#Totals],[Size_mean_B]]</f>
        <v>1.0826959782462666E-5</v>
      </c>
      <c r="N379" s="17">
        <f>SUM($M$2:Table27[[#This Row],[Column1]])</f>
        <v>0.99956238092280913</v>
      </c>
    </row>
    <row r="380" spans="1:14" x14ac:dyDescent="0.25">
      <c r="A380" s="9" t="s">
        <v>1088</v>
      </c>
      <c r="B380" s="9" t="s">
        <v>1089</v>
      </c>
      <c r="C380" s="11">
        <v>3</v>
      </c>
      <c r="D380" s="10">
        <v>37600</v>
      </c>
      <c r="E380" s="10">
        <v>66400</v>
      </c>
      <c r="F380" s="9" t="s">
        <v>565</v>
      </c>
      <c r="G380" s="9" t="s">
        <v>493</v>
      </c>
      <c r="H380" s="9"/>
      <c r="I380" s="9"/>
      <c r="J380" s="9"/>
      <c r="K380" s="9"/>
      <c r="L380" s="10">
        <f>(Table27[[#This Row],[Size_min_B]]+Table27[[#This Row],[Size_max_B]])/2 * IF(Table27[[#This Row],[Unit_B]]="Pairs",2,1)</f>
        <v>52000</v>
      </c>
      <c r="M380" s="6">
        <f>Table27[[#This Row],[Size_mean_B]]/Table27[[#Totals],[Size_mean_B]]</f>
        <v>1.0785477177932158E-5</v>
      </c>
      <c r="N380" s="17">
        <f>SUM($M$2:Table27[[#This Row],[Column1]])</f>
        <v>0.99957316639998706</v>
      </c>
    </row>
    <row r="381" spans="1:14" x14ac:dyDescent="0.25">
      <c r="A381" s="9" t="s">
        <v>509</v>
      </c>
      <c r="B381" s="9" t="s">
        <v>510</v>
      </c>
      <c r="C381" s="11">
        <v>1</v>
      </c>
      <c r="D381" s="10">
        <v>19400</v>
      </c>
      <c r="E381" s="10">
        <v>31200</v>
      </c>
      <c r="F381" s="9" t="s">
        <v>492</v>
      </c>
      <c r="G381" s="9" t="s">
        <v>498</v>
      </c>
      <c r="H381" s="9"/>
      <c r="I381" s="9"/>
      <c r="J381" s="9"/>
      <c r="K381" s="9"/>
      <c r="L381" s="10">
        <f>(Table27[[#This Row],[Size_min_B]]+Table27[[#This Row],[Size_max_B]])/2 * IF(Table27[[#This Row],[Unit_B]]="Pairs",2,1)</f>
        <v>50600</v>
      </c>
      <c r="M381" s="6">
        <f>Table27[[#This Row],[Size_mean_B]]/Table27[[#Totals],[Size_mean_B]]</f>
        <v>1.04950989462186E-5</v>
      </c>
      <c r="N381" s="17">
        <f>SUM($M$2:Table27[[#This Row],[Column1]])</f>
        <v>0.9995836614989333</v>
      </c>
    </row>
    <row r="382" spans="1:14" x14ac:dyDescent="0.25">
      <c r="A382" s="9" t="s">
        <v>234</v>
      </c>
      <c r="B382" s="9" t="s">
        <v>574</v>
      </c>
      <c r="C382" s="11"/>
      <c r="D382" s="10">
        <v>13500</v>
      </c>
      <c r="E382" s="10">
        <v>36600</v>
      </c>
      <c r="F382" s="9" t="s">
        <v>492</v>
      </c>
      <c r="G382" s="9" t="s">
        <v>493</v>
      </c>
      <c r="H382" s="9"/>
      <c r="I382" s="9"/>
      <c r="J382" s="9"/>
      <c r="K382" s="9"/>
      <c r="L382" s="10">
        <f>(Table27[[#This Row],[Size_min_B]]+Table27[[#This Row],[Size_max_B]])/2 * IF(Table27[[#This Row],[Unit_B]]="Pairs",2,1)</f>
        <v>50100</v>
      </c>
      <c r="M382" s="6">
        <f>Table27[[#This Row],[Size_mean_B]]/Table27[[#Totals],[Size_mean_B]]</f>
        <v>1.0391392434892329E-5</v>
      </c>
      <c r="N382" s="17">
        <f>SUM($M$2:Table27[[#This Row],[Column1]])</f>
        <v>0.99959405289136816</v>
      </c>
    </row>
    <row r="383" spans="1:14" x14ac:dyDescent="0.25">
      <c r="A383" s="9" t="s">
        <v>1070</v>
      </c>
      <c r="B383" s="9" t="s">
        <v>1071</v>
      </c>
      <c r="C383" s="11">
        <v>3</v>
      </c>
      <c r="D383" s="10">
        <v>18500</v>
      </c>
      <c r="E383" s="10">
        <v>30300</v>
      </c>
      <c r="F383" s="9" t="s">
        <v>492</v>
      </c>
      <c r="G383" s="9" t="s">
        <v>496</v>
      </c>
      <c r="H383" s="9"/>
      <c r="I383" s="9"/>
      <c r="J383" s="9"/>
      <c r="K383" s="9"/>
      <c r="L383" s="10">
        <f>(Table27[[#This Row],[Size_min_B]]+Table27[[#This Row],[Size_max_B]])/2 * IF(Table27[[#This Row],[Unit_B]]="Pairs",2,1)</f>
        <v>48800</v>
      </c>
      <c r="M383" s="6">
        <f>Table27[[#This Row],[Size_mean_B]]/Table27[[#Totals],[Size_mean_B]]</f>
        <v>1.0121755505444025E-5</v>
      </c>
      <c r="N383" s="17">
        <f>SUM($M$2:Table27[[#This Row],[Column1]])</f>
        <v>0.99960417464687357</v>
      </c>
    </row>
    <row r="384" spans="1:14" x14ac:dyDescent="0.25">
      <c r="A384" s="9" t="s">
        <v>1337</v>
      </c>
      <c r="B384" s="9" t="s">
        <v>1338</v>
      </c>
      <c r="C384" s="11">
        <v>1</v>
      </c>
      <c r="D384" s="10">
        <v>19000</v>
      </c>
      <c r="E384" s="10">
        <v>29000</v>
      </c>
      <c r="F384" s="9" t="s">
        <v>492</v>
      </c>
      <c r="G384" s="9" t="s">
        <v>500</v>
      </c>
      <c r="H384" s="9">
        <v>10100</v>
      </c>
      <c r="I384" s="9">
        <v>17600</v>
      </c>
      <c r="J384" s="9" t="s">
        <v>251</v>
      </c>
      <c r="K384" s="9" t="s">
        <v>493</v>
      </c>
      <c r="L384" s="10">
        <f>(Table27[[#This Row],[Size_min_B]]+Table27[[#This Row],[Size_max_B]])/2 * IF(Table27[[#This Row],[Unit_B]]="Pairs",2,1)</f>
        <v>48000</v>
      </c>
      <c r="M384" s="6">
        <f>Table27[[#This Row],[Size_mean_B]]/Table27[[#Totals],[Size_mean_B]]</f>
        <v>9.9558250873219925E-6</v>
      </c>
      <c r="N384" s="17">
        <f>SUM($M$2:Table27[[#This Row],[Column1]])</f>
        <v>0.9996141304719609</v>
      </c>
    </row>
    <row r="385" spans="1:14" x14ac:dyDescent="0.25">
      <c r="A385" s="9" t="s">
        <v>1010</v>
      </c>
      <c r="B385" s="9" t="s">
        <v>1011</v>
      </c>
      <c r="C385" s="11">
        <v>1</v>
      </c>
      <c r="D385" s="10">
        <v>17400</v>
      </c>
      <c r="E385" s="10">
        <v>30100</v>
      </c>
      <c r="F385" s="9" t="s">
        <v>492</v>
      </c>
      <c r="G385" s="9" t="s">
        <v>502</v>
      </c>
      <c r="H385" s="9">
        <v>1900</v>
      </c>
      <c r="I385" s="9">
        <v>8100</v>
      </c>
      <c r="J385" s="9" t="s">
        <v>251</v>
      </c>
      <c r="K385" s="9" t="s">
        <v>493</v>
      </c>
      <c r="L385" s="10">
        <f>(Table27[[#This Row],[Size_min_B]]+Table27[[#This Row],[Size_max_B]])/2 * IF(Table27[[#This Row],[Unit_B]]="Pairs",2,1)</f>
        <v>47500</v>
      </c>
      <c r="M385" s="6">
        <f>Table27[[#This Row],[Size_mean_B]]/Table27[[#Totals],[Size_mean_B]]</f>
        <v>9.8521185759957222E-6</v>
      </c>
      <c r="N385" s="17">
        <f>SUM($M$2:Table27[[#This Row],[Column1]])</f>
        <v>0.99962398259053686</v>
      </c>
    </row>
    <row r="386" spans="1:14" x14ac:dyDescent="0.25">
      <c r="A386" s="9" t="s">
        <v>734</v>
      </c>
      <c r="B386" s="9" t="s">
        <v>735</v>
      </c>
      <c r="C386" s="11">
        <v>1</v>
      </c>
      <c r="D386" s="10">
        <v>15000</v>
      </c>
      <c r="E386" s="10">
        <v>30000</v>
      </c>
      <c r="F386" s="9" t="s">
        <v>492</v>
      </c>
      <c r="G386" s="9" t="s">
        <v>502</v>
      </c>
      <c r="H386" s="9">
        <v>505000</v>
      </c>
      <c r="I386" s="9">
        <v>565000</v>
      </c>
      <c r="J386" s="9" t="s">
        <v>251</v>
      </c>
      <c r="K386" s="9" t="s">
        <v>496</v>
      </c>
      <c r="L386" s="10">
        <f>(Table27[[#This Row],[Size_min_B]]+Table27[[#This Row],[Size_max_B]])/2 * IF(Table27[[#This Row],[Unit_B]]="Pairs",2,1)</f>
        <v>45000</v>
      </c>
      <c r="M386" s="6">
        <f>Table27[[#This Row],[Size_mean_B]]/Table27[[#Totals],[Size_mean_B]]</f>
        <v>9.3335860193643674E-6</v>
      </c>
      <c r="N386" s="17">
        <f>SUM($M$2:Table27[[#This Row],[Column1]])</f>
        <v>0.99963331617655626</v>
      </c>
    </row>
    <row r="387" spans="1:14" x14ac:dyDescent="0.25">
      <c r="A387" s="9" t="s">
        <v>742</v>
      </c>
      <c r="B387" s="9" t="s">
        <v>743</v>
      </c>
      <c r="C387" s="11"/>
      <c r="D387" s="10">
        <v>11100</v>
      </c>
      <c r="E387" s="10">
        <v>33200</v>
      </c>
      <c r="F387" s="9" t="s">
        <v>492</v>
      </c>
      <c r="G387" s="9" t="s">
        <v>493</v>
      </c>
      <c r="H387" s="9"/>
      <c r="I387" s="9"/>
      <c r="J387" s="9"/>
      <c r="K387" s="9"/>
      <c r="L387" s="10">
        <f>(Table27[[#This Row],[Size_min_B]]+Table27[[#This Row],[Size_max_B]])/2 * IF(Table27[[#This Row],[Unit_B]]="Pairs",2,1)</f>
        <v>44300</v>
      </c>
      <c r="M387" s="6">
        <f>Table27[[#This Row],[Size_mean_B]]/Table27[[#Totals],[Size_mean_B]]</f>
        <v>9.188396903507589E-6</v>
      </c>
      <c r="N387" s="17">
        <f>SUM($M$2:Table27[[#This Row],[Column1]])</f>
        <v>0.99964250457345982</v>
      </c>
    </row>
    <row r="388" spans="1:14" x14ac:dyDescent="0.25">
      <c r="A388" s="9" t="s">
        <v>769</v>
      </c>
      <c r="B388" s="9" t="s">
        <v>770</v>
      </c>
      <c r="C388" s="11"/>
      <c r="D388" s="10">
        <v>14900</v>
      </c>
      <c r="E388" s="10">
        <v>28800</v>
      </c>
      <c r="F388" s="9" t="s">
        <v>492</v>
      </c>
      <c r="G388" s="9" t="s">
        <v>496</v>
      </c>
      <c r="H388" s="9"/>
      <c r="I388" s="9"/>
      <c r="J388" s="9"/>
      <c r="K388" s="9"/>
      <c r="L388" s="10">
        <f>(Table27[[#This Row],[Size_min_B]]+Table27[[#This Row],[Size_max_B]])/2 * IF(Table27[[#This Row],[Unit_B]]="Pairs",2,1)</f>
        <v>43700</v>
      </c>
      <c r="M388" s="6">
        <f>Table27[[#This Row],[Size_mean_B]]/Table27[[#Totals],[Size_mean_B]]</f>
        <v>9.063949089916063E-6</v>
      </c>
      <c r="N388" s="17">
        <f>SUM($M$2:Table27[[#This Row],[Column1]])</f>
        <v>0.99965156852254977</v>
      </c>
    </row>
    <row r="389" spans="1:14" x14ac:dyDescent="0.25">
      <c r="A389" s="9" t="s">
        <v>1329</v>
      </c>
      <c r="B389" s="9" t="s">
        <v>1330</v>
      </c>
      <c r="C389" s="11"/>
      <c r="D389" s="10">
        <v>21600</v>
      </c>
      <c r="E389" s="10">
        <v>22000</v>
      </c>
      <c r="F389" s="9" t="s">
        <v>492</v>
      </c>
      <c r="G389" s="9" t="s">
        <v>514</v>
      </c>
      <c r="H389" s="9"/>
      <c r="I389" s="9"/>
      <c r="J389" s="9"/>
      <c r="K389" s="9"/>
      <c r="L389" s="10">
        <f>(Table27[[#This Row],[Size_min_B]]+Table27[[#This Row],[Size_max_B]])/2 * IF(Table27[[#This Row],[Unit_B]]="Pairs",2,1)</f>
        <v>43600</v>
      </c>
      <c r="M389" s="6">
        <f>Table27[[#This Row],[Size_mean_B]]/Table27[[#Totals],[Size_mean_B]]</f>
        <v>9.0432077876508089E-6</v>
      </c>
      <c r="N389" s="17">
        <f>SUM($M$2:Table27[[#This Row],[Column1]])</f>
        <v>0.99966061173033738</v>
      </c>
    </row>
    <row r="390" spans="1:14" x14ac:dyDescent="0.25">
      <c r="A390" s="9" t="s">
        <v>675</v>
      </c>
      <c r="B390" s="9" t="s">
        <v>270</v>
      </c>
      <c r="C390" s="11">
        <v>3</v>
      </c>
      <c r="D390" s="10">
        <v>17000</v>
      </c>
      <c r="E390" s="10">
        <v>26500</v>
      </c>
      <c r="F390" s="9" t="s">
        <v>492</v>
      </c>
      <c r="G390" s="9" t="s">
        <v>498</v>
      </c>
      <c r="H390" s="9">
        <v>24100</v>
      </c>
      <c r="I390" s="9">
        <v>64300</v>
      </c>
      <c r="J390" s="9" t="s">
        <v>251</v>
      </c>
      <c r="K390" s="9" t="s">
        <v>496</v>
      </c>
      <c r="L390" s="10">
        <f>(Table27[[#This Row],[Size_min_B]]+Table27[[#This Row],[Size_max_B]])/2 * IF(Table27[[#This Row],[Unit_B]]="Pairs",2,1)</f>
        <v>43500</v>
      </c>
      <c r="M390" s="6">
        <f>Table27[[#This Row],[Size_mean_B]]/Table27[[#Totals],[Size_mean_B]]</f>
        <v>9.0224664853855549E-6</v>
      </c>
      <c r="N390" s="17">
        <f>SUM($M$2:Table27[[#This Row],[Column1]])</f>
        <v>0.99966963419682275</v>
      </c>
    </row>
    <row r="391" spans="1:14" x14ac:dyDescent="0.25">
      <c r="A391" s="9" t="s">
        <v>847</v>
      </c>
      <c r="B391" s="9" t="s">
        <v>848</v>
      </c>
      <c r="C391" s="11"/>
      <c r="D391" s="10">
        <v>12100</v>
      </c>
      <c r="E391" s="10">
        <v>30300</v>
      </c>
      <c r="F391" s="9" t="s">
        <v>492</v>
      </c>
      <c r="G391" s="9" t="s">
        <v>502</v>
      </c>
      <c r="H391" s="9"/>
      <c r="I391" s="9"/>
      <c r="J391" s="9"/>
      <c r="K391" s="9"/>
      <c r="L391" s="10">
        <f>(Table27[[#This Row],[Size_min_B]]+Table27[[#This Row],[Size_max_B]])/2 * IF(Table27[[#This Row],[Unit_B]]="Pairs",2,1)</f>
        <v>42400</v>
      </c>
      <c r="M391" s="6">
        <f>Table27[[#This Row],[Size_mean_B]]/Table27[[#Totals],[Size_mean_B]]</f>
        <v>8.7943121604677603E-6</v>
      </c>
      <c r="N391" s="17">
        <f>SUM($M$2:Table27[[#This Row],[Column1]])</f>
        <v>0.99967842850898325</v>
      </c>
    </row>
    <row r="392" spans="1:14" x14ac:dyDescent="0.25">
      <c r="A392" s="9" t="s">
        <v>935</v>
      </c>
      <c r="B392" s="9" t="s">
        <v>936</v>
      </c>
      <c r="C392" s="11">
        <v>3</v>
      </c>
      <c r="D392" s="10">
        <v>30000</v>
      </c>
      <c r="E392" s="10">
        <v>54400</v>
      </c>
      <c r="F392" s="9" t="s">
        <v>562</v>
      </c>
      <c r="G392" s="9" t="s">
        <v>500</v>
      </c>
      <c r="H392" s="9">
        <v>7700</v>
      </c>
      <c r="I392" s="9">
        <v>17000</v>
      </c>
      <c r="J392" s="9" t="s">
        <v>251</v>
      </c>
      <c r="K392" s="9" t="s">
        <v>498</v>
      </c>
      <c r="L392" s="10">
        <f>(Table27[[#This Row],[Size_min_B]]+Table27[[#This Row],[Size_max_B]])/2 * IF(Table27[[#This Row],[Unit_B]]="Pairs",2,1)</f>
        <v>42200</v>
      </c>
      <c r="M392" s="6">
        <f>Table27[[#This Row],[Size_mean_B]]/Table27[[#Totals],[Size_mean_B]]</f>
        <v>8.7528295559372522E-6</v>
      </c>
      <c r="N392" s="17">
        <f>SUM($M$2:Table27[[#This Row],[Column1]])</f>
        <v>0.99968718133853918</v>
      </c>
    </row>
    <row r="393" spans="1:14" x14ac:dyDescent="0.25">
      <c r="A393" s="9" t="s">
        <v>606</v>
      </c>
      <c r="B393" s="9" t="s">
        <v>299</v>
      </c>
      <c r="C393" s="11">
        <v>3</v>
      </c>
      <c r="D393" s="10">
        <v>15000</v>
      </c>
      <c r="E393" s="10">
        <v>25900</v>
      </c>
      <c r="F393" s="9" t="s">
        <v>492</v>
      </c>
      <c r="G393" s="9" t="s">
        <v>493</v>
      </c>
      <c r="H393" s="9"/>
      <c r="I393" s="9"/>
      <c r="J393" s="9"/>
      <c r="K393" s="9"/>
      <c r="L393" s="10">
        <f>(Table27[[#This Row],[Size_min_B]]+Table27[[#This Row],[Size_max_B]])/2 * IF(Table27[[#This Row],[Unit_B]]="Pairs",2,1)</f>
        <v>40900</v>
      </c>
      <c r="M393" s="6">
        <f>Table27[[#This Row],[Size_mean_B]]/Table27[[#Totals],[Size_mean_B]]</f>
        <v>8.4831926264889477E-6</v>
      </c>
      <c r="N393" s="17">
        <f>SUM($M$2:Table27[[#This Row],[Column1]])</f>
        <v>0.99969566453116565</v>
      </c>
    </row>
    <row r="394" spans="1:14" x14ac:dyDescent="0.25">
      <c r="A394" s="9" t="s">
        <v>750</v>
      </c>
      <c r="B394" s="9" t="s">
        <v>751</v>
      </c>
      <c r="C394" s="11"/>
      <c r="D394" s="10">
        <v>20000</v>
      </c>
      <c r="E394" s="10">
        <v>20000</v>
      </c>
      <c r="F394" s="9" t="s">
        <v>492</v>
      </c>
      <c r="G394" s="9" t="s">
        <v>502</v>
      </c>
      <c r="H394" s="9"/>
      <c r="I394" s="9"/>
      <c r="J394" s="9"/>
      <c r="K394" s="9"/>
      <c r="L394" s="10">
        <f>(Table27[[#This Row],[Size_min_B]]+Table27[[#This Row],[Size_max_B]])/2 * IF(Table27[[#This Row],[Unit_B]]="Pairs",2,1)</f>
        <v>40000</v>
      </c>
      <c r="M394" s="6">
        <f>Table27[[#This Row],[Size_mean_B]]/Table27[[#Totals],[Size_mean_B]]</f>
        <v>8.2965209061016595E-6</v>
      </c>
      <c r="N394" s="17">
        <f>SUM($M$2:Table27[[#This Row],[Column1]])</f>
        <v>0.99970396105207171</v>
      </c>
    </row>
    <row r="395" spans="1:14" x14ac:dyDescent="0.25">
      <c r="A395" s="9" t="s">
        <v>1315</v>
      </c>
      <c r="B395" s="9" t="s">
        <v>1316</v>
      </c>
      <c r="C395" s="11"/>
      <c r="D395" s="10">
        <v>14000</v>
      </c>
      <c r="E395" s="10">
        <v>25000</v>
      </c>
      <c r="F395" s="9" t="s">
        <v>492</v>
      </c>
      <c r="G395" s="9" t="s">
        <v>493</v>
      </c>
      <c r="H395" s="9"/>
      <c r="I395" s="9"/>
      <c r="J395" s="9"/>
      <c r="K395" s="9"/>
      <c r="L395" s="10">
        <f>(Table27[[#This Row],[Size_min_B]]+Table27[[#This Row],[Size_max_B]])/2 * IF(Table27[[#This Row],[Unit_B]]="Pairs",2,1)</f>
        <v>39000</v>
      </c>
      <c r="M395" s="6">
        <f>Table27[[#This Row],[Size_mean_B]]/Table27[[#Totals],[Size_mean_B]]</f>
        <v>8.089107883449119E-6</v>
      </c>
      <c r="N395" s="17">
        <f>SUM($M$2:Table27[[#This Row],[Column1]])</f>
        <v>0.99971205015995512</v>
      </c>
    </row>
    <row r="396" spans="1:14" x14ac:dyDescent="0.25">
      <c r="A396" s="9" t="s">
        <v>887</v>
      </c>
      <c r="B396" s="9" t="s">
        <v>888</v>
      </c>
      <c r="C396" s="11"/>
      <c r="D396" s="10">
        <v>16400</v>
      </c>
      <c r="E396" s="10">
        <v>22100</v>
      </c>
      <c r="F396" s="9" t="s">
        <v>492</v>
      </c>
      <c r="G396" s="9" t="s">
        <v>493</v>
      </c>
      <c r="H396" s="9"/>
      <c r="I396" s="9"/>
      <c r="J396" s="9"/>
      <c r="K396" s="9"/>
      <c r="L396" s="10">
        <f>(Table27[[#This Row],[Size_min_B]]+Table27[[#This Row],[Size_max_B]])/2 * IF(Table27[[#This Row],[Unit_B]]="Pairs",2,1)</f>
        <v>38500</v>
      </c>
      <c r="M396" s="6">
        <f>Table27[[#This Row],[Size_mean_B]]/Table27[[#Totals],[Size_mean_B]]</f>
        <v>7.9854013721228487E-6</v>
      </c>
      <c r="N396" s="17">
        <f>SUM($M$2:Table27[[#This Row],[Column1]])</f>
        <v>0.99972003556132727</v>
      </c>
    </row>
    <row r="397" spans="1:14" x14ac:dyDescent="0.25">
      <c r="A397" s="9" t="s">
        <v>646</v>
      </c>
      <c r="B397" s="9" t="s">
        <v>647</v>
      </c>
      <c r="C397" s="11"/>
      <c r="D397" s="10">
        <v>17600</v>
      </c>
      <c r="E397" s="10">
        <v>20900</v>
      </c>
      <c r="F397" s="9" t="s">
        <v>492</v>
      </c>
      <c r="G397" s="9" t="s">
        <v>493</v>
      </c>
      <c r="H397" s="9"/>
      <c r="I397" s="9"/>
      <c r="J397" s="9"/>
      <c r="K397" s="9"/>
      <c r="L397" s="10">
        <f>(Table27[[#This Row],[Size_min_B]]+Table27[[#This Row],[Size_max_B]])/2 * IF(Table27[[#This Row],[Unit_B]]="Pairs",2,1)</f>
        <v>38500</v>
      </c>
      <c r="M397" s="6">
        <f>Table27[[#This Row],[Size_mean_B]]/Table27[[#Totals],[Size_mean_B]]</f>
        <v>7.9854013721228487E-6</v>
      </c>
      <c r="N397" s="17">
        <f>SUM($M$2:Table27[[#This Row],[Column1]])</f>
        <v>0.99972802096269942</v>
      </c>
    </row>
    <row r="398" spans="1:14" x14ac:dyDescent="0.25">
      <c r="A398" s="9" t="s">
        <v>1136</v>
      </c>
      <c r="B398" s="9" t="s">
        <v>1137</v>
      </c>
      <c r="C398" s="11"/>
      <c r="D398" s="10">
        <v>18000</v>
      </c>
      <c r="E398" s="10">
        <v>20500</v>
      </c>
      <c r="F398" s="9" t="s">
        <v>492</v>
      </c>
      <c r="G398" s="9" t="s">
        <v>502</v>
      </c>
      <c r="H398" s="9"/>
      <c r="I398" s="9"/>
      <c r="J398" s="9"/>
      <c r="K398" s="9"/>
      <c r="L398" s="10">
        <f>(Table27[[#This Row],[Size_min_B]]+Table27[[#This Row],[Size_max_B]])/2 * IF(Table27[[#This Row],[Unit_B]]="Pairs",2,1)</f>
        <v>38500</v>
      </c>
      <c r="M398" s="6">
        <f>Table27[[#This Row],[Size_mean_B]]/Table27[[#Totals],[Size_mean_B]]</f>
        <v>7.9854013721228487E-6</v>
      </c>
      <c r="N398" s="17">
        <f>SUM($M$2:Table27[[#This Row],[Column1]])</f>
        <v>0.99973600636407156</v>
      </c>
    </row>
    <row r="399" spans="1:14" x14ac:dyDescent="0.25">
      <c r="A399" s="9" t="s">
        <v>1182</v>
      </c>
      <c r="B399" s="9" t="s">
        <v>1183</v>
      </c>
      <c r="C399" s="11">
        <v>3</v>
      </c>
      <c r="D399" s="10">
        <v>16600</v>
      </c>
      <c r="E399" s="10">
        <v>21200</v>
      </c>
      <c r="F399" s="9" t="s">
        <v>492</v>
      </c>
      <c r="G399" s="9" t="s">
        <v>496</v>
      </c>
      <c r="H399" s="9"/>
      <c r="I399" s="9"/>
      <c r="J399" s="9"/>
      <c r="K399" s="9"/>
      <c r="L399" s="10">
        <f>(Table27[[#This Row],[Size_min_B]]+Table27[[#This Row],[Size_max_B]])/2 * IF(Table27[[#This Row],[Unit_B]]="Pairs",2,1)</f>
        <v>37800</v>
      </c>
      <c r="M399" s="6">
        <f>Table27[[#This Row],[Size_mean_B]]/Table27[[#Totals],[Size_mean_B]]</f>
        <v>7.8402122562660686E-6</v>
      </c>
      <c r="N399" s="17">
        <f>SUM($M$2:Table27[[#This Row],[Column1]])</f>
        <v>0.99974384657632787</v>
      </c>
    </row>
    <row r="400" spans="1:14" x14ac:dyDescent="0.25">
      <c r="A400" s="9" t="s">
        <v>235</v>
      </c>
      <c r="B400" s="9" t="s">
        <v>794</v>
      </c>
      <c r="C400" s="11"/>
      <c r="D400" s="10">
        <v>10800</v>
      </c>
      <c r="E400" s="10">
        <v>25000</v>
      </c>
      <c r="F400" s="9" t="s">
        <v>492</v>
      </c>
      <c r="G400" s="9" t="s">
        <v>493</v>
      </c>
      <c r="H400" s="9"/>
      <c r="I400" s="9"/>
      <c r="J400" s="9"/>
      <c r="K400" s="9"/>
      <c r="L400" s="10">
        <f>(Table27[[#This Row],[Size_min_B]]+Table27[[#This Row],[Size_max_B]])/2 * IF(Table27[[#This Row],[Unit_B]]="Pairs",2,1)</f>
        <v>35800</v>
      </c>
      <c r="M400" s="6">
        <f>Table27[[#This Row],[Size_mean_B]]/Table27[[#Totals],[Size_mean_B]]</f>
        <v>7.4253862109609858E-6</v>
      </c>
      <c r="N400" s="17">
        <f>SUM($M$2:Table27[[#This Row],[Column1]])</f>
        <v>0.99975127196253888</v>
      </c>
    </row>
    <row r="401" spans="1:14" x14ac:dyDescent="0.25">
      <c r="A401" s="9" t="s">
        <v>977</v>
      </c>
      <c r="B401" s="9" t="s">
        <v>978</v>
      </c>
      <c r="C401" s="11"/>
      <c r="D401" s="10">
        <v>16300</v>
      </c>
      <c r="E401" s="10">
        <v>17200</v>
      </c>
      <c r="F401" s="9" t="s">
        <v>492</v>
      </c>
      <c r="G401" s="9" t="s">
        <v>496</v>
      </c>
      <c r="H401" s="9"/>
      <c r="I401" s="9"/>
      <c r="J401" s="9"/>
      <c r="K401" s="9"/>
      <c r="L401" s="10">
        <f>(Table27[[#This Row],[Size_min_B]]+Table27[[#This Row],[Size_max_B]])/2 * IF(Table27[[#This Row],[Unit_B]]="Pairs",2,1)</f>
        <v>33500</v>
      </c>
      <c r="M401" s="6">
        <f>Table27[[#This Row],[Size_mean_B]]/Table27[[#Totals],[Size_mean_B]]</f>
        <v>6.94833625886014E-6</v>
      </c>
      <c r="N401" s="17">
        <f>SUM($M$2:Table27[[#This Row],[Column1]])</f>
        <v>0.99975822029879768</v>
      </c>
    </row>
    <row r="402" spans="1:14" x14ac:dyDescent="0.25">
      <c r="A402" s="9" t="s">
        <v>582</v>
      </c>
      <c r="B402" s="9" t="s">
        <v>583</v>
      </c>
      <c r="C402" s="11"/>
      <c r="D402" s="10">
        <v>10500</v>
      </c>
      <c r="E402" s="10">
        <v>21400</v>
      </c>
      <c r="F402" s="9" t="s">
        <v>492</v>
      </c>
      <c r="G402" s="9" t="s">
        <v>500</v>
      </c>
      <c r="H402" s="9"/>
      <c r="I402" s="9"/>
      <c r="J402" s="9"/>
      <c r="K402" s="9"/>
      <c r="L402" s="10">
        <f>(Table27[[#This Row],[Size_min_B]]+Table27[[#This Row],[Size_max_B]])/2 * IF(Table27[[#This Row],[Unit_B]]="Pairs",2,1)</f>
        <v>31900</v>
      </c>
      <c r="M402" s="6">
        <f>Table27[[#This Row],[Size_mean_B]]/Table27[[#Totals],[Size_mean_B]]</f>
        <v>6.6164754226160743E-6</v>
      </c>
      <c r="N402" s="17">
        <f>SUM($M$2:Table27[[#This Row],[Column1]])</f>
        <v>0.99976483677422034</v>
      </c>
    </row>
    <row r="403" spans="1:14" x14ac:dyDescent="0.25">
      <c r="A403" s="9" t="s">
        <v>864</v>
      </c>
      <c r="B403" s="9" t="s">
        <v>865</v>
      </c>
      <c r="C403" s="11"/>
      <c r="D403" s="10">
        <v>11800</v>
      </c>
      <c r="E403" s="10">
        <v>19200</v>
      </c>
      <c r="F403" s="9" t="s">
        <v>492</v>
      </c>
      <c r="G403" s="9" t="s">
        <v>496</v>
      </c>
      <c r="H403" s="9"/>
      <c r="I403" s="9"/>
      <c r="J403" s="9"/>
      <c r="K403" s="9"/>
      <c r="L403" s="10">
        <f>(Table27[[#This Row],[Size_min_B]]+Table27[[#This Row],[Size_max_B]])/2 * IF(Table27[[#This Row],[Unit_B]]="Pairs",2,1)</f>
        <v>31000</v>
      </c>
      <c r="M403" s="6">
        <f>Table27[[#This Row],[Size_mean_B]]/Table27[[#Totals],[Size_mean_B]]</f>
        <v>6.4298037022287869E-6</v>
      </c>
      <c r="N403" s="17">
        <f>SUM($M$2:Table27[[#This Row],[Column1]])</f>
        <v>0.99977126657792259</v>
      </c>
    </row>
    <row r="404" spans="1:14" x14ac:dyDescent="0.25">
      <c r="A404" s="9" t="s">
        <v>1072</v>
      </c>
      <c r="B404" s="9" t="s">
        <v>1073</v>
      </c>
      <c r="C404" s="11"/>
      <c r="D404" s="10">
        <v>12800</v>
      </c>
      <c r="E404" s="10">
        <v>48400</v>
      </c>
      <c r="F404" s="9" t="s">
        <v>565</v>
      </c>
      <c r="G404" s="9" t="s">
        <v>500</v>
      </c>
      <c r="H404" s="9"/>
      <c r="I404" s="9"/>
      <c r="J404" s="9"/>
      <c r="K404" s="9"/>
      <c r="L404" s="10">
        <f>(Table27[[#This Row],[Size_min_B]]+Table27[[#This Row],[Size_max_B]])/2 * IF(Table27[[#This Row],[Unit_B]]="Pairs",2,1)</f>
        <v>30600</v>
      </c>
      <c r="M404" s="6">
        <f>Table27[[#This Row],[Size_mean_B]]/Table27[[#Totals],[Size_mean_B]]</f>
        <v>6.3468384931677698E-6</v>
      </c>
      <c r="N404" s="17">
        <f>SUM($M$2:Table27[[#This Row],[Column1]])</f>
        <v>0.9997776134164158</v>
      </c>
    </row>
    <row r="405" spans="1:14" x14ac:dyDescent="0.25">
      <c r="A405" s="9" t="s">
        <v>1277</v>
      </c>
      <c r="B405" s="9" t="s">
        <v>1278</v>
      </c>
      <c r="C405" s="11">
        <v>3</v>
      </c>
      <c r="D405" s="10">
        <v>10400</v>
      </c>
      <c r="E405" s="10">
        <v>19100</v>
      </c>
      <c r="F405" s="9" t="s">
        <v>492</v>
      </c>
      <c r="G405" s="9" t="s">
        <v>500</v>
      </c>
      <c r="H405" s="9"/>
      <c r="I405" s="9"/>
      <c r="J405" s="9"/>
      <c r="K405" s="9"/>
      <c r="L405" s="10">
        <f>(Table27[[#This Row],[Size_min_B]]+Table27[[#This Row],[Size_max_B]])/2 * IF(Table27[[#This Row],[Unit_B]]="Pairs",2,1)</f>
        <v>29500</v>
      </c>
      <c r="M405" s="6">
        <f>Table27[[#This Row],[Size_mean_B]]/Table27[[#Totals],[Size_mean_B]]</f>
        <v>6.1186841682499744E-6</v>
      </c>
      <c r="N405" s="17">
        <f>SUM($M$2:Table27[[#This Row],[Column1]])</f>
        <v>0.99978373210058402</v>
      </c>
    </row>
    <row r="406" spans="1:14" x14ac:dyDescent="0.25">
      <c r="A406" s="9" t="s">
        <v>912</v>
      </c>
      <c r="B406" s="9" t="s">
        <v>913</v>
      </c>
      <c r="C406" s="11">
        <v>1</v>
      </c>
      <c r="D406" s="10">
        <v>12700</v>
      </c>
      <c r="E406" s="10">
        <v>16500</v>
      </c>
      <c r="F406" s="9" t="s">
        <v>492</v>
      </c>
      <c r="G406" s="9" t="s">
        <v>514</v>
      </c>
      <c r="H406" s="9"/>
      <c r="I406" s="9"/>
      <c r="J406" s="9"/>
      <c r="K406" s="9"/>
      <c r="L406" s="10">
        <f>(Table27[[#This Row],[Size_min_B]]+Table27[[#This Row],[Size_max_B]])/2 * IF(Table27[[#This Row],[Unit_B]]="Pairs",2,1)</f>
        <v>29200</v>
      </c>
      <c r="M406" s="6">
        <f>Table27[[#This Row],[Size_mean_B]]/Table27[[#Totals],[Size_mean_B]]</f>
        <v>6.0564602614542122E-6</v>
      </c>
      <c r="N406" s="17">
        <f>SUM($M$2:Table27[[#This Row],[Column1]])</f>
        <v>0.99978978856084544</v>
      </c>
    </row>
    <row r="407" spans="1:14" x14ac:dyDescent="0.25">
      <c r="A407" s="9" t="s">
        <v>1295</v>
      </c>
      <c r="B407" s="9" t="s">
        <v>1296</v>
      </c>
      <c r="C407" s="11">
        <v>3</v>
      </c>
      <c r="D407" s="10">
        <v>8000</v>
      </c>
      <c r="E407" s="10">
        <v>21000</v>
      </c>
      <c r="F407" s="9" t="s">
        <v>492</v>
      </c>
      <c r="G407" s="9" t="s">
        <v>514</v>
      </c>
      <c r="H407" s="9"/>
      <c r="I407" s="9"/>
      <c r="J407" s="9"/>
      <c r="K407" s="9"/>
      <c r="L407" s="10">
        <f>(Table27[[#This Row],[Size_min_B]]+Table27[[#This Row],[Size_max_B]])/2 * IF(Table27[[#This Row],[Unit_B]]="Pairs",2,1)</f>
        <v>29000</v>
      </c>
      <c r="M407" s="6">
        <f>Table27[[#This Row],[Size_mean_B]]/Table27[[#Totals],[Size_mean_B]]</f>
        <v>6.0149776569237033E-6</v>
      </c>
      <c r="N407" s="17">
        <f>SUM($M$2:Table27[[#This Row],[Column1]])</f>
        <v>0.99979580353850239</v>
      </c>
    </row>
    <row r="408" spans="1:14" x14ac:dyDescent="0.25">
      <c r="A408" s="9" t="s">
        <v>1090</v>
      </c>
      <c r="B408" s="9" t="s">
        <v>1091</v>
      </c>
      <c r="C408" s="11"/>
      <c r="D408" s="10">
        <v>14300</v>
      </c>
      <c r="E408" s="10">
        <v>14500</v>
      </c>
      <c r="F408" s="9" t="s">
        <v>492</v>
      </c>
      <c r="G408" s="9" t="s">
        <v>496</v>
      </c>
      <c r="H408" s="9"/>
      <c r="I408" s="9"/>
      <c r="J408" s="9"/>
      <c r="K408" s="9"/>
      <c r="L408" s="10">
        <f>(Table27[[#This Row],[Size_min_B]]+Table27[[#This Row],[Size_max_B]])/2 * IF(Table27[[#This Row],[Unit_B]]="Pairs",2,1)</f>
        <v>28800</v>
      </c>
      <c r="M408" s="6">
        <f>Table27[[#This Row],[Size_mean_B]]/Table27[[#Totals],[Size_mean_B]]</f>
        <v>5.9734950523931951E-6</v>
      </c>
      <c r="N408" s="17">
        <f>SUM($M$2:Table27[[#This Row],[Column1]])</f>
        <v>0.99980177703355477</v>
      </c>
    </row>
    <row r="409" spans="1:14" x14ac:dyDescent="0.25">
      <c r="A409" s="9" t="s">
        <v>752</v>
      </c>
      <c r="B409" s="9" t="s">
        <v>753</v>
      </c>
      <c r="C409" s="11"/>
      <c r="D409" s="10">
        <v>7500</v>
      </c>
      <c r="E409" s="10">
        <v>20000</v>
      </c>
      <c r="F409" s="9" t="s">
        <v>492</v>
      </c>
      <c r="G409" s="9" t="s">
        <v>502</v>
      </c>
      <c r="H409" s="9"/>
      <c r="I409" s="9"/>
      <c r="J409" s="9"/>
      <c r="K409" s="9"/>
      <c r="L409" s="10">
        <f>(Table27[[#This Row],[Size_min_B]]+Table27[[#This Row],[Size_max_B]])/2 * IF(Table27[[#This Row],[Unit_B]]="Pairs",2,1)</f>
        <v>27500</v>
      </c>
      <c r="M409" s="6">
        <f>Table27[[#This Row],[Size_mean_B]]/Table27[[#Totals],[Size_mean_B]]</f>
        <v>5.7038581229448916E-6</v>
      </c>
      <c r="N409" s="17">
        <f>SUM($M$2:Table27[[#This Row],[Column1]])</f>
        <v>0.9998074808916777</v>
      </c>
    </row>
    <row r="410" spans="1:14" x14ac:dyDescent="0.25">
      <c r="A410" s="9" t="s">
        <v>1311</v>
      </c>
      <c r="B410" s="9" t="s">
        <v>1312</v>
      </c>
      <c r="C410" s="11">
        <v>3</v>
      </c>
      <c r="D410" s="10">
        <v>7500</v>
      </c>
      <c r="E410" s="10">
        <v>20000</v>
      </c>
      <c r="F410" s="9" t="s">
        <v>492</v>
      </c>
      <c r="G410" s="9" t="s">
        <v>502</v>
      </c>
      <c r="H410" s="9"/>
      <c r="I410" s="9"/>
      <c r="J410" s="9"/>
      <c r="K410" s="9"/>
      <c r="L410" s="10">
        <f>(Table27[[#This Row],[Size_min_B]]+Table27[[#This Row],[Size_max_B]])/2 * IF(Table27[[#This Row],[Unit_B]]="Pairs",2,1)</f>
        <v>27500</v>
      </c>
      <c r="M410" s="6">
        <f>Table27[[#This Row],[Size_mean_B]]/Table27[[#Totals],[Size_mean_B]]</f>
        <v>5.7038581229448916E-6</v>
      </c>
      <c r="N410" s="17">
        <f>SUM($M$2:Table27[[#This Row],[Column1]])</f>
        <v>0.99981318474980063</v>
      </c>
    </row>
    <row r="411" spans="1:14" x14ac:dyDescent="0.25">
      <c r="A411" s="9" t="s">
        <v>629</v>
      </c>
      <c r="B411" s="9" t="s">
        <v>630</v>
      </c>
      <c r="C411" s="11">
        <v>3</v>
      </c>
      <c r="D411" s="10">
        <v>9200</v>
      </c>
      <c r="E411" s="10">
        <v>17600</v>
      </c>
      <c r="F411" s="9" t="s">
        <v>492</v>
      </c>
      <c r="G411" s="9" t="s">
        <v>496</v>
      </c>
      <c r="H411" s="9">
        <v>31500</v>
      </c>
      <c r="I411" s="9">
        <v>65000</v>
      </c>
      <c r="J411" s="9" t="s">
        <v>251</v>
      </c>
      <c r="K411" s="9" t="s">
        <v>514</v>
      </c>
      <c r="L411" s="10">
        <f>(Table27[[#This Row],[Size_min_B]]+Table27[[#This Row],[Size_max_B]])/2 * IF(Table27[[#This Row],[Unit_B]]="Pairs",2,1)</f>
        <v>26800</v>
      </c>
      <c r="M411" s="6">
        <f>Table27[[#This Row],[Size_mean_B]]/Table27[[#Totals],[Size_mean_B]]</f>
        <v>5.5586690070881123E-6</v>
      </c>
      <c r="N411" s="17">
        <f>SUM($M$2:Table27[[#This Row],[Column1]])</f>
        <v>0.99981874341880772</v>
      </c>
    </row>
    <row r="412" spans="1:14" x14ac:dyDescent="0.25">
      <c r="A412" s="9" t="s">
        <v>1227</v>
      </c>
      <c r="B412" s="9" t="s">
        <v>357</v>
      </c>
      <c r="C412" s="11"/>
      <c r="D412" s="10">
        <v>11800</v>
      </c>
      <c r="E412" s="10">
        <v>14800</v>
      </c>
      <c r="F412" s="9" t="s">
        <v>492</v>
      </c>
      <c r="G412" s="9" t="s">
        <v>496</v>
      </c>
      <c r="H412" s="9"/>
      <c r="I412" s="9"/>
      <c r="J412" s="9"/>
      <c r="K412" s="9"/>
      <c r="L412" s="10">
        <f>(Table27[[#This Row],[Size_min_B]]+Table27[[#This Row],[Size_max_B]])/2 * IF(Table27[[#This Row],[Unit_B]]="Pairs",2,1)</f>
        <v>26600</v>
      </c>
      <c r="M412" s="6">
        <f>Table27[[#This Row],[Size_mean_B]]/Table27[[#Totals],[Size_mean_B]]</f>
        <v>5.5171864025576042E-6</v>
      </c>
      <c r="N412" s="17">
        <f>SUM($M$2:Table27[[#This Row],[Column1]])</f>
        <v>0.99982426060521024</v>
      </c>
    </row>
    <row r="413" spans="1:14" x14ac:dyDescent="0.25">
      <c r="A413" s="9" t="s">
        <v>1040</v>
      </c>
      <c r="B413" s="9" t="s">
        <v>1041</v>
      </c>
      <c r="C413" s="11"/>
      <c r="D413" s="10">
        <v>10200</v>
      </c>
      <c r="E413" s="10">
        <v>15200</v>
      </c>
      <c r="F413" s="9" t="s">
        <v>492</v>
      </c>
      <c r="G413" s="9" t="s">
        <v>496</v>
      </c>
      <c r="H413" s="9">
        <v>3300</v>
      </c>
      <c r="I413" s="9">
        <v>4400</v>
      </c>
      <c r="J413" s="9" t="s">
        <v>251</v>
      </c>
      <c r="K413" s="9" t="s">
        <v>496</v>
      </c>
      <c r="L413" s="10">
        <f>(Table27[[#This Row],[Size_min_B]]+Table27[[#This Row],[Size_max_B]])/2 * IF(Table27[[#This Row],[Unit_B]]="Pairs",2,1)</f>
        <v>25400</v>
      </c>
      <c r="M413" s="6">
        <f>Table27[[#This Row],[Size_mean_B]]/Table27[[#Totals],[Size_mean_B]]</f>
        <v>5.2682907753745539E-6</v>
      </c>
      <c r="N413" s="17">
        <f>SUM($M$2:Table27[[#This Row],[Column1]])</f>
        <v>0.99982952889598564</v>
      </c>
    </row>
    <row r="414" spans="1:14" x14ac:dyDescent="0.25">
      <c r="A414" s="9" t="s">
        <v>501</v>
      </c>
      <c r="B414" s="9" t="s">
        <v>410</v>
      </c>
      <c r="C414" s="11"/>
      <c r="D414" s="10">
        <v>5000</v>
      </c>
      <c r="E414" s="10">
        <v>20000</v>
      </c>
      <c r="F414" s="9" t="s">
        <v>492</v>
      </c>
      <c r="G414" s="9" t="s">
        <v>502</v>
      </c>
      <c r="H414" s="9"/>
      <c r="I414" s="9"/>
      <c r="J414" s="9"/>
      <c r="K414" s="9"/>
      <c r="L414" s="10">
        <f>(Table27[[#This Row],[Size_min_B]]+Table27[[#This Row],[Size_max_B]])/2 * IF(Table27[[#This Row],[Unit_B]]="Pairs",2,1)</f>
        <v>25000</v>
      </c>
      <c r="M414" s="6">
        <f>Table27[[#This Row],[Size_mean_B]]/Table27[[#Totals],[Size_mean_B]]</f>
        <v>5.1853255663135376E-6</v>
      </c>
      <c r="N414" s="17">
        <f>SUM($M$2:Table27[[#This Row],[Column1]])</f>
        <v>0.9998347142215519</v>
      </c>
    </row>
    <row r="415" spans="1:14" x14ac:dyDescent="0.25">
      <c r="A415" s="9" t="s">
        <v>947</v>
      </c>
      <c r="B415" s="9" t="s">
        <v>948</v>
      </c>
      <c r="C415" s="11"/>
      <c r="D415" s="10">
        <v>6200</v>
      </c>
      <c r="E415" s="10">
        <v>18600</v>
      </c>
      <c r="F415" s="9" t="s">
        <v>492</v>
      </c>
      <c r="G415" s="9" t="s">
        <v>493</v>
      </c>
      <c r="H415" s="9"/>
      <c r="I415" s="9"/>
      <c r="J415" s="9"/>
      <c r="K415" s="9"/>
      <c r="L415" s="10">
        <f>(Table27[[#This Row],[Size_min_B]]+Table27[[#This Row],[Size_max_B]])/2 * IF(Table27[[#This Row],[Unit_B]]="Pairs",2,1)</f>
        <v>24800</v>
      </c>
      <c r="M415" s="6">
        <f>Table27[[#This Row],[Size_mean_B]]/Table27[[#Totals],[Size_mean_B]]</f>
        <v>5.1438429617830295E-6</v>
      </c>
      <c r="N415" s="17">
        <f>SUM($M$2:Table27[[#This Row],[Column1]])</f>
        <v>0.9998398580645137</v>
      </c>
    </row>
    <row r="416" spans="1:14" x14ac:dyDescent="0.25">
      <c r="A416" s="9" t="s">
        <v>784</v>
      </c>
      <c r="B416" s="9" t="s">
        <v>785</v>
      </c>
      <c r="C416" s="11"/>
      <c r="D416" s="10">
        <v>6000</v>
      </c>
      <c r="E416" s="10">
        <v>18300</v>
      </c>
      <c r="F416" s="9" t="s">
        <v>492</v>
      </c>
      <c r="G416" s="9" t="s">
        <v>496</v>
      </c>
      <c r="H416" s="9"/>
      <c r="I416" s="9"/>
      <c r="J416" s="9"/>
      <c r="K416" s="9"/>
      <c r="L416" s="10">
        <f>(Table27[[#This Row],[Size_min_B]]+Table27[[#This Row],[Size_max_B]])/2 * IF(Table27[[#This Row],[Unit_B]]="Pairs",2,1)</f>
        <v>24300</v>
      </c>
      <c r="M416" s="6">
        <f>Table27[[#This Row],[Size_mean_B]]/Table27[[#Totals],[Size_mean_B]]</f>
        <v>5.0401364504567584E-6</v>
      </c>
      <c r="N416" s="17">
        <f>SUM($M$2:Table27[[#This Row],[Column1]])</f>
        <v>0.99984489820096412</v>
      </c>
    </row>
    <row r="417" spans="1:14" x14ac:dyDescent="0.25">
      <c r="A417" s="9" t="s">
        <v>536</v>
      </c>
      <c r="B417" s="9" t="s">
        <v>537</v>
      </c>
      <c r="C417" s="11"/>
      <c r="D417" s="10">
        <v>6000</v>
      </c>
      <c r="E417" s="10">
        <v>18000</v>
      </c>
      <c r="F417" s="9" t="s">
        <v>492</v>
      </c>
      <c r="G417" s="9" t="s">
        <v>496</v>
      </c>
      <c r="H417" s="9"/>
      <c r="I417" s="9"/>
      <c r="J417" s="9"/>
      <c r="K417" s="9"/>
      <c r="L417" s="10">
        <f>(Table27[[#This Row],[Size_min_B]]+Table27[[#This Row],[Size_max_B]])/2 * IF(Table27[[#This Row],[Unit_B]]="Pairs",2,1)</f>
        <v>24000</v>
      </c>
      <c r="M417" s="6">
        <f>Table27[[#This Row],[Size_mean_B]]/Table27[[#Totals],[Size_mean_B]]</f>
        <v>4.9779125436609962E-6</v>
      </c>
      <c r="N417" s="17">
        <f>SUM($M$2:Table27[[#This Row],[Column1]])</f>
        <v>0.99984987611350773</v>
      </c>
    </row>
    <row r="418" spans="1:14" x14ac:dyDescent="0.25">
      <c r="A418" s="9" t="s">
        <v>1284</v>
      </c>
      <c r="B418" s="9" t="s">
        <v>1285</v>
      </c>
      <c r="C418" s="11"/>
      <c r="D418" s="10">
        <v>9800</v>
      </c>
      <c r="E418" s="10">
        <v>13900</v>
      </c>
      <c r="F418" s="9" t="s">
        <v>492</v>
      </c>
      <c r="G418" s="9" t="s">
        <v>496</v>
      </c>
      <c r="H418" s="9"/>
      <c r="I418" s="9"/>
      <c r="J418" s="9"/>
      <c r="K418" s="9"/>
      <c r="L418" s="10">
        <f>(Table27[[#This Row],[Size_min_B]]+Table27[[#This Row],[Size_max_B]])/2 * IF(Table27[[#This Row],[Unit_B]]="Pairs",2,1)</f>
        <v>23700</v>
      </c>
      <c r="M418" s="6">
        <f>Table27[[#This Row],[Size_mean_B]]/Table27[[#Totals],[Size_mean_B]]</f>
        <v>4.9156886368652341E-6</v>
      </c>
      <c r="N418" s="17">
        <f>SUM($M$2:Table27[[#This Row],[Column1]])</f>
        <v>0.99985479180214465</v>
      </c>
    </row>
    <row r="419" spans="1:14" x14ac:dyDescent="0.25">
      <c r="A419" s="9" t="s">
        <v>1264</v>
      </c>
      <c r="B419" s="9" t="s">
        <v>1265</v>
      </c>
      <c r="C419" s="11"/>
      <c r="D419" s="10">
        <v>8000</v>
      </c>
      <c r="E419" s="10">
        <v>15000</v>
      </c>
      <c r="F419" s="9" t="s">
        <v>492</v>
      </c>
      <c r="G419" s="9" t="s">
        <v>493</v>
      </c>
      <c r="H419" s="9"/>
      <c r="I419" s="9"/>
      <c r="J419" s="9"/>
      <c r="K419" s="9"/>
      <c r="L419" s="10">
        <f>(Table27[[#This Row],[Size_min_B]]+Table27[[#This Row],[Size_max_B]])/2 * IF(Table27[[#This Row],[Unit_B]]="Pairs",2,1)</f>
        <v>23000</v>
      </c>
      <c r="M419" s="6">
        <f>Table27[[#This Row],[Size_mean_B]]/Table27[[#Totals],[Size_mean_B]]</f>
        <v>4.7704995210084548E-6</v>
      </c>
      <c r="N419" s="17">
        <f>SUM($M$2:Table27[[#This Row],[Column1]])</f>
        <v>0.99985956230166562</v>
      </c>
    </row>
    <row r="420" spans="1:14" x14ac:dyDescent="0.25">
      <c r="A420" s="9" t="s">
        <v>1112</v>
      </c>
      <c r="B420" s="9" t="s">
        <v>1113</v>
      </c>
      <c r="C420" s="11"/>
      <c r="D420" s="10">
        <v>9700</v>
      </c>
      <c r="E420" s="10">
        <v>13300</v>
      </c>
      <c r="F420" s="9" t="s">
        <v>492</v>
      </c>
      <c r="G420" s="9" t="s">
        <v>500</v>
      </c>
      <c r="H420" s="9"/>
      <c r="I420" s="9"/>
      <c r="J420" s="9"/>
      <c r="K420" s="9"/>
      <c r="L420" s="10">
        <f>(Table27[[#This Row],[Size_min_B]]+Table27[[#This Row],[Size_max_B]])/2 * IF(Table27[[#This Row],[Unit_B]]="Pairs",2,1)</f>
        <v>23000</v>
      </c>
      <c r="M420" s="6">
        <f>Table27[[#This Row],[Size_mean_B]]/Table27[[#Totals],[Size_mean_B]]</f>
        <v>4.7704995210084548E-6</v>
      </c>
      <c r="N420" s="17">
        <f>SUM($M$2:Table27[[#This Row],[Column1]])</f>
        <v>0.99986433280118658</v>
      </c>
    </row>
    <row r="421" spans="1:14" x14ac:dyDescent="0.25">
      <c r="A421" s="9" t="s">
        <v>57</v>
      </c>
      <c r="B421" s="9" t="s">
        <v>56</v>
      </c>
      <c r="C421" s="11">
        <v>3</v>
      </c>
      <c r="D421" s="10">
        <v>7800</v>
      </c>
      <c r="E421" s="10">
        <v>14900</v>
      </c>
      <c r="F421" s="9" t="s">
        <v>492</v>
      </c>
      <c r="G421" s="9" t="s">
        <v>500</v>
      </c>
      <c r="H421" s="9"/>
      <c r="I421" s="9"/>
      <c r="J421" s="9"/>
      <c r="K421" s="9"/>
      <c r="L421" s="10">
        <f>(Table27[[#This Row],[Size_min_B]]+Table27[[#This Row],[Size_max_B]])/2 * IF(Table27[[#This Row],[Unit_B]]="Pairs",2,1)</f>
        <v>22700</v>
      </c>
      <c r="M421" s="6">
        <f>Table27[[#This Row],[Size_mean_B]]/Table27[[#Totals],[Size_mean_B]]</f>
        <v>4.7082756142126918E-6</v>
      </c>
      <c r="N421" s="17">
        <f>SUM($M$2:Table27[[#This Row],[Column1]])</f>
        <v>0.99986904107680075</v>
      </c>
    </row>
    <row r="422" spans="1:14" x14ac:dyDescent="0.25">
      <c r="A422" s="9" t="s">
        <v>996</v>
      </c>
      <c r="B422" s="9" t="s">
        <v>997</v>
      </c>
      <c r="C422" s="11"/>
      <c r="D422" s="10">
        <v>9300</v>
      </c>
      <c r="E422" s="10">
        <v>12300</v>
      </c>
      <c r="F422" s="9" t="s">
        <v>492</v>
      </c>
      <c r="G422" s="9" t="s">
        <v>496</v>
      </c>
      <c r="H422" s="9"/>
      <c r="I422" s="9"/>
      <c r="J422" s="9"/>
      <c r="K422" s="9"/>
      <c r="L422" s="10">
        <f>(Table27[[#This Row],[Size_min_B]]+Table27[[#This Row],[Size_max_B]])/2 * IF(Table27[[#This Row],[Unit_B]]="Pairs",2,1)</f>
        <v>21600</v>
      </c>
      <c r="M422" s="6">
        <f>Table27[[#This Row],[Size_mean_B]]/Table27[[#Totals],[Size_mean_B]]</f>
        <v>4.4801212892948964E-6</v>
      </c>
      <c r="N422" s="17">
        <f>SUM($M$2:Table27[[#This Row],[Column1]])</f>
        <v>0.99987352119809003</v>
      </c>
    </row>
    <row r="423" spans="1:14" x14ac:dyDescent="0.25">
      <c r="A423" s="9" t="s">
        <v>530</v>
      </c>
      <c r="B423" s="9" t="s">
        <v>531</v>
      </c>
      <c r="C423" s="11"/>
      <c r="D423" s="10">
        <v>9000</v>
      </c>
      <c r="E423" s="10">
        <v>12300</v>
      </c>
      <c r="F423" s="9" t="s">
        <v>492</v>
      </c>
      <c r="G423" s="9" t="s">
        <v>496</v>
      </c>
      <c r="H423" s="9">
        <v>7500</v>
      </c>
      <c r="I423" s="9">
        <v>13000</v>
      </c>
      <c r="J423" s="9" t="s">
        <v>251</v>
      </c>
      <c r="K423" s="9" t="s">
        <v>496</v>
      </c>
      <c r="L423" s="10">
        <f>(Table27[[#This Row],[Size_min_B]]+Table27[[#This Row],[Size_max_B]])/2 * IF(Table27[[#This Row],[Unit_B]]="Pairs",2,1)</f>
        <v>21300</v>
      </c>
      <c r="M423" s="6">
        <f>Table27[[#This Row],[Size_mean_B]]/Table27[[#Totals],[Size_mean_B]]</f>
        <v>4.4178973824991342E-6</v>
      </c>
      <c r="N423" s="17">
        <f>SUM($M$2:Table27[[#This Row],[Column1]])</f>
        <v>0.99987793909547251</v>
      </c>
    </row>
    <row r="424" spans="1:14" x14ac:dyDescent="0.25">
      <c r="A424" s="9" t="s">
        <v>238</v>
      </c>
      <c r="B424" s="9" t="s">
        <v>382</v>
      </c>
      <c r="C424" s="11"/>
      <c r="D424" s="10">
        <v>5300</v>
      </c>
      <c r="E424" s="10">
        <v>15500</v>
      </c>
      <c r="F424" s="9" t="s">
        <v>492</v>
      </c>
      <c r="G424" s="9" t="s">
        <v>496</v>
      </c>
      <c r="H424" s="9"/>
      <c r="I424" s="9"/>
      <c r="J424" s="9"/>
      <c r="K424" s="9"/>
      <c r="L424" s="10">
        <f>(Table27[[#This Row],[Size_min_B]]+Table27[[#This Row],[Size_max_B]])/2 * IF(Table27[[#This Row],[Unit_B]]="Pairs",2,1)</f>
        <v>20800</v>
      </c>
      <c r="M424" s="6">
        <f>Table27[[#This Row],[Size_mean_B]]/Table27[[#Totals],[Size_mean_B]]</f>
        <v>4.3141908711728631E-6</v>
      </c>
      <c r="N424" s="17">
        <f>SUM($M$2:Table27[[#This Row],[Column1]])</f>
        <v>0.99988225328634373</v>
      </c>
    </row>
    <row r="425" spans="1:14" x14ac:dyDescent="0.25">
      <c r="A425" s="9" t="s">
        <v>788</v>
      </c>
      <c r="B425" s="9" t="s">
        <v>789</v>
      </c>
      <c r="C425" s="11"/>
      <c r="D425" s="10">
        <v>8400</v>
      </c>
      <c r="E425" s="10">
        <v>12300</v>
      </c>
      <c r="F425" s="9" t="s">
        <v>492</v>
      </c>
      <c r="G425" s="9" t="s">
        <v>496</v>
      </c>
      <c r="H425" s="9"/>
      <c r="I425" s="9"/>
      <c r="J425" s="9"/>
      <c r="K425" s="9"/>
      <c r="L425" s="10">
        <f>(Table27[[#This Row],[Size_min_B]]+Table27[[#This Row],[Size_max_B]])/2 * IF(Table27[[#This Row],[Unit_B]]="Pairs",2,1)</f>
        <v>20700</v>
      </c>
      <c r="M425" s="6">
        <f>Table27[[#This Row],[Size_mean_B]]/Table27[[#Totals],[Size_mean_B]]</f>
        <v>4.293449568907609E-6</v>
      </c>
      <c r="N425" s="17">
        <f>SUM($M$2:Table27[[#This Row],[Column1]])</f>
        <v>0.9998865467359126</v>
      </c>
    </row>
    <row r="426" spans="1:14" x14ac:dyDescent="0.25">
      <c r="A426" s="9" t="s">
        <v>1323</v>
      </c>
      <c r="B426" s="9" t="s">
        <v>1324</v>
      </c>
      <c r="C426" s="11">
        <v>3</v>
      </c>
      <c r="D426" s="10">
        <v>3900</v>
      </c>
      <c r="E426" s="10">
        <v>15800</v>
      </c>
      <c r="F426" s="9" t="s">
        <v>492</v>
      </c>
      <c r="G426" s="9" t="s">
        <v>500</v>
      </c>
      <c r="H426" s="9"/>
      <c r="I426" s="9"/>
      <c r="J426" s="9"/>
      <c r="K426" s="9"/>
      <c r="L426" s="10">
        <f>(Table27[[#This Row],[Size_min_B]]+Table27[[#This Row],[Size_max_B]])/2 * IF(Table27[[#This Row],[Unit_B]]="Pairs",2,1)</f>
        <v>19700</v>
      </c>
      <c r="M426" s="6">
        <f>Table27[[#This Row],[Size_mean_B]]/Table27[[#Totals],[Size_mean_B]]</f>
        <v>4.0860365462550676E-6</v>
      </c>
      <c r="N426" s="17">
        <f>SUM($M$2:Table27[[#This Row],[Column1]])</f>
        <v>0.99989063277245882</v>
      </c>
    </row>
    <row r="427" spans="1:14" x14ac:dyDescent="0.25">
      <c r="A427" s="9" t="s">
        <v>1219</v>
      </c>
      <c r="B427" s="9" t="s">
        <v>1220</v>
      </c>
      <c r="C427" s="11">
        <v>2</v>
      </c>
      <c r="D427" s="10">
        <v>3300</v>
      </c>
      <c r="E427" s="10">
        <v>16000</v>
      </c>
      <c r="F427" s="9" t="s">
        <v>492</v>
      </c>
      <c r="G427" s="9" t="s">
        <v>493</v>
      </c>
      <c r="H427" s="9"/>
      <c r="I427" s="9"/>
      <c r="J427" s="9"/>
      <c r="K427" s="9"/>
      <c r="L427" s="10">
        <f>(Table27[[#This Row],[Size_min_B]]+Table27[[#This Row],[Size_max_B]])/2 * IF(Table27[[#This Row],[Unit_B]]="Pairs",2,1)</f>
        <v>19300</v>
      </c>
      <c r="M427" s="6">
        <f>Table27[[#This Row],[Size_mean_B]]/Table27[[#Totals],[Size_mean_B]]</f>
        <v>4.0030713371940514E-6</v>
      </c>
      <c r="N427" s="17">
        <f>SUM($M$2:Table27[[#This Row],[Column1]])</f>
        <v>0.99989463584379601</v>
      </c>
    </row>
    <row r="428" spans="1:14" x14ac:dyDescent="0.25">
      <c r="A428" s="9" t="s">
        <v>988</v>
      </c>
      <c r="B428" s="9" t="s">
        <v>989</v>
      </c>
      <c r="C428" s="11">
        <v>1</v>
      </c>
      <c r="D428" s="10">
        <v>17100</v>
      </c>
      <c r="E428" s="10">
        <v>20800</v>
      </c>
      <c r="F428" s="9" t="s">
        <v>565</v>
      </c>
      <c r="G428" s="9" t="s">
        <v>500</v>
      </c>
      <c r="H428" s="9"/>
      <c r="I428" s="9"/>
      <c r="J428" s="9"/>
      <c r="K428" s="9"/>
      <c r="L428" s="10">
        <f>(Table27[[#This Row],[Size_min_B]]+Table27[[#This Row],[Size_max_B]])/2 * IF(Table27[[#This Row],[Unit_B]]="Pairs",2,1)</f>
        <v>18950</v>
      </c>
      <c r="M428" s="6">
        <f>Table27[[#This Row],[Size_mean_B]]/Table27[[#Totals],[Size_mean_B]]</f>
        <v>3.9304767792656613E-6</v>
      </c>
      <c r="N428" s="17">
        <f>SUM($M$2:Table27[[#This Row],[Column1]])</f>
        <v>0.99989856632057528</v>
      </c>
    </row>
    <row r="429" spans="1:14" x14ac:dyDescent="0.25">
      <c r="A429" s="9" t="s">
        <v>1221</v>
      </c>
      <c r="B429" s="9" t="s">
        <v>1222</v>
      </c>
      <c r="C429" s="11">
        <v>1</v>
      </c>
      <c r="D429" s="10">
        <v>11500</v>
      </c>
      <c r="E429" s="10">
        <v>25500</v>
      </c>
      <c r="F429" s="9" t="s">
        <v>565</v>
      </c>
      <c r="G429" s="9" t="s">
        <v>502</v>
      </c>
      <c r="H429" s="9"/>
      <c r="I429" s="9"/>
      <c r="J429" s="9"/>
      <c r="K429" s="9"/>
      <c r="L429" s="10">
        <f>(Table27[[#This Row],[Size_min_B]]+Table27[[#This Row],[Size_max_B]])/2 * IF(Table27[[#This Row],[Unit_B]]="Pairs",2,1)</f>
        <v>18500</v>
      </c>
      <c r="M429" s="6">
        <f>Table27[[#This Row],[Size_mean_B]]/Table27[[#Totals],[Size_mean_B]]</f>
        <v>3.8371409190720181E-6</v>
      </c>
      <c r="N429" s="17">
        <f>SUM($M$2:Table27[[#This Row],[Column1]])</f>
        <v>0.99990240346149439</v>
      </c>
    </row>
    <row r="430" spans="1:14" x14ac:dyDescent="0.25">
      <c r="A430" s="9" t="s">
        <v>933</v>
      </c>
      <c r="B430" s="9" t="s">
        <v>934</v>
      </c>
      <c r="C430" s="11">
        <v>1</v>
      </c>
      <c r="D430" s="10">
        <v>6400</v>
      </c>
      <c r="E430" s="10">
        <v>9200</v>
      </c>
      <c r="F430" s="9" t="s">
        <v>492</v>
      </c>
      <c r="G430" s="9" t="s">
        <v>500</v>
      </c>
      <c r="H430" s="9">
        <v>3700</v>
      </c>
      <c r="I430" s="9">
        <v>4800</v>
      </c>
      <c r="J430" s="9" t="s">
        <v>251</v>
      </c>
      <c r="K430" s="9" t="s">
        <v>514</v>
      </c>
      <c r="L430" s="10">
        <f>(Table27[[#This Row],[Size_min_B]]+Table27[[#This Row],[Size_max_B]])/2 * IF(Table27[[#This Row],[Unit_B]]="Pairs",2,1)</f>
        <v>15600</v>
      </c>
      <c r="M430" s="6">
        <f>Table27[[#This Row],[Size_mean_B]]/Table27[[#Totals],[Size_mean_B]]</f>
        <v>3.2356431533796475E-6</v>
      </c>
      <c r="N430" s="17">
        <f>SUM($M$2:Table27[[#This Row],[Column1]])</f>
        <v>0.9999056391046478</v>
      </c>
    </row>
    <row r="431" spans="1:14" x14ac:dyDescent="0.25">
      <c r="A431" s="9" t="s">
        <v>653</v>
      </c>
      <c r="B431" s="9" t="s">
        <v>654</v>
      </c>
      <c r="C431" s="11">
        <v>2</v>
      </c>
      <c r="D431" s="10">
        <v>4100</v>
      </c>
      <c r="E431" s="10">
        <v>11400</v>
      </c>
      <c r="F431" s="9" t="s">
        <v>492</v>
      </c>
      <c r="G431" s="9" t="s">
        <v>502</v>
      </c>
      <c r="H431" s="9"/>
      <c r="I431" s="9"/>
      <c r="J431" s="9"/>
      <c r="K431" s="9"/>
      <c r="L431" s="10">
        <f>(Table27[[#This Row],[Size_min_B]]+Table27[[#This Row],[Size_max_B]])/2 * IF(Table27[[#This Row],[Unit_B]]="Pairs",2,1)</f>
        <v>15500</v>
      </c>
      <c r="M431" s="6">
        <f>Table27[[#This Row],[Size_mean_B]]/Table27[[#Totals],[Size_mean_B]]</f>
        <v>3.2149018511143935E-6</v>
      </c>
      <c r="N431" s="17">
        <f>SUM($M$2:Table27[[#This Row],[Column1]])</f>
        <v>0.99990885400649887</v>
      </c>
    </row>
    <row r="432" spans="1:14" x14ac:dyDescent="0.25">
      <c r="A432" s="9" t="s">
        <v>979</v>
      </c>
      <c r="B432" s="9" t="s">
        <v>980</v>
      </c>
      <c r="C432" s="11">
        <v>3</v>
      </c>
      <c r="D432" s="10">
        <v>5100</v>
      </c>
      <c r="E432" s="10">
        <v>10300</v>
      </c>
      <c r="F432" s="9" t="s">
        <v>492</v>
      </c>
      <c r="G432" s="9" t="s">
        <v>502</v>
      </c>
      <c r="H432" s="9"/>
      <c r="I432" s="9"/>
      <c r="J432" s="9"/>
      <c r="K432" s="9"/>
      <c r="L432" s="10">
        <f>(Table27[[#This Row],[Size_min_B]]+Table27[[#This Row],[Size_max_B]])/2 * IF(Table27[[#This Row],[Unit_B]]="Pairs",2,1)</f>
        <v>15400</v>
      </c>
      <c r="M432" s="6">
        <f>Table27[[#This Row],[Size_mean_B]]/Table27[[#Totals],[Size_mean_B]]</f>
        <v>3.194160548849139E-6</v>
      </c>
      <c r="N432" s="17">
        <f>SUM($M$2:Table27[[#This Row],[Column1]])</f>
        <v>0.99991204816704771</v>
      </c>
    </row>
    <row r="433" spans="1:14" x14ac:dyDescent="0.25">
      <c r="A433" s="9" t="s">
        <v>1228</v>
      </c>
      <c r="B433" s="9" t="s">
        <v>1229</v>
      </c>
      <c r="C433" s="11">
        <v>2</v>
      </c>
      <c r="D433" s="10">
        <v>4500</v>
      </c>
      <c r="E433" s="10">
        <v>10800</v>
      </c>
      <c r="F433" s="9" t="s">
        <v>492</v>
      </c>
      <c r="G433" s="9" t="s">
        <v>502</v>
      </c>
      <c r="H433" s="9"/>
      <c r="I433" s="9"/>
      <c r="J433" s="9"/>
      <c r="K433" s="9"/>
      <c r="L433" s="10">
        <f>(Table27[[#This Row],[Size_min_B]]+Table27[[#This Row],[Size_max_B]])/2 * IF(Table27[[#This Row],[Unit_B]]="Pairs",2,1)</f>
        <v>15300</v>
      </c>
      <c r="M433" s="6">
        <f>Table27[[#This Row],[Size_mean_B]]/Table27[[#Totals],[Size_mean_B]]</f>
        <v>3.1734192465838849E-6</v>
      </c>
      <c r="N433" s="17">
        <f>SUM($M$2:Table27[[#This Row],[Column1]])</f>
        <v>0.99991522158629431</v>
      </c>
    </row>
    <row r="434" spans="1:14" x14ac:dyDescent="0.25">
      <c r="A434" s="9" t="s">
        <v>952</v>
      </c>
      <c r="B434" s="9" t="s">
        <v>320</v>
      </c>
      <c r="C434" s="11"/>
      <c r="D434" s="10">
        <v>5000</v>
      </c>
      <c r="E434" s="10">
        <v>10000</v>
      </c>
      <c r="F434" s="9" t="s">
        <v>492</v>
      </c>
      <c r="G434" s="9" t="s">
        <v>502</v>
      </c>
      <c r="H434" s="9">
        <v>123000</v>
      </c>
      <c r="I434" s="9">
        <v>158000</v>
      </c>
      <c r="J434" s="9" t="s">
        <v>251</v>
      </c>
      <c r="K434" s="9" t="s">
        <v>493</v>
      </c>
      <c r="L434" s="10">
        <f>(Table27[[#This Row],[Size_min_B]]+Table27[[#This Row],[Size_max_B]])/2 * IF(Table27[[#This Row],[Unit_B]]="Pairs",2,1)</f>
        <v>15000</v>
      </c>
      <c r="M434" s="6">
        <f>Table27[[#This Row],[Size_mean_B]]/Table27[[#Totals],[Size_mean_B]]</f>
        <v>3.1111953397881228E-6</v>
      </c>
      <c r="N434" s="17">
        <f>SUM($M$2:Table27[[#This Row],[Column1]])</f>
        <v>0.99991833278163411</v>
      </c>
    </row>
    <row r="435" spans="1:14" x14ac:dyDescent="0.25">
      <c r="A435" s="9" t="s">
        <v>1005</v>
      </c>
      <c r="B435" s="9" t="s">
        <v>1006</v>
      </c>
      <c r="C435" s="11">
        <v>1</v>
      </c>
      <c r="D435" s="10">
        <v>13400</v>
      </c>
      <c r="E435" s="10">
        <v>15500</v>
      </c>
      <c r="F435" s="9" t="s">
        <v>251</v>
      </c>
      <c r="G435" s="9" t="s">
        <v>502</v>
      </c>
      <c r="H435" s="9"/>
      <c r="I435" s="9"/>
      <c r="J435" s="9"/>
      <c r="K435" s="9"/>
      <c r="L435" s="10">
        <f>(Table27[[#This Row],[Size_min_B]]+Table27[[#This Row],[Size_max_B]])/2 * IF(Table27[[#This Row],[Unit_B]]="Pairs",2,1)</f>
        <v>14450</v>
      </c>
      <c r="M435" s="6">
        <f>Table27[[#This Row],[Size_mean_B]]/Table27[[#Totals],[Size_mean_B]]</f>
        <v>2.9971181773292246E-6</v>
      </c>
      <c r="N435" s="17">
        <f>SUM($M$2:Table27[[#This Row],[Column1]])</f>
        <v>0.99992132989981142</v>
      </c>
    </row>
    <row r="436" spans="1:14" x14ac:dyDescent="0.25">
      <c r="A436" s="9" t="s">
        <v>1313</v>
      </c>
      <c r="B436" s="9" t="s">
        <v>1314</v>
      </c>
      <c r="C436" s="11">
        <v>3</v>
      </c>
      <c r="D436" s="10">
        <v>6600</v>
      </c>
      <c r="E436" s="10">
        <v>6900</v>
      </c>
      <c r="F436" s="9" t="s">
        <v>492</v>
      </c>
      <c r="G436" s="9" t="s">
        <v>502</v>
      </c>
      <c r="H436" s="9"/>
      <c r="I436" s="9"/>
      <c r="J436" s="9"/>
      <c r="K436" s="9"/>
      <c r="L436" s="10">
        <f>(Table27[[#This Row],[Size_min_B]]+Table27[[#This Row],[Size_max_B]])/2 * IF(Table27[[#This Row],[Unit_B]]="Pairs",2,1)</f>
        <v>13500</v>
      </c>
      <c r="M436" s="6">
        <f>Table27[[#This Row],[Size_mean_B]]/Table27[[#Totals],[Size_mean_B]]</f>
        <v>2.8000758058093102E-6</v>
      </c>
      <c r="N436" s="17">
        <f>SUM($M$2:Table27[[#This Row],[Column1]])</f>
        <v>0.99992412997561719</v>
      </c>
    </row>
    <row r="437" spans="1:14" x14ac:dyDescent="0.25">
      <c r="A437" s="9" t="s">
        <v>1281</v>
      </c>
      <c r="B437" s="9" t="s">
        <v>1282</v>
      </c>
      <c r="C437" s="11">
        <v>3</v>
      </c>
      <c r="D437" s="10">
        <v>6500</v>
      </c>
      <c r="E437" s="10">
        <v>6900</v>
      </c>
      <c r="F437" s="9" t="s">
        <v>492</v>
      </c>
      <c r="G437" s="9" t="s">
        <v>500</v>
      </c>
      <c r="H437" s="9"/>
      <c r="I437" s="9"/>
      <c r="J437" s="9"/>
      <c r="K437" s="9"/>
      <c r="L437" s="10">
        <f>(Table27[[#This Row],[Size_min_B]]+Table27[[#This Row],[Size_max_B]])/2 * IF(Table27[[#This Row],[Unit_B]]="Pairs",2,1)</f>
        <v>13400</v>
      </c>
      <c r="M437" s="6">
        <f>Table27[[#This Row],[Size_mean_B]]/Table27[[#Totals],[Size_mean_B]]</f>
        <v>2.7793345035440562E-6</v>
      </c>
      <c r="N437" s="17">
        <f>SUM($M$2:Table27[[#This Row],[Column1]])</f>
        <v>0.99992690931012074</v>
      </c>
    </row>
    <row r="438" spans="1:14" x14ac:dyDescent="0.25">
      <c r="A438" s="9" t="s">
        <v>55</v>
      </c>
      <c r="B438" s="9" t="s">
        <v>54</v>
      </c>
      <c r="C438" s="11">
        <v>1</v>
      </c>
      <c r="D438" s="10">
        <v>6000</v>
      </c>
      <c r="E438" s="10">
        <v>7100</v>
      </c>
      <c r="F438" s="9" t="s">
        <v>492</v>
      </c>
      <c r="G438" s="9" t="s">
        <v>500</v>
      </c>
      <c r="H438" s="9"/>
      <c r="I438" s="9"/>
      <c r="J438" s="9"/>
      <c r="K438" s="9"/>
      <c r="L438" s="10">
        <f>(Table27[[#This Row],[Size_min_B]]+Table27[[#This Row],[Size_max_B]])/2 * IF(Table27[[#This Row],[Unit_B]]="Pairs",2,1)</f>
        <v>13100</v>
      </c>
      <c r="M438" s="6">
        <f>Table27[[#This Row],[Size_mean_B]]/Table27[[#Totals],[Size_mean_B]]</f>
        <v>2.7171105967482936E-6</v>
      </c>
      <c r="N438" s="17">
        <f>SUM($M$2:Table27[[#This Row],[Column1]])</f>
        <v>0.99992962642071748</v>
      </c>
    </row>
    <row r="439" spans="1:14" x14ac:dyDescent="0.25">
      <c r="A439" s="9" t="s">
        <v>1307</v>
      </c>
      <c r="B439" s="9" t="s">
        <v>327</v>
      </c>
      <c r="C439" s="11">
        <v>1</v>
      </c>
      <c r="D439" s="10">
        <v>3700</v>
      </c>
      <c r="E439" s="10">
        <v>9000</v>
      </c>
      <c r="F439" s="9" t="s">
        <v>492</v>
      </c>
      <c r="G439" s="9" t="s">
        <v>502</v>
      </c>
      <c r="H439" s="9">
        <v>108000</v>
      </c>
      <c r="I439" s="9">
        <v>158000</v>
      </c>
      <c r="J439" s="9" t="s">
        <v>251</v>
      </c>
      <c r="K439" s="9" t="s">
        <v>496</v>
      </c>
      <c r="L439" s="10">
        <f>(Table27[[#This Row],[Size_min_B]]+Table27[[#This Row],[Size_max_B]])/2 * IF(Table27[[#This Row],[Unit_B]]="Pairs",2,1)</f>
        <v>12700</v>
      </c>
      <c r="M439" s="6">
        <f>Table27[[#This Row],[Size_mean_B]]/Table27[[#Totals],[Size_mean_B]]</f>
        <v>2.6341453876872769E-6</v>
      </c>
      <c r="N439" s="17">
        <f>SUM($M$2:Table27[[#This Row],[Column1]])</f>
        <v>0.99993226056610518</v>
      </c>
    </row>
    <row r="440" spans="1:14" x14ac:dyDescent="0.25">
      <c r="A440" s="9" t="s">
        <v>1238</v>
      </c>
      <c r="B440" s="9" t="s">
        <v>1239</v>
      </c>
      <c r="C440" s="11">
        <v>3</v>
      </c>
      <c r="D440" s="10">
        <v>6100</v>
      </c>
      <c r="E440" s="10">
        <v>6100</v>
      </c>
      <c r="F440" s="9" t="s">
        <v>492</v>
      </c>
      <c r="G440" s="9" t="s">
        <v>502</v>
      </c>
      <c r="H440" s="9"/>
      <c r="I440" s="9"/>
      <c r="J440" s="9"/>
      <c r="K440" s="9"/>
      <c r="L440" s="10">
        <f>(Table27[[#This Row],[Size_min_B]]+Table27[[#This Row],[Size_max_B]])/2 * IF(Table27[[#This Row],[Unit_B]]="Pairs",2,1)</f>
        <v>12200</v>
      </c>
      <c r="M440" s="6">
        <f>Table27[[#This Row],[Size_mean_B]]/Table27[[#Totals],[Size_mean_B]]</f>
        <v>2.5304388763610062E-6</v>
      </c>
      <c r="N440" s="17">
        <f>SUM($M$2:Table27[[#This Row],[Column1]])</f>
        <v>0.9999347910049815</v>
      </c>
    </row>
    <row r="441" spans="1:14" x14ac:dyDescent="0.25">
      <c r="A441" s="9" t="s">
        <v>856</v>
      </c>
      <c r="B441" s="9" t="s">
        <v>857</v>
      </c>
      <c r="C441" s="11">
        <v>2</v>
      </c>
      <c r="D441" s="10">
        <v>10000</v>
      </c>
      <c r="E441" s="10">
        <v>14000</v>
      </c>
      <c r="F441" s="9" t="s">
        <v>251</v>
      </c>
      <c r="G441" s="9" t="s">
        <v>493</v>
      </c>
      <c r="H441" s="9"/>
      <c r="I441" s="9"/>
      <c r="J441" s="9"/>
      <c r="K441" s="9"/>
      <c r="L441" s="10">
        <f>(Table27[[#This Row],[Size_min_B]]+Table27[[#This Row],[Size_max_B]])/2 * IF(Table27[[#This Row],[Unit_B]]="Pairs",2,1)</f>
        <v>12000</v>
      </c>
      <c r="M441" s="6">
        <f>Table27[[#This Row],[Size_mean_B]]/Table27[[#Totals],[Size_mean_B]]</f>
        <v>2.4889562718304981E-6</v>
      </c>
      <c r="N441" s="17">
        <f>SUM($M$2:Table27[[#This Row],[Column1]])</f>
        <v>0.99993727996125337</v>
      </c>
    </row>
    <row r="442" spans="1:14" x14ac:dyDescent="0.25">
      <c r="A442" s="9" t="s">
        <v>4</v>
      </c>
      <c r="B442" s="9" t="s">
        <v>3</v>
      </c>
      <c r="C442" s="11">
        <v>1</v>
      </c>
      <c r="D442" s="10">
        <v>9000</v>
      </c>
      <c r="E442" s="10">
        <v>13800</v>
      </c>
      <c r="F442" s="9" t="s">
        <v>565</v>
      </c>
      <c r="G442" s="9" t="s">
        <v>500</v>
      </c>
      <c r="H442" s="9"/>
      <c r="I442" s="9"/>
      <c r="J442" s="9"/>
      <c r="K442" s="9"/>
      <c r="L442" s="10">
        <f>(Table27[[#This Row],[Size_min_B]]+Table27[[#This Row],[Size_max_B]])/2 * IF(Table27[[#This Row],[Unit_B]]="Pairs",2,1)</f>
        <v>11400</v>
      </c>
      <c r="M442" s="6">
        <f>Table27[[#This Row],[Size_mean_B]]/Table27[[#Totals],[Size_mean_B]]</f>
        <v>2.3645084582389729E-6</v>
      </c>
      <c r="N442" s="17">
        <f>SUM($M$2:Table27[[#This Row],[Column1]])</f>
        <v>0.99993964446971162</v>
      </c>
    </row>
    <row r="443" spans="1:14" x14ac:dyDescent="0.25">
      <c r="A443" s="9" t="s">
        <v>598</v>
      </c>
      <c r="B443" s="9" t="s">
        <v>599</v>
      </c>
      <c r="C443" s="11"/>
      <c r="D443" s="10">
        <v>1000</v>
      </c>
      <c r="E443" s="10">
        <v>10000</v>
      </c>
      <c r="F443" s="9" t="s">
        <v>492</v>
      </c>
      <c r="G443" s="9" t="s">
        <v>496</v>
      </c>
      <c r="H443" s="9"/>
      <c r="I443" s="9"/>
      <c r="J443" s="9"/>
      <c r="K443" s="9"/>
      <c r="L443" s="10">
        <f>(Table27[[#This Row],[Size_min_B]]+Table27[[#This Row],[Size_max_B]])/2 * IF(Table27[[#This Row],[Unit_B]]="Pairs",2,1)</f>
        <v>11000</v>
      </c>
      <c r="M443" s="6">
        <f>Table27[[#This Row],[Size_mean_B]]/Table27[[#Totals],[Size_mean_B]]</f>
        <v>2.2815432491779567E-6</v>
      </c>
      <c r="N443" s="17">
        <f>SUM($M$2:Table27[[#This Row],[Column1]])</f>
        <v>0.99994192601296084</v>
      </c>
    </row>
    <row r="444" spans="1:14" x14ac:dyDescent="0.25">
      <c r="A444" s="9" t="s">
        <v>941</v>
      </c>
      <c r="B444" s="9" t="s">
        <v>942</v>
      </c>
      <c r="C444" s="11">
        <v>3</v>
      </c>
      <c r="D444" s="10">
        <v>4000</v>
      </c>
      <c r="E444" s="10">
        <v>7000</v>
      </c>
      <c r="F444" s="9" t="s">
        <v>492</v>
      </c>
      <c r="G444" s="9" t="s">
        <v>502</v>
      </c>
      <c r="H444" s="9">
        <v>22000</v>
      </c>
      <c r="I444" s="9">
        <v>26000</v>
      </c>
      <c r="J444" s="9" t="s">
        <v>251</v>
      </c>
      <c r="K444" s="9" t="s">
        <v>502</v>
      </c>
      <c r="L444" s="10">
        <f>(Table27[[#This Row],[Size_min_B]]+Table27[[#This Row],[Size_max_B]])/2 * IF(Table27[[#This Row],[Unit_B]]="Pairs",2,1)</f>
        <v>11000</v>
      </c>
      <c r="M444" s="6">
        <f>Table27[[#This Row],[Size_mean_B]]/Table27[[#Totals],[Size_mean_B]]</f>
        <v>2.2815432491779567E-6</v>
      </c>
      <c r="N444" s="17">
        <f>SUM($M$2:Table27[[#This Row],[Column1]])</f>
        <v>0.99994420755621005</v>
      </c>
    </row>
    <row r="445" spans="1:14" x14ac:dyDescent="0.25">
      <c r="A445" s="9" t="s">
        <v>579</v>
      </c>
      <c r="B445" s="9" t="s">
        <v>580</v>
      </c>
      <c r="C445" s="11">
        <v>3</v>
      </c>
      <c r="D445" s="10">
        <v>5000</v>
      </c>
      <c r="E445" s="10">
        <v>6000</v>
      </c>
      <c r="F445" s="9" t="s">
        <v>492</v>
      </c>
      <c r="G445" s="9" t="s">
        <v>500</v>
      </c>
      <c r="H445" s="9">
        <v>19600</v>
      </c>
      <c r="I445" s="9">
        <v>25200</v>
      </c>
      <c r="J445" s="9" t="s">
        <v>251</v>
      </c>
      <c r="K445" s="9" t="s">
        <v>500</v>
      </c>
      <c r="L445" s="10">
        <f>(Table27[[#This Row],[Size_min_B]]+Table27[[#This Row],[Size_max_B]])/2 * IF(Table27[[#This Row],[Unit_B]]="Pairs",2,1)</f>
        <v>11000</v>
      </c>
      <c r="M445" s="6">
        <f>Table27[[#This Row],[Size_mean_B]]/Table27[[#Totals],[Size_mean_B]]</f>
        <v>2.2815432491779567E-6</v>
      </c>
      <c r="N445" s="17">
        <f>SUM($M$2:Table27[[#This Row],[Column1]])</f>
        <v>0.99994648909945927</v>
      </c>
    </row>
    <row r="446" spans="1:14" x14ac:dyDescent="0.25">
      <c r="A446" s="9" t="s">
        <v>970</v>
      </c>
      <c r="B446" s="9" t="s">
        <v>971</v>
      </c>
      <c r="C446" s="11">
        <v>3</v>
      </c>
      <c r="D446" s="10">
        <v>4900</v>
      </c>
      <c r="E446" s="10">
        <v>5600</v>
      </c>
      <c r="F446" s="9" t="s">
        <v>492</v>
      </c>
      <c r="G446" s="9" t="s">
        <v>496</v>
      </c>
      <c r="H446" s="9"/>
      <c r="I446" s="9"/>
      <c r="J446" s="9"/>
      <c r="K446" s="9"/>
      <c r="L446" s="10">
        <f>(Table27[[#This Row],[Size_min_B]]+Table27[[#This Row],[Size_max_B]])/2 * IF(Table27[[#This Row],[Unit_B]]="Pairs",2,1)</f>
        <v>10500</v>
      </c>
      <c r="M446" s="6">
        <f>Table27[[#This Row],[Size_mean_B]]/Table27[[#Totals],[Size_mean_B]]</f>
        <v>2.1778367378516856E-6</v>
      </c>
      <c r="N446" s="17">
        <f>SUM($M$2:Table27[[#This Row],[Column1]])</f>
        <v>0.99994866693619711</v>
      </c>
    </row>
    <row r="447" spans="1:14" x14ac:dyDescent="0.25">
      <c r="A447" s="9" t="s">
        <v>882</v>
      </c>
      <c r="B447" s="9" t="s">
        <v>883</v>
      </c>
      <c r="C447" s="11">
        <v>2</v>
      </c>
      <c r="D447" s="10">
        <v>3500</v>
      </c>
      <c r="E447" s="10">
        <v>6900</v>
      </c>
      <c r="F447" s="9" t="s">
        <v>492</v>
      </c>
      <c r="G447" s="9" t="s">
        <v>502</v>
      </c>
      <c r="H447" s="9"/>
      <c r="I447" s="9"/>
      <c r="J447" s="9"/>
      <c r="K447" s="9"/>
      <c r="L447" s="10">
        <f>(Table27[[#This Row],[Size_min_B]]+Table27[[#This Row],[Size_max_B]])/2 * IF(Table27[[#This Row],[Unit_B]]="Pairs",2,1)</f>
        <v>10400</v>
      </c>
      <c r="M447" s="6">
        <f>Table27[[#This Row],[Size_mean_B]]/Table27[[#Totals],[Size_mean_B]]</f>
        <v>2.1570954355864315E-6</v>
      </c>
      <c r="N447" s="17">
        <f>SUM($M$2:Table27[[#This Row],[Column1]])</f>
        <v>0.99995082403163271</v>
      </c>
    </row>
    <row r="448" spans="1:14" x14ac:dyDescent="0.25">
      <c r="A448" s="9" t="s">
        <v>754</v>
      </c>
      <c r="B448" s="9" t="s">
        <v>755</v>
      </c>
      <c r="C448" s="11">
        <v>3</v>
      </c>
      <c r="D448" s="10">
        <v>4200</v>
      </c>
      <c r="E448" s="10">
        <v>6200</v>
      </c>
      <c r="F448" s="9" t="s">
        <v>492</v>
      </c>
      <c r="G448" s="9" t="s">
        <v>496</v>
      </c>
      <c r="H448" s="9"/>
      <c r="I448" s="9"/>
      <c r="J448" s="9"/>
      <c r="K448" s="9"/>
      <c r="L448" s="10">
        <f>(Table27[[#This Row],[Size_min_B]]+Table27[[#This Row],[Size_max_B]])/2 * IF(Table27[[#This Row],[Unit_B]]="Pairs",2,1)</f>
        <v>10400</v>
      </c>
      <c r="M448" s="6">
        <f>Table27[[#This Row],[Size_mean_B]]/Table27[[#Totals],[Size_mean_B]]</f>
        <v>2.1570954355864315E-6</v>
      </c>
      <c r="N448" s="17">
        <f>SUM($M$2:Table27[[#This Row],[Column1]])</f>
        <v>0.99995298112706832</v>
      </c>
    </row>
    <row r="449" spans="1:14" x14ac:dyDescent="0.25">
      <c r="A449" s="9" t="s">
        <v>918</v>
      </c>
      <c r="B449" s="9" t="s">
        <v>919</v>
      </c>
      <c r="C449" s="11">
        <v>3</v>
      </c>
      <c r="D449" s="10">
        <v>5200</v>
      </c>
      <c r="E449" s="10">
        <v>5200</v>
      </c>
      <c r="F449" s="9" t="s">
        <v>492</v>
      </c>
      <c r="G449" s="9" t="s">
        <v>500</v>
      </c>
      <c r="H449" s="9"/>
      <c r="I449" s="9"/>
      <c r="J449" s="9"/>
      <c r="K449" s="9"/>
      <c r="L449" s="10">
        <f>(Table27[[#This Row],[Size_min_B]]+Table27[[#This Row],[Size_max_B]])/2 * IF(Table27[[#This Row],[Unit_B]]="Pairs",2,1)</f>
        <v>10400</v>
      </c>
      <c r="M449" s="6">
        <f>Table27[[#This Row],[Size_mean_B]]/Table27[[#Totals],[Size_mean_B]]</f>
        <v>2.1570954355864315E-6</v>
      </c>
      <c r="N449" s="17">
        <f>SUM($M$2:Table27[[#This Row],[Column1]])</f>
        <v>0.99995513822250393</v>
      </c>
    </row>
    <row r="450" spans="1:14" x14ac:dyDescent="0.25">
      <c r="A450" s="9" t="s">
        <v>651</v>
      </c>
      <c r="B450" s="9" t="s">
        <v>652</v>
      </c>
      <c r="C450" s="11"/>
      <c r="D450" s="10">
        <v>4000</v>
      </c>
      <c r="E450" s="10">
        <v>6100</v>
      </c>
      <c r="F450" s="9" t="s">
        <v>492</v>
      </c>
      <c r="G450" s="9" t="s">
        <v>493</v>
      </c>
      <c r="H450" s="9"/>
      <c r="I450" s="9"/>
      <c r="J450" s="9"/>
      <c r="K450" s="9"/>
      <c r="L450" s="10">
        <f>(Table27[[#This Row],[Size_min_B]]+Table27[[#This Row],[Size_max_B]])/2 * IF(Table27[[#This Row],[Unit_B]]="Pairs",2,1)</f>
        <v>10100</v>
      </c>
      <c r="M450" s="6">
        <f>Table27[[#This Row],[Size_mean_B]]/Table27[[#Totals],[Size_mean_B]]</f>
        <v>2.0948715287906694E-6</v>
      </c>
      <c r="N450" s="17">
        <f>SUM($M$2:Table27[[#This Row],[Column1]])</f>
        <v>0.99995723309403273</v>
      </c>
    </row>
    <row r="451" spans="1:14" x14ac:dyDescent="0.25">
      <c r="A451" s="9" t="s">
        <v>983</v>
      </c>
      <c r="B451" s="9" t="s">
        <v>984</v>
      </c>
      <c r="C451" s="11">
        <v>3</v>
      </c>
      <c r="D451" s="10">
        <v>1900</v>
      </c>
      <c r="E451" s="10">
        <v>7500</v>
      </c>
      <c r="F451" s="9" t="s">
        <v>492</v>
      </c>
      <c r="G451" s="9" t="s">
        <v>496</v>
      </c>
      <c r="H451" s="9"/>
      <c r="I451" s="9"/>
      <c r="J451" s="9"/>
      <c r="K451" s="9"/>
      <c r="L451" s="10">
        <f>(Table27[[#This Row],[Size_min_B]]+Table27[[#This Row],[Size_max_B]])/2 * IF(Table27[[#This Row],[Unit_B]]="Pairs",2,1)</f>
        <v>9400</v>
      </c>
      <c r="M451" s="6">
        <f>Table27[[#This Row],[Size_mean_B]]/Table27[[#Totals],[Size_mean_B]]</f>
        <v>1.9496824129338901E-6</v>
      </c>
      <c r="N451" s="17">
        <f>SUM($M$2:Table27[[#This Row],[Column1]])</f>
        <v>0.99995918277644569</v>
      </c>
    </row>
    <row r="452" spans="1:14" x14ac:dyDescent="0.25">
      <c r="A452" s="9" t="s">
        <v>717</v>
      </c>
      <c r="B452" s="9" t="s">
        <v>718</v>
      </c>
      <c r="C452" s="11"/>
      <c r="D452" s="10">
        <v>2300</v>
      </c>
      <c r="E452" s="10">
        <v>7000</v>
      </c>
      <c r="F452" s="9" t="s">
        <v>492</v>
      </c>
      <c r="G452" s="9" t="s">
        <v>496</v>
      </c>
      <c r="H452" s="9"/>
      <c r="I452" s="9"/>
      <c r="J452" s="9"/>
      <c r="K452" s="9"/>
      <c r="L452" s="10">
        <f>(Table27[[#This Row],[Size_min_B]]+Table27[[#This Row],[Size_max_B]])/2 * IF(Table27[[#This Row],[Unit_B]]="Pairs",2,1)</f>
        <v>9300</v>
      </c>
      <c r="M452" s="6">
        <f>Table27[[#This Row],[Size_mean_B]]/Table27[[#Totals],[Size_mean_B]]</f>
        <v>1.9289411106686361E-6</v>
      </c>
      <c r="N452" s="17">
        <f>SUM($M$2:Table27[[#This Row],[Column1]])</f>
        <v>0.99996111171755631</v>
      </c>
    </row>
    <row r="453" spans="1:14" x14ac:dyDescent="0.25">
      <c r="A453" s="9" t="s">
        <v>1110</v>
      </c>
      <c r="B453" s="9" t="s">
        <v>1111</v>
      </c>
      <c r="C453" s="11"/>
      <c r="D453" s="10">
        <v>3000</v>
      </c>
      <c r="E453" s="10">
        <v>6000</v>
      </c>
      <c r="F453" s="9" t="s">
        <v>492</v>
      </c>
      <c r="G453" s="9" t="s">
        <v>493</v>
      </c>
      <c r="H453" s="9"/>
      <c r="I453" s="9"/>
      <c r="J453" s="9"/>
      <c r="K453" s="9"/>
      <c r="L453" s="10">
        <f>(Table27[[#This Row],[Size_min_B]]+Table27[[#This Row],[Size_max_B]])/2 * IF(Table27[[#This Row],[Unit_B]]="Pairs",2,1)</f>
        <v>9000</v>
      </c>
      <c r="M453" s="6">
        <f>Table27[[#This Row],[Size_mean_B]]/Table27[[#Totals],[Size_mean_B]]</f>
        <v>1.8667172038728735E-6</v>
      </c>
      <c r="N453" s="17">
        <f>SUM($M$2:Table27[[#This Row],[Column1]])</f>
        <v>0.99996297843476023</v>
      </c>
    </row>
    <row r="454" spans="1:14" x14ac:dyDescent="0.25">
      <c r="A454" s="9" t="s">
        <v>1211</v>
      </c>
      <c r="B454" s="9" t="s">
        <v>1212</v>
      </c>
      <c r="C454" s="11">
        <v>1</v>
      </c>
      <c r="D454" s="10">
        <v>3200</v>
      </c>
      <c r="E454" s="10">
        <v>5700</v>
      </c>
      <c r="F454" s="9" t="s">
        <v>492</v>
      </c>
      <c r="G454" s="9" t="s">
        <v>500</v>
      </c>
      <c r="H454" s="9"/>
      <c r="I454" s="9"/>
      <c r="J454" s="9"/>
      <c r="K454" s="9"/>
      <c r="L454" s="10">
        <f>(Table27[[#This Row],[Size_min_B]]+Table27[[#This Row],[Size_max_B]])/2 * IF(Table27[[#This Row],[Unit_B]]="Pairs",2,1)</f>
        <v>8900</v>
      </c>
      <c r="M454" s="6">
        <f>Table27[[#This Row],[Size_mean_B]]/Table27[[#Totals],[Size_mean_B]]</f>
        <v>1.8459759016076194E-6</v>
      </c>
      <c r="N454" s="17">
        <f>SUM($M$2:Table27[[#This Row],[Column1]])</f>
        <v>0.99996482441066181</v>
      </c>
    </row>
    <row r="455" spans="1:14" x14ac:dyDescent="0.25">
      <c r="A455" s="9" t="s">
        <v>524</v>
      </c>
      <c r="B455" s="9" t="s">
        <v>525</v>
      </c>
      <c r="C455" s="11">
        <v>3</v>
      </c>
      <c r="D455" s="10">
        <v>2200</v>
      </c>
      <c r="E455" s="10">
        <v>6100</v>
      </c>
      <c r="F455" s="9" t="s">
        <v>492</v>
      </c>
      <c r="G455" s="9" t="s">
        <v>502</v>
      </c>
      <c r="H455" s="9"/>
      <c r="I455" s="9"/>
      <c r="J455" s="9"/>
      <c r="K455" s="9"/>
      <c r="L455" s="10">
        <f>(Table27[[#This Row],[Size_min_B]]+Table27[[#This Row],[Size_max_B]])/2 * IF(Table27[[#This Row],[Unit_B]]="Pairs",2,1)</f>
        <v>8300</v>
      </c>
      <c r="M455" s="6">
        <f>Table27[[#This Row],[Size_mean_B]]/Table27[[#Totals],[Size_mean_B]]</f>
        <v>1.7215280880160945E-6</v>
      </c>
      <c r="N455" s="17">
        <f>SUM($M$2:Table27[[#This Row],[Column1]])</f>
        <v>0.99996654593874978</v>
      </c>
    </row>
    <row r="456" spans="1:14" x14ac:dyDescent="0.25">
      <c r="A456" s="9" t="s">
        <v>1092</v>
      </c>
      <c r="B456" s="9" t="s">
        <v>1093</v>
      </c>
      <c r="C456" s="11">
        <v>1</v>
      </c>
      <c r="D456" s="10">
        <v>3000</v>
      </c>
      <c r="E456" s="10">
        <v>4700</v>
      </c>
      <c r="F456" s="9" t="s">
        <v>492</v>
      </c>
      <c r="G456" s="9" t="s">
        <v>500</v>
      </c>
      <c r="H456" s="9"/>
      <c r="I456" s="9"/>
      <c r="J456" s="9"/>
      <c r="K456" s="9"/>
      <c r="L456" s="10">
        <f>(Table27[[#This Row],[Size_min_B]]+Table27[[#This Row],[Size_max_B]])/2 * IF(Table27[[#This Row],[Unit_B]]="Pairs",2,1)</f>
        <v>7700</v>
      </c>
      <c r="M456" s="6">
        <f>Table27[[#This Row],[Size_mean_B]]/Table27[[#Totals],[Size_mean_B]]</f>
        <v>1.5970802744245695E-6</v>
      </c>
      <c r="N456" s="17">
        <f>SUM($M$2:Table27[[#This Row],[Column1]])</f>
        <v>0.99996814301902426</v>
      </c>
    </row>
    <row r="457" spans="1:14" x14ac:dyDescent="0.25">
      <c r="A457" s="9" t="s">
        <v>756</v>
      </c>
      <c r="B457" s="9" t="s">
        <v>757</v>
      </c>
      <c r="C457" s="11"/>
      <c r="D457" s="10">
        <v>2000</v>
      </c>
      <c r="E457" s="10">
        <v>5000</v>
      </c>
      <c r="F457" s="9" t="s">
        <v>492</v>
      </c>
      <c r="G457" s="9" t="s">
        <v>514</v>
      </c>
      <c r="H457" s="9"/>
      <c r="I457" s="9"/>
      <c r="J457" s="9"/>
      <c r="K457" s="9"/>
      <c r="L457" s="10">
        <f>(Table27[[#This Row],[Size_min_B]]+Table27[[#This Row],[Size_max_B]])/2 * IF(Table27[[#This Row],[Unit_B]]="Pairs",2,1)</f>
        <v>7000</v>
      </c>
      <c r="M457" s="6">
        <f>Table27[[#This Row],[Size_mean_B]]/Table27[[#Totals],[Size_mean_B]]</f>
        <v>1.4518911585677905E-6</v>
      </c>
      <c r="N457" s="17">
        <f>SUM($M$2:Table27[[#This Row],[Column1]])</f>
        <v>0.99996959491018278</v>
      </c>
    </row>
    <row r="458" spans="1:14" x14ac:dyDescent="0.25">
      <c r="A458" s="9" t="s">
        <v>1327</v>
      </c>
      <c r="B458" s="9" t="s">
        <v>1328</v>
      </c>
      <c r="C458" s="11">
        <v>3</v>
      </c>
      <c r="D458" s="10">
        <v>2900</v>
      </c>
      <c r="E458" s="10">
        <v>3800</v>
      </c>
      <c r="F458" s="9" t="s">
        <v>492</v>
      </c>
      <c r="G458" s="9" t="s">
        <v>500</v>
      </c>
      <c r="H458" s="9"/>
      <c r="I458" s="9"/>
      <c r="J458" s="9"/>
      <c r="K458" s="9"/>
      <c r="L458" s="10">
        <f>(Table27[[#This Row],[Size_min_B]]+Table27[[#This Row],[Size_max_B]])/2 * IF(Table27[[#This Row],[Unit_B]]="Pairs",2,1)</f>
        <v>6700</v>
      </c>
      <c r="M458" s="6">
        <f>Table27[[#This Row],[Size_mean_B]]/Table27[[#Totals],[Size_mean_B]]</f>
        <v>1.3896672517720281E-6</v>
      </c>
      <c r="N458" s="17">
        <f>SUM($M$2:Table27[[#This Row],[Column1]])</f>
        <v>0.9999709845774345</v>
      </c>
    </row>
    <row r="459" spans="1:14" x14ac:dyDescent="0.25">
      <c r="A459" s="9" t="s">
        <v>1120</v>
      </c>
      <c r="B459" s="9" t="s">
        <v>1121</v>
      </c>
      <c r="C459" s="11">
        <v>1</v>
      </c>
      <c r="D459" s="10">
        <v>3000</v>
      </c>
      <c r="E459" s="10">
        <v>3600</v>
      </c>
      <c r="F459" s="9" t="s">
        <v>492</v>
      </c>
      <c r="G459" s="9" t="s">
        <v>496</v>
      </c>
      <c r="H459" s="9">
        <v>3300</v>
      </c>
      <c r="I459" s="9">
        <v>11300</v>
      </c>
      <c r="J459" s="9" t="s">
        <v>251</v>
      </c>
      <c r="K459" s="9" t="s">
        <v>514</v>
      </c>
      <c r="L459" s="10">
        <f>(Table27[[#This Row],[Size_min_B]]+Table27[[#This Row],[Size_max_B]])/2 * IF(Table27[[#This Row],[Unit_B]]="Pairs",2,1)</f>
        <v>6600</v>
      </c>
      <c r="M459" s="6">
        <f>Table27[[#This Row],[Size_mean_B]]/Table27[[#Totals],[Size_mean_B]]</f>
        <v>1.368925949506774E-6</v>
      </c>
      <c r="N459" s="17">
        <f>SUM($M$2:Table27[[#This Row],[Column1]])</f>
        <v>0.99997235350338398</v>
      </c>
    </row>
    <row r="460" spans="1:14" x14ac:dyDescent="0.25">
      <c r="A460" s="9" t="s">
        <v>1317</v>
      </c>
      <c r="B460" s="9" t="s">
        <v>1318</v>
      </c>
      <c r="C460" s="11">
        <v>1</v>
      </c>
      <c r="D460" s="10">
        <v>3200</v>
      </c>
      <c r="E460" s="10">
        <v>3200</v>
      </c>
      <c r="F460" s="9" t="s">
        <v>492</v>
      </c>
      <c r="G460" s="9" t="s">
        <v>500</v>
      </c>
      <c r="H460" s="9"/>
      <c r="I460" s="9"/>
      <c r="J460" s="9"/>
      <c r="K460" s="9"/>
      <c r="L460" s="10">
        <f>(Table27[[#This Row],[Size_min_B]]+Table27[[#This Row],[Size_max_B]])/2 * IF(Table27[[#This Row],[Unit_B]]="Pairs",2,1)</f>
        <v>6400</v>
      </c>
      <c r="M460" s="6">
        <f>Table27[[#This Row],[Size_mean_B]]/Table27[[#Totals],[Size_mean_B]]</f>
        <v>1.3274433449762657E-6</v>
      </c>
      <c r="N460" s="17">
        <f>SUM($M$2:Table27[[#This Row],[Column1]])</f>
        <v>0.999973680946729</v>
      </c>
    </row>
    <row r="461" spans="1:14" x14ac:dyDescent="0.25">
      <c r="A461" s="9" t="s">
        <v>1118</v>
      </c>
      <c r="B461" s="9" t="s">
        <v>1119</v>
      </c>
      <c r="C461" s="11">
        <v>2</v>
      </c>
      <c r="D461" s="10">
        <v>2500</v>
      </c>
      <c r="E461" s="10">
        <v>10000</v>
      </c>
      <c r="F461" s="9" t="s">
        <v>251</v>
      </c>
      <c r="G461" s="9" t="s">
        <v>502</v>
      </c>
      <c r="H461" s="9"/>
      <c r="I461" s="9"/>
      <c r="J461" s="9"/>
      <c r="K461" s="9"/>
      <c r="L461" s="10">
        <f>(Table27[[#This Row],[Size_min_B]]+Table27[[#This Row],[Size_max_B]])/2 * IF(Table27[[#This Row],[Unit_B]]="Pairs",2,1)</f>
        <v>6250</v>
      </c>
      <c r="M461" s="6">
        <f>Table27[[#This Row],[Size_mean_B]]/Table27[[#Totals],[Size_mean_B]]</f>
        <v>1.2963313915783844E-6</v>
      </c>
      <c r="N461" s="17">
        <f>SUM($M$2:Table27[[#This Row],[Column1]])</f>
        <v>0.99997497727812057</v>
      </c>
    </row>
    <row r="462" spans="1:14" x14ac:dyDescent="0.25">
      <c r="A462" s="9" t="s">
        <v>1236</v>
      </c>
      <c r="B462" s="9" t="s">
        <v>253</v>
      </c>
      <c r="C462" s="11"/>
      <c r="D462" s="10">
        <v>1000</v>
      </c>
      <c r="E462" s="10">
        <v>5000</v>
      </c>
      <c r="F462" s="9" t="s">
        <v>492</v>
      </c>
      <c r="G462" s="9" t="s">
        <v>496</v>
      </c>
      <c r="H462" s="9"/>
      <c r="I462" s="9"/>
      <c r="J462" s="9"/>
      <c r="K462" s="9"/>
      <c r="L462" s="10">
        <f>(Table27[[#This Row],[Size_min_B]]+Table27[[#This Row],[Size_max_B]])/2 * IF(Table27[[#This Row],[Unit_B]]="Pairs",2,1)</f>
        <v>6000</v>
      </c>
      <c r="M462" s="6">
        <f>Table27[[#This Row],[Size_mean_B]]/Table27[[#Totals],[Size_mean_B]]</f>
        <v>1.2444781359152491E-6</v>
      </c>
      <c r="N462" s="17">
        <f>SUM($M$2:Table27[[#This Row],[Column1]])</f>
        <v>0.99997622175625644</v>
      </c>
    </row>
    <row r="463" spans="1:14" x14ac:dyDescent="0.25">
      <c r="A463" s="9" t="s">
        <v>534</v>
      </c>
      <c r="B463" s="9" t="s">
        <v>535</v>
      </c>
      <c r="C463" s="11"/>
      <c r="D463" s="10">
        <v>560</v>
      </c>
      <c r="E463" s="10">
        <v>5100</v>
      </c>
      <c r="F463" s="9" t="s">
        <v>492</v>
      </c>
      <c r="G463" s="9" t="s">
        <v>496</v>
      </c>
      <c r="H463" s="9"/>
      <c r="I463" s="9"/>
      <c r="J463" s="9"/>
      <c r="K463" s="9"/>
      <c r="L463" s="10">
        <f>(Table27[[#This Row],[Size_min_B]]+Table27[[#This Row],[Size_max_B]])/2 * IF(Table27[[#This Row],[Unit_B]]="Pairs",2,1)</f>
        <v>5660</v>
      </c>
      <c r="M463" s="6">
        <f>Table27[[#This Row],[Size_mean_B]]/Table27[[#Totals],[Size_mean_B]]</f>
        <v>1.173957708213385E-6</v>
      </c>
      <c r="N463" s="17">
        <f>SUM($M$2:Table27[[#This Row],[Column1]])</f>
        <v>0.99997739571396471</v>
      </c>
    </row>
    <row r="464" spans="1:14" x14ac:dyDescent="0.25">
      <c r="A464" s="9" t="s">
        <v>682</v>
      </c>
      <c r="B464" s="9" t="s">
        <v>683</v>
      </c>
      <c r="C464" s="11">
        <v>3</v>
      </c>
      <c r="D464" s="10">
        <v>2300</v>
      </c>
      <c r="E464" s="10">
        <v>2900</v>
      </c>
      <c r="F464" s="9" t="s">
        <v>492</v>
      </c>
      <c r="G464" s="9" t="s">
        <v>496</v>
      </c>
      <c r="H464" s="9"/>
      <c r="I464" s="9"/>
      <c r="J464" s="9"/>
      <c r="K464" s="9"/>
      <c r="L464" s="10">
        <f>(Table27[[#This Row],[Size_min_B]]+Table27[[#This Row],[Size_max_B]])/2 * IF(Table27[[#This Row],[Unit_B]]="Pairs",2,1)</f>
        <v>5200</v>
      </c>
      <c r="M464" s="6">
        <f>Table27[[#This Row],[Size_mean_B]]/Table27[[#Totals],[Size_mean_B]]</f>
        <v>1.0785477177932158E-6</v>
      </c>
      <c r="N464" s="17">
        <f>SUM($M$2:Table27[[#This Row],[Column1]])</f>
        <v>0.99997847426168252</v>
      </c>
    </row>
    <row r="465" spans="1:14" x14ac:dyDescent="0.25">
      <c r="A465" s="9" t="s">
        <v>993</v>
      </c>
      <c r="B465" s="9" t="s">
        <v>994</v>
      </c>
      <c r="C465" s="11"/>
      <c r="D465" s="10">
        <v>1000</v>
      </c>
      <c r="E465" s="10">
        <v>4000</v>
      </c>
      <c r="F465" s="9" t="s">
        <v>492</v>
      </c>
      <c r="G465" s="9" t="s">
        <v>514</v>
      </c>
      <c r="H465" s="9"/>
      <c r="I465" s="9"/>
      <c r="J465" s="9"/>
      <c r="K465" s="9"/>
      <c r="L465" s="10">
        <f>(Table27[[#This Row],[Size_min_B]]+Table27[[#This Row],[Size_max_B]])/2 * IF(Table27[[#This Row],[Unit_B]]="Pairs",2,1)</f>
        <v>5000</v>
      </c>
      <c r="M465" s="6">
        <f>Table27[[#This Row],[Size_mean_B]]/Table27[[#Totals],[Size_mean_B]]</f>
        <v>1.0370651132627074E-6</v>
      </c>
      <c r="N465" s="17">
        <f>SUM($M$2:Table27[[#This Row],[Column1]])</f>
        <v>0.99997951132679574</v>
      </c>
    </row>
    <row r="466" spans="1:14" x14ac:dyDescent="0.25">
      <c r="A466" s="9" t="s">
        <v>1102</v>
      </c>
      <c r="B466" s="9" t="s">
        <v>1103</v>
      </c>
      <c r="C466" s="11">
        <v>1</v>
      </c>
      <c r="D466" s="10">
        <v>2200</v>
      </c>
      <c r="E466" s="10">
        <v>2700</v>
      </c>
      <c r="F466" s="9" t="s">
        <v>492</v>
      </c>
      <c r="G466" s="9" t="s">
        <v>500</v>
      </c>
      <c r="H466" s="9"/>
      <c r="I466" s="9"/>
      <c r="J466" s="9"/>
      <c r="K466" s="9"/>
      <c r="L466" s="10">
        <f>(Table27[[#This Row],[Size_min_B]]+Table27[[#This Row],[Size_max_B]])/2 * IF(Table27[[#This Row],[Unit_B]]="Pairs",2,1)</f>
        <v>4900</v>
      </c>
      <c r="M466" s="6">
        <f>Table27[[#This Row],[Size_mean_B]]/Table27[[#Totals],[Size_mean_B]]</f>
        <v>1.0163238109974534E-6</v>
      </c>
      <c r="N466" s="17">
        <f>SUM($M$2:Table27[[#This Row],[Column1]])</f>
        <v>0.99998052765060674</v>
      </c>
    </row>
    <row r="467" spans="1:14" x14ac:dyDescent="0.25">
      <c r="A467" s="9" t="s">
        <v>1209</v>
      </c>
      <c r="B467" s="9" t="s">
        <v>1210</v>
      </c>
      <c r="C467" s="11">
        <v>1</v>
      </c>
      <c r="D467" s="10">
        <v>2300</v>
      </c>
      <c r="E467" s="10">
        <v>2500</v>
      </c>
      <c r="F467" s="9" t="s">
        <v>492</v>
      </c>
      <c r="G467" s="9" t="s">
        <v>496</v>
      </c>
      <c r="H467" s="9"/>
      <c r="I467" s="9"/>
      <c r="J467" s="9"/>
      <c r="K467" s="9"/>
      <c r="L467" s="10">
        <f>(Table27[[#This Row],[Size_min_B]]+Table27[[#This Row],[Size_max_B]])/2 * IF(Table27[[#This Row],[Unit_B]]="Pairs",2,1)</f>
        <v>4800</v>
      </c>
      <c r="M467" s="6">
        <f>Table27[[#This Row],[Size_mean_B]]/Table27[[#Totals],[Size_mean_B]]</f>
        <v>9.9558250873219912E-7</v>
      </c>
      <c r="N467" s="17">
        <f>SUM($M$2:Table27[[#This Row],[Column1]])</f>
        <v>0.99998152323311551</v>
      </c>
    </row>
    <row r="468" spans="1:14" x14ac:dyDescent="0.25">
      <c r="A468" s="9" t="s">
        <v>1114</v>
      </c>
      <c r="B468" s="9" t="s">
        <v>1115</v>
      </c>
      <c r="C468" s="11">
        <v>3</v>
      </c>
      <c r="D468" s="10">
        <v>1000</v>
      </c>
      <c r="E468" s="10">
        <v>3000</v>
      </c>
      <c r="F468" s="9" t="s">
        <v>492</v>
      </c>
      <c r="G468" s="9" t="s">
        <v>500</v>
      </c>
      <c r="H468" s="9"/>
      <c r="I468" s="9"/>
      <c r="J468" s="9"/>
      <c r="K468" s="9"/>
      <c r="L468" s="10">
        <f>(Table27[[#This Row],[Size_min_B]]+Table27[[#This Row],[Size_max_B]])/2 * IF(Table27[[#This Row],[Unit_B]]="Pairs",2,1)</f>
        <v>4000</v>
      </c>
      <c r="M468" s="6">
        <f>Table27[[#This Row],[Size_mean_B]]/Table27[[#Totals],[Size_mean_B]]</f>
        <v>8.2965209061016604E-7</v>
      </c>
      <c r="N468" s="17">
        <f>SUM($M$2:Table27[[#This Row],[Column1]])</f>
        <v>0.99998235288520609</v>
      </c>
    </row>
    <row r="469" spans="1:14" x14ac:dyDescent="0.25">
      <c r="A469" s="9" t="s">
        <v>1262</v>
      </c>
      <c r="B469" s="9" t="s">
        <v>1263</v>
      </c>
      <c r="C469" s="11">
        <v>3</v>
      </c>
      <c r="D469" s="10">
        <v>1100</v>
      </c>
      <c r="E469" s="10">
        <v>2600</v>
      </c>
      <c r="F469" s="9" t="s">
        <v>492</v>
      </c>
      <c r="G469" s="9" t="s">
        <v>496</v>
      </c>
      <c r="H469" s="9"/>
      <c r="I469" s="9"/>
      <c r="J469" s="9"/>
      <c r="K469" s="9"/>
      <c r="L469" s="10">
        <f>(Table27[[#This Row],[Size_min_B]]+Table27[[#This Row],[Size_max_B]])/2 * IF(Table27[[#This Row],[Unit_B]]="Pairs",2,1)</f>
        <v>3700</v>
      </c>
      <c r="M469" s="6">
        <f>Table27[[#This Row],[Size_mean_B]]/Table27[[#Totals],[Size_mean_B]]</f>
        <v>7.6742818381440355E-7</v>
      </c>
      <c r="N469" s="17">
        <f>SUM($M$2:Table27[[#This Row],[Column1]])</f>
        <v>0.99998312031338987</v>
      </c>
    </row>
    <row r="470" spans="1:14" x14ac:dyDescent="0.25">
      <c r="A470" s="9" t="s">
        <v>1134</v>
      </c>
      <c r="B470" s="9" t="s">
        <v>1135</v>
      </c>
      <c r="C470" s="11">
        <v>1</v>
      </c>
      <c r="D470" s="10">
        <v>1500</v>
      </c>
      <c r="E470" s="10">
        <v>2200</v>
      </c>
      <c r="F470" s="9" t="s">
        <v>492</v>
      </c>
      <c r="G470" s="9" t="s">
        <v>500</v>
      </c>
      <c r="H470" s="9"/>
      <c r="I470" s="9"/>
      <c r="J470" s="9"/>
      <c r="K470" s="9"/>
      <c r="L470" s="10">
        <f>(Table27[[#This Row],[Size_min_B]]+Table27[[#This Row],[Size_max_B]])/2 * IF(Table27[[#This Row],[Unit_B]]="Pairs",2,1)</f>
        <v>3700</v>
      </c>
      <c r="M470" s="6">
        <f>Table27[[#This Row],[Size_mean_B]]/Table27[[#Totals],[Size_mean_B]]</f>
        <v>7.6742818381440355E-7</v>
      </c>
      <c r="N470" s="17">
        <f>SUM($M$2:Table27[[#This Row],[Column1]])</f>
        <v>0.99998388774157365</v>
      </c>
    </row>
    <row r="471" spans="1:14" x14ac:dyDescent="0.25">
      <c r="A471" s="9" t="s">
        <v>1266</v>
      </c>
      <c r="B471" s="9" t="s">
        <v>1267</v>
      </c>
      <c r="C471" s="11">
        <v>3</v>
      </c>
      <c r="D471" s="10">
        <v>1500</v>
      </c>
      <c r="E471" s="10">
        <v>2100</v>
      </c>
      <c r="F471" s="9" t="s">
        <v>492</v>
      </c>
      <c r="G471" s="9" t="s">
        <v>514</v>
      </c>
      <c r="H471" s="9"/>
      <c r="I471" s="9"/>
      <c r="J471" s="9"/>
      <c r="K471" s="9"/>
      <c r="L471" s="10">
        <f>(Table27[[#This Row],[Size_min_B]]+Table27[[#This Row],[Size_max_B]])/2 * IF(Table27[[#This Row],[Unit_B]]="Pairs",2,1)</f>
        <v>3600</v>
      </c>
      <c r="M471" s="6">
        <f>Table27[[#This Row],[Size_mean_B]]/Table27[[#Totals],[Size_mean_B]]</f>
        <v>7.4668688154914939E-7</v>
      </c>
      <c r="N471" s="17">
        <f>SUM($M$2:Table27[[#This Row],[Column1]])</f>
        <v>0.9999846344284552</v>
      </c>
    </row>
    <row r="472" spans="1:14" x14ac:dyDescent="0.25">
      <c r="A472" s="9" t="s">
        <v>591</v>
      </c>
      <c r="B472" s="9" t="s">
        <v>592</v>
      </c>
      <c r="C472" s="11">
        <v>1</v>
      </c>
      <c r="D472" s="10">
        <v>1000</v>
      </c>
      <c r="E472" s="10">
        <v>2500</v>
      </c>
      <c r="F472" s="9" t="s">
        <v>492</v>
      </c>
      <c r="G472" s="9" t="s">
        <v>496</v>
      </c>
      <c r="H472" s="9"/>
      <c r="I472" s="9"/>
      <c r="J472" s="9"/>
      <c r="K472" s="9"/>
      <c r="L472" s="10">
        <f>(Table27[[#This Row],[Size_min_B]]+Table27[[#This Row],[Size_max_B]])/2 * IF(Table27[[#This Row],[Unit_B]]="Pairs",2,1)</f>
        <v>3500</v>
      </c>
      <c r="M472" s="6">
        <f>Table27[[#This Row],[Size_mean_B]]/Table27[[#Totals],[Size_mean_B]]</f>
        <v>7.2594557928389523E-7</v>
      </c>
      <c r="N472" s="17">
        <f>SUM($M$2:Table27[[#This Row],[Column1]])</f>
        <v>0.99998536037403452</v>
      </c>
    </row>
    <row r="473" spans="1:14" x14ac:dyDescent="0.25">
      <c r="A473" s="9" t="s">
        <v>867</v>
      </c>
      <c r="B473" s="9" t="s">
        <v>868</v>
      </c>
      <c r="C473" s="11">
        <v>3</v>
      </c>
      <c r="D473" s="10">
        <v>900</v>
      </c>
      <c r="E473" s="10">
        <v>2500</v>
      </c>
      <c r="F473" s="9" t="s">
        <v>492</v>
      </c>
      <c r="G473" s="9" t="s">
        <v>500</v>
      </c>
      <c r="H473" s="9"/>
      <c r="I473" s="9"/>
      <c r="J473" s="9"/>
      <c r="K473" s="9"/>
      <c r="L473" s="10">
        <f>(Table27[[#This Row],[Size_min_B]]+Table27[[#This Row],[Size_max_B]])/2 * IF(Table27[[#This Row],[Unit_B]]="Pairs",2,1)</f>
        <v>3400</v>
      </c>
      <c r="M473" s="6">
        <f>Table27[[#This Row],[Size_mean_B]]/Table27[[#Totals],[Size_mean_B]]</f>
        <v>7.0520427701864107E-7</v>
      </c>
      <c r="N473" s="17">
        <f>SUM($M$2:Table27[[#This Row],[Column1]])</f>
        <v>0.99998606557831149</v>
      </c>
    </row>
    <row r="474" spans="1:14" x14ac:dyDescent="0.25">
      <c r="A474" s="9" t="s">
        <v>1244</v>
      </c>
      <c r="B474" s="9" t="s">
        <v>1245</v>
      </c>
      <c r="C474" s="11"/>
      <c r="D474" s="10">
        <v>1500</v>
      </c>
      <c r="E474" s="10">
        <v>1800</v>
      </c>
      <c r="F474" s="9" t="s">
        <v>492</v>
      </c>
      <c r="G474" s="9" t="s">
        <v>502</v>
      </c>
      <c r="H474" s="9">
        <v>307000</v>
      </c>
      <c r="I474" s="9">
        <v>329000</v>
      </c>
      <c r="J474" s="9" t="s">
        <v>251</v>
      </c>
      <c r="K474" s="9" t="s">
        <v>514</v>
      </c>
      <c r="L474" s="10">
        <f>(Table27[[#This Row],[Size_min_B]]+Table27[[#This Row],[Size_max_B]])/2 * IF(Table27[[#This Row],[Unit_B]]="Pairs",2,1)</f>
        <v>3300</v>
      </c>
      <c r="M474" s="6">
        <f>Table27[[#This Row],[Size_mean_B]]/Table27[[#Totals],[Size_mean_B]]</f>
        <v>6.8446297475338701E-7</v>
      </c>
      <c r="N474" s="17">
        <f>SUM($M$2:Table27[[#This Row],[Column1]])</f>
        <v>0.99998675004128623</v>
      </c>
    </row>
    <row r="475" spans="1:14" x14ac:dyDescent="0.25">
      <c r="A475" s="9" t="s">
        <v>664</v>
      </c>
      <c r="B475" s="9" t="s">
        <v>665</v>
      </c>
      <c r="C475" s="11"/>
      <c r="D475" s="10">
        <v>1100</v>
      </c>
      <c r="E475" s="10">
        <v>2100</v>
      </c>
      <c r="F475" s="9" t="s">
        <v>492</v>
      </c>
      <c r="G475" s="9" t="s">
        <v>496</v>
      </c>
      <c r="H475" s="9"/>
      <c r="I475" s="9"/>
      <c r="J475" s="9"/>
      <c r="K475" s="9"/>
      <c r="L475" s="10">
        <f>(Table27[[#This Row],[Size_min_B]]+Table27[[#This Row],[Size_max_B]])/2 * IF(Table27[[#This Row],[Unit_B]]="Pairs",2,1)</f>
        <v>3200</v>
      </c>
      <c r="M475" s="6">
        <f>Table27[[#This Row],[Size_mean_B]]/Table27[[#Totals],[Size_mean_B]]</f>
        <v>6.6372167248813285E-7</v>
      </c>
      <c r="N475" s="17">
        <f>SUM($M$2:Table27[[#This Row],[Column1]])</f>
        <v>0.99998741376295874</v>
      </c>
    </row>
    <row r="476" spans="1:14" x14ac:dyDescent="0.25">
      <c r="A476" s="9" t="s">
        <v>1098</v>
      </c>
      <c r="B476" s="9" t="s">
        <v>1099</v>
      </c>
      <c r="C476" s="11">
        <v>1</v>
      </c>
      <c r="D476" s="10">
        <v>1300</v>
      </c>
      <c r="E476" s="10">
        <v>1900</v>
      </c>
      <c r="F476" s="9" t="s">
        <v>492</v>
      </c>
      <c r="G476" s="9" t="s">
        <v>496</v>
      </c>
      <c r="H476" s="9"/>
      <c r="I476" s="9"/>
      <c r="J476" s="9"/>
      <c r="K476" s="9"/>
      <c r="L476" s="10">
        <f>(Table27[[#This Row],[Size_min_B]]+Table27[[#This Row],[Size_max_B]])/2 * IF(Table27[[#This Row],[Unit_B]]="Pairs",2,1)</f>
        <v>3200</v>
      </c>
      <c r="M476" s="6">
        <f>Table27[[#This Row],[Size_mean_B]]/Table27[[#Totals],[Size_mean_B]]</f>
        <v>6.6372167248813285E-7</v>
      </c>
      <c r="N476" s="17">
        <f>SUM($M$2:Table27[[#This Row],[Column1]])</f>
        <v>0.99998807748463125</v>
      </c>
    </row>
    <row r="477" spans="1:14" x14ac:dyDescent="0.25">
      <c r="A477" s="9" t="s">
        <v>624</v>
      </c>
      <c r="B477" s="9" t="s">
        <v>625</v>
      </c>
      <c r="C477" s="11">
        <v>3</v>
      </c>
      <c r="D477" s="10">
        <v>700</v>
      </c>
      <c r="E477" s="10">
        <v>2300</v>
      </c>
      <c r="F477" s="9" t="s">
        <v>492</v>
      </c>
      <c r="G477" s="9" t="s">
        <v>514</v>
      </c>
      <c r="H477" s="9"/>
      <c r="I477" s="9"/>
      <c r="J477" s="9"/>
      <c r="K477" s="9"/>
      <c r="L477" s="10">
        <f>(Table27[[#This Row],[Size_min_B]]+Table27[[#This Row],[Size_max_B]])/2 * IF(Table27[[#This Row],[Unit_B]]="Pairs",2,1)</f>
        <v>3000</v>
      </c>
      <c r="M477" s="6">
        <f>Table27[[#This Row],[Size_mean_B]]/Table27[[#Totals],[Size_mean_B]]</f>
        <v>6.2223906795762453E-7</v>
      </c>
      <c r="N477" s="17">
        <f>SUM($M$2:Table27[[#This Row],[Column1]])</f>
        <v>0.99998869972369919</v>
      </c>
    </row>
    <row r="478" spans="1:14" x14ac:dyDescent="0.25">
      <c r="A478" s="9" t="s">
        <v>626</v>
      </c>
      <c r="B478" s="9" t="s">
        <v>627</v>
      </c>
      <c r="C478" s="11"/>
      <c r="D478" s="10">
        <v>1000</v>
      </c>
      <c r="E478" s="10">
        <v>2000</v>
      </c>
      <c r="F478" s="9" t="s">
        <v>492</v>
      </c>
      <c r="G478" s="9" t="s">
        <v>496</v>
      </c>
      <c r="H478" s="9"/>
      <c r="I478" s="9"/>
      <c r="J478" s="9"/>
      <c r="K478" s="9"/>
      <c r="L478" s="10">
        <f>(Table27[[#This Row],[Size_min_B]]+Table27[[#This Row],[Size_max_B]])/2 * IF(Table27[[#This Row],[Unit_B]]="Pairs",2,1)</f>
        <v>3000</v>
      </c>
      <c r="M478" s="6">
        <f>Table27[[#This Row],[Size_mean_B]]/Table27[[#Totals],[Size_mean_B]]</f>
        <v>6.2223906795762453E-7</v>
      </c>
      <c r="N478" s="17">
        <f>SUM($M$2:Table27[[#This Row],[Column1]])</f>
        <v>0.99998932196276713</v>
      </c>
    </row>
    <row r="479" spans="1:14" x14ac:dyDescent="0.25">
      <c r="A479" s="9" t="s">
        <v>943</v>
      </c>
      <c r="B479" s="9" t="s">
        <v>944</v>
      </c>
      <c r="C479" s="11">
        <v>3</v>
      </c>
      <c r="D479" s="10">
        <v>1100</v>
      </c>
      <c r="E479" s="10">
        <v>1900</v>
      </c>
      <c r="F479" s="9" t="s">
        <v>492</v>
      </c>
      <c r="G479" s="9" t="s">
        <v>493</v>
      </c>
      <c r="H479" s="9"/>
      <c r="I479" s="9"/>
      <c r="J479" s="9"/>
      <c r="K479" s="9"/>
      <c r="L479" s="10">
        <f>(Table27[[#This Row],[Size_min_B]]+Table27[[#This Row],[Size_max_B]])/2 * IF(Table27[[#This Row],[Unit_B]]="Pairs",2,1)</f>
        <v>3000</v>
      </c>
      <c r="M479" s="6">
        <f>Table27[[#This Row],[Size_mean_B]]/Table27[[#Totals],[Size_mean_B]]</f>
        <v>6.2223906795762453E-7</v>
      </c>
      <c r="N479" s="17">
        <f>SUM($M$2:Table27[[#This Row],[Column1]])</f>
        <v>0.99998994420183507</v>
      </c>
    </row>
    <row r="480" spans="1:14" x14ac:dyDescent="0.25">
      <c r="A480" s="9" t="s">
        <v>607</v>
      </c>
      <c r="B480" s="9" t="s">
        <v>608</v>
      </c>
      <c r="C480" s="11">
        <v>3</v>
      </c>
      <c r="D480" s="10">
        <v>1100</v>
      </c>
      <c r="E480" s="10">
        <v>1600</v>
      </c>
      <c r="F480" s="9" t="s">
        <v>492</v>
      </c>
      <c r="G480" s="9" t="s">
        <v>493</v>
      </c>
      <c r="H480" s="9"/>
      <c r="I480" s="9"/>
      <c r="J480" s="9"/>
      <c r="K480" s="9"/>
      <c r="L480" s="10">
        <f>(Table27[[#This Row],[Size_min_B]]+Table27[[#This Row],[Size_max_B]])/2 * IF(Table27[[#This Row],[Unit_B]]="Pairs",2,1)</f>
        <v>2700</v>
      </c>
      <c r="M480" s="6">
        <f>Table27[[#This Row],[Size_mean_B]]/Table27[[#Totals],[Size_mean_B]]</f>
        <v>5.6001516116186204E-7</v>
      </c>
      <c r="N480" s="17">
        <f>SUM($M$2:Table27[[#This Row],[Column1]])</f>
        <v>0.9999905042169962</v>
      </c>
    </row>
    <row r="481" spans="1:14" x14ac:dyDescent="0.25">
      <c r="A481" s="9" t="s">
        <v>903</v>
      </c>
      <c r="B481" s="9" t="s">
        <v>904</v>
      </c>
      <c r="C481" s="11">
        <v>3</v>
      </c>
      <c r="D481" s="10">
        <v>600</v>
      </c>
      <c r="E481" s="10">
        <v>2000</v>
      </c>
      <c r="F481" s="9" t="s">
        <v>492</v>
      </c>
      <c r="G481" s="9" t="s">
        <v>493</v>
      </c>
      <c r="H481" s="9"/>
      <c r="I481" s="9"/>
      <c r="J481" s="9"/>
      <c r="K481" s="9"/>
      <c r="L481" s="10">
        <f>(Table27[[#This Row],[Size_min_B]]+Table27[[#This Row],[Size_max_B]])/2 * IF(Table27[[#This Row],[Unit_B]]="Pairs",2,1)</f>
        <v>2600</v>
      </c>
      <c r="M481" s="6">
        <f>Table27[[#This Row],[Size_mean_B]]/Table27[[#Totals],[Size_mean_B]]</f>
        <v>5.3927385889660788E-7</v>
      </c>
      <c r="N481" s="17">
        <f>SUM($M$2:Table27[[#This Row],[Column1]])</f>
        <v>0.9999910434908551</v>
      </c>
    </row>
    <row r="482" spans="1:14" x14ac:dyDescent="0.25">
      <c r="A482" s="9" t="s">
        <v>1215</v>
      </c>
      <c r="B482" s="9" t="s">
        <v>1216</v>
      </c>
      <c r="C482" s="11"/>
      <c r="D482" s="10">
        <v>500</v>
      </c>
      <c r="E482" s="10">
        <v>2000</v>
      </c>
      <c r="F482" s="9" t="s">
        <v>492</v>
      </c>
      <c r="G482" s="9" t="s">
        <v>493</v>
      </c>
      <c r="H482" s="9"/>
      <c r="I482" s="9"/>
      <c r="J482" s="9"/>
      <c r="K482" s="9"/>
      <c r="L482" s="10">
        <f>(Table27[[#This Row],[Size_min_B]]+Table27[[#This Row],[Size_max_B]])/2 * IF(Table27[[#This Row],[Unit_B]]="Pairs",2,1)</f>
        <v>2500</v>
      </c>
      <c r="M482" s="6">
        <f>Table27[[#This Row],[Size_mean_B]]/Table27[[#Totals],[Size_mean_B]]</f>
        <v>5.1853255663135372E-7</v>
      </c>
      <c r="N482" s="17">
        <f>SUM($M$2:Table27[[#This Row],[Column1]])</f>
        <v>0.99999156202341177</v>
      </c>
    </row>
    <row r="483" spans="1:14" x14ac:dyDescent="0.25">
      <c r="A483" s="9" t="s">
        <v>1253</v>
      </c>
      <c r="B483" s="9" t="s">
        <v>1254</v>
      </c>
      <c r="C483" s="11">
        <v>3</v>
      </c>
      <c r="D483" s="10">
        <v>1100</v>
      </c>
      <c r="E483" s="10">
        <v>1200</v>
      </c>
      <c r="F483" s="9" t="s">
        <v>492</v>
      </c>
      <c r="G483" s="9" t="s">
        <v>493</v>
      </c>
      <c r="H483" s="9"/>
      <c r="I483" s="9"/>
      <c r="J483" s="9"/>
      <c r="K483" s="9"/>
      <c r="L483" s="10">
        <f>(Table27[[#This Row],[Size_min_B]]+Table27[[#This Row],[Size_max_B]])/2 * IF(Table27[[#This Row],[Unit_B]]="Pairs",2,1)</f>
        <v>2300</v>
      </c>
      <c r="M483" s="6">
        <f>Table27[[#This Row],[Size_mean_B]]/Table27[[#Totals],[Size_mean_B]]</f>
        <v>4.770499521008455E-7</v>
      </c>
      <c r="N483" s="17">
        <f>SUM($M$2:Table27[[#This Row],[Column1]])</f>
        <v>0.99999203907336387</v>
      </c>
    </row>
    <row r="484" spans="1:14" x14ac:dyDescent="0.25">
      <c r="A484" s="9" t="s">
        <v>638</v>
      </c>
      <c r="B484" s="9" t="s">
        <v>639</v>
      </c>
      <c r="C484" s="11"/>
      <c r="D484" s="10">
        <v>1000</v>
      </c>
      <c r="E484" s="10">
        <v>1200</v>
      </c>
      <c r="F484" s="9" t="s">
        <v>492</v>
      </c>
      <c r="G484" s="9" t="s">
        <v>502</v>
      </c>
      <c r="H484" s="9"/>
      <c r="I484" s="9"/>
      <c r="J484" s="9"/>
      <c r="K484" s="9"/>
      <c r="L484" s="10">
        <f>(Table27[[#This Row],[Size_min_B]]+Table27[[#This Row],[Size_max_B]])/2 * IF(Table27[[#This Row],[Unit_B]]="Pairs",2,1)</f>
        <v>2200</v>
      </c>
      <c r="M484" s="6">
        <f>Table27[[#This Row],[Size_mean_B]]/Table27[[#Totals],[Size_mean_B]]</f>
        <v>4.5630864983559129E-7</v>
      </c>
      <c r="N484" s="17">
        <f>SUM($M$2:Table27[[#This Row],[Column1]])</f>
        <v>0.99999249538201374</v>
      </c>
    </row>
    <row r="485" spans="1:14" x14ac:dyDescent="0.25">
      <c r="A485" s="9" t="s">
        <v>782</v>
      </c>
      <c r="B485" s="9" t="s">
        <v>783</v>
      </c>
      <c r="C485" s="11"/>
      <c r="D485" s="10">
        <v>500</v>
      </c>
      <c r="E485" s="10">
        <v>1500</v>
      </c>
      <c r="F485" s="9" t="s">
        <v>492</v>
      </c>
      <c r="G485" s="9" t="s">
        <v>502</v>
      </c>
      <c r="H485" s="9"/>
      <c r="I485" s="9"/>
      <c r="J485" s="9"/>
      <c r="K485" s="9"/>
      <c r="L485" s="10">
        <f>(Table27[[#This Row],[Size_min_B]]+Table27[[#This Row],[Size_max_B]])/2 * IF(Table27[[#This Row],[Unit_B]]="Pairs",2,1)</f>
        <v>2000</v>
      </c>
      <c r="M485" s="6">
        <f>Table27[[#This Row],[Size_mean_B]]/Table27[[#Totals],[Size_mean_B]]</f>
        <v>4.1482604530508302E-7</v>
      </c>
      <c r="N485" s="17">
        <f>SUM($M$2:Table27[[#This Row],[Column1]])</f>
        <v>0.99999291020805903</v>
      </c>
    </row>
    <row r="486" spans="1:14" x14ac:dyDescent="0.25">
      <c r="A486" s="9" t="s">
        <v>1171</v>
      </c>
      <c r="B486" s="9" t="s">
        <v>1172</v>
      </c>
      <c r="C486" s="11">
        <v>3</v>
      </c>
      <c r="D486" s="10">
        <v>700</v>
      </c>
      <c r="E486" s="10">
        <v>1300</v>
      </c>
      <c r="F486" s="9" t="s">
        <v>492</v>
      </c>
      <c r="G486" s="9" t="s">
        <v>502</v>
      </c>
      <c r="H486" s="9">
        <v>5100</v>
      </c>
      <c r="I486" s="9">
        <v>6300</v>
      </c>
      <c r="J486" s="9" t="s">
        <v>251</v>
      </c>
      <c r="K486" s="9" t="s">
        <v>500</v>
      </c>
      <c r="L486" s="10">
        <f>(Table27[[#This Row],[Size_min_B]]+Table27[[#This Row],[Size_max_B]])/2 * IF(Table27[[#This Row],[Unit_B]]="Pairs",2,1)</f>
        <v>2000</v>
      </c>
      <c r="M486" s="6">
        <f>Table27[[#This Row],[Size_mean_B]]/Table27[[#Totals],[Size_mean_B]]</f>
        <v>4.1482604530508302E-7</v>
      </c>
      <c r="N486" s="17">
        <f>SUM($M$2:Table27[[#This Row],[Column1]])</f>
        <v>0.99999332503410432</v>
      </c>
    </row>
    <row r="487" spans="1:14" x14ac:dyDescent="0.25">
      <c r="A487" s="9" t="s">
        <v>602</v>
      </c>
      <c r="B487" s="9" t="s">
        <v>603</v>
      </c>
      <c r="C487" s="11">
        <v>1</v>
      </c>
      <c r="D487" s="10">
        <v>800</v>
      </c>
      <c r="E487" s="10">
        <v>1200</v>
      </c>
      <c r="F487" s="9" t="s">
        <v>492</v>
      </c>
      <c r="G487" s="9" t="s">
        <v>500</v>
      </c>
      <c r="H487" s="9"/>
      <c r="I487" s="9"/>
      <c r="J487" s="9"/>
      <c r="K487" s="9"/>
      <c r="L487" s="10">
        <f>(Table27[[#This Row],[Size_min_B]]+Table27[[#This Row],[Size_max_B]])/2 * IF(Table27[[#This Row],[Unit_B]]="Pairs",2,1)</f>
        <v>2000</v>
      </c>
      <c r="M487" s="6">
        <f>Table27[[#This Row],[Size_mean_B]]/Table27[[#Totals],[Size_mean_B]]</f>
        <v>4.1482604530508302E-7</v>
      </c>
      <c r="N487" s="17">
        <f>SUM($M$2:Table27[[#This Row],[Column1]])</f>
        <v>0.99999373986014961</v>
      </c>
    </row>
    <row r="488" spans="1:14" x14ac:dyDescent="0.25">
      <c r="A488" s="9" t="s">
        <v>963</v>
      </c>
      <c r="B488" s="9" t="s">
        <v>964</v>
      </c>
      <c r="C488" s="11">
        <v>1</v>
      </c>
      <c r="D488" s="10">
        <v>770</v>
      </c>
      <c r="E488" s="10">
        <v>1040</v>
      </c>
      <c r="F488" s="9" t="s">
        <v>492</v>
      </c>
      <c r="G488" s="9" t="s">
        <v>500</v>
      </c>
      <c r="H488" s="9"/>
      <c r="I488" s="9"/>
      <c r="J488" s="9"/>
      <c r="K488" s="9"/>
      <c r="L488" s="10">
        <f>(Table27[[#This Row],[Size_min_B]]+Table27[[#This Row],[Size_max_B]])/2 * IF(Table27[[#This Row],[Unit_B]]="Pairs",2,1)</f>
        <v>1810</v>
      </c>
      <c r="M488" s="6">
        <f>Table27[[#This Row],[Size_mean_B]]/Table27[[#Totals],[Size_mean_B]]</f>
        <v>3.7541757100110012E-7</v>
      </c>
      <c r="N488" s="17">
        <f>SUM($M$2:Table27[[#This Row],[Column1]])</f>
        <v>0.99999411527772064</v>
      </c>
    </row>
    <row r="489" spans="1:14" x14ac:dyDescent="0.25">
      <c r="A489" s="9" t="s">
        <v>532</v>
      </c>
      <c r="B489" s="9" t="s">
        <v>533</v>
      </c>
      <c r="C489" s="11">
        <v>1</v>
      </c>
      <c r="D489" s="10">
        <v>1000</v>
      </c>
      <c r="E489" s="10">
        <v>2500</v>
      </c>
      <c r="F489" s="9" t="s">
        <v>251</v>
      </c>
      <c r="G489" s="9" t="s">
        <v>502</v>
      </c>
      <c r="H489" s="9"/>
      <c r="I489" s="9"/>
      <c r="J489" s="9"/>
      <c r="K489" s="9"/>
      <c r="L489" s="10">
        <f>(Table27[[#This Row],[Size_min_B]]+Table27[[#This Row],[Size_max_B]])/2 * IF(Table27[[#This Row],[Unit_B]]="Pairs",2,1)</f>
        <v>1750</v>
      </c>
      <c r="M489" s="6">
        <f>Table27[[#This Row],[Size_mean_B]]/Table27[[#Totals],[Size_mean_B]]</f>
        <v>3.6297278964194762E-7</v>
      </c>
      <c r="N489" s="17">
        <f>SUM($M$2:Table27[[#This Row],[Column1]])</f>
        <v>0.99999447825051024</v>
      </c>
    </row>
    <row r="490" spans="1:14" x14ac:dyDescent="0.25">
      <c r="A490" s="9" t="s">
        <v>1308</v>
      </c>
      <c r="B490" s="9" t="s">
        <v>1309</v>
      </c>
      <c r="C490" s="11">
        <v>3</v>
      </c>
      <c r="D490" s="10">
        <v>800</v>
      </c>
      <c r="E490" s="10">
        <v>900</v>
      </c>
      <c r="F490" s="9" t="s">
        <v>492</v>
      </c>
      <c r="G490" s="9" t="s">
        <v>502</v>
      </c>
      <c r="H490" s="9"/>
      <c r="I490" s="9"/>
      <c r="J490" s="9"/>
      <c r="K490" s="9"/>
      <c r="L490" s="10">
        <f>(Table27[[#This Row],[Size_min_B]]+Table27[[#This Row],[Size_max_B]])/2 * IF(Table27[[#This Row],[Unit_B]]="Pairs",2,1)</f>
        <v>1700</v>
      </c>
      <c r="M490" s="6">
        <f>Table27[[#This Row],[Size_mean_B]]/Table27[[#Totals],[Size_mean_B]]</f>
        <v>3.5260213850932053E-7</v>
      </c>
      <c r="N490" s="17">
        <f>SUM($M$2:Table27[[#This Row],[Column1]])</f>
        <v>0.99999483085264873</v>
      </c>
    </row>
    <row r="491" spans="1:14" x14ac:dyDescent="0.25">
      <c r="A491" s="9" t="s">
        <v>43</v>
      </c>
      <c r="B491" s="9" t="s">
        <v>1131</v>
      </c>
      <c r="C491" s="11">
        <v>3</v>
      </c>
      <c r="D491" s="10">
        <v>450</v>
      </c>
      <c r="E491" s="10">
        <v>2800</v>
      </c>
      <c r="F491" s="9" t="s">
        <v>251</v>
      </c>
      <c r="G491" s="9" t="s">
        <v>502</v>
      </c>
      <c r="H491" s="9"/>
      <c r="I491" s="9"/>
      <c r="J491" s="9"/>
      <c r="K491" s="9"/>
      <c r="L491" s="10">
        <f>(Table27[[#This Row],[Size_min_B]]+Table27[[#This Row],[Size_max_B]])/2 * IF(Table27[[#This Row],[Unit_B]]="Pairs",2,1)</f>
        <v>1625</v>
      </c>
      <c r="M491" s="6">
        <f>Table27[[#This Row],[Size_mean_B]]/Table27[[#Totals],[Size_mean_B]]</f>
        <v>3.3704616181037994E-7</v>
      </c>
      <c r="N491" s="17">
        <f>SUM($M$2:Table27[[#This Row],[Column1]])</f>
        <v>0.99999516789881049</v>
      </c>
    </row>
    <row r="492" spans="1:14" x14ac:dyDescent="0.25">
      <c r="A492" s="9" t="s">
        <v>967</v>
      </c>
      <c r="B492" s="9" t="s">
        <v>968</v>
      </c>
      <c r="C492" s="11">
        <v>3</v>
      </c>
      <c r="D492" s="10">
        <v>600</v>
      </c>
      <c r="E492" s="10">
        <v>1000</v>
      </c>
      <c r="F492" s="9" t="s">
        <v>492</v>
      </c>
      <c r="G492" s="9" t="s">
        <v>502</v>
      </c>
      <c r="H492" s="9">
        <v>25</v>
      </c>
      <c r="I492" s="9">
        <v>60</v>
      </c>
      <c r="J492" s="9" t="s">
        <v>251</v>
      </c>
      <c r="K492" s="9" t="s">
        <v>496</v>
      </c>
      <c r="L492" s="10">
        <f>(Table27[[#This Row],[Size_min_B]]+Table27[[#This Row],[Size_max_B]])/2 * IF(Table27[[#This Row],[Unit_B]]="Pairs",2,1)</f>
        <v>1600</v>
      </c>
      <c r="M492" s="6">
        <f>Table27[[#This Row],[Size_mean_B]]/Table27[[#Totals],[Size_mean_B]]</f>
        <v>3.3186083624406643E-7</v>
      </c>
      <c r="N492" s="17">
        <f>SUM($M$2:Table27[[#This Row],[Column1]])</f>
        <v>0.99999549975964674</v>
      </c>
    </row>
    <row r="493" spans="1:14" x14ac:dyDescent="0.25">
      <c r="A493" s="9" t="s">
        <v>830</v>
      </c>
      <c r="B493" s="9" t="s">
        <v>831</v>
      </c>
      <c r="C493" s="11"/>
      <c r="D493" s="10">
        <v>510</v>
      </c>
      <c r="E493" s="10">
        <v>1000</v>
      </c>
      <c r="F493" s="9" t="s">
        <v>492</v>
      </c>
      <c r="G493" s="9" t="s">
        <v>493</v>
      </c>
      <c r="H493" s="9"/>
      <c r="I493" s="9"/>
      <c r="J493" s="9"/>
      <c r="K493" s="9"/>
      <c r="L493" s="10">
        <f>(Table27[[#This Row],[Size_min_B]]+Table27[[#This Row],[Size_max_B]])/2 * IF(Table27[[#This Row],[Unit_B]]="Pairs",2,1)</f>
        <v>1510</v>
      </c>
      <c r="M493" s="6">
        <f>Table27[[#This Row],[Size_mean_B]]/Table27[[#Totals],[Size_mean_B]]</f>
        <v>3.1319366420533769E-7</v>
      </c>
      <c r="N493" s="17">
        <f>SUM($M$2:Table27[[#This Row],[Column1]])</f>
        <v>0.99999581295331097</v>
      </c>
    </row>
    <row r="494" spans="1:14" x14ac:dyDescent="0.25">
      <c r="A494" s="9" t="s">
        <v>1319</v>
      </c>
      <c r="B494" s="9" t="s">
        <v>1320</v>
      </c>
      <c r="C494" s="11"/>
      <c r="D494" s="10">
        <v>500</v>
      </c>
      <c r="E494" s="10">
        <v>1000</v>
      </c>
      <c r="F494" s="9" t="s">
        <v>492</v>
      </c>
      <c r="G494" s="9" t="s">
        <v>502</v>
      </c>
      <c r="H494" s="9"/>
      <c r="I494" s="9"/>
      <c r="J494" s="9"/>
      <c r="K494" s="9"/>
      <c r="L494" s="10">
        <f>(Table27[[#This Row],[Size_min_B]]+Table27[[#This Row],[Size_max_B]])/2 * IF(Table27[[#This Row],[Unit_B]]="Pairs",2,1)</f>
        <v>1500</v>
      </c>
      <c r="M494" s="6">
        <f>Table27[[#This Row],[Size_mean_B]]/Table27[[#Totals],[Size_mean_B]]</f>
        <v>3.1111953397881226E-7</v>
      </c>
      <c r="N494" s="17">
        <f>SUM($M$2:Table27[[#This Row],[Column1]])</f>
        <v>0.99999612407284499</v>
      </c>
    </row>
    <row r="495" spans="1:14" x14ac:dyDescent="0.25">
      <c r="A495" s="9" t="s">
        <v>851</v>
      </c>
      <c r="B495" s="9" t="s">
        <v>852</v>
      </c>
      <c r="C495" s="11">
        <v>1</v>
      </c>
      <c r="D495" s="10">
        <v>330</v>
      </c>
      <c r="E495" s="10">
        <v>1150</v>
      </c>
      <c r="F495" s="9" t="s">
        <v>492</v>
      </c>
      <c r="G495" s="9" t="s">
        <v>500</v>
      </c>
      <c r="H495" s="9">
        <v>550</v>
      </c>
      <c r="I495" s="9">
        <v>3500</v>
      </c>
      <c r="J495" s="9" t="s">
        <v>251</v>
      </c>
      <c r="K495" s="9" t="s">
        <v>514</v>
      </c>
      <c r="L495" s="10">
        <f>(Table27[[#This Row],[Size_min_B]]+Table27[[#This Row],[Size_max_B]])/2 * IF(Table27[[#This Row],[Unit_B]]="Pairs",2,1)</f>
        <v>1480</v>
      </c>
      <c r="M495" s="6">
        <f>Table27[[#This Row],[Size_mean_B]]/Table27[[#Totals],[Size_mean_B]]</f>
        <v>3.0697127352576141E-7</v>
      </c>
      <c r="N495" s="17">
        <f>SUM($M$2:Table27[[#This Row],[Column1]])</f>
        <v>0.99999643104411851</v>
      </c>
    </row>
    <row r="496" spans="1:14" x14ac:dyDescent="0.25">
      <c r="A496" s="9" t="s">
        <v>1301</v>
      </c>
      <c r="B496" s="9" t="s">
        <v>1302</v>
      </c>
      <c r="C496" s="11">
        <v>1</v>
      </c>
      <c r="D496" s="10">
        <v>580</v>
      </c>
      <c r="E496" s="10">
        <v>790</v>
      </c>
      <c r="F496" s="9" t="s">
        <v>492</v>
      </c>
      <c r="G496" s="9" t="s">
        <v>500</v>
      </c>
      <c r="H496" s="9"/>
      <c r="I496" s="9"/>
      <c r="J496" s="9"/>
      <c r="K496" s="9"/>
      <c r="L496" s="10">
        <f>(Table27[[#This Row],[Size_min_B]]+Table27[[#This Row],[Size_max_B]])/2 * IF(Table27[[#This Row],[Unit_B]]="Pairs",2,1)</f>
        <v>1370</v>
      </c>
      <c r="M496" s="6">
        <f>Table27[[#This Row],[Size_mean_B]]/Table27[[#Totals],[Size_mean_B]]</f>
        <v>2.8415584103398188E-7</v>
      </c>
      <c r="N496" s="17">
        <f>SUM($M$2:Table27[[#This Row],[Column1]])</f>
        <v>0.99999671519995958</v>
      </c>
    </row>
    <row r="497" spans="1:14" x14ac:dyDescent="0.25">
      <c r="A497" s="9" t="s">
        <v>899</v>
      </c>
      <c r="B497" s="9" t="s">
        <v>900</v>
      </c>
      <c r="C497" s="11">
        <v>3</v>
      </c>
      <c r="D497" s="10">
        <v>430</v>
      </c>
      <c r="E497" s="10">
        <v>840</v>
      </c>
      <c r="F497" s="9" t="s">
        <v>492</v>
      </c>
      <c r="G497" s="9" t="s">
        <v>500</v>
      </c>
      <c r="H497" s="9"/>
      <c r="I497" s="9"/>
      <c r="J497" s="9"/>
      <c r="K497" s="9"/>
      <c r="L497" s="10">
        <f>(Table27[[#This Row],[Size_min_B]]+Table27[[#This Row],[Size_max_B]])/2 * IF(Table27[[#This Row],[Unit_B]]="Pairs",2,1)</f>
        <v>1270</v>
      </c>
      <c r="M497" s="6">
        <f>Table27[[#This Row],[Size_mean_B]]/Table27[[#Totals],[Size_mean_B]]</f>
        <v>2.6341453876872771E-7</v>
      </c>
      <c r="N497" s="17">
        <f>SUM($M$2:Table27[[#This Row],[Column1]])</f>
        <v>0.99999697861449832</v>
      </c>
    </row>
    <row r="498" spans="1:14" x14ac:dyDescent="0.25">
      <c r="A498" s="9" t="s">
        <v>101</v>
      </c>
      <c r="B498" s="9" t="s">
        <v>100</v>
      </c>
      <c r="C498" s="11"/>
      <c r="D498" s="10">
        <v>110</v>
      </c>
      <c r="E498" s="10">
        <v>1100</v>
      </c>
      <c r="F498" s="9" t="s">
        <v>492</v>
      </c>
      <c r="G498" s="9" t="s">
        <v>502</v>
      </c>
      <c r="H498" s="9"/>
      <c r="I498" s="9"/>
      <c r="J498" s="9"/>
      <c r="K498" s="9"/>
      <c r="L498" s="10">
        <f>(Table27[[#This Row],[Size_min_B]]+Table27[[#This Row],[Size_max_B]])/2 * IF(Table27[[#This Row],[Unit_B]]="Pairs",2,1)</f>
        <v>1210</v>
      </c>
      <c r="M498" s="6">
        <f>Table27[[#This Row],[Size_mean_B]]/Table27[[#Totals],[Size_mean_B]]</f>
        <v>2.5096975740957521E-7</v>
      </c>
      <c r="N498" s="17">
        <f>SUM($M$2:Table27[[#This Row],[Column1]])</f>
        <v>0.99999722958425574</v>
      </c>
    </row>
    <row r="499" spans="1:14" x14ac:dyDescent="0.25">
      <c r="A499" s="9" t="s">
        <v>1321</v>
      </c>
      <c r="B499" s="9" t="s">
        <v>1322</v>
      </c>
      <c r="C499" s="11">
        <v>3</v>
      </c>
      <c r="D499" s="10">
        <v>980</v>
      </c>
      <c r="E499" s="10">
        <v>1400</v>
      </c>
      <c r="F499" s="9" t="s">
        <v>565</v>
      </c>
      <c r="G499" s="9" t="s">
        <v>498</v>
      </c>
      <c r="H499" s="9"/>
      <c r="I499" s="9"/>
      <c r="J499" s="9"/>
      <c r="K499" s="9"/>
      <c r="L499" s="10">
        <f>(Table27[[#This Row],[Size_min_B]]+Table27[[#This Row],[Size_max_B]])/2 * IF(Table27[[#This Row],[Unit_B]]="Pairs",2,1)</f>
        <v>1190</v>
      </c>
      <c r="M499" s="6">
        <f>Table27[[#This Row],[Size_mean_B]]/Table27[[#Totals],[Size_mean_B]]</f>
        <v>2.4682149695652441E-7</v>
      </c>
      <c r="N499" s="17">
        <f>SUM($M$2:Table27[[#This Row],[Column1]])</f>
        <v>0.99999747640575265</v>
      </c>
    </row>
    <row r="500" spans="1:14" x14ac:dyDescent="0.25">
      <c r="A500" s="9" t="s">
        <v>732</v>
      </c>
      <c r="B500" s="9" t="s">
        <v>733</v>
      </c>
      <c r="C500" s="11"/>
      <c r="D500" s="10">
        <v>570</v>
      </c>
      <c r="E500" s="10">
        <v>1700</v>
      </c>
      <c r="F500" s="9" t="s">
        <v>565</v>
      </c>
      <c r="G500" s="9" t="s">
        <v>502</v>
      </c>
      <c r="H500" s="9"/>
      <c r="I500" s="9"/>
      <c r="J500" s="9"/>
      <c r="K500" s="9"/>
      <c r="L500" s="10">
        <f>(Table27[[#This Row],[Size_min_B]]+Table27[[#This Row],[Size_max_B]])/2 * IF(Table27[[#This Row],[Unit_B]]="Pairs",2,1)</f>
        <v>1135</v>
      </c>
      <c r="M500" s="6">
        <f>Table27[[#This Row],[Size_mean_B]]/Table27[[#Totals],[Size_mean_B]]</f>
        <v>2.3541378071063461E-7</v>
      </c>
      <c r="N500" s="17">
        <f>SUM($M$2:Table27[[#This Row],[Column1]])</f>
        <v>0.99999771181953334</v>
      </c>
    </row>
    <row r="501" spans="1:14" x14ac:dyDescent="0.25">
      <c r="A501" s="9" t="s">
        <v>1347</v>
      </c>
      <c r="B501" s="9" t="s">
        <v>1348</v>
      </c>
      <c r="C501" s="11">
        <v>1</v>
      </c>
      <c r="D501" s="10">
        <v>850</v>
      </c>
      <c r="E501" s="10">
        <v>1200</v>
      </c>
      <c r="F501" s="9" t="s">
        <v>251</v>
      </c>
      <c r="G501" s="9" t="s">
        <v>493</v>
      </c>
      <c r="H501" s="9"/>
      <c r="I501" s="9"/>
      <c r="J501" s="9"/>
      <c r="K501" s="9"/>
      <c r="L501" s="10">
        <f>(Table27[[#This Row],[Size_min_B]]+Table27[[#This Row],[Size_max_B]])/2 * IF(Table27[[#This Row],[Unit_B]]="Pairs",2,1)</f>
        <v>1025</v>
      </c>
      <c r="M501" s="6">
        <f>Table27[[#This Row],[Size_mean_B]]/Table27[[#Totals],[Size_mean_B]]</f>
        <v>2.1259834821885505E-7</v>
      </c>
      <c r="N501" s="17">
        <f>SUM($M$2:Table27[[#This Row],[Column1]])</f>
        <v>0.9999979244178816</v>
      </c>
    </row>
    <row r="502" spans="1:14" x14ac:dyDescent="0.25">
      <c r="A502" s="9" t="s">
        <v>1325</v>
      </c>
      <c r="B502" s="9" t="s">
        <v>1326</v>
      </c>
      <c r="C502" s="11">
        <v>1</v>
      </c>
      <c r="D502" s="10">
        <v>230</v>
      </c>
      <c r="E502" s="10">
        <v>760</v>
      </c>
      <c r="F502" s="9" t="s">
        <v>492</v>
      </c>
      <c r="G502" s="9" t="s">
        <v>493</v>
      </c>
      <c r="H502" s="9"/>
      <c r="I502" s="9"/>
      <c r="J502" s="9"/>
      <c r="K502" s="9"/>
      <c r="L502" s="10">
        <f>(Table27[[#This Row],[Size_min_B]]+Table27[[#This Row],[Size_max_B]])/2 * IF(Table27[[#This Row],[Unit_B]]="Pairs",2,1)</f>
        <v>990</v>
      </c>
      <c r="M502" s="6">
        <f>Table27[[#This Row],[Size_mean_B]]/Table27[[#Totals],[Size_mean_B]]</f>
        <v>2.0533889242601608E-7</v>
      </c>
      <c r="N502" s="17">
        <f>SUM($M$2:Table27[[#This Row],[Column1]])</f>
        <v>0.99999812975677405</v>
      </c>
    </row>
    <row r="503" spans="1:14" x14ac:dyDescent="0.25">
      <c r="A503" s="9" t="s">
        <v>540</v>
      </c>
      <c r="B503" s="9" t="s">
        <v>541</v>
      </c>
      <c r="C503" s="11">
        <v>1</v>
      </c>
      <c r="D503" s="10">
        <v>250</v>
      </c>
      <c r="E503" s="10">
        <v>610</v>
      </c>
      <c r="F503" s="9" t="s">
        <v>492</v>
      </c>
      <c r="G503" s="9" t="s">
        <v>500</v>
      </c>
      <c r="H503" s="9">
        <v>7500</v>
      </c>
      <c r="I503" s="9">
        <v>15900</v>
      </c>
      <c r="J503" s="9" t="s">
        <v>251</v>
      </c>
      <c r="K503" s="9" t="s">
        <v>493</v>
      </c>
      <c r="L503" s="10">
        <f>(Table27[[#This Row],[Size_min_B]]+Table27[[#This Row],[Size_max_B]])/2 * IF(Table27[[#This Row],[Unit_B]]="Pairs",2,1)</f>
        <v>860</v>
      </c>
      <c r="M503" s="6">
        <f>Table27[[#This Row],[Size_mean_B]]/Table27[[#Totals],[Size_mean_B]]</f>
        <v>1.7837519948118569E-7</v>
      </c>
      <c r="N503" s="17">
        <f>SUM($M$2:Table27[[#This Row],[Column1]])</f>
        <v>0.99999830813197355</v>
      </c>
    </row>
    <row r="504" spans="1:14" x14ac:dyDescent="0.25">
      <c r="A504" s="9" t="s">
        <v>662</v>
      </c>
      <c r="B504" s="9" t="s">
        <v>663</v>
      </c>
      <c r="C504" s="11">
        <v>1</v>
      </c>
      <c r="D504" s="10">
        <v>350</v>
      </c>
      <c r="E504" s="10">
        <v>500</v>
      </c>
      <c r="F504" s="9" t="s">
        <v>492</v>
      </c>
      <c r="G504" s="9" t="s">
        <v>496</v>
      </c>
      <c r="H504" s="9"/>
      <c r="I504" s="9"/>
      <c r="J504" s="9"/>
      <c r="K504" s="9"/>
      <c r="L504" s="10">
        <f>(Table27[[#This Row],[Size_min_B]]+Table27[[#This Row],[Size_max_B]])/2 * IF(Table27[[#This Row],[Unit_B]]="Pairs",2,1)</f>
        <v>850</v>
      </c>
      <c r="M504" s="6">
        <f>Table27[[#This Row],[Size_mean_B]]/Table27[[#Totals],[Size_mean_B]]</f>
        <v>1.7630106925466027E-7</v>
      </c>
      <c r="N504" s="17">
        <f>SUM($M$2:Table27[[#This Row],[Column1]])</f>
        <v>0.99999848443304284</v>
      </c>
    </row>
    <row r="505" spans="1:14" x14ac:dyDescent="0.25">
      <c r="A505" s="9" t="s">
        <v>617</v>
      </c>
      <c r="B505" s="9" t="s">
        <v>618</v>
      </c>
      <c r="C505" s="11">
        <v>1</v>
      </c>
      <c r="D505" s="10">
        <v>370</v>
      </c>
      <c r="E505" s="10">
        <v>380</v>
      </c>
      <c r="F505" s="9" t="s">
        <v>492</v>
      </c>
      <c r="G505" s="9" t="s">
        <v>496</v>
      </c>
      <c r="H505" s="9">
        <v>900</v>
      </c>
      <c r="I505" s="9">
        <v>1000</v>
      </c>
      <c r="J505" s="9" t="s">
        <v>251</v>
      </c>
      <c r="K505" s="9" t="s">
        <v>496</v>
      </c>
      <c r="L505" s="10">
        <f>(Table27[[#This Row],[Size_min_B]]+Table27[[#This Row],[Size_max_B]])/2 * IF(Table27[[#This Row],[Unit_B]]="Pairs",2,1)</f>
        <v>750</v>
      </c>
      <c r="M505" s="6">
        <f>Table27[[#This Row],[Size_mean_B]]/Table27[[#Totals],[Size_mean_B]]</f>
        <v>1.5555976698940613E-7</v>
      </c>
      <c r="N505" s="17">
        <f>SUM($M$2:Table27[[#This Row],[Column1]])</f>
        <v>0.9999986399928098</v>
      </c>
    </row>
    <row r="506" spans="1:14" x14ac:dyDescent="0.25">
      <c r="A506" s="9" t="s">
        <v>776</v>
      </c>
      <c r="B506" s="9" t="s">
        <v>777</v>
      </c>
      <c r="C506" s="11">
        <v>1</v>
      </c>
      <c r="D506" s="10">
        <v>300</v>
      </c>
      <c r="E506" s="10">
        <v>1140</v>
      </c>
      <c r="F506" s="9" t="s">
        <v>562</v>
      </c>
      <c r="G506" s="9" t="s">
        <v>502</v>
      </c>
      <c r="H506" s="9"/>
      <c r="I506" s="9"/>
      <c r="J506" s="9"/>
      <c r="K506" s="9"/>
      <c r="L506" s="10">
        <f>(Table27[[#This Row],[Size_min_B]]+Table27[[#This Row],[Size_max_B]])/2 * IF(Table27[[#This Row],[Unit_B]]="Pairs",2,1)</f>
        <v>720</v>
      </c>
      <c r="M506" s="6">
        <f>Table27[[#This Row],[Size_mean_B]]/Table27[[#Totals],[Size_mean_B]]</f>
        <v>1.4933737630982988E-7</v>
      </c>
      <c r="N506" s="17">
        <f>SUM($M$2:Table27[[#This Row],[Column1]])</f>
        <v>0.99999878933018616</v>
      </c>
    </row>
    <row r="507" spans="1:14" x14ac:dyDescent="0.25">
      <c r="A507" s="9" t="s">
        <v>642</v>
      </c>
      <c r="B507" s="9" t="s">
        <v>643</v>
      </c>
      <c r="C507" s="11"/>
      <c r="D507" s="10">
        <v>100</v>
      </c>
      <c r="E507" s="10">
        <v>500</v>
      </c>
      <c r="F507" s="9" t="s">
        <v>492</v>
      </c>
      <c r="G507" s="9" t="s">
        <v>502</v>
      </c>
      <c r="H507" s="9"/>
      <c r="I507" s="9"/>
      <c r="J507" s="9"/>
      <c r="K507" s="9"/>
      <c r="L507" s="10">
        <f>(Table27[[#This Row],[Size_min_B]]+Table27[[#This Row],[Size_max_B]])/2 * IF(Table27[[#This Row],[Unit_B]]="Pairs",2,1)</f>
        <v>600</v>
      </c>
      <c r="M507" s="6">
        <f>Table27[[#This Row],[Size_mean_B]]/Table27[[#Totals],[Size_mean_B]]</f>
        <v>1.2444781359152489E-7</v>
      </c>
      <c r="N507" s="17">
        <f>SUM($M$2:Table27[[#This Row],[Column1]])</f>
        <v>0.99999891377799976</v>
      </c>
    </row>
    <row r="508" spans="1:14" x14ac:dyDescent="0.25">
      <c r="A508" s="9" t="s">
        <v>826</v>
      </c>
      <c r="B508" s="9" t="s">
        <v>827</v>
      </c>
      <c r="C508" s="11">
        <v>1</v>
      </c>
      <c r="D508" s="10">
        <v>250</v>
      </c>
      <c r="E508" s="10">
        <v>300</v>
      </c>
      <c r="F508" s="9" t="s">
        <v>492</v>
      </c>
      <c r="G508" s="9" t="s">
        <v>496</v>
      </c>
      <c r="H508" s="9"/>
      <c r="I508" s="9"/>
      <c r="J508" s="9"/>
      <c r="K508" s="9"/>
      <c r="L508" s="10">
        <f>(Table27[[#This Row],[Size_min_B]]+Table27[[#This Row],[Size_max_B]])/2 * IF(Table27[[#This Row],[Unit_B]]="Pairs",2,1)</f>
        <v>550</v>
      </c>
      <c r="M508" s="6">
        <f>Table27[[#This Row],[Size_mean_B]]/Table27[[#Totals],[Size_mean_B]]</f>
        <v>1.1407716245889782E-7</v>
      </c>
      <c r="N508" s="17">
        <f>SUM($M$2:Table27[[#This Row],[Column1]])</f>
        <v>0.99999902785516226</v>
      </c>
    </row>
    <row r="509" spans="1:14" x14ac:dyDescent="0.25">
      <c r="A509" s="9" t="s">
        <v>884</v>
      </c>
      <c r="B509" s="9" t="s">
        <v>263</v>
      </c>
      <c r="C509" s="11">
        <v>1</v>
      </c>
      <c r="D509" s="10">
        <v>140</v>
      </c>
      <c r="E509" s="10">
        <v>310</v>
      </c>
      <c r="F509" s="9" t="s">
        <v>492</v>
      </c>
      <c r="G509" s="9" t="s">
        <v>500</v>
      </c>
      <c r="H509" s="9">
        <v>2200</v>
      </c>
      <c r="I509" s="9">
        <v>7600</v>
      </c>
      <c r="J509" s="9" t="s">
        <v>251</v>
      </c>
      <c r="K509" s="9" t="s">
        <v>500</v>
      </c>
      <c r="L509" s="10">
        <f>(Table27[[#This Row],[Size_min_B]]+Table27[[#This Row],[Size_max_B]])/2 * IF(Table27[[#This Row],[Unit_B]]="Pairs",2,1)</f>
        <v>450</v>
      </c>
      <c r="M509" s="6">
        <f>Table27[[#This Row],[Size_mean_B]]/Table27[[#Totals],[Size_mean_B]]</f>
        <v>9.3335860193643674E-8</v>
      </c>
      <c r="N509" s="17">
        <f>SUM($M$2:Table27[[#This Row],[Column1]])</f>
        <v>0.99999912119102241</v>
      </c>
    </row>
    <row r="510" spans="1:14" x14ac:dyDescent="0.25">
      <c r="A510" s="9" t="s">
        <v>544</v>
      </c>
      <c r="B510" s="9" t="s">
        <v>545</v>
      </c>
      <c r="C510" s="11">
        <v>3</v>
      </c>
      <c r="D510" s="10">
        <v>170</v>
      </c>
      <c r="E510" s="10">
        <v>260</v>
      </c>
      <c r="F510" s="9" t="s">
        <v>492</v>
      </c>
      <c r="G510" s="9" t="s">
        <v>500</v>
      </c>
      <c r="H510" s="9"/>
      <c r="I510" s="9"/>
      <c r="J510" s="9"/>
      <c r="K510" s="9"/>
      <c r="L510" s="10">
        <f>(Table27[[#This Row],[Size_min_B]]+Table27[[#This Row],[Size_max_B]])/2 * IF(Table27[[#This Row],[Unit_B]]="Pairs",2,1)</f>
        <v>430</v>
      </c>
      <c r="M510" s="6">
        <f>Table27[[#This Row],[Size_mean_B]]/Table27[[#Totals],[Size_mean_B]]</f>
        <v>8.9187599740592847E-8</v>
      </c>
      <c r="N510" s="17">
        <f>SUM($M$2:Table27[[#This Row],[Column1]])</f>
        <v>0.99999921037862216</v>
      </c>
    </row>
    <row r="511" spans="1:14" x14ac:dyDescent="0.25">
      <c r="A511" s="9" t="s">
        <v>503</v>
      </c>
      <c r="B511" s="9" t="s">
        <v>504</v>
      </c>
      <c r="C511" s="11">
        <v>1</v>
      </c>
      <c r="D511" s="10">
        <v>60</v>
      </c>
      <c r="E511" s="10">
        <v>300</v>
      </c>
      <c r="F511" s="9" t="s">
        <v>492</v>
      </c>
      <c r="G511" s="9" t="s">
        <v>500</v>
      </c>
      <c r="H511" s="9"/>
      <c r="I511" s="9"/>
      <c r="J511" s="9"/>
      <c r="K511" s="9"/>
      <c r="L511" s="10">
        <f>(Table27[[#This Row],[Size_min_B]]+Table27[[#This Row],[Size_max_B]])/2 * IF(Table27[[#This Row],[Unit_B]]="Pairs",2,1)</f>
        <v>360</v>
      </c>
      <c r="M511" s="6">
        <f>Table27[[#This Row],[Size_mean_B]]/Table27[[#Totals],[Size_mean_B]]</f>
        <v>7.4668688154914939E-8</v>
      </c>
      <c r="N511" s="17">
        <f>SUM($M$2:Table27[[#This Row],[Column1]])</f>
        <v>0.99999928504731028</v>
      </c>
    </row>
    <row r="512" spans="1:14" x14ac:dyDescent="0.25">
      <c r="A512" s="9" t="s">
        <v>1106</v>
      </c>
      <c r="B512" s="9" t="s">
        <v>1107</v>
      </c>
      <c r="C512" s="11">
        <v>1</v>
      </c>
      <c r="D512" s="10">
        <v>160</v>
      </c>
      <c r="E512" s="10">
        <v>180</v>
      </c>
      <c r="F512" s="9" t="s">
        <v>492</v>
      </c>
      <c r="G512" s="9" t="s">
        <v>493</v>
      </c>
      <c r="H512" s="9"/>
      <c r="I512" s="9"/>
      <c r="J512" s="9"/>
      <c r="K512" s="9"/>
      <c r="L512" s="10">
        <f>(Table27[[#This Row],[Size_min_B]]+Table27[[#This Row],[Size_max_B]])/2 * IF(Table27[[#This Row],[Unit_B]]="Pairs",2,1)</f>
        <v>340</v>
      </c>
      <c r="M512" s="6">
        <f>Table27[[#This Row],[Size_mean_B]]/Table27[[#Totals],[Size_mean_B]]</f>
        <v>7.0520427701864112E-8</v>
      </c>
      <c r="N512" s="17">
        <f>SUM($M$2:Table27[[#This Row],[Column1]])</f>
        <v>0.999999355567738</v>
      </c>
    </row>
    <row r="513" spans="1:14" x14ac:dyDescent="0.25">
      <c r="A513" s="9" t="s">
        <v>538</v>
      </c>
      <c r="B513" s="9" t="s">
        <v>539</v>
      </c>
      <c r="C513" s="11"/>
      <c r="D513" s="10">
        <v>110</v>
      </c>
      <c r="E513" s="10">
        <v>200</v>
      </c>
      <c r="F513" s="9" t="s">
        <v>492</v>
      </c>
      <c r="G513" s="9" t="s">
        <v>502</v>
      </c>
      <c r="H513" s="9"/>
      <c r="I513" s="9"/>
      <c r="J513" s="9"/>
      <c r="K513" s="9"/>
      <c r="L513" s="10">
        <f>(Table27[[#This Row],[Size_min_B]]+Table27[[#This Row],[Size_max_B]])/2 * IF(Table27[[#This Row],[Unit_B]]="Pairs",2,1)</f>
        <v>310</v>
      </c>
      <c r="M513" s="6">
        <f>Table27[[#This Row],[Size_mean_B]]/Table27[[#Totals],[Size_mean_B]]</f>
        <v>6.4298037022287872E-8</v>
      </c>
      <c r="N513" s="17">
        <f>SUM($M$2:Table27[[#This Row],[Column1]])</f>
        <v>0.99999941986577501</v>
      </c>
    </row>
    <row r="514" spans="1:14" x14ac:dyDescent="0.25">
      <c r="A514" s="9" t="s">
        <v>774</v>
      </c>
      <c r="B514" s="9" t="s">
        <v>775</v>
      </c>
      <c r="C514" s="11">
        <v>3</v>
      </c>
      <c r="D514" s="10">
        <v>50</v>
      </c>
      <c r="E514" s="10">
        <v>250</v>
      </c>
      <c r="F514" s="9" t="s">
        <v>492</v>
      </c>
      <c r="G514" s="9" t="s">
        <v>500</v>
      </c>
      <c r="H514" s="9"/>
      <c r="I514" s="9"/>
      <c r="J514" s="9"/>
      <c r="K514" s="9"/>
      <c r="L514" s="10">
        <f>(Table27[[#This Row],[Size_min_B]]+Table27[[#This Row],[Size_max_B]])/2 * IF(Table27[[#This Row],[Unit_B]]="Pairs",2,1)</f>
        <v>300</v>
      </c>
      <c r="M514" s="6">
        <f>Table27[[#This Row],[Size_mean_B]]/Table27[[#Totals],[Size_mean_B]]</f>
        <v>6.2223906795762445E-8</v>
      </c>
      <c r="N514" s="17">
        <f>SUM($M$2:Table27[[#This Row],[Column1]])</f>
        <v>0.99999948208968181</v>
      </c>
    </row>
    <row r="515" spans="1:14" x14ac:dyDescent="0.25">
      <c r="A515" s="9" t="s">
        <v>765</v>
      </c>
      <c r="B515" s="9" t="s">
        <v>766</v>
      </c>
      <c r="C515" s="11">
        <v>3</v>
      </c>
      <c r="D515" s="10">
        <v>100</v>
      </c>
      <c r="E515" s="10">
        <v>200</v>
      </c>
      <c r="F515" s="9" t="s">
        <v>492</v>
      </c>
      <c r="G515" s="9" t="s">
        <v>500</v>
      </c>
      <c r="H515" s="9"/>
      <c r="I515" s="9"/>
      <c r="J515" s="9"/>
      <c r="K515" s="9"/>
      <c r="L515" s="10">
        <f>(Table27[[#This Row],[Size_min_B]]+Table27[[#This Row],[Size_max_B]])/2 * IF(Table27[[#This Row],[Unit_B]]="Pairs",2,1)</f>
        <v>300</v>
      </c>
      <c r="M515" s="6">
        <f>Table27[[#This Row],[Size_mean_B]]/Table27[[#Totals],[Size_mean_B]]</f>
        <v>6.2223906795762445E-8</v>
      </c>
      <c r="N515" s="17">
        <f>SUM($M$2:Table27[[#This Row],[Column1]])</f>
        <v>0.99999954431358862</v>
      </c>
    </row>
    <row r="516" spans="1:14" x14ac:dyDescent="0.25">
      <c r="A516" s="9" t="s">
        <v>649</v>
      </c>
      <c r="B516" s="9" t="s">
        <v>650</v>
      </c>
      <c r="C516" s="11"/>
      <c r="D516" s="10">
        <v>50</v>
      </c>
      <c r="E516" s="10">
        <v>210</v>
      </c>
      <c r="F516" s="9" t="s">
        <v>492</v>
      </c>
      <c r="G516" s="9" t="s">
        <v>502</v>
      </c>
      <c r="H516" s="9"/>
      <c r="I516" s="9"/>
      <c r="J516" s="9"/>
      <c r="K516" s="9"/>
      <c r="L516" s="10">
        <f>(Table27[[#This Row],[Size_min_B]]+Table27[[#This Row],[Size_max_B]])/2 * IF(Table27[[#This Row],[Unit_B]]="Pairs",2,1)</f>
        <v>260</v>
      </c>
      <c r="M516" s="6">
        <f>Table27[[#This Row],[Size_mean_B]]/Table27[[#Totals],[Size_mean_B]]</f>
        <v>5.3927385889660791E-8</v>
      </c>
      <c r="N516" s="17">
        <f>SUM($M$2:Table27[[#This Row],[Column1]])</f>
        <v>0.99999959824097451</v>
      </c>
    </row>
    <row r="517" spans="1:14" x14ac:dyDescent="0.25">
      <c r="A517" s="9" t="s">
        <v>991</v>
      </c>
      <c r="B517" s="9" t="s">
        <v>992</v>
      </c>
      <c r="C517" s="11">
        <v>1</v>
      </c>
      <c r="D517" s="10">
        <v>120</v>
      </c>
      <c r="E517" s="10">
        <v>132</v>
      </c>
      <c r="F517" s="9" t="s">
        <v>492</v>
      </c>
      <c r="G517" s="9" t="s">
        <v>496</v>
      </c>
      <c r="H517" s="9"/>
      <c r="I517" s="9"/>
      <c r="J517" s="9"/>
      <c r="K517" s="9"/>
      <c r="L517" s="10">
        <f>(Table27[[#This Row],[Size_min_B]]+Table27[[#This Row],[Size_max_B]])/2 * IF(Table27[[#This Row],[Unit_B]]="Pairs",2,1)</f>
        <v>252</v>
      </c>
      <c r="M517" s="6">
        <f>Table27[[#This Row],[Size_mean_B]]/Table27[[#Totals],[Size_mean_B]]</f>
        <v>5.2268081708440461E-8</v>
      </c>
      <c r="N517" s="17">
        <f>SUM($M$2:Table27[[#This Row],[Column1]])</f>
        <v>0.99999965050905626</v>
      </c>
    </row>
    <row r="518" spans="1:14" x14ac:dyDescent="0.25">
      <c r="A518" s="9" t="s">
        <v>1225</v>
      </c>
      <c r="B518" s="9" t="s">
        <v>1226</v>
      </c>
      <c r="C518" s="11">
        <v>3</v>
      </c>
      <c r="D518" s="10">
        <v>50</v>
      </c>
      <c r="E518" s="10">
        <v>200</v>
      </c>
      <c r="F518" s="9" t="s">
        <v>492</v>
      </c>
      <c r="G518" s="9" t="s">
        <v>500</v>
      </c>
      <c r="H518" s="9"/>
      <c r="I518" s="9"/>
      <c r="J518" s="9"/>
      <c r="K518" s="9"/>
      <c r="L518" s="10">
        <f>(Table27[[#This Row],[Size_min_B]]+Table27[[#This Row],[Size_max_B]])/2 * IF(Table27[[#This Row],[Unit_B]]="Pairs",2,1)</f>
        <v>250</v>
      </c>
      <c r="M518" s="6">
        <f>Table27[[#This Row],[Size_mean_B]]/Table27[[#Totals],[Size_mean_B]]</f>
        <v>5.1853255663135377E-8</v>
      </c>
      <c r="N518" s="17">
        <f>SUM($M$2:Table27[[#This Row],[Column1]])</f>
        <v>0.99999970236231195</v>
      </c>
    </row>
    <row r="519" spans="1:14" x14ac:dyDescent="0.25">
      <c r="A519" s="9" t="s">
        <v>761</v>
      </c>
      <c r="B519" s="9" t="s">
        <v>762</v>
      </c>
      <c r="C519" s="11"/>
      <c r="D519" s="10">
        <v>50</v>
      </c>
      <c r="E519" s="10">
        <v>120</v>
      </c>
      <c r="F519" s="9" t="s">
        <v>492</v>
      </c>
      <c r="G519" s="9" t="s">
        <v>502</v>
      </c>
      <c r="H519" s="9"/>
      <c r="I519" s="9"/>
      <c r="J519" s="9"/>
      <c r="K519" s="9"/>
      <c r="L519" s="10">
        <f>(Table27[[#This Row],[Size_min_B]]+Table27[[#This Row],[Size_max_B]])/2 * IF(Table27[[#This Row],[Unit_B]]="Pairs",2,1)</f>
        <v>170</v>
      </c>
      <c r="M519" s="6">
        <f>Table27[[#This Row],[Size_mean_B]]/Table27[[#Totals],[Size_mean_B]]</f>
        <v>3.5260213850932056E-8</v>
      </c>
      <c r="N519" s="17">
        <f>SUM($M$2:Table27[[#This Row],[Column1]])</f>
        <v>0.99999973762252581</v>
      </c>
    </row>
    <row r="520" spans="1:14" x14ac:dyDescent="0.25">
      <c r="A520" s="9" t="s">
        <v>1108</v>
      </c>
      <c r="B520" s="9" t="s">
        <v>1109</v>
      </c>
      <c r="C520" s="11">
        <v>3</v>
      </c>
      <c r="D520" s="10">
        <v>30</v>
      </c>
      <c r="E520" s="10">
        <v>120</v>
      </c>
      <c r="F520" s="9" t="s">
        <v>492</v>
      </c>
      <c r="G520" s="9" t="s">
        <v>500</v>
      </c>
      <c r="H520" s="9"/>
      <c r="I520" s="9"/>
      <c r="J520" s="9"/>
      <c r="K520" s="9"/>
      <c r="L520" s="10">
        <f>(Table27[[#This Row],[Size_min_B]]+Table27[[#This Row],[Size_max_B]])/2 * IF(Table27[[#This Row],[Unit_B]]="Pairs",2,1)</f>
        <v>150</v>
      </c>
      <c r="M520" s="6">
        <f>Table27[[#This Row],[Size_mean_B]]/Table27[[#Totals],[Size_mean_B]]</f>
        <v>3.1111953397881222E-8</v>
      </c>
      <c r="N520" s="17">
        <f>SUM($M$2:Table27[[#This Row],[Column1]])</f>
        <v>0.99999976873447916</v>
      </c>
    </row>
    <row r="521" spans="1:14" x14ac:dyDescent="0.25">
      <c r="A521" s="9" t="s">
        <v>700</v>
      </c>
      <c r="B521" s="9" t="s">
        <v>701</v>
      </c>
      <c r="C521" s="11"/>
      <c r="D521" s="10">
        <v>50</v>
      </c>
      <c r="E521" s="10">
        <v>100</v>
      </c>
      <c r="F521" s="9" t="s">
        <v>492</v>
      </c>
      <c r="G521" s="9" t="s">
        <v>493</v>
      </c>
      <c r="H521" s="9"/>
      <c r="I521" s="9"/>
      <c r="J521" s="9"/>
      <c r="K521" s="9"/>
      <c r="L521" s="10">
        <f>(Table27[[#This Row],[Size_min_B]]+Table27[[#This Row],[Size_max_B]])/2 * IF(Table27[[#This Row],[Unit_B]]="Pairs",2,1)</f>
        <v>150</v>
      </c>
      <c r="M521" s="6">
        <f>Table27[[#This Row],[Size_mean_B]]/Table27[[#Totals],[Size_mean_B]]</f>
        <v>3.1111953397881222E-8</v>
      </c>
      <c r="N521" s="17">
        <f>SUM($M$2:Table27[[#This Row],[Column1]])</f>
        <v>0.9999997998464325</v>
      </c>
    </row>
    <row r="522" spans="1:14" x14ac:dyDescent="0.25">
      <c r="A522" s="9" t="s">
        <v>920</v>
      </c>
      <c r="B522" s="9" t="s">
        <v>921</v>
      </c>
      <c r="C522" s="11"/>
      <c r="D522" s="10">
        <v>50</v>
      </c>
      <c r="E522" s="10">
        <v>100</v>
      </c>
      <c r="F522" s="9" t="s">
        <v>492</v>
      </c>
      <c r="G522" s="9" t="s">
        <v>496</v>
      </c>
      <c r="H522" s="9"/>
      <c r="I522" s="9"/>
      <c r="J522" s="9"/>
      <c r="K522" s="9"/>
      <c r="L522" s="10">
        <f>(Table27[[#This Row],[Size_min_B]]+Table27[[#This Row],[Size_max_B]])/2 * IF(Table27[[#This Row],[Unit_B]]="Pairs",2,1)</f>
        <v>150</v>
      </c>
      <c r="M522" s="6">
        <f>Table27[[#This Row],[Size_mean_B]]/Table27[[#Totals],[Size_mean_B]]</f>
        <v>3.1111953397881222E-8</v>
      </c>
      <c r="N522" s="17">
        <f>SUM($M$2:Table27[[#This Row],[Column1]])</f>
        <v>0.99999983095838585</v>
      </c>
    </row>
    <row r="523" spans="1:14" x14ac:dyDescent="0.25">
      <c r="A523" s="9" t="s">
        <v>1287</v>
      </c>
      <c r="B523" s="9" t="s">
        <v>1288</v>
      </c>
      <c r="C523" s="11">
        <v>3</v>
      </c>
      <c r="D523" s="10">
        <v>50</v>
      </c>
      <c r="E523" s="10">
        <v>100</v>
      </c>
      <c r="F523" s="9" t="s">
        <v>492</v>
      </c>
      <c r="G523" s="9" t="s">
        <v>500</v>
      </c>
      <c r="H523" s="9"/>
      <c r="I523" s="9"/>
      <c r="J523" s="9"/>
      <c r="K523" s="9"/>
      <c r="L523" s="10">
        <f>(Table27[[#This Row],[Size_min_B]]+Table27[[#This Row],[Size_max_B]])/2 * IF(Table27[[#This Row],[Unit_B]]="Pairs",2,1)</f>
        <v>150</v>
      </c>
      <c r="M523" s="6">
        <f>Table27[[#This Row],[Size_mean_B]]/Table27[[#Totals],[Size_mean_B]]</f>
        <v>3.1111953397881222E-8</v>
      </c>
      <c r="N523" s="17">
        <f>SUM($M$2:Table27[[#This Row],[Column1]])</f>
        <v>0.9999998620703392</v>
      </c>
    </row>
    <row r="524" spans="1:14" x14ac:dyDescent="0.25">
      <c r="A524" s="9" t="s">
        <v>494</v>
      </c>
      <c r="B524" s="9" t="s">
        <v>495</v>
      </c>
      <c r="C524" s="11">
        <v>1</v>
      </c>
      <c r="D524" s="10">
        <v>65</v>
      </c>
      <c r="E524" s="10">
        <v>80</v>
      </c>
      <c r="F524" s="9" t="s">
        <v>492</v>
      </c>
      <c r="G524" s="9" t="s">
        <v>496</v>
      </c>
      <c r="H524" s="9"/>
      <c r="I524" s="9"/>
      <c r="J524" s="9"/>
      <c r="K524" s="9"/>
      <c r="L524" s="10">
        <f>(Table27[[#This Row],[Size_min_B]]+Table27[[#This Row],[Size_max_B]])/2 * IF(Table27[[#This Row],[Unit_B]]="Pairs",2,1)</f>
        <v>145</v>
      </c>
      <c r="M524" s="6">
        <f>Table27[[#This Row],[Size_mean_B]]/Table27[[#Totals],[Size_mean_B]]</f>
        <v>3.0074888284618516E-8</v>
      </c>
      <c r="N524" s="17">
        <f>SUM($M$2:Table27[[#This Row],[Column1]])</f>
        <v>0.99999989214522744</v>
      </c>
    </row>
    <row r="525" spans="1:14" x14ac:dyDescent="0.25">
      <c r="A525" s="9" t="s">
        <v>1240</v>
      </c>
      <c r="B525" s="9" t="s">
        <v>1241</v>
      </c>
      <c r="C525" s="11">
        <v>3</v>
      </c>
      <c r="D525" s="10">
        <v>50</v>
      </c>
      <c r="E525" s="10">
        <v>80</v>
      </c>
      <c r="F525" s="9" t="s">
        <v>492</v>
      </c>
      <c r="G525" s="9" t="s">
        <v>500</v>
      </c>
      <c r="H525" s="9"/>
      <c r="I525" s="9"/>
      <c r="J525" s="9"/>
      <c r="K525" s="9"/>
      <c r="L525" s="10">
        <f>(Table27[[#This Row],[Size_min_B]]+Table27[[#This Row],[Size_max_B]])/2 * IF(Table27[[#This Row],[Unit_B]]="Pairs",2,1)</f>
        <v>130</v>
      </c>
      <c r="M525" s="6">
        <f>Table27[[#This Row],[Size_mean_B]]/Table27[[#Totals],[Size_mean_B]]</f>
        <v>2.6963692944830395E-8</v>
      </c>
      <c r="N525" s="17">
        <f>SUM($M$2:Table27[[#This Row],[Column1]])</f>
        <v>0.99999991910892039</v>
      </c>
    </row>
    <row r="526" spans="1:14" x14ac:dyDescent="0.25">
      <c r="A526" s="9" t="s">
        <v>771</v>
      </c>
      <c r="B526" s="9" t="s">
        <v>772</v>
      </c>
      <c r="C526" s="11"/>
      <c r="D526" s="10">
        <v>10</v>
      </c>
      <c r="E526" s="10">
        <v>100</v>
      </c>
      <c r="F526" s="9" t="s">
        <v>492</v>
      </c>
      <c r="G526" s="9" t="s">
        <v>502</v>
      </c>
      <c r="H526" s="9"/>
      <c r="I526" s="9"/>
      <c r="J526" s="9"/>
      <c r="K526" s="9"/>
      <c r="L526" s="10">
        <f>(Table27[[#This Row],[Size_min_B]]+Table27[[#This Row],[Size_max_B]])/2 * IF(Table27[[#This Row],[Unit_B]]="Pairs",2,1)</f>
        <v>110</v>
      </c>
      <c r="M526" s="6">
        <f>Table27[[#This Row],[Size_mean_B]]/Table27[[#Totals],[Size_mean_B]]</f>
        <v>2.2815432491779565E-8</v>
      </c>
      <c r="N526" s="17">
        <f>SUM($M$2:Table27[[#This Row],[Column1]])</f>
        <v>0.99999994192435293</v>
      </c>
    </row>
    <row r="527" spans="1:14" x14ac:dyDescent="0.25">
      <c r="A527" s="9" t="s">
        <v>715</v>
      </c>
      <c r="B527" s="9" t="s">
        <v>716</v>
      </c>
      <c r="C527" s="11">
        <v>3</v>
      </c>
      <c r="D527" s="10">
        <v>25</v>
      </c>
      <c r="E527" s="10">
        <v>85</v>
      </c>
      <c r="F527" s="9" t="s">
        <v>492</v>
      </c>
      <c r="G527" s="9" t="s">
        <v>514</v>
      </c>
      <c r="H527" s="9">
        <v>80</v>
      </c>
      <c r="I527" s="9">
        <v>90</v>
      </c>
      <c r="J527" s="9" t="s">
        <v>251</v>
      </c>
      <c r="K527" s="9" t="s">
        <v>514</v>
      </c>
      <c r="L527" s="10">
        <f>(Table27[[#This Row],[Size_min_B]]+Table27[[#This Row],[Size_max_B]])/2 * IF(Table27[[#This Row],[Unit_B]]="Pairs",2,1)</f>
        <v>110</v>
      </c>
      <c r="M527" s="6">
        <f>Table27[[#This Row],[Size_mean_B]]/Table27[[#Totals],[Size_mean_B]]</f>
        <v>2.2815432491779565E-8</v>
      </c>
      <c r="N527" s="17">
        <f>SUM($M$2:Table27[[#This Row],[Column1]])</f>
        <v>0.99999996473978547</v>
      </c>
    </row>
    <row r="528" spans="1:14" x14ac:dyDescent="0.25">
      <c r="A528" s="9" t="s">
        <v>604</v>
      </c>
      <c r="B528" s="9" t="s">
        <v>605</v>
      </c>
      <c r="C528" s="11">
        <v>1</v>
      </c>
      <c r="D528" s="10">
        <v>5</v>
      </c>
      <c r="E528" s="10">
        <v>50</v>
      </c>
      <c r="F528" s="9" t="s">
        <v>492</v>
      </c>
      <c r="G528" s="9" t="s">
        <v>502</v>
      </c>
      <c r="H528" s="9">
        <v>30800</v>
      </c>
      <c r="I528" s="9">
        <v>41200</v>
      </c>
      <c r="J528" s="9" t="s">
        <v>251</v>
      </c>
      <c r="K528" s="9" t="s">
        <v>493</v>
      </c>
      <c r="L528" s="10">
        <f>(Table27[[#This Row],[Size_min_B]]+Table27[[#This Row],[Size_max_B]])/2 * IF(Table27[[#This Row],[Unit_B]]="Pairs",2,1)</f>
        <v>55</v>
      </c>
      <c r="M528" s="6">
        <f>Table27[[#This Row],[Size_mean_B]]/Table27[[#Totals],[Size_mean_B]]</f>
        <v>1.1407716245889783E-8</v>
      </c>
      <c r="N528" s="17">
        <f>SUM($M$2:Table27[[#This Row],[Column1]])</f>
        <v>0.99999997614750169</v>
      </c>
    </row>
    <row r="529" spans="1:14" x14ac:dyDescent="0.25">
      <c r="A529" s="9" t="s">
        <v>704</v>
      </c>
      <c r="B529" s="9" t="s">
        <v>705</v>
      </c>
      <c r="C529" s="11"/>
      <c r="D529" s="10">
        <v>20</v>
      </c>
      <c r="E529" s="10">
        <v>30</v>
      </c>
      <c r="F529" s="9" t="s">
        <v>492</v>
      </c>
      <c r="G529" s="9" t="s">
        <v>502</v>
      </c>
      <c r="H529" s="9"/>
      <c r="I529" s="9"/>
      <c r="J529" s="9"/>
      <c r="K529" s="9"/>
      <c r="L529" s="10">
        <f>(Table27[[#This Row],[Size_min_B]]+Table27[[#This Row],[Size_max_B]])/2 * IF(Table27[[#This Row],[Unit_B]]="Pairs",2,1)</f>
        <v>50</v>
      </c>
      <c r="M529" s="6">
        <f>Table27[[#This Row],[Size_mean_B]]/Table27[[#Totals],[Size_mean_B]]</f>
        <v>1.0370651132627076E-8</v>
      </c>
      <c r="N529" s="17">
        <f>SUM($M$2:Table27[[#This Row],[Column1]])</f>
        <v>0.99999998651815281</v>
      </c>
    </row>
    <row r="530" spans="1:14" x14ac:dyDescent="0.25">
      <c r="A530" s="9" t="s">
        <v>505</v>
      </c>
      <c r="B530" s="9" t="s">
        <v>506</v>
      </c>
      <c r="C530" s="11">
        <v>1</v>
      </c>
      <c r="D530" s="10">
        <v>10</v>
      </c>
      <c r="E530" s="10">
        <v>10</v>
      </c>
      <c r="F530" s="9" t="s">
        <v>492</v>
      </c>
      <c r="G530" s="9" t="s">
        <v>502</v>
      </c>
      <c r="H530" s="9">
        <v>1000</v>
      </c>
      <c r="I530" s="9">
        <v>1000</v>
      </c>
      <c r="J530" s="9" t="s">
        <v>251</v>
      </c>
      <c r="K530" s="9" t="s">
        <v>502</v>
      </c>
      <c r="L530" s="10">
        <f>(Table27[[#This Row],[Size_min_B]]+Table27[[#This Row],[Size_max_B]])/2 * IF(Table27[[#This Row],[Unit_B]]="Pairs",2,1)</f>
        <v>20</v>
      </c>
      <c r="M530" s="6">
        <f>Table27[[#This Row],[Size_mean_B]]/Table27[[#Totals],[Size_mean_B]]</f>
        <v>4.1482604530508303E-9</v>
      </c>
      <c r="N530" s="17">
        <f>SUM($M$2:Table27[[#This Row],[Column1]])</f>
        <v>0.99999999066641321</v>
      </c>
    </row>
    <row r="531" spans="1:14" x14ac:dyDescent="0.25">
      <c r="A531" s="9" t="s">
        <v>727</v>
      </c>
      <c r="B531" s="9" t="s">
        <v>728</v>
      </c>
      <c r="C531" s="11">
        <v>1</v>
      </c>
      <c r="D531" s="10">
        <v>5</v>
      </c>
      <c r="E531" s="10">
        <v>10</v>
      </c>
      <c r="F531" s="9" t="s">
        <v>492</v>
      </c>
      <c r="G531" s="9" t="s">
        <v>502</v>
      </c>
      <c r="H531" s="9">
        <v>10800</v>
      </c>
      <c r="I531" s="9">
        <v>81600</v>
      </c>
      <c r="J531" s="9" t="s">
        <v>251</v>
      </c>
      <c r="K531" s="9" t="s">
        <v>500</v>
      </c>
      <c r="L531" s="10">
        <f>(Table27[[#This Row],[Size_min_B]]+Table27[[#This Row],[Size_max_B]])/2 * IF(Table27[[#This Row],[Unit_B]]="Pairs",2,1)</f>
        <v>15</v>
      </c>
      <c r="M531" s="6">
        <f>Table27[[#This Row],[Size_mean_B]]/Table27[[#Totals],[Size_mean_B]]</f>
        <v>3.1111953397881227E-9</v>
      </c>
      <c r="N531" s="17">
        <f>SUM($M$2:Table27[[#This Row],[Column1]])</f>
        <v>0.99999999377760851</v>
      </c>
    </row>
    <row r="532" spans="1:14" x14ac:dyDescent="0.25">
      <c r="A532" s="9" t="s">
        <v>622</v>
      </c>
      <c r="B532" s="9" t="s">
        <v>623</v>
      </c>
      <c r="C532" s="11">
        <v>1</v>
      </c>
      <c r="D532" s="10">
        <v>0</v>
      </c>
      <c r="E532" s="10">
        <v>10</v>
      </c>
      <c r="F532" s="9" t="s">
        <v>492</v>
      </c>
      <c r="G532" s="9" t="s">
        <v>500</v>
      </c>
      <c r="H532" s="9"/>
      <c r="I532" s="9"/>
      <c r="J532" s="9"/>
      <c r="K532" s="9"/>
      <c r="L532" s="10">
        <f>(Table27[[#This Row],[Size_min_B]]+Table27[[#This Row],[Size_max_B]])/2 * IF(Table27[[#This Row],[Unit_B]]="Pairs",2,1)</f>
        <v>10</v>
      </c>
      <c r="M532" s="6">
        <f>Table27[[#This Row],[Size_mean_B]]/Table27[[#Totals],[Size_mean_B]]</f>
        <v>2.0741302265254152E-9</v>
      </c>
      <c r="N532" s="17">
        <f>SUM($M$2:Table27[[#This Row],[Column1]])</f>
        <v>0.99999999585173871</v>
      </c>
    </row>
    <row r="533" spans="1:14" x14ac:dyDescent="0.25">
      <c r="A533" s="9" t="s">
        <v>778</v>
      </c>
      <c r="B533" s="9" t="s">
        <v>779</v>
      </c>
      <c r="C533" s="11"/>
      <c r="D533" s="10">
        <v>0</v>
      </c>
      <c r="E533" s="10">
        <v>10</v>
      </c>
      <c r="F533" s="9" t="s">
        <v>492</v>
      </c>
      <c r="G533" s="9" t="s">
        <v>502</v>
      </c>
      <c r="H533" s="9"/>
      <c r="I533" s="9"/>
      <c r="J533" s="9"/>
      <c r="K533" s="9"/>
      <c r="L533" s="10">
        <f>(Table27[[#This Row],[Size_min_B]]+Table27[[#This Row],[Size_max_B]])/2 * IF(Table27[[#This Row],[Unit_B]]="Pairs",2,1)</f>
        <v>10</v>
      </c>
      <c r="M533" s="6">
        <f>Table27[[#This Row],[Size_mean_B]]/Table27[[#Totals],[Size_mean_B]]</f>
        <v>2.0741302265254152E-9</v>
      </c>
      <c r="N533" s="17">
        <f>SUM($M$2:Table27[[#This Row],[Column1]])</f>
        <v>0.99999999792586891</v>
      </c>
    </row>
    <row r="534" spans="1:14" x14ac:dyDescent="0.25">
      <c r="A534" s="9" t="s">
        <v>1333</v>
      </c>
      <c r="B534" s="9" t="s">
        <v>1334</v>
      </c>
      <c r="C534" s="11">
        <v>1</v>
      </c>
      <c r="D534" s="10">
        <v>0</v>
      </c>
      <c r="E534" s="10">
        <v>10</v>
      </c>
      <c r="F534" s="9" t="s">
        <v>251</v>
      </c>
      <c r="G534" s="9" t="s">
        <v>500</v>
      </c>
      <c r="H534" s="9"/>
      <c r="I534" s="9"/>
      <c r="J534" s="9"/>
      <c r="K534" s="9"/>
      <c r="L534" s="10">
        <f>(Table27[[#This Row],[Size_min_B]]+Table27[[#This Row],[Size_max_B]])/2 * IF(Table27[[#This Row],[Unit_B]]="Pairs",2,1)</f>
        <v>5</v>
      </c>
      <c r="M534" s="6">
        <f>Table27[[#This Row],[Size_mean_B]]/Table27[[#Totals],[Size_mean_B]]</f>
        <v>1.0370651132627076E-9</v>
      </c>
      <c r="N534" s="17">
        <f>SUM($M$2:Table27[[#This Row],[Column1]])</f>
        <v>0.99999999896293401</v>
      </c>
    </row>
    <row r="535" spans="1:14" x14ac:dyDescent="0.25">
      <c r="A535" s="9" t="s">
        <v>680</v>
      </c>
      <c r="B535" s="9" t="s">
        <v>681</v>
      </c>
      <c r="C535" s="11"/>
      <c r="D535" s="10">
        <v>0</v>
      </c>
      <c r="E535" s="10">
        <v>5</v>
      </c>
      <c r="F535" s="9" t="s">
        <v>492</v>
      </c>
      <c r="G535" s="9" t="s">
        <v>514</v>
      </c>
      <c r="H535" s="9"/>
      <c r="I535" s="9"/>
      <c r="J535" s="9"/>
      <c r="K535" s="9"/>
      <c r="L535" s="10">
        <f>(Table27[[#This Row],[Size_min_B]]+Table27[[#This Row],[Size_max_B]])/2 * IF(Table27[[#This Row],[Unit_B]]="Pairs",2,1)</f>
        <v>5</v>
      </c>
      <c r="M535" s="6">
        <f>Table27[[#This Row],[Size_mean_B]]/Table27[[#Totals],[Size_mean_B]]</f>
        <v>1.0370651132627076E-9</v>
      </c>
      <c r="N535" s="17">
        <f>SUM($M$2:Table27[[#This Row],[Column1]])</f>
        <v>0.99999999999999911</v>
      </c>
    </row>
    <row r="536" spans="1:14" x14ac:dyDescent="0.25">
      <c r="A536" s="9" t="s">
        <v>633</v>
      </c>
      <c r="B536" s="9" t="s">
        <v>634</v>
      </c>
      <c r="C536" s="11">
        <v>1</v>
      </c>
      <c r="D536" s="10">
        <v>0</v>
      </c>
      <c r="E536" s="10">
        <v>0</v>
      </c>
      <c r="F536" s="9" t="s">
        <v>635</v>
      </c>
      <c r="G536" s="9" t="s">
        <v>635</v>
      </c>
      <c r="H536" s="9">
        <v>1</v>
      </c>
      <c r="I536" s="9">
        <v>2</v>
      </c>
      <c r="J536" s="9" t="s">
        <v>251</v>
      </c>
      <c r="K536" s="9" t="s">
        <v>502</v>
      </c>
      <c r="L536" s="10">
        <f>(Table27[[#This Row],[Size_min_B]]+Table27[[#This Row],[Size_max_B]])/2 * IF(Table27[[#This Row],[Unit_B]]="Pairs",2,1)</f>
        <v>0</v>
      </c>
      <c r="M536" s="6">
        <f>Table27[[#This Row],[Size_mean_B]]/Table27[[#Totals],[Size_mean_B]]</f>
        <v>0</v>
      </c>
      <c r="N536" s="17">
        <f>SUM($M$2:Table27[[#This Row],[Column1]])</f>
        <v>0.99999999999999911</v>
      </c>
    </row>
    <row r="537" spans="1:14" x14ac:dyDescent="0.25">
      <c r="A537" s="9" t="s">
        <v>819</v>
      </c>
      <c r="B537" s="9" t="s">
        <v>820</v>
      </c>
      <c r="C537" s="11">
        <v>1</v>
      </c>
      <c r="D537" s="10">
        <v>0</v>
      </c>
      <c r="E537" s="10">
        <v>0</v>
      </c>
      <c r="F537" s="9" t="s">
        <v>492</v>
      </c>
      <c r="G537" s="9" t="s">
        <v>635</v>
      </c>
      <c r="H537" s="9"/>
      <c r="I537" s="9"/>
      <c r="J537" s="9"/>
      <c r="K537" s="9"/>
      <c r="L537" s="10">
        <f>(Table27[[#This Row],[Size_min_B]]+Table27[[#This Row],[Size_max_B]])/2 * IF(Table27[[#This Row],[Unit_B]]="Pairs",2,1)</f>
        <v>0</v>
      </c>
      <c r="M537" s="6">
        <f>Table27[[#This Row],[Size_mean_B]]/Table27[[#Totals],[Size_mean_B]]</f>
        <v>0</v>
      </c>
      <c r="N537" s="17">
        <f>SUM($M$2:Table27[[#This Row],[Column1]])</f>
        <v>0.99999999999999911</v>
      </c>
    </row>
    <row r="538" spans="1:14" x14ac:dyDescent="0.25">
      <c r="A538" s="9" t="s">
        <v>1125</v>
      </c>
      <c r="B538" s="9" t="s">
        <v>333</v>
      </c>
      <c r="C538" s="11">
        <v>1</v>
      </c>
      <c r="D538" s="10">
        <v>0</v>
      </c>
      <c r="E538" s="10">
        <v>0</v>
      </c>
      <c r="F538" s="9" t="s">
        <v>635</v>
      </c>
      <c r="G538" s="9" t="s">
        <v>635</v>
      </c>
      <c r="H538" s="9">
        <v>1000</v>
      </c>
      <c r="I538" s="9">
        <v>1800</v>
      </c>
      <c r="J538" s="9" t="s">
        <v>251</v>
      </c>
      <c r="K538" s="9" t="s">
        <v>496</v>
      </c>
      <c r="L538" s="10">
        <f>(Table27[[#This Row],[Size_min_B]]+Table27[[#This Row],[Size_max_B]])/2 * IF(Table27[[#This Row],[Unit_B]]="Pairs",2,1)</f>
        <v>0</v>
      </c>
      <c r="M538" s="6">
        <f>Table27[[#This Row],[Size_mean_B]]/Table27[[#Totals],[Size_mean_B]]</f>
        <v>0</v>
      </c>
      <c r="N538" s="17">
        <f>SUM($M$2:Table27[[#This Row],[Column1]])</f>
        <v>0.99999999999999911</v>
      </c>
    </row>
    <row r="539" spans="1:14" x14ac:dyDescent="0.25">
      <c r="A539" s="9" t="s">
        <v>1199</v>
      </c>
      <c r="B539" s="9" t="s">
        <v>1200</v>
      </c>
      <c r="C539" s="11">
        <v>3</v>
      </c>
      <c r="D539" s="10">
        <v>0</v>
      </c>
      <c r="E539" s="10">
        <v>0</v>
      </c>
      <c r="F539" s="9" t="s">
        <v>492</v>
      </c>
      <c r="G539" s="9" t="s">
        <v>502</v>
      </c>
      <c r="H539" s="9"/>
      <c r="I539" s="9"/>
      <c r="J539" s="9"/>
      <c r="K539" s="9"/>
      <c r="L539" s="10">
        <f>(Table27[[#This Row],[Size_min_B]]+Table27[[#This Row],[Size_max_B]])/2 * IF(Table27[[#This Row],[Unit_B]]="Pairs",2,1)</f>
        <v>0</v>
      </c>
      <c r="M539" s="6">
        <f>Table27[[#This Row],[Size_mean_B]]/Table27[[#Totals],[Size_mean_B]]</f>
        <v>0</v>
      </c>
      <c r="N539" s="17">
        <f>SUM($M$2:Table27[[#This Row],[Column1]])</f>
        <v>0.99999999999999911</v>
      </c>
    </row>
    <row r="540" spans="1:14" x14ac:dyDescent="0.25">
      <c r="A540" s="9" t="s">
        <v>1230</v>
      </c>
      <c r="B540" s="9" t="s">
        <v>1231</v>
      </c>
      <c r="C540" s="11">
        <v>3</v>
      </c>
      <c r="D540" s="10">
        <v>0</v>
      </c>
      <c r="E540" s="10">
        <v>0</v>
      </c>
      <c r="F540" s="9" t="s">
        <v>492</v>
      </c>
      <c r="G540" s="9" t="s">
        <v>635</v>
      </c>
      <c r="H540" s="9"/>
      <c r="I540" s="9"/>
      <c r="J540" s="9"/>
      <c r="K540" s="9"/>
      <c r="L540" s="10">
        <f>(Table27[[#This Row],[Size_min_B]]+Table27[[#This Row],[Size_max_B]])/2 * IF(Table27[[#This Row],[Unit_B]]="Pairs",2,1)</f>
        <v>0</v>
      </c>
      <c r="M540" s="6">
        <f>Table27[[#This Row],[Size_mean_B]]/Table27[[#Totals],[Size_mean_B]]</f>
        <v>0</v>
      </c>
      <c r="N540" s="17">
        <f>SUM($M$2:Table27[[#This Row],[Column1]])</f>
        <v>0.99999999999999911</v>
      </c>
    </row>
    <row r="541" spans="1:14" x14ac:dyDescent="0.25">
      <c r="A541" s="9" t="s">
        <v>1335</v>
      </c>
      <c r="B541" s="9" t="s">
        <v>1336</v>
      </c>
      <c r="C541" s="11">
        <v>3</v>
      </c>
      <c r="D541" s="10">
        <v>0</v>
      </c>
      <c r="E541" s="10">
        <v>0</v>
      </c>
      <c r="F541" s="9" t="s">
        <v>492</v>
      </c>
      <c r="G541" s="9" t="s">
        <v>635</v>
      </c>
      <c r="H541" s="9"/>
      <c r="I541" s="9"/>
      <c r="J541" s="9"/>
      <c r="K541" s="9"/>
      <c r="L541" s="10">
        <f>(Table27[[#This Row],[Size_min_B]]+Table27[[#This Row],[Size_max_B]])/2 * IF(Table27[[#This Row],[Unit_B]]="Pairs",2,1)</f>
        <v>0</v>
      </c>
      <c r="M541" s="6">
        <f>Table27[[#This Row],[Size_mean_B]]/Table27[[#Totals],[Size_mean_B]]</f>
        <v>0</v>
      </c>
      <c r="N541" s="17">
        <f>SUM($M$2:Table27[[#This Row],[Column1]])</f>
        <v>0.99999999999999911</v>
      </c>
    </row>
    <row r="542" spans="1:14" x14ac:dyDescent="0.25">
      <c r="A542" s="9" t="s">
        <v>1349</v>
      </c>
      <c r="B542" s="9" t="s">
        <v>1350</v>
      </c>
      <c r="C542" s="11">
        <v>3</v>
      </c>
      <c r="D542" s="10">
        <v>0</v>
      </c>
      <c r="E542" s="10">
        <v>0</v>
      </c>
      <c r="F542" s="9" t="s">
        <v>492</v>
      </c>
      <c r="G542" s="9" t="s">
        <v>635</v>
      </c>
      <c r="H542" s="9"/>
      <c r="I542" s="9"/>
      <c r="J542" s="9"/>
      <c r="K542" s="9"/>
      <c r="L542" s="10">
        <f>(Table27[[#This Row],[Size_min_B]]+Table27[[#This Row],[Size_max_B]])/2 * IF(Table27[[#This Row],[Unit_B]]="Pairs",2,1)</f>
        <v>0</v>
      </c>
      <c r="M542" s="6">
        <f>Table27[[#This Row],[Size_mean_B]]/Table27[[#Totals],[Size_mean_B]]</f>
        <v>0</v>
      </c>
      <c r="N542" s="17">
        <f>SUM($M$2:Table27[[#This Row],[Column1]])</f>
        <v>0.99999999999999911</v>
      </c>
    </row>
    <row r="543" spans="1:14" x14ac:dyDescent="0.25">
      <c r="A543" t="s">
        <v>244</v>
      </c>
      <c r="C543" s="12"/>
      <c r="D543" s="7">
        <f>SUBTOTAL(109,Table27[Size_min_B])</f>
        <v>1827787420</v>
      </c>
      <c r="E543" s="16">
        <f>SUBTOTAL(109,Table27[Size_max_B])</f>
        <v>3076907572</v>
      </c>
      <c r="F543" s="13"/>
      <c r="I543" s="14"/>
      <c r="K543">
        <f>SUBTOTAL(103,Table27[Trend_W])</f>
        <v>94</v>
      </c>
      <c r="L543" s="15">
        <f>SUBTOTAL(109,Table27[Size_mean_B])</f>
        <v>4821298042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Hahn et al.</vt:lpstr>
      <vt:lpstr>Adamík et al.</vt:lpstr>
      <vt:lpstr>Trektellen</vt:lpstr>
      <vt:lpstr>BirdLife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Nussbaumer</dc:creator>
  <cp:lastModifiedBy>Raphaël Nussbaumer</cp:lastModifiedBy>
  <dcterms:created xsi:type="dcterms:W3CDTF">2019-11-19T06:59:41Z</dcterms:created>
  <dcterms:modified xsi:type="dcterms:W3CDTF">2019-11-19T17:49:07Z</dcterms:modified>
</cp:coreProperties>
</file>