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mc:AlternateContent xmlns:mc="http://schemas.openxmlformats.org/markup-compatibility/2006">
    <mc:Choice Requires="x15">
      <x15ac:absPath xmlns:x15ac="http://schemas.microsoft.com/office/spreadsheetml/2010/11/ac" url="/Users/rafsanalmamun/Downloads/Data-Analysis_Data-Science_Projects/Excel Projects/Managing Multiple Project Progress/"/>
    </mc:Choice>
  </mc:AlternateContent>
  <xr:revisionPtr revIDLastSave="0" documentId="13_ncr:1_{80BED600-9988-5F4A-9082-804571F4BAC5}" xr6:coauthVersionLast="47" xr6:coauthVersionMax="47" xr10:uidLastSave="{00000000-0000-0000-0000-000000000000}"/>
  <bookViews>
    <workbookView xWindow="5100" yWindow="760" windowWidth="25140" windowHeight="17420" xr2:uid="{C2DE81AA-19AB-3641-B567-292C68886DC7}"/>
  </bookViews>
  <sheets>
    <sheet name="Dashboard" sheetId="3" r:id="rId1"/>
    <sheet name="Workings" sheetId="4" r:id="rId2"/>
    <sheet name="Dataset" sheetId="1" r:id="rId3"/>
  </sheets>
  <externalReferences>
    <externalReference r:id="rId4"/>
  </externalReferences>
  <definedNames>
    <definedName name="Slicer_Manager">#N/A</definedName>
    <definedName name="Slicer_Project">#N/A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4" l="1"/>
  <c r="C3" i="4"/>
  <c r="B3"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Q5" i="4"/>
  <c r="M3" i="4"/>
  <c r="R5" i="4" l="1"/>
  <c r="M4" i="4"/>
  <c r="E3" i="4"/>
  <c r="F3" i="4" s="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<sst xmlns="http://schemas.openxmlformats.org/spreadsheetml/2006/main" count="241" uniqueCount="46">
  <si>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</si>
  <si>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</si>
  <si>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</si>
  <si>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</si>
  <si>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</si>
  <si>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</si>
  <si>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</si>
  <si>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</si>
  <si>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</si>
  <si>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</si>
  <si>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</si>
  <si>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</si>
  <si>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</si>
  <si>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</si>
  <si>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</si>
  <si>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</si>
  <si>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</si>
  <si>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</si>
  <si>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</si>
  <si>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</si>
  <si>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</si>
  <si>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</si>
  <si>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</si>
  <si>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</si>
  <si>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</si>
  <si>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</si>
  <si>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</si>
  <si>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</si>
  <si>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</si>
  <si>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</si>
  <si>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Project Management Dashboard</t>
  </si>
  <si>
    <t xml:space="preserve">Budget </t>
  </si>
  <si>
    <t xml:space="preserve">Actual </t>
  </si>
  <si>
    <t>Grand Total</t>
  </si>
  <si>
    <t>Sum of Duration</t>
  </si>
  <si>
    <t>Not Started</t>
  </si>
  <si>
    <t>In Progress</t>
  </si>
  <si>
    <t>Completed</t>
  </si>
  <si>
    <t>Remaining</t>
  </si>
  <si>
    <t>Total Tasks</t>
  </si>
  <si>
    <t>Sum of Days completed</t>
  </si>
  <si>
    <t>Values</t>
  </si>
  <si>
    <t>Days Completed</t>
  </si>
  <si>
    <t>Days Remaining</t>
  </si>
  <si>
    <t>Bar Chart</t>
  </si>
  <si>
    <t>Donut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</si>
</sst>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8" formatCode="0.0,,\M;\-0.0,,\M"/>
  </numFmts>
  <fonts count="3" x14ac:knownFonts="1">
    <font>
      <sz val="12"/>
      <color theme="1"/>
      <name val="Calibri"/>
      <family val="2"/>
      <scheme val="minor"/>
    </font>
    <font>
      <sz val="12"/>
      <color theme="1"/>
      <name val="Calibri"/>
      <family val="2"/>
      <scheme val="minor"/>
    </font>
    <font>
      <sz val="28"/>
      <color theme="0"/>
      <name val="Britannic Bold"/>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9" fontId="0" fillId="0" borderId="0" xfId="0" applyNumberFormat="1"/>
    <xf numFmtId="0" fontId="0" fillId="0" borderId="0" xfId="0" pivotButton="1"/>
    <xf numFmtId="0" fontId="0" fillId="0" borderId="0" xfId="0" applyAlignment="1">
      <alignment horizontal="right"/>
    </xf>
    <xf numFmtId="0" fontId="2" fillId="2" borderId="0" xfId="0" applyFont="1" applyFill="1" applyAlignment="1">
      <alignment horizontal="left" vertical="center"/>
    </xf>
    <xf numFmtId="0" fontId="0" fillId="0" borderId="0" xfId="0" applyNumberFormat="1"/>
    <xf numFmtId="0" fontId="0" fillId="0" borderId="0" xfId="0" applyAlignment="1">
      <alignment horizontal="left"/>
    </xf>
    <xf numFmtId="0" fontId="0" fillId="0" borderId="0" xfId="0" applyBorder="1"/>
    <xf numFmtId="168" fontId="0" fillId="0" borderId="0" xfId="0" applyNumberFormat="1"/>
  </cellXfs>
  <cellStyles count="2">
    <cellStyle name="Normal" xfId="0" builtinId="0"/>
    <cellStyle name="Per cent" xfId="1" builtinId="5"/>
  </cellStyles>
  <dxfs count="34">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numFmt numFmtId="3" formatCode="#,##0"/>
    </dxf>
    <dxf>
      <numFmt numFmtId="3" formatCode="#,##0"/>
    </dxf>
    <dxf>
      <alignment horizontal="right"/>
    </dxf>
    <dxf>
      <alignment horizontal="right"/>
    </dxf>
    <dxf>
      <numFmt numFmtId="19" formatCode="d/m/yy"/>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5" formatCode="d/mm/yyyy"/>
    </dxf>
  </dxfs>
  <tableStyles count="0" defaultTableStyle="TableStyleMedium2" defaultPivotStyle="PivotStyleLight16"/>
  <colors>
    <mruColors>
      <color rgb="FFFF8A84"/>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r>
              <a:rPr lang="en-AU" sz="1600" b="1">
                <a:solidFill>
                  <a:schemeClr val="bg1"/>
                </a:solidFill>
                <a:latin typeface="Britannic Bold" panose="020B0903060703020204" pitchFamily="34" charset="77"/>
                <a:cs typeface="Segoe UI" panose="020B0502040204020203" pitchFamily="34" charset="0"/>
              </a:rPr>
              <a:t>OVERALL TASK PROGRESS</a:t>
            </a:r>
          </a:p>
        </c:rich>
      </c:tx>
      <c:layout>
        <c:manualLayout>
          <c:xMode val="edge"/>
          <c:yMode val="edge"/>
          <c:x val="4.6857976086322563E-2"/>
          <c:y val="0.11141354330708661"/>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barChart>
        <c:barDir val="bar"/>
        <c:grouping val="stacked"/>
        <c:varyColors val="0"/>
        <c:ser>
          <c:idx val="0"/>
          <c:order val="0"/>
          <c:tx>
            <c:strRef>
              <c:f>Workings!$B$2</c:f>
              <c:strCache>
                <c:ptCount val="1"/>
                <c:pt idx="0">
                  <c:v>Not Started</c:v>
                </c:pt>
              </c:strCache>
            </c:strRef>
          </c:tx>
          <c:spPr>
            <a:noFill/>
            <a:ln w="19050">
              <a:solidFill>
                <a:srgbClr val="FF8A84"/>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4</c:v>
                </c:pt>
              </c:numCache>
            </c:numRef>
          </c:val>
          <c:extLst>
            <c:ext xmlns:c16="http://schemas.microsoft.com/office/drawing/2014/chart" uri="{C3380CC4-5D6E-409C-BE32-E72D297353CC}">
              <c16:uniqueId val="{00000000-7DD9-AB4A-B796-3BEC9AB06307}"/>
            </c:ext>
          </c:extLst>
        </c:ser>
        <c:ser>
          <c:idx val="1"/>
          <c:order val="1"/>
          <c:tx>
            <c:strRef>
              <c:f>Workings!$C$2</c:f>
              <c:strCache>
                <c:ptCount val="1"/>
                <c:pt idx="0">
                  <c:v>In Progress</c:v>
                </c:pt>
              </c:strCache>
            </c:strRef>
          </c:tx>
          <c:spPr>
            <a:solidFill>
              <a:schemeClr val="accent2"/>
            </a:solidFill>
            <a:ln>
              <a:noFill/>
            </a:ln>
            <a:effectLst/>
          </c:spPr>
          <c:invertIfNegative val="0"/>
          <c:dPt>
            <c:idx val="0"/>
            <c:invertIfNegative val="0"/>
            <c:bubble3D val="0"/>
            <c:spPr>
              <a:solidFill>
                <a:srgbClr val="FF8A84"/>
              </a:solidFill>
              <a:ln w="19050">
                <a:solidFill>
                  <a:srgbClr val="FF8A84"/>
                </a:solidFill>
              </a:ln>
              <a:effectLst/>
            </c:spPr>
            <c:extLst>
              <c:ext xmlns:c16="http://schemas.microsoft.com/office/drawing/2014/chart" uri="{C3380CC4-5D6E-409C-BE32-E72D297353CC}">
                <c16:uniqueId val="{00000003-7DD9-AB4A-B796-3BEC9AB06307}"/>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Workings!$C$3</c:f>
              <c:numCache>
                <c:formatCode>General</c:formatCode>
                <c:ptCount val="1"/>
                <c:pt idx="0">
                  <c:v>33</c:v>
                </c:pt>
              </c:numCache>
            </c:numRef>
          </c:val>
          <c:extLst>
            <c:ext xmlns:c16="http://schemas.microsoft.com/office/drawing/2014/chart" uri="{C3380CC4-5D6E-409C-BE32-E72D297353CC}">
              <c16:uniqueId val="{00000001-7DD9-AB4A-B796-3BEC9AB06307}"/>
            </c:ext>
          </c:extLst>
        </c:ser>
        <c:ser>
          <c:idx val="2"/>
          <c:order val="2"/>
          <c:tx>
            <c:strRef>
              <c:f>Workings!$D$2</c:f>
              <c:strCache>
                <c:ptCount val="1"/>
                <c:pt idx="0">
                  <c:v>Completed</c:v>
                </c:pt>
              </c:strCache>
            </c:strRef>
          </c:tx>
          <c:spPr>
            <a:solidFill>
              <a:schemeClr val="accent1"/>
            </a:solidFill>
            <a:ln w="19050">
              <a:solidFill>
                <a:schemeClr val="accent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Workings!$D$3</c:f>
              <c:numCache>
                <c:formatCode>General</c:formatCode>
                <c:ptCount val="1"/>
                <c:pt idx="0">
                  <c:v>3</c:v>
                </c:pt>
              </c:numCache>
            </c:numRef>
          </c:val>
          <c:extLst>
            <c:ext xmlns:c16="http://schemas.microsoft.com/office/drawing/2014/chart" uri="{C3380CC4-5D6E-409C-BE32-E72D297353CC}">
              <c16:uniqueId val="{00000002-7DD9-AB4A-B796-3BEC9AB06307}"/>
            </c:ext>
          </c:extLst>
        </c:ser>
        <c:dLbls>
          <c:dLblPos val="ctr"/>
          <c:showLegendKey val="0"/>
          <c:showVal val="1"/>
          <c:showCatName val="0"/>
          <c:showSerName val="0"/>
          <c:showPercent val="0"/>
          <c:showBubbleSize val="0"/>
        </c:dLbls>
        <c:gapWidth val="5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6358785822021117"/>
          <c:w val="0.73805683450224535"/>
          <c:h val="0.218132283464566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636788776305544E-2"/>
          <c:y val="0.42448683138745585"/>
          <c:w val="0.74638489336073122"/>
          <c:h val="0.5755131686125440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B3-8743-9BB4-9C4833D94213}"/>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DEB3-8743-9BB4-9C4833D94213}"/>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DEB3-8743-9BB4-9C4833D94213}"/>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1571671508538227"/>
          <c:y val="2.1427504751561233E-2"/>
          <c:w val="0.75540341880341877"/>
          <c:h val="0.30492552874590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SPENT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manualLayout>
          <c:layoutTarget val="inner"/>
          <c:xMode val="edge"/>
          <c:yMode val="edge"/>
          <c:x val="0.26685496570993145"/>
          <c:y val="0.31177718487668382"/>
          <c:w val="0.4340320040640081"/>
          <c:h val="0.4946688281611857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C-804B-9600-331C47C0760B}"/>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1BEC-804B-9600-331C47C0760B}"/>
              </c:ext>
            </c:extLst>
          </c:dPt>
          <c:val>
            <c:numRef>
              <c:f>Workings!$Q$5:$R$5</c:f>
              <c:numCache>
                <c:formatCode>0%</c:formatCode>
                <c:ptCount val="2"/>
                <c:pt idx="0">
                  <c:v>0.42347250571210965</c:v>
                </c:pt>
                <c:pt idx="1">
                  <c:v>0.57652749428789041</c:v>
                </c:pt>
              </c:numCache>
            </c:numRef>
          </c:val>
          <c:extLst>
            <c:ext xmlns:c16="http://schemas.microsoft.com/office/drawing/2014/chart" uri="{C3380CC4-5D6E-409C-BE32-E72D297353CC}">
              <c16:uniqueId val="{00000004-1BEC-804B-9600-331C47C0760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Project Progress Management.xlsx]Workings!PivotTable4</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VS ACTUAL</a:t>
            </a:r>
          </a:p>
        </c:rich>
      </c:tx>
      <c:layout>
        <c:manualLayout>
          <c:xMode val="edge"/>
          <c:yMode val="edge"/>
          <c:x val="2.8509264037555559E-2"/>
          <c:y val="6.620494489127197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4.6511627906976744E-2"/>
          <c:y val="0.37987836886242876"/>
          <c:w val="0.90697674418604646"/>
          <c:h val="0.55508098073106704"/>
        </c:manualLayout>
      </c:layout>
      <c:barChart>
        <c:barDir val="bar"/>
        <c:grouping val="clustered"/>
        <c:varyColors val="0"/>
        <c:ser>
          <c:idx val="0"/>
          <c:order val="0"/>
          <c:tx>
            <c:strRef>
              <c:f>Workings!$Q$3</c:f>
              <c:strCache>
                <c:ptCount val="1"/>
                <c:pt idx="0">
                  <c:v>Actual </c:v>
                </c:pt>
              </c:strCache>
            </c:strRef>
          </c:tx>
          <c:spPr>
            <a:solidFill>
              <a:schemeClr val="accent1"/>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Workings!$Q$4</c:f>
              <c:numCache>
                <c:formatCode>0.0,,\M;\-0.0,,\M</c:formatCode>
                <c:ptCount val="1"/>
                <c:pt idx="0">
                  <c:v>8340291</c:v>
                </c:pt>
              </c:numCache>
            </c:numRef>
          </c:val>
          <c:extLst>
            <c:ext xmlns:c16="http://schemas.microsoft.com/office/drawing/2014/chart" uri="{C3380CC4-5D6E-409C-BE32-E72D297353CC}">
              <c16:uniqueId val="{00000001-5C72-4D46-9888-220B9196E5EF}"/>
            </c:ext>
          </c:extLst>
        </c:ser>
        <c:ser>
          <c:idx val="1"/>
          <c:order val="1"/>
          <c:tx>
            <c:strRef>
              <c:f>Workings!$R$3</c:f>
              <c:strCache>
                <c:ptCount val="1"/>
                <c:pt idx="0">
                  <c:v>Budget </c:v>
                </c:pt>
              </c:strCache>
            </c:strRef>
          </c:tx>
          <c:spPr>
            <a:solidFill>
              <a:srgbClr val="FF8A84"/>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Workings!$R$4</c:f>
              <c:numCache>
                <c:formatCode>0.0,,\M;\-0.0,,\M</c:formatCode>
                <c:ptCount val="1"/>
                <c:pt idx="0">
                  <c:v>19695000</c:v>
                </c:pt>
              </c:numCache>
            </c:numRef>
          </c:val>
          <c:extLst>
            <c:ext xmlns:c16="http://schemas.microsoft.com/office/drawing/2014/chart" uri="{C3380CC4-5D6E-409C-BE32-E72D297353CC}">
              <c16:uniqueId val="{00000003-5C72-4D46-9888-220B9196E5EF}"/>
            </c:ext>
          </c:extLst>
        </c:ser>
        <c:dLbls>
          <c:dLblPos val="outEnd"/>
          <c:showLegendKey val="0"/>
          <c:showVal val="1"/>
          <c:showCatName val="0"/>
          <c:showSerName val="0"/>
          <c:showPercent val="0"/>
          <c:showBubbleSize val="0"/>
        </c:dLbls>
        <c:gapWidth val="0"/>
        <c:overlap val="-30"/>
        <c:axId val="2042557552"/>
        <c:axId val="2042265504"/>
      </c:barChart>
      <c:catAx>
        <c:axId val="2042557552"/>
        <c:scaling>
          <c:orientation val="minMax"/>
        </c:scaling>
        <c:delete val="1"/>
        <c:axPos val="l"/>
        <c:numFmt formatCode="General" sourceLinked="1"/>
        <c:majorTickMark val="none"/>
        <c:minorTickMark val="none"/>
        <c:tickLblPos val="nextTo"/>
        <c:crossAx val="2042265504"/>
        <c:crosses val="autoZero"/>
        <c:auto val="1"/>
        <c:lblAlgn val="ctr"/>
        <c:lblOffset val="100"/>
        <c:noMultiLvlLbl val="0"/>
      </c:catAx>
      <c:valAx>
        <c:axId val="2042265504"/>
        <c:scaling>
          <c:orientation val="minMax"/>
        </c:scaling>
        <c:delete val="1"/>
        <c:axPos val="b"/>
        <c:numFmt formatCode="0.0,,\M;\-0.0,,\M" sourceLinked="1"/>
        <c:majorTickMark val="none"/>
        <c:minorTickMark val="none"/>
        <c:tickLblPos val="nextTo"/>
        <c:crossAx val="204255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114300</xdr:colOff>
      <xdr:row>0</xdr:row>
      <xdr:rowOff>12700</xdr:rowOff>
    </xdr:from>
    <xdr:to>
      <xdr:col>14</xdr:col>
      <xdr:colOff>241300</xdr:colOff>
      <xdr:row>7</xdr:row>
      <xdr:rowOff>181500</xdr:rowOff>
    </xdr:to>
    <xdr:graphicFrame macro="">
      <xdr:nvGraphicFramePr>
        <xdr:cNvPr id="2" name="Chart 1">
          <a:extLst>
            <a:ext uri="{FF2B5EF4-FFF2-40B4-BE49-F238E27FC236}">
              <a16:creationId xmlns:a16="http://schemas.microsoft.com/office/drawing/2014/main" id="{071BC0FA-2194-A241-87B3-CB808DA9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698500</xdr:colOff>
      <xdr:row>0</xdr:row>
      <xdr:rowOff>76200</xdr:rowOff>
    </xdr:from>
    <xdr:to>
      <xdr:col>9</xdr:col>
      <xdr:colOff>458800</xdr:colOff>
      <xdr:row>7</xdr:row>
      <xdr:rowOff>127000</xdr:rowOff>
    </xdr:to>
    <xdr:graphicFrame macro="">
      <xdr:nvGraphicFramePr>
        <xdr:cNvPr id="3" name="Chart 2">
          <a:extLst>
            <a:ext uri="{FF2B5EF4-FFF2-40B4-BE49-F238E27FC236}">
              <a16:creationId xmlns:a16="http://schemas.microsoft.com/office/drawing/2014/main" id="{5AF96A42-B55E-8B4F-9311-0D6F80F4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647700</xdr:colOff>
      <xdr:row>0</xdr:row>
      <xdr:rowOff>127000</xdr:rowOff>
    </xdr:from>
    <xdr:to>
      <xdr:col>16</xdr:col>
      <xdr:colOff>139700</xdr:colOff>
      <xdr:row>9</xdr:row>
      <xdr:rowOff>114300</xdr:rowOff>
    </xdr:to>
    <xdr:graphicFrame macro="">
      <xdr:nvGraphicFramePr>
        <xdr:cNvPr id="4" name="Chart 3">
          <a:extLst>
            <a:ext uri="{FF2B5EF4-FFF2-40B4-BE49-F238E27FC236}">
              <a16:creationId xmlns:a16="http://schemas.microsoft.com/office/drawing/2014/main" id="{784C1953-06C7-404D-ADD1-10CBB5430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584200</xdr:colOff>
      <xdr:row>0</xdr:row>
      <xdr:rowOff>114300</xdr:rowOff>
    </xdr:from>
    <xdr:to>
      <xdr:col>20</xdr:col>
      <xdr:colOff>285750</xdr:colOff>
      <xdr:row>8</xdr:row>
      <xdr:rowOff>50800</xdr:rowOff>
    </xdr:to>
    <xdr:graphicFrame macro="">
      <xdr:nvGraphicFramePr>
        <xdr:cNvPr id="5" name="Chart 4">
          <a:extLst>
            <a:ext uri="{FF2B5EF4-FFF2-40B4-BE49-F238E27FC236}">
              <a16:creationId xmlns:a16="http://schemas.microsoft.com/office/drawing/2014/main" id="{D4EEADD4-20BF-DC41-9A30-F226C92EE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4</xdr:row>
      <xdr:rowOff>0</xdr:rowOff>
    </xdr:from>
    <xdr:to>
      <xdr:col>3</xdr:col>
      <xdr:colOff>622300</xdr:colOff>
      <xdr:row>7</xdr:row>
      <xdr:rowOff>165100</xdr:rowOff>
    </xdr:to>
    <mc:AlternateContent xmlns:mc="http://schemas.openxmlformats.org/markup-compatibility/2006">
      <mc:Choice xmlns:a14="http://schemas.microsoft.com/office/drawing/2010/main" Requires="a14">
        <xdr:graphicFrame macro="">
          <xdr:nvGraphicFramePr>
            <xdr:cNvPr id="6" name="Project">
              <a:extLst>
                <a:ext uri="{FF2B5EF4-FFF2-40B4-BE49-F238E27FC236}">
                  <a16:creationId xmlns:a16="http://schemas.microsoft.com/office/drawing/2014/main" id="{C593B1BF-D3B4-ED98-12DA-D07A1DCDC08C}"/>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76200" y="812800"/>
              <a:ext cx="3479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800100</xdr:colOff>
      <xdr:row>4</xdr:row>
      <xdr:rowOff>0</xdr:rowOff>
    </xdr:from>
    <xdr:to>
      <xdr:col>7</xdr:col>
      <xdr:colOff>472350</xdr:colOff>
      <xdr:row>7</xdr:row>
      <xdr:rowOff>165100</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43D25168-AF9F-78D9-BD0F-C1A005DD71A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733800" y="812800"/>
              <a:ext cx="376165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0.31121</cdr:x>
      <cdr:y>0.62949</cdr:y>
    </cdr:from>
    <cdr:to>
      <cdr:x>0.70198</cdr:x>
      <cdr:y>0.91322</cdr:y>
    </cdr:to>
    <cdr:sp macro="" textlink="Workings!$M$3">
      <cdr:nvSpPr>
        <cdr:cNvPr id="2" name="TextBox 1">
          <a:extLst xmlns:a="http://schemas.openxmlformats.org/drawingml/2006/main">
            <a:ext uri="{FF2B5EF4-FFF2-40B4-BE49-F238E27FC236}">
              <a16:creationId xmlns:a16="http://schemas.microsoft.com/office/drawing/2014/main" id="{03AF83B0-2627-A98E-7C1F-D4A34C2ED878}"/>
            </a:ext>
          </a:extLst>
        </cdr:cNvPr>
        <cdr:cNvSpPr txBox="1"/>
      </cdr:nvSpPr>
      <cdr:spPr>
        <a:xfrm xmlns:a="http://schemas.openxmlformats.org/drawingml/2006/main">
          <a:off x="439212" y="927370"/>
          <a:ext cx="551494" cy="4179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FE2C2E2-BA6A-B74A-A06B-0163A021B10D}" type="TxLink">
            <a:rPr lang="en-US" sz="1200" b="0" i="0" u="none" strike="noStrike">
              <a:solidFill>
                <a:schemeClr val="tx1">
                  <a:lumMod val="65000"/>
                  <a:lumOff val="35000"/>
                </a:schemeClr>
              </a:solidFill>
              <a:latin typeface="Calibri"/>
              <a:cs typeface="Calibri"/>
            </a:rPr>
            <a:pPr/>
            <a:t>42%</a:t>
          </a:fld>
          <a:endParaRPr lang="en-GB" sz="12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0.37405</cdr:x>
      <cdr:y>0.49221</cdr:y>
    </cdr:from>
    <cdr:to>
      <cdr:x>0.75628</cdr:x>
      <cdr:y>0.83269</cdr:y>
    </cdr:to>
    <cdr:sp macro="" textlink="Workings!$Q$5">
      <cdr:nvSpPr>
        <cdr:cNvPr id="2" name="TextBox 1">
          <a:extLst xmlns:a="http://schemas.openxmlformats.org/drawingml/2006/main">
            <a:ext uri="{FF2B5EF4-FFF2-40B4-BE49-F238E27FC236}">
              <a16:creationId xmlns:a16="http://schemas.microsoft.com/office/drawing/2014/main" id="{36377A82-3224-EB66-2AB3-E108E84A5385}"/>
            </a:ext>
          </a:extLst>
        </cdr:cNvPr>
        <cdr:cNvSpPr txBox="1"/>
      </cdr:nvSpPr>
      <cdr:spPr>
        <a:xfrm xmlns:a="http://schemas.openxmlformats.org/drawingml/2006/main">
          <a:off x="736311" y="893899"/>
          <a:ext cx="752420" cy="6183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C8F8BFE-F14C-7546-AF15-50B0671166F0}" type="TxLink">
            <a:rPr lang="en-US" sz="1200" b="0" i="0" u="none" strike="noStrike">
              <a:solidFill>
                <a:schemeClr val="tx1">
                  <a:lumMod val="65000"/>
                  <a:lumOff val="35000"/>
                </a:schemeClr>
              </a:solidFill>
              <a:latin typeface="Calibri"/>
              <a:cs typeface="Calibri"/>
            </a:rPr>
            <a:pPr/>
            <a:t>42%</a:t>
          </a:fld>
          <a:endParaRPr lang="en-GB" sz="1100">
            <a:solidFill>
              <a:schemeClr val="tx1">
                <a:lumMod val="65000"/>
                <a:lumOff val="3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_management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Workings"/>
      <sheetName val="Data"/>
      <sheetName val="Instructions"/>
      <sheetName val="More Resources"/>
      <sheetName val="Dashboard Protection"/>
    </sheetNames>
    <sheetDataSet>
      <sheetData sheetId="0" refreshError="1"/>
      <sheetData sheetId="1" refreshError="1"/>
      <sheetData sheetId="2">
        <row r="2">
          <cell r="E2" t="str">
            <v>Not Started</v>
          </cell>
          <cell r="F2">
            <v>4</v>
          </cell>
        </row>
        <row r="3">
          <cell r="E3" t="str">
            <v>In Progress</v>
          </cell>
          <cell r="F3">
            <v>33</v>
          </cell>
          <cell r="L3" t="str">
            <v>Days Completed</v>
          </cell>
          <cell r="M3">
            <v>0.42105263157894735</v>
          </cell>
        </row>
        <row r="4">
          <cell r="E4" t="str">
            <v>Completed</v>
          </cell>
          <cell r="F4">
            <v>3</v>
          </cell>
          <cell r="L4" t="str">
            <v>Days Remaining</v>
          </cell>
          <cell r="M4">
            <v>0.57894736842105265</v>
          </cell>
        </row>
      </sheetData>
      <sheetData sheetId="3"/>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8.969553587965" createdVersion="8" refreshedVersion="8" minRefreshableVersion="3" recordCount="40" xr:uid="{2388DAC6-428B-F049-9F8F-9E82D05B67B0}">
  <cacheSource type="worksheet">
    <worksheetSource name="Project_Data"/>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2-02-17T00:00:00" maxDate="2022-03-03T00:00:00" count="11">
        <d v="2022-02-17T00:00:00"/>
        <d v="2022-02-18T00:00:00"/>
        <d v="2022-02-21T00:00:00"/>
        <d v="2022-02-20T00:00:00"/>
        <d v="2022-02-24T00:00:00"/>
        <d v="2022-02-25T00:00:00"/>
        <d v="2022-02-27T00:00:00"/>
        <d v="2022-02-26T00:00:00"/>
        <d v="2022-02-28T00:00:00"/>
        <d v="2022-03-02T00:00:00"/>
        <d v="2022-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2-02-21T00:00:00" maxDate="2022-03-16T00:00:00" count="15">
        <d v="2022-02-23T00:00:00"/>
        <d v="2022-02-24T00:00:00"/>
        <d v="2022-03-03T00:00:00"/>
        <d v="2022-02-22T00:00:00"/>
        <d v="2022-02-27T00:00:00"/>
        <d v="2022-02-28T00:00:00"/>
        <d v="2022-03-02T00:00:00"/>
        <d v="2022-03-08T00:00:00"/>
        <d v="2022-03-01T00:00:00"/>
        <d v="2022-03-07T00:00:00"/>
        <d v="2022-02-21T00:00:00"/>
        <d v="2022-03-06T00:00:00"/>
        <d v="2022-03-14T00:00:00"/>
        <d v="2022-03-15T00:00:00"/>
        <d v="2022-03-09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1718326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2"/>
    <x v="1"/>
    <x v="2"/>
    <n v="732000"/>
    <n v="261324"/>
  </r>
  <r>
    <x v="0"/>
    <x v="4"/>
    <x v="4"/>
    <x v="0"/>
    <x v="4"/>
    <x v="3"/>
    <x v="3"/>
    <x v="3"/>
    <n v="492000"/>
    <n v="116850"/>
  </r>
  <r>
    <x v="0"/>
    <x v="5"/>
    <x v="0"/>
    <x v="3"/>
    <x v="1"/>
    <x v="4"/>
    <x v="4"/>
    <x v="4"/>
    <n v="188000"/>
    <n v="0"/>
  </r>
  <r>
    <x v="0"/>
    <x v="6"/>
    <x v="1"/>
    <x v="3"/>
    <x v="5"/>
    <x v="5"/>
    <x v="1"/>
    <x v="5"/>
    <n v="180000"/>
    <n v="79380"/>
  </r>
  <r>
    <x v="0"/>
    <x v="7"/>
    <x v="2"/>
    <x v="4"/>
    <x v="0"/>
    <x v="6"/>
    <x v="0"/>
    <x v="0"/>
    <n v="582000"/>
    <n v="195231"/>
  </r>
  <r>
    <x v="0"/>
    <x v="8"/>
    <x v="3"/>
    <x v="4"/>
    <x v="3"/>
    <x v="7"/>
    <x v="3"/>
    <x v="6"/>
    <n v="562000"/>
    <n v="74746"/>
  </r>
  <r>
    <x v="0"/>
    <x v="9"/>
    <x v="4"/>
    <x v="4"/>
    <x v="1"/>
    <x v="2"/>
    <x v="1"/>
    <x v="1"/>
    <n v="416000"/>
    <n v="175015"/>
  </r>
  <r>
    <x v="1"/>
    <x v="0"/>
    <x v="0"/>
    <x v="1"/>
    <x v="5"/>
    <x v="5"/>
    <x v="5"/>
    <x v="7"/>
    <n v="293000"/>
    <n v="273001"/>
  </r>
  <r>
    <x v="1"/>
    <x v="1"/>
    <x v="1"/>
    <x v="0"/>
    <x v="3"/>
    <x v="8"/>
    <x v="2"/>
    <x v="8"/>
    <n v="224000"/>
    <n v="57910"/>
  </r>
  <r>
    <x v="1"/>
    <x v="2"/>
    <x v="2"/>
    <x v="1"/>
    <x v="6"/>
    <x v="8"/>
    <x v="4"/>
    <x v="4"/>
    <n v="978000"/>
    <n v="0"/>
  </r>
  <r>
    <x v="1"/>
    <x v="3"/>
    <x v="3"/>
    <x v="3"/>
    <x v="5"/>
    <x v="5"/>
    <x v="1"/>
    <x v="5"/>
    <n v="932000"/>
    <n v="379157"/>
  </r>
  <r>
    <x v="1"/>
    <x v="4"/>
    <x v="4"/>
    <x v="2"/>
    <x v="4"/>
    <x v="1"/>
    <x v="3"/>
    <x v="3"/>
    <n v="854000"/>
    <n v="322812"/>
  </r>
  <r>
    <x v="1"/>
    <x v="5"/>
    <x v="0"/>
    <x v="2"/>
    <x v="1"/>
    <x v="5"/>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4"/>
    <x v="2"/>
    <x v="10"/>
    <n v="729000"/>
    <n v="487139"/>
  </r>
  <r>
    <x v="2"/>
    <x v="2"/>
    <x v="2"/>
    <x v="4"/>
    <x v="5"/>
    <x v="11"/>
    <x v="1"/>
    <x v="5"/>
    <n v="826000"/>
    <n v="298186"/>
  </r>
  <r>
    <x v="2"/>
    <x v="3"/>
    <x v="3"/>
    <x v="7"/>
    <x v="5"/>
    <x v="9"/>
    <x v="0"/>
    <x v="11"/>
    <n v="895000"/>
    <n v="280583"/>
  </r>
  <r>
    <x v="2"/>
    <x v="4"/>
    <x v="4"/>
    <x v="8"/>
    <x v="7"/>
    <x v="6"/>
    <x v="0"/>
    <x v="12"/>
    <n v="341000"/>
    <n v="129785"/>
  </r>
  <r>
    <x v="3"/>
    <x v="0"/>
    <x v="0"/>
    <x v="9"/>
    <x v="3"/>
    <x v="12"/>
    <x v="7"/>
    <x v="13"/>
    <n v="787000"/>
    <n v="727188"/>
  </r>
  <r>
    <x v="3"/>
    <x v="1"/>
    <x v="1"/>
    <x v="9"/>
    <x v="2"/>
    <x v="13"/>
    <x v="0"/>
    <x v="14"/>
    <n v="228000"/>
    <n v="47880"/>
  </r>
  <r>
    <x v="3"/>
    <x v="2"/>
    <x v="2"/>
    <x v="0"/>
    <x v="4"/>
    <x v="3"/>
    <x v="4"/>
    <x v="4"/>
    <n v="147000"/>
    <n v="0"/>
  </r>
  <r>
    <x v="3"/>
    <x v="3"/>
    <x v="3"/>
    <x v="10"/>
    <x v="6"/>
    <x v="8"/>
    <x v="6"/>
    <x v="15"/>
    <n v="338000"/>
    <n v="205123"/>
  </r>
  <r>
    <x v="3"/>
    <x v="4"/>
    <x v="4"/>
    <x v="4"/>
    <x v="2"/>
    <x v="14"/>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1"/>
    <x v="1"/>
    <x v="18"/>
    <n v="616000"/>
    <n v="401579"/>
  </r>
  <r>
    <x v="4"/>
    <x v="3"/>
    <x v="0"/>
    <x v="10"/>
    <x v="7"/>
    <x v="3"/>
    <x v="1"/>
    <x v="7"/>
    <n v="817000"/>
    <n v="807069"/>
  </r>
  <r>
    <x v="4"/>
    <x v="4"/>
    <x v="1"/>
    <x v="2"/>
    <x v="5"/>
    <x v="8"/>
    <x v="1"/>
    <x v="5"/>
    <n v="372000"/>
    <n v="173166"/>
  </r>
  <r>
    <x v="4"/>
    <x v="5"/>
    <x v="2"/>
    <x v="4"/>
    <x v="2"/>
    <x v="14"/>
    <x v="0"/>
    <x v="14"/>
    <n v="50000"/>
    <n v="8400"/>
  </r>
  <r>
    <x v="4"/>
    <x v="6"/>
    <x v="3"/>
    <x v="4"/>
    <x v="2"/>
    <x v="14"/>
    <x v="1"/>
    <x v="16"/>
    <n v="807000"/>
    <n v="262679"/>
  </r>
  <r>
    <x v="4"/>
    <x v="7"/>
    <x v="4"/>
    <x v="4"/>
    <x v="7"/>
    <x v="5"/>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A324D7-DAC3-AE4C-8B42-860D7EF2D1B0}" name="PivotTable2" cacheId="15"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10:J51"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3"/>
        <item x="0"/>
        <item x="1"/>
        <item x="4"/>
        <item x="5"/>
        <item x="8"/>
        <item x="6"/>
        <item x="2"/>
        <item x="11"/>
        <item x="9"/>
        <item x="7"/>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3"/>
      <x v="2"/>
      <x v="3"/>
      <x v="12"/>
    </i>
    <i r="1">
      <x v="4"/>
      <x/>
      <x v="2"/>
      <x v="1"/>
      <x/>
      <x v="3"/>
      <x v="18"/>
    </i>
    <i r="1">
      <x v="5"/>
      <x v="3"/>
      <x v="4"/>
      <x v="6"/>
      <x v="4"/>
      <x v="3"/>
      <x v="9"/>
    </i>
    <i r="1">
      <x v="6"/>
      <x v="2"/>
      <x v="5"/>
      <x v="12"/>
      <x v="7"/>
      <x v="2"/>
      <x v="2"/>
    </i>
    <i r="1">
      <x v="7"/>
      <x v="4"/>
      <x v="5"/>
      <x v="12"/>
      <x v="7"/>
      <x v="3"/>
      <x v="5"/>
    </i>
    <i r="1">
      <x v="8"/>
      <x v="1"/>
      <x v="5"/>
      <x v="5"/>
      <x/>
      <x/>
      <x/>
    </i>
    <i>
      <x v="1"/>
      <x/>
      <x/>
      <x v="10"/>
      <x v="13"/>
      <x v="6"/>
      <x v="7"/>
      <x v="17"/>
    </i>
    <i r="1">
      <x v="2"/>
      <x v="3"/>
      <x v="10"/>
      <x v="14"/>
      <x v="7"/>
      <x v="2"/>
      <x v="2"/>
    </i>
    <i r="1">
      <x v="3"/>
      <x v="2"/>
      <x/>
      <x v="1"/>
      <x v="1"/>
      <x/>
      <x/>
    </i>
    <i r="1">
      <x v="4"/>
      <x v="4"/>
      <x v="2"/>
      <x v="6"/>
      <x v="5"/>
      <x v="5"/>
      <x v="13"/>
    </i>
    <i r="1">
      <x v="5"/>
      <x v="1"/>
      <x v="5"/>
      <x v="12"/>
      <x v="7"/>
      <x v="3"/>
      <x v="5"/>
    </i>
    <i r="1">
      <x v="6"/>
      <x/>
      <x v="6"/>
      <x v="9"/>
      <x v="3"/>
      <x v="3"/>
      <x v="11"/>
    </i>
    <i r="1">
      <x v="7"/>
      <x v="3"/>
      <x v="6"/>
      <x v="7"/>
      <x v="1"/>
      <x v="2"/>
      <x v="11"/>
    </i>
    <i>
      <x v="2"/>
      <x/>
      <x/>
      <x/>
      <x v="2"/>
      <x v="2"/>
      <x v="2"/>
      <x v="8"/>
    </i>
    <i r="1">
      <x v="1"/>
      <x v="1"/>
      <x v="5"/>
      <x v="8"/>
      <x v="3"/>
      <x v="3"/>
      <x v="11"/>
    </i>
    <i r="1">
      <x v="2"/>
      <x v="3"/>
      <x/>
      <x v="3"/>
      <x v="3"/>
      <x v="3"/>
      <x v="11"/>
    </i>
    <i r="1">
      <x v="3"/>
      <x v="2"/>
      <x v="1"/>
      <x v="8"/>
      <x v="7"/>
      <x v="4"/>
      <x v="8"/>
    </i>
    <i r="1">
      <x v="4"/>
      <x v="4"/>
      <x v="4"/>
      <x v="8"/>
      <x v="6"/>
      <x v="3"/>
      <x v="6"/>
    </i>
    <i r="1">
      <x v="5"/>
      <x v="1"/>
      <x/>
      <x v="1"/>
      <x v="1"/>
      <x v="1"/>
      <x v="3"/>
    </i>
    <i r="1">
      <x v="6"/>
      <x/>
      <x v="3"/>
      <x v="4"/>
      <x v="3"/>
      <x/>
      <x/>
    </i>
    <i r="1">
      <x v="7"/>
      <x v="3"/>
      <x v="3"/>
      <x v="5"/>
      <x v="4"/>
      <x v="3"/>
      <x v="9"/>
    </i>
    <i r="1">
      <x v="8"/>
      <x v="2"/>
      <x v="5"/>
      <x v="7"/>
      <x v="2"/>
      <x v="2"/>
      <x v="8"/>
    </i>
    <i r="1">
      <x v="9"/>
      <x v="4"/>
      <x v="5"/>
      <x v="11"/>
      <x v="6"/>
      <x v="1"/>
      <x v="1"/>
    </i>
    <i>
      <x v="3"/>
      <x/>
      <x/>
      <x v="1"/>
      <x v="5"/>
      <x v="4"/>
      <x v="6"/>
      <x v="18"/>
    </i>
    <i r="1">
      <x v="1"/>
      <x v="1"/>
      <x/>
      <x/>
      <x/>
      <x v="3"/>
      <x v="18"/>
    </i>
    <i r="1">
      <x v="2"/>
      <x v="3"/>
      <x/>
      <x v="6"/>
      <x v="6"/>
      <x v="4"/>
      <x v="10"/>
    </i>
    <i r="1">
      <x v="3"/>
      <x v="2"/>
      <x v="1"/>
      <x v="6"/>
      <x v="5"/>
      <x/>
      <x/>
    </i>
    <i r="1">
      <x v="4"/>
      <x v="4"/>
      <x v="3"/>
      <x v="5"/>
      <x v="4"/>
      <x v="3"/>
      <x v="9"/>
    </i>
    <i r="1">
      <x v="5"/>
      <x v="1"/>
      <x v="4"/>
      <x v="3"/>
      <x v="1"/>
      <x v="1"/>
      <x v="3"/>
    </i>
    <i r="1">
      <x v="6"/>
      <x/>
      <x v="4"/>
      <x v="5"/>
      <x v="3"/>
      <x v="3"/>
      <x v="11"/>
    </i>
    <i r="1">
      <x v="7"/>
      <x v="3"/>
      <x v="5"/>
      <x v="8"/>
      <x v="3"/>
      <x v="5"/>
      <x v="16"/>
    </i>
    <i r="1">
      <x v="8"/>
      <x v="2"/>
      <x v="6"/>
      <x v="7"/>
      <x v="1"/>
      <x v="1"/>
      <x v="3"/>
    </i>
    <i r="1">
      <x v="9"/>
      <x v="4"/>
      <x v="8"/>
      <x v="10"/>
      <x v="4"/>
      <x v="3"/>
      <x v="9"/>
    </i>
    <i>
      <x v="4"/>
      <x/>
      <x/>
      <x/>
      <x v="7"/>
      <x v="7"/>
      <x v="5"/>
      <x v="11"/>
    </i>
    <i r="1">
      <x v="2"/>
      <x v="3"/>
      <x v="4"/>
      <x v="4"/>
      <x v="2"/>
      <x v="4"/>
      <x v="15"/>
    </i>
    <i r="1">
      <x v="3"/>
      <x v="2"/>
      <x v="5"/>
      <x v="9"/>
      <x v="4"/>
      <x v="3"/>
      <x v="9"/>
    </i>
    <i r="1">
      <x v="4"/>
      <x v="4"/>
      <x v="7"/>
      <x v="10"/>
      <x v="4"/>
      <x v="2"/>
      <x v="4"/>
    </i>
    <i r="1">
      <x v="5"/>
      <x v="1"/>
      <x v="9"/>
      <x v="7"/>
      <x/>
      <x v="2"/>
      <x v="14"/>
    </i>
    <i t="grand">
      <x/>
    </i>
  </rowItems>
  <colFields count="1">
    <field x="-2"/>
  </colFields>
  <colItems count="2">
    <i>
      <x/>
    </i>
    <i i="1">
      <x v="1"/>
    </i>
  </colItems>
  <dataFields count="2">
    <dataField name="Budget " fld="8" baseField="0" baseItem="0" numFmtId="3"/>
    <dataField name="Actual " fld="9" baseField="0" baseItem="0" numFmtId="3"/>
  </dataFields>
  <formats count="4">
    <format dxfId="27">
      <pivotArea dataOnly="0" labelOnly="1" outline="0" fieldPosition="0">
        <references count="1">
          <reference field="4294967294" count="1">
            <x v="0"/>
          </reference>
        </references>
      </pivotArea>
    </format>
    <format dxfId="26">
      <pivotArea dataOnly="0" labelOnly="1" outline="0" fieldPosition="0">
        <references count="1">
          <reference field="4294967294" count="1">
            <x v="1"/>
          </reference>
        </references>
      </pivotArea>
    </format>
    <format dxfId="25">
      <pivotArea outline="0" fieldPosition="0">
        <references count="1">
          <reference field="4294967294" count="1">
            <x v="0"/>
          </reference>
        </references>
      </pivotArea>
    </format>
    <format dxfId="24">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C0C1C-71D5-2447-BF2E-80B6A5A74F0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3:R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8"/>
    <dataField name="Budget " fld="8" baseField="0" baseItem="0" numFmtId="168"/>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D054C-FC60-7949-A08A-A713A0535ED3}" name="PivotTable3" cacheId="1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9EF967C5-BC98-5340-BB32-BFAC0DF0F8C4}" sourceName="Project">
  <pivotTables>
    <pivotTable tabId="3" name="PivotTable2"/>
    <pivotTable tabId="4" name="PivotTable3"/>
    <pivotTable tabId="4" name="PivotTable4"/>
  </pivotTables>
  <data>
    <tabular pivotCacheId="1718326313">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78C6F23-8125-2640-A99C-52F8BB22D398}" sourceName="Manager">
  <pivotTables>
    <pivotTable tabId="3" name="PivotTable2"/>
    <pivotTable tabId="4" name="PivotTable3"/>
    <pivotTable tabId="4" name="PivotTable4"/>
  </pivotTables>
  <data>
    <tabular pivotCacheId="17183263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40278B86-7F81-3B47-A35F-6B59D57646AB}" cache="Slicer_Project" caption="Project" columnCount="5" rowHeight="255600"/>
  <slicer name="Manager" xr10:uid="{90F1F47E-BEF9-4B4F-9E49-C7D1AE3FCB94}" cache="Slicer_Manager" caption="Manager" columnCoun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736C60-3115-3B4B-9BB9-B8998762F286}" name="Project_Data" displayName="Project_Data" ref="A1:J41" totalsRowShown="0">
  <autoFilter ref="A1:J41" xr:uid="{D0736C60-3115-3B4B-9BB9-B8998762F286}"/>
  <tableColumns count="10">
    <tableColumn id="1" xr3:uid="{73B096BE-E208-2142-8042-C8FF7EBE9CB4}" name="Project"/>
    <tableColumn id="2" xr3:uid="{9FEE26CA-FD34-8940-B511-23005FD52FD9}" name="Task"/>
    <tableColumn id="3" xr3:uid="{13477DA8-3E2B-9140-828B-5E4EEC4B192E}" name="Manager"/>
    <tableColumn id="4" xr3:uid="{6F6235F3-DCA0-BE4A-80AD-F124C1F29DF7}" name="Start Date" dataDxfId="33"/>
    <tableColumn id="5" xr3:uid="{906D9425-A9AF-D946-BD7E-AABF37A5C06F}" name="Duration"/>
    <tableColumn id="9" xr3:uid="{49251E86-4677-9C41-8F83-14B60BE792A2}" name="End Date" dataDxfId="28">
      <calculatedColumnFormula>WORKDAY.INTL(Project_Data[[#This Row],[Start Date]]-1,Project_Data[[#This Row],[Duration]],7)</calculatedColumnFormula>
    </tableColumn>
    <tableColumn id="10" xr3:uid="{5410ED6D-ABC2-B749-B761-98A3ACF6E8B5}" name="Days completed" dataDxfId="32"/>
    <tableColumn id="6" xr3:uid="{1E1A1903-5E63-2C42-A785-7622E4CE1FFD}" name="Progress" dataDxfId="31">
      <calculatedColumnFormula>Project_Data[[#This Row],[Days completed]]/Project_Data[[#This Row],[Duration]]</calculatedColumnFormula>
    </tableColumn>
    <tableColumn id="7" xr3:uid="{5529251C-746B-0F49-8B21-221411C8E693}" name="Budget" dataDxfId="30"/>
    <tableColumn id="8" xr3:uid="{2781FA1C-8107-3A45-8365-873CEB86F752}" name="Actual" dataDxfId="2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6329-E680-5548-BB82-D6FB67EB7003}">
  <dimension ref="A1:J51"/>
  <sheetViews>
    <sheetView showGridLines="0" tabSelected="1" topLeftCell="B1" workbookViewId="0">
      <selection activeCell="O21" sqref="O21"/>
    </sheetView>
  </sheetViews>
  <sheetFormatPr baseColWidth="10" defaultRowHeight="16" x14ac:dyDescent="0.2"/>
  <cols>
    <col min="1" max="1" width="12.5" customWidth="1"/>
    <col min="2" max="2" width="13.33203125" bestFit="1" customWidth="1"/>
    <col min="3" max="3" width="12.6640625" bestFit="1" customWidth="1"/>
    <col min="4" max="5" width="16" bestFit="1" customWidth="1"/>
  </cols>
  <sheetData>
    <row r="1" spans="1:10" s="8" customFormat="1" ht="16" customHeight="1" x14ac:dyDescent="0.2">
      <c r="A1" s="8" t="s">
        <v>30</v>
      </c>
    </row>
    <row r="2" spans="1:10" s="8" customFormat="1" ht="16" customHeight="1" x14ac:dyDescent="0.2"/>
    <row r="3" spans="1:10" s="8" customFormat="1" ht="16" customHeight="1" x14ac:dyDescent="0.2"/>
    <row r="10" spans="1:10" x14ac:dyDescent="0.2">
      <c r="A10" s="6" t="s">
        <v>0</v>
      </c>
      <c r="B10" s="6" t="s">
        <v>1</v>
      </c>
      <c r="C10" s="6" t="s">
        <v>2</v>
      </c>
      <c r="D10" s="6" t="s">
        <v>3</v>
      </c>
      <c r="E10" s="6" t="s">
        <v>5</v>
      </c>
      <c r="F10" s="6" t="s">
        <v>4</v>
      </c>
      <c r="G10" s="6" t="s">
        <v>6</v>
      </c>
      <c r="H10" s="6" t="s">
        <v>7</v>
      </c>
      <c r="I10" s="7" t="s">
        <v>31</v>
      </c>
      <c r="J10" s="7" t="s">
        <v>32</v>
      </c>
    </row>
    <row r="11" spans="1:10" x14ac:dyDescent="0.2">
      <c r="A11" t="s">
        <v>29</v>
      </c>
      <c r="B11" t="s">
        <v>11</v>
      </c>
      <c r="C11" t="s">
        <v>16</v>
      </c>
      <c r="D11" s="2">
        <v>44620</v>
      </c>
      <c r="E11" s="2">
        <v>44629</v>
      </c>
      <c r="F11">
        <v>8</v>
      </c>
      <c r="G11" s="3">
        <v>3</v>
      </c>
      <c r="H11" s="5">
        <v>0.375</v>
      </c>
      <c r="I11" s="3">
        <v>96000</v>
      </c>
      <c r="J11" s="3">
        <v>32256</v>
      </c>
    </row>
    <row r="12" spans="1:10" x14ac:dyDescent="0.2">
      <c r="B12" t="s">
        <v>13</v>
      </c>
      <c r="C12" t="s">
        <v>18</v>
      </c>
      <c r="D12" s="2">
        <v>44622</v>
      </c>
      <c r="E12" s="2">
        <v>44634</v>
      </c>
      <c r="F12">
        <v>9</v>
      </c>
      <c r="G12" s="3">
        <v>4</v>
      </c>
      <c r="H12" s="5">
        <v>0.44444444444444442</v>
      </c>
      <c r="I12" s="3">
        <v>513000</v>
      </c>
      <c r="J12" s="3">
        <v>226233</v>
      </c>
    </row>
    <row r="13" spans="1:10" x14ac:dyDescent="0.2">
      <c r="B13" t="s">
        <v>15</v>
      </c>
      <c r="C13" t="s">
        <v>20</v>
      </c>
      <c r="D13" s="2">
        <v>44612</v>
      </c>
      <c r="E13" s="2">
        <v>44616</v>
      </c>
      <c r="F13">
        <v>5</v>
      </c>
      <c r="G13" s="3">
        <v>3</v>
      </c>
      <c r="H13" s="5">
        <v>0.6</v>
      </c>
      <c r="I13" s="3">
        <v>616000</v>
      </c>
      <c r="J13" s="3">
        <v>401579</v>
      </c>
    </row>
    <row r="14" spans="1:10" x14ac:dyDescent="0.2">
      <c r="B14" t="s">
        <v>17</v>
      </c>
      <c r="C14" t="s">
        <v>12</v>
      </c>
      <c r="D14" s="2">
        <v>44611</v>
      </c>
      <c r="E14" s="2">
        <v>44614</v>
      </c>
      <c r="F14">
        <v>3</v>
      </c>
      <c r="G14" s="3">
        <v>3</v>
      </c>
      <c r="H14" s="5">
        <v>1</v>
      </c>
      <c r="I14" s="3">
        <v>817000</v>
      </c>
      <c r="J14" s="3">
        <v>807069</v>
      </c>
    </row>
    <row r="15" spans="1:10" x14ac:dyDescent="0.2">
      <c r="B15" t="s">
        <v>19</v>
      </c>
      <c r="C15" t="s">
        <v>14</v>
      </c>
      <c r="D15" s="2">
        <v>44613</v>
      </c>
      <c r="E15" s="2">
        <v>44621</v>
      </c>
      <c r="F15">
        <v>7</v>
      </c>
      <c r="G15" s="3">
        <v>3</v>
      </c>
      <c r="H15" s="5">
        <v>0.42857142857142855</v>
      </c>
      <c r="I15" s="3">
        <v>372000</v>
      </c>
      <c r="J15" s="3">
        <v>173166</v>
      </c>
    </row>
    <row r="16" spans="1:10" x14ac:dyDescent="0.2">
      <c r="B16" t="s">
        <v>21</v>
      </c>
      <c r="C16" t="s">
        <v>16</v>
      </c>
      <c r="D16" s="2">
        <v>44616</v>
      </c>
      <c r="E16" s="2">
        <v>44629</v>
      </c>
      <c r="F16">
        <v>10</v>
      </c>
      <c r="G16" s="3">
        <v>2</v>
      </c>
      <c r="H16" s="5">
        <v>0.2</v>
      </c>
      <c r="I16" s="3">
        <v>50000</v>
      </c>
      <c r="J16" s="3">
        <v>8400</v>
      </c>
    </row>
    <row r="17" spans="1:10" x14ac:dyDescent="0.2">
      <c r="B17" t="s">
        <v>22</v>
      </c>
      <c r="C17" t="s">
        <v>18</v>
      </c>
      <c r="D17" s="2">
        <v>44616</v>
      </c>
      <c r="E17" s="2">
        <v>44629</v>
      </c>
      <c r="F17">
        <v>10</v>
      </c>
      <c r="G17" s="3">
        <v>3</v>
      </c>
      <c r="H17" s="5">
        <v>0.3</v>
      </c>
      <c r="I17" s="3">
        <v>807000</v>
      </c>
      <c r="J17" s="3">
        <v>262679</v>
      </c>
    </row>
    <row r="18" spans="1:10" x14ac:dyDescent="0.2">
      <c r="B18" t="s">
        <v>23</v>
      </c>
      <c r="C18" t="s">
        <v>20</v>
      </c>
      <c r="D18" s="2">
        <v>44616</v>
      </c>
      <c r="E18" s="2">
        <v>44620</v>
      </c>
      <c r="F18">
        <v>3</v>
      </c>
      <c r="G18" s="3">
        <v>0</v>
      </c>
      <c r="H18" s="5">
        <v>0</v>
      </c>
      <c r="I18" s="3">
        <v>691000</v>
      </c>
      <c r="J18" s="3">
        <v>0</v>
      </c>
    </row>
    <row r="19" spans="1:10" x14ac:dyDescent="0.2">
      <c r="A19" t="s">
        <v>28</v>
      </c>
      <c r="B19" t="s">
        <v>11</v>
      </c>
      <c r="C19" t="s">
        <v>12</v>
      </c>
      <c r="D19" s="2">
        <v>44622</v>
      </c>
      <c r="E19" s="2">
        <v>44634</v>
      </c>
      <c r="F19">
        <v>9</v>
      </c>
      <c r="G19" s="3">
        <v>8</v>
      </c>
      <c r="H19" s="5">
        <v>0.88888888888888884</v>
      </c>
      <c r="I19" s="3">
        <v>787000</v>
      </c>
      <c r="J19" s="3">
        <v>727188</v>
      </c>
    </row>
    <row r="20" spans="1:10" x14ac:dyDescent="0.2">
      <c r="B20" t="s">
        <v>13</v>
      </c>
      <c r="C20" t="s">
        <v>14</v>
      </c>
      <c r="D20" s="2">
        <v>44622</v>
      </c>
      <c r="E20" s="2">
        <v>44635</v>
      </c>
      <c r="F20">
        <v>10</v>
      </c>
      <c r="G20" s="3">
        <v>2</v>
      </c>
      <c r="H20" s="5">
        <v>0.2</v>
      </c>
      <c r="I20" s="3">
        <v>228000</v>
      </c>
      <c r="J20" s="3">
        <v>47880</v>
      </c>
    </row>
    <row r="21" spans="1:10" x14ac:dyDescent="0.2">
      <c r="B21" t="s">
        <v>15</v>
      </c>
      <c r="C21" t="s">
        <v>16</v>
      </c>
      <c r="D21" s="2">
        <v>44609</v>
      </c>
      <c r="E21" s="2">
        <v>44614</v>
      </c>
      <c r="F21">
        <v>4</v>
      </c>
      <c r="G21" s="3">
        <v>0</v>
      </c>
      <c r="H21" s="5">
        <v>0</v>
      </c>
      <c r="I21" s="3">
        <v>147000</v>
      </c>
      <c r="J21" s="3">
        <v>0</v>
      </c>
    </row>
    <row r="22" spans="1:10" x14ac:dyDescent="0.2">
      <c r="B22" t="s">
        <v>17</v>
      </c>
      <c r="C22" t="s">
        <v>18</v>
      </c>
      <c r="D22" s="2">
        <v>44611</v>
      </c>
      <c r="E22" s="2">
        <v>44621</v>
      </c>
      <c r="F22">
        <v>8</v>
      </c>
      <c r="G22" s="3">
        <v>5</v>
      </c>
      <c r="H22" s="5">
        <v>0.625</v>
      </c>
      <c r="I22" s="3">
        <v>338000</v>
      </c>
      <c r="J22" s="3">
        <v>205123</v>
      </c>
    </row>
    <row r="23" spans="1:10" x14ac:dyDescent="0.2">
      <c r="B23" t="s">
        <v>19</v>
      </c>
      <c r="C23" t="s">
        <v>20</v>
      </c>
      <c r="D23" s="2">
        <v>44616</v>
      </c>
      <c r="E23" s="2">
        <v>44629</v>
      </c>
      <c r="F23">
        <v>10</v>
      </c>
      <c r="G23" s="3">
        <v>3</v>
      </c>
      <c r="H23" s="5">
        <v>0.3</v>
      </c>
      <c r="I23" s="3">
        <v>857000</v>
      </c>
      <c r="J23" s="3">
        <v>305949</v>
      </c>
    </row>
    <row r="24" spans="1:10" x14ac:dyDescent="0.2">
      <c r="B24" t="s">
        <v>21</v>
      </c>
      <c r="C24" t="s">
        <v>12</v>
      </c>
      <c r="D24" s="2">
        <v>44617</v>
      </c>
      <c r="E24" s="2">
        <v>44626</v>
      </c>
      <c r="F24">
        <v>6</v>
      </c>
      <c r="G24" s="3">
        <v>3</v>
      </c>
      <c r="H24" s="5">
        <v>0.5</v>
      </c>
      <c r="I24" s="3">
        <v>602000</v>
      </c>
      <c r="J24" s="3">
        <v>322371</v>
      </c>
    </row>
    <row r="25" spans="1:10" x14ac:dyDescent="0.2">
      <c r="B25" t="s">
        <v>22</v>
      </c>
      <c r="C25" t="s">
        <v>14</v>
      </c>
      <c r="D25" s="2">
        <v>44617</v>
      </c>
      <c r="E25" s="2">
        <v>44622</v>
      </c>
      <c r="F25">
        <v>4</v>
      </c>
      <c r="G25" s="3">
        <v>2</v>
      </c>
      <c r="H25" s="5">
        <v>0.5</v>
      </c>
      <c r="I25" s="3">
        <v>990000</v>
      </c>
      <c r="J25" s="3">
        <v>451440</v>
      </c>
    </row>
    <row r="26" spans="1:10" x14ac:dyDescent="0.2">
      <c r="A26" t="s">
        <v>10</v>
      </c>
      <c r="B26" t="s">
        <v>11</v>
      </c>
      <c r="C26" t="s">
        <v>12</v>
      </c>
      <c r="D26" s="2">
        <v>44609</v>
      </c>
      <c r="E26" s="2">
        <v>44615</v>
      </c>
      <c r="F26">
        <v>5</v>
      </c>
      <c r="G26" s="3">
        <v>2</v>
      </c>
      <c r="H26" s="5">
        <v>0.4</v>
      </c>
      <c r="I26" s="3">
        <v>218000</v>
      </c>
      <c r="J26" s="3">
        <v>97337</v>
      </c>
    </row>
    <row r="27" spans="1:10" x14ac:dyDescent="0.2">
      <c r="B27" t="s">
        <v>25</v>
      </c>
      <c r="C27" t="s">
        <v>20</v>
      </c>
      <c r="D27" s="2">
        <v>44616</v>
      </c>
      <c r="E27" s="2">
        <v>44623</v>
      </c>
      <c r="F27">
        <v>6</v>
      </c>
      <c r="G27" s="3">
        <v>3</v>
      </c>
      <c r="H27" s="5">
        <v>0.5</v>
      </c>
      <c r="I27" s="3">
        <v>416000</v>
      </c>
      <c r="J27" s="3">
        <v>175015</v>
      </c>
    </row>
    <row r="28" spans="1:10" x14ac:dyDescent="0.2">
      <c r="B28" t="s">
        <v>13</v>
      </c>
      <c r="C28" t="s">
        <v>14</v>
      </c>
      <c r="D28" s="2">
        <v>44609</v>
      </c>
      <c r="E28" s="2">
        <v>44616</v>
      </c>
      <c r="F28">
        <v>6</v>
      </c>
      <c r="G28" s="3">
        <v>3</v>
      </c>
      <c r="H28" s="5">
        <v>0.5</v>
      </c>
      <c r="I28" s="3">
        <v>393000</v>
      </c>
      <c r="J28" s="3">
        <v>177440</v>
      </c>
    </row>
    <row r="29" spans="1:10" x14ac:dyDescent="0.2">
      <c r="B29" t="s">
        <v>15</v>
      </c>
      <c r="C29" t="s">
        <v>16</v>
      </c>
      <c r="D29" s="2">
        <v>44610</v>
      </c>
      <c r="E29" s="2">
        <v>44623</v>
      </c>
      <c r="F29">
        <v>10</v>
      </c>
      <c r="G29" s="3">
        <v>4</v>
      </c>
      <c r="H29" s="5">
        <v>0.4</v>
      </c>
      <c r="I29" s="3">
        <v>86000</v>
      </c>
      <c r="J29" s="3">
        <v>31046</v>
      </c>
    </row>
    <row r="30" spans="1:10" x14ac:dyDescent="0.2">
      <c r="B30" t="s">
        <v>17</v>
      </c>
      <c r="C30" t="s">
        <v>18</v>
      </c>
      <c r="D30" s="2">
        <v>44613</v>
      </c>
      <c r="E30" s="2">
        <v>44623</v>
      </c>
      <c r="F30">
        <v>9</v>
      </c>
      <c r="G30" s="3">
        <v>3</v>
      </c>
      <c r="H30" s="5">
        <v>0.33333333333333331</v>
      </c>
      <c r="I30" s="3">
        <v>732000</v>
      </c>
      <c r="J30" s="3">
        <v>261324</v>
      </c>
    </row>
    <row r="31" spans="1:10" x14ac:dyDescent="0.2">
      <c r="B31" t="s">
        <v>19</v>
      </c>
      <c r="C31" t="s">
        <v>20</v>
      </c>
      <c r="D31" s="2">
        <v>44609</v>
      </c>
      <c r="E31" s="2">
        <v>44614</v>
      </c>
      <c r="F31">
        <v>4</v>
      </c>
      <c r="G31" s="3">
        <v>1</v>
      </c>
      <c r="H31" s="5">
        <v>0.25</v>
      </c>
      <c r="I31" s="3">
        <v>492000</v>
      </c>
      <c r="J31" s="3">
        <v>116850</v>
      </c>
    </row>
    <row r="32" spans="1:10" x14ac:dyDescent="0.2">
      <c r="B32" t="s">
        <v>21</v>
      </c>
      <c r="C32" t="s">
        <v>12</v>
      </c>
      <c r="D32" s="2">
        <v>44612</v>
      </c>
      <c r="E32" s="2">
        <v>44619</v>
      </c>
      <c r="F32">
        <v>6</v>
      </c>
      <c r="G32" s="3">
        <v>0</v>
      </c>
      <c r="H32" s="5">
        <v>0</v>
      </c>
      <c r="I32" s="3">
        <v>188000</v>
      </c>
      <c r="J32" s="3">
        <v>0</v>
      </c>
    </row>
    <row r="33" spans="1:10" x14ac:dyDescent="0.2">
      <c r="B33" t="s">
        <v>22</v>
      </c>
      <c r="C33" t="s">
        <v>14</v>
      </c>
      <c r="D33" s="2">
        <v>44612</v>
      </c>
      <c r="E33" s="2">
        <v>44620</v>
      </c>
      <c r="F33">
        <v>7</v>
      </c>
      <c r="G33" s="3">
        <v>3</v>
      </c>
      <c r="H33" s="5">
        <v>0.42857142857142855</v>
      </c>
      <c r="I33" s="3">
        <v>180000</v>
      </c>
      <c r="J33" s="3">
        <v>79380</v>
      </c>
    </row>
    <row r="34" spans="1:10" x14ac:dyDescent="0.2">
      <c r="B34" t="s">
        <v>23</v>
      </c>
      <c r="C34" t="s">
        <v>16</v>
      </c>
      <c r="D34" s="2">
        <v>44616</v>
      </c>
      <c r="E34" s="2">
        <v>44622</v>
      </c>
      <c r="F34">
        <v>5</v>
      </c>
      <c r="G34" s="3">
        <v>2</v>
      </c>
      <c r="H34" s="5">
        <v>0.4</v>
      </c>
      <c r="I34" s="3">
        <v>582000</v>
      </c>
      <c r="J34" s="3">
        <v>195231</v>
      </c>
    </row>
    <row r="35" spans="1:10" x14ac:dyDescent="0.2">
      <c r="B35" t="s">
        <v>24</v>
      </c>
      <c r="C35" t="s">
        <v>18</v>
      </c>
      <c r="D35" s="2">
        <v>44616</v>
      </c>
      <c r="E35" s="2">
        <v>44628</v>
      </c>
      <c r="F35">
        <v>9</v>
      </c>
      <c r="G35" s="3">
        <v>1</v>
      </c>
      <c r="H35" s="5">
        <v>0.1111111111111111</v>
      </c>
      <c r="I35" s="3">
        <v>562000</v>
      </c>
      <c r="J35" s="3">
        <v>74746</v>
      </c>
    </row>
    <row r="36" spans="1:10" x14ac:dyDescent="0.2">
      <c r="A36" t="s">
        <v>26</v>
      </c>
      <c r="B36" t="s">
        <v>11</v>
      </c>
      <c r="C36" t="s">
        <v>12</v>
      </c>
      <c r="D36" s="2">
        <v>44610</v>
      </c>
      <c r="E36" s="2">
        <v>44620</v>
      </c>
      <c r="F36">
        <v>7</v>
      </c>
      <c r="G36" s="3">
        <v>7</v>
      </c>
      <c r="H36" s="5">
        <v>1</v>
      </c>
      <c r="I36" s="3">
        <v>293000</v>
      </c>
      <c r="J36" s="3">
        <v>273001</v>
      </c>
    </row>
    <row r="37" spans="1:10" x14ac:dyDescent="0.2">
      <c r="B37" t="s">
        <v>25</v>
      </c>
      <c r="C37" t="s">
        <v>20</v>
      </c>
      <c r="D37" s="2">
        <v>44609</v>
      </c>
      <c r="E37" s="2">
        <v>44613</v>
      </c>
      <c r="F37">
        <v>3</v>
      </c>
      <c r="G37" s="3">
        <v>3</v>
      </c>
      <c r="H37" s="5">
        <v>1</v>
      </c>
      <c r="I37" s="3">
        <v>68000</v>
      </c>
      <c r="J37" s="3">
        <v>64987</v>
      </c>
    </row>
    <row r="38" spans="1:10" x14ac:dyDescent="0.2">
      <c r="B38" t="s">
        <v>13</v>
      </c>
      <c r="C38" t="s">
        <v>14</v>
      </c>
      <c r="D38" s="2">
        <v>44609</v>
      </c>
      <c r="E38" s="2">
        <v>44621</v>
      </c>
      <c r="F38">
        <v>9</v>
      </c>
      <c r="G38" s="3">
        <v>4</v>
      </c>
      <c r="H38" s="5">
        <v>0.44444444444444442</v>
      </c>
      <c r="I38" s="3">
        <v>224000</v>
      </c>
      <c r="J38" s="3">
        <v>57910</v>
      </c>
    </row>
    <row r="39" spans="1:10" x14ac:dyDescent="0.2">
      <c r="B39" t="s">
        <v>15</v>
      </c>
      <c r="C39" t="s">
        <v>16</v>
      </c>
      <c r="D39" s="2">
        <v>44610</v>
      </c>
      <c r="E39" s="2">
        <v>44621</v>
      </c>
      <c r="F39">
        <v>8</v>
      </c>
      <c r="G39" s="3">
        <v>0</v>
      </c>
      <c r="H39" s="5">
        <v>0</v>
      </c>
      <c r="I39" s="3">
        <v>978000</v>
      </c>
      <c r="J39" s="3">
        <v>0</v>
      </c>
    </row>
    <row r="40" spans="1:10" x14ac:dyDescent="0.2">
      <c r="B40" t="s">
        <v>17</v>
      </c>
      <c r="C40" t="s">
        <v>18</v>
      </c>
      <c r="D40" s="2">
        <v>44612</v>
      </c>
      <c r="E40" s="2">
        <v>44620</v>
      </c>
      <c r="F40">
        <v>7</v>
      </c>
      <c r="G40" s="3">
        <v>3</v>
      </c>
      <c r="H40" s="5">
        <v>0.42857142857142855</v>
      </c>
      <c r="I40" s="3">
        <v>932000</v>
      </c>
      <c r="J40" s="3">
        <v>379157</v>
      </c>
    </row>
    <row r="41" spans="1:10" x14ac:dyDescent="0.2">
      <c r="B41" t="s">
        <v>19</v>
      </c>
      <c r="C41" t="s">
        <v>20</v>
      </c>
      <c r="D41" s="2">
        <v>44613</v>
      </c>
      <c r="E41" s="2">
        <v>44616</v>
      </c>
      <c r="F41">
        <v>4</v>
      </c>
      <c r="G41" s="3">
        <v>1</v>
      </c>
      <c r="H41" s="5">
        <v>0.25</v>
      </c>
      <c r="I41" s="3">
        <v>854000</v>
      </c>
      <c r="J41" s="3">
        <v>322812</v>
      </c>
    </row>
    <row r="42" spans="1:10" x14ac:dyDescent="0.2">
      <c r="B42" t="s">
        <v>21</v>
      </c>
      <c r="C42" t="s">
        <v>12</v>
      </c>
      <c r="D42" s="2">
        <v>44613</v>
      </c>
      <c r="E42" s="2">
        <v>44620</v>
      </c>
      <c r="F42">
        <v>6</v>
      </c>
      <c r="G42" s="3">
        <v>3</v>
      </c>
      <c r="H42" s="5">
        <v>0.5</v>
      </c>
      <c r="I42" s="3">
        <v>81000</v>
      </c>
      <c r="J42" s="3">
        <v>38461</v>
      </c>
    </row>
    <row r="43" spans="1:10" x14ac:dyDescent="0.2">
      <c r="B43" t="s">
        <v>22</v>
      </c>
      <c r="C43" t="s">
        <v>14</v>
      </c>
      <c r="D43" s="2">
        <v>44616</v>
      </c>
      <c r="E43" s="2">
        <v>44623</v>
      </c>
      <c r="F43">
        <v>6</v>
      </c>
      <c r="G43" s="3">
        <v>5</v>
      </c>
      <c r="H43" s="5">
        <v>0.83333333333333337</v>
      </c>
      <c r="I43" s="3">
        <v>169000</v>
      </c>
      <c r="J43" s="3">
        <v>136468</v>
      </c>
    </row>
    <row r="44" spans="1:10" x14ac:dyDescent="0.2">
      <c r="B44" t="s">
        <v>23</v>
      </c>
      <c r="C44" t="s">
        <v>16</v>
      </c>
      <c r="D44" s="2">
        <v>44617</v>
      </c>
      <c r="E44" s="2">
        <v>44622</v>
      </c>
      <c r="F44">
        <v>4</v>
      </c>
      <c r="G44" s="3">
        <v>1</v>
      </c>
      <c r="H44" s="5">
        <v>0.25</v>
      </c>
      <c r="I44" s="3">
        <v>61000</v>
      </c>
      <c r="J44" s="3">
        <v>12078</v>
      </c>
    </row>
    <row r="45" spans="1:10" x14ac:dyDescent="0.2">
      <c r="B45" t="s">
        <v>24</v>
      </c>
      <c r="C45" t="s">
        <v>18</v>
      </c>
      <c r="D45" s="2">
        <v>44619</v>
      </c>
      <c r="E45" s="2">
        <v>44627</v>
      </c>
      <c r="F45">
        <v>7</v>
      </c>
      <c r="G45" s="3">
        <v>3</v>
      </c>
      <c r="H45" s="5">
        <v>0.42857142857142855</v>
      </c>
      <c r="I45" s="3">
        <v>645000</v>
      </c>
      <c r="J45" s="3">
        <v>273048</v>
      </c>
    </row>
    <row r="46" spans="1:10" x14ac:dyDescent="0.2">
      <c r="A46" t="s">
        <v>27</v>
      </c>
      <c r="B46" t="s">
        <v>11</v>
      </c>
      <c r="C46" t="s">
        <v>12</v>
      </c>
      <c r="D46" s="2">
        <v>44609</v>
      </c>
      <c r="E46" s="2">
        <v>44622</v>
      </c>
      <c r="F46">
        <v>10</v>
      </c>
      <c r="G46" s="3">
        <v>5</v>
      </c>
      <c r="H46" s="5">
        <v>0.5</v>
      </c>
      <c r="I46" s="3">
        <v>839000</v>
      </c>
      <c r="J46" s="3">
        <v>406974</v>
      </c>
    </row>
    <row r="47" spans="1:10" x14ac:dyDescent="0.2">
      <c r="B47" t="s">
        <v>13</v>
      </c>
      <c r="C47" t="s">
        <v>14</v>
      </c>
      <c r="D47" s="2">
        <v>44613</v>
      </c>
      <c r="E47" s="2">
        <v>44619</v>
      </c>
      <c r="F47">
        <v>5</v>
      </c>
      <c r="G47" s="3">
        <v>4</v>
      </c>
      <c r="H47" s="5">
        <v>0.8</v>
      </c>
      <c r="I47" s="3">
        <v>729000</v>
      </c>
      <c r="J47" s="3">
        <v>487139</v>
      </c>
    </row>
    <row r="48" spans="1:10" x14ac:dyDescent="0.2">
      <c r="B48" t="s">
        <v>15</v>
      </c>
      <c r="C48" t="s">
        <v>16</v>
      </c>
      <c r="D48" s="2">
        <v>44616</v>
      </c>
      <c r="E48" s="2">
        <v>44626</v>
      </c>
      <c r="F48">
        <v>7</v>
      </c>
      <c r="G48" s="3">
        <v>3</v>
      </c>
      <c r="H48" s="5">
        <v>0.42857142857142855</v>
      </c>
      <c r="I48" s="3">
        <v>826000</v>
      </c>
      <c r="J48" s="3">
        <v>298186</v>
      </c>
    </row>
    <row r="49" spans="1:10" x14ac:dyDescent="0.2">
      <c r="B49" t="s">
        <v>17</v>
      </c>
      <c r="C49" t="s">
        <v>18</v>
      </c>
      <c r="D49" s="2">
        <v>44618</v>
      </c>
      <c r="E49" s="2">
        <v>44627</v>
      </c>
      <c r="F49">
        <v>7</v>
      </c>
      <c r="G49" s="3">
        <v>2</v>
      </c>
      <c r="H49" s="5">
        <v>0.2857142857142857</v>
      </c>
      <c r="I49" s="3">
        <v>895000</v>
      </c>
      <c r="J49" s="3">
        <v>280583</v>
      </c>
    </row>
    <row r="50" spans="1:10" x14ac:dyDescent="0.2">
      <c r="B50" t="s">
        <v>19</v>
      </c>
      <c r="C50" t="s">
        <v>20</v>
      </c>
      <c r="D50" s="2">
        <v>44620</v>
      </c>
      <c r="E50" s="2">
        <v>44622</v>
      </c>
      <c r="F50">
        <v>3</v>
      </c>
      <c r="G50" s="3">
        <v>2</v>
      </c>
      <c r="H50" s="5">
        <v>0.66666666666666663</v>
      </c>
      <c r="I50" s="3">
        <v>341000</v>
      </c>
      <c r="J50" s="3">
        <v>129785</v>
      </c>
    </row>
    <row r="51" spans="1:10" x14ac:dyDescent="0.2">
      <c r="A51" t="s">
        <v>33</v>
      </c>
      <c r="I51" s="3">
        <v>19695000</v>
      </c>
      <c r="J51" s="3">
        <v>8340291</v>
      </c>
    </row>
  </sheetData>
  <mergeCells count="1">
    <mergeCell ref="A1:XFD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8449-19E8-9241-BC9F-FCB0CCBB3CD8}">
  <dimension ref="B2:R6"/>
  <sheetViews>
    <sheetView topLeftCell="L1" workbookViewId="0">
      <selection activeCell="N15" sqref="N15"/>
    </sheetView>
  </sheetViews>
  <sheetFormatPr baseColWidth="10" defaultRowHeight="16" x14ac:dyDescent="0.2"/>
  <cols>
    <col min="1" max="1" width="19.1640625" customWidth="1"/>
    <col min="9" max="9" width="20.6640625" bestFit="1" customWidth="1"/>
    <col min="10" max="10" width="4.1640625" bestFit="1" customWidth="1"/>
    <col min="12" max="12" width="17.6640625" customWidth="1"/>
    <col min="17" max="17" width="6.83203125" bestFit="1" customWidth="1"/>
    <col min="18" max="18" width="7.5" bestFit="1" customWidth="1"/>
  </cols>
  <sheetData>
    <row r="2" spans="2:18" x14ac:dyDescent="0.2">
      <c r="B2" t="s">
        <v>35</v>
      </c>
      <c r="C2" t="s">
        <v>36</v>
      </c>
      <c r="D2" t="s">
        <v>37</v>
      </c>
      <c r="E2" t="s">
        <v>38</v>
      </c>
      <c r="F2" t="s">
        <v>39</v>
      </c>
      <c r="I2" s="6" t="s">
        <v>41</v>
      </c>
    </row>
    <row r="3" spans="2:18" x14ac:dyDescent="0.2">
      <c r="B3">
        <f>COUNTIF(Dashboard!H11:H55, "="&amp;0)</f>
        <v>4</v>
      </c>
      <c r="C3">
        <f>COUNTIFS(Dashboard!H11:H55, "&lt;&gt;"&amp;0,Dashboard!H11:H55, "&lt;"&amp;1)</f>
        <v>33</v>
      </c>
      <c r="D3">
        <f>COUNTIF(Dashboard!H11:H55, "="&amp;1)</f>
        <v>3</v>
      </c>
      <c r="E3">
        <f>SUM(B3:C3)</f>
        <v>37</v>
      </c>
      <c r="F3">
        <f>SUM(D3:E3)</f>
        <v>40</v>
      </c>
      <c r="I3" s="10" t="s">
        <v>40</v>
      </c>
      <c r="J3" s="9">
        <v>112</v>
      </c>
      <c r="L3" t="s">
        <v>42</v>
      </c>
      <c r="M3" s="4">
        <f>GETPIVOTDATA("Sum of Days completed",$I$2)/GETPIVOTDATA("Sum of Duration",$I$2)</f>
        <v>0.42105263157894735</v>
      </c>
      <c r="Q3" t="s">
        <v>32</v>
      </c>
      <c r="R3" t="s">
        <v>31</v>
      </c>
    </row>
    <row r="4" spans="2:18" x14ac:dyDescent="0.2">
      <c r="I4" s="10" t="s">
        <v>34</v>
      </c>
      <c r="J4" s="9">
        <v>266</v>
      </c>
      <c r="L4" t="s">
        <v>43</v>
      </c>
      <c r="M4" s="4">
        <f>1-M3</f>
        <v>0.57894736842105265</v>
      </c>
      <c r="P4" t="s">
        <v>44</v>
      </c>
      <c r="Q4" s="12">
        <v>8340291</v>
      </c>
      <c r="R4" s="12">
        <v>19695000</v>
      </c>
    </row>
    <row r="5" spans="2:18" x14ac:dyDescent="0.2">
      <c r="P5" t="s">
        <v>45</v>
      </c>
      <c r="Q5" s="4">
        <f>GETPIVOTDATA("Actual ",$Q$3)/GETPIVOTDATA("Budget ",$Q$3)</f>
        <v>0.42347250571210965</v>
      </c>
      <c r="R5" s="4">
        <f>1-Q5</f>
        <v>0.57652749428789041</v>
      </c>
    </row>
    <row r="6" spans="2:18" x14ac:dyDescent="0.2">
      <c r="B6"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0974-E5A2-664C-82DE-A6BD35D73425}">
  <dimension ref="A1:J41"/>
  <sheetViews>
    <sheetView topLeftCell="A2" workbookViewId="0">
      <selection activeCell="F3" sqref="F3"/>
    </sheetView>
  </sheetViews>
  <sheetFormatPr baseColWidth="10" defaultRowHeight="16" x14ac:dyDescent="0.2"/>
  <sheetData>
    <row r="1" spans="1:10" x14ac:dyDescent="0.2">
      <c r="A1" t="s">
        <v>0</v>
      </c>
      <c r="B1" t="s">
        <v>1</v>
      </c>
      <c r="C1" t="s">
        <v>2</v>
      </c>
      <c r="D1" s="1" t="s">
        <v>3</v>
      </c>
      <c r="E1" t="s">
        <v>4</v>
      </c>
      <c r="F1" s="2" t="s">
        <v>5</v>
      </c>
      <c r="G1" s="3" t="s">
        <v>6</v>
      </c>
      <c r="H1" t="s">
        <v>7</v>
      </c>
      <c r="I1" t="s">
        <v>8</v>
      </c>
      <c r="J1" t="s">
        <v>9</v>
      </c>
    </row>
    <row r="2" spans="1:10" x14ac:dyDescent="0.2">
      <c r="A2" t="s">
        <v>10</v>
      </c>
      <c r="B2" t="s">
        <v>11</v>
      </c>
      <c r="C2" t="s">
        <v>12</v>
      </c>
      <c r="D2" s="2">
        <v>44609</v>
      </c>
      <c r="E2">
        <v>5</v>
      </c>
      <c r="F2" s="2">
        <f>WORKDAY.INTL(Project_Data[[#This Row],[Start Date]]-1,Project_Data[[#This Row],[Duration]],7)</f>
        <v>44615</v>
      </c>
      <c r="G2" s="3">
        <v>2</v>
      </c>
      <c r="H2" s="4">
        <f>Project_Data[[#This Row],[Days completed]]/Project_Data[[#This Row],[Duration]]</f>
        <v>0.4</v>
      </c>
      <c r="I2" s="3">
        <v>218000</v>
      </c>
      <c r="J2" s="3">
        <v>97337</v>
      </c>
    </row>
    <row r="3" spans="1:10" x14ac:dyDescent="0.2">
      <c r="A3" t="s">
        <v>10</v>
      </c>
      <c r="B3" t="s">
        <v>13</v>
      </c>
      <c r="C3" t="s">
        <v>14</v>
      </c>
      <c r="D3" s="2">
        <v>44609</v>
      </c>
      <c r="E3">
        <v>6</v>
      </c>
      <c r="F3" s="2">
        <f>WORKDAY.INTL(Project_Data[[#This Row],[Start Date]]-1,Project_Data[[#This Row],[Duration]],7)</f>
        <v>44616</v>
      </c>
      <c r="G3" s="3">
        <v>3</v>
      </c>
      <c r="H3" s="4">
        <f>Project_Data[[#This Row],[Days completed]]/Project_Data[[#This Row],[Duration]]</f>
        <v>0.5</v>
      </c>
      <c r="I3" s="3">
        <v>393000</v>
      </c>
      <c r="J3" s="3">
        <v>177440</v>
      </c>
    </row>
    <row r="4" spans="1:10" x14ac:dyDescent="0.2">
      <c r="A4" t="s">
        <v>10</v>
      </c>
      <c r="B4" t="s">
        <v>15</v>
      </c>
      <c r="C4" t="s">
        <v>16</v>
      </c>
      <c r="D4" s="2">
        <v>44610</v>
      </c>
      <c r="E4">
        <v>10</v>
      </c>
      <c r="F4" s="2">
        <f>WORKDAY.INTL(Project_Data[[#This Row],[Start Date]]-1,Project_Data[[#This Row],[Duration]],7)</f>
        <v>44623</v>
      </c>
      <c r="G4" s="3">
        <v>4</v>
      </c>
      <c r="H4" s="4">
        <f>Project_Data[[#This Row],[Days completed]]/Project_Data[[#This Row],[Duration]]</f>
        <v>0.4</v>
      </c>
      <c r="I4" s="3">
        <v>86000</v>
      </c>
      <c r="J4" s="3">
        <v>31046</v>
      </c>
    </row>
    <row r="5" spans="1:10" x14ac:dyDescent="0.2">
      <c r="A5" t="s">
        <v>10</v>
      </c>
      <c r="B5" t="s">
        <v>17</v>
      </c>
      <c r="C5" t="s">
        <v>18</v>
      </c>
      <c r="D5" s="2">
        <v>44613</v>
      </c>
      <c r="E5">
        <v>9</v>
      </c>
      <c r="F5" s="2">
        <f>WORKDAY.INTL(Project_Data[[#This Row],[Start Date]]-1,Project_Data[[#This Row],[Duration]],7)</f>
        <v>44623</v>
      </c>
      <c r="G5" s="3">
        <v>3</v>
      </c>
      <c r="H5" s="4">
        <f>Project_Data[[#This Row],[Days completed]]/Project_Data[[#This Row],[Duration]]</f>
        <v>0.33333333333333331</v>
      </c>
      <c r="I5" s="3">
        <v>732000</v>
      </c>
      <c r="J5" s="3">
        <v>261324</v>
      </c>
    </row>
    <row r="6" spans="1:10" x14ac:dyDescent="0.2">
      <c r="A6" t="s">
        <v>10</v>
      </c>
      <c r="B6" t="s">
        <v>19</v>
      </c>
      <c r="C6" t="s">
        <v>20</v>
      </c>
      <c r="D6" s="2">
        <v>44609</v>
      </c>
      <c r="E6">
        <v>4</v>
      </c>
      <c r="F6" s="2">
        <f>WORKDAY.INTL(Project_Data[[#This Row],[Start Date]]-1,Project_Data[[#This Row],[Duration]],7)</f>
        <v>44614</v>
      </c>
      <c r="G6" s="3">
        <v>1</v>
      </c>
      <c r="H6" s="4">
        <f>Project_Data[[#This Row],[Days completed]]/Project_Data[[#This Row],[Duration]]</f>
        <v>0.25</v>
      </c>
      <c r="I6" s="3">
        <v>492000</v>
      </c>
      <c r="J6" s="3">
        <v>116850</v>
      </c>
    </row>
    <row r="7" spans="1:10" x14ac:dyDescent="0.2">
      <c r="A7" t="s">
        <v>10</v>
      </c>
      <c r="B7" t="s">
        <v>21</v>
      </c>
      <c r="C7" t="s">
        <v>12</v>
      </c>
      <c r="D7" s="2">
        <v>44612</v>
      </c>
      <c r="E7">
        <v>6</v>
      </c>
      <c r="F7" s="2">
        <f>WORKDAY.INTL(Project_Data[[#This Row],[Start Date]]-1,Project_Data[[#This Row],[Duration]],7)</f>
        <v>44619</v>
      </c>
      <c r="G7" s="3">
        <v>0</v>
      </c>
      <c r="H7" s="4">
        <f>Project_Data[[#This Row],[Days completed]]/Project_Data[[#This Row],[Duration]]</f>
        <v>0</v>
      </c>
      <c r="I7" s="3">
        <v>188000</v>
      </c>
      <c r="J7" s="3">
        <v>0</v>
      </c>
    </row>
    <row r="8" spans="1:10" x14ac:dyDescent="0.2">
      <c r="A8" t="s">
        <v>10</v>
      </c>
      <c r="B8" t="s">
        <v>22</v>
      </c>
      <c r="C8" t="s">
        <v>14</v>
      </c>
      <c r="D8" s="2">
        <v>44612</v>
      </c>
      <c r="E8">
        <v>7</v>
      </c>
      <c r="F8" s="2">
        <f>WORKDAY.INTL(Project_Data[[#This Row],[Start Date]]-1,Project_Data[[#This Row],[Duration]],7)</f>
        <v>44620</v>
      </c>
      <c r="G8" s="3">
        <v>3</v>
      </c>
      <c r="H8" s="4">
        <f>Project_Data[[#This Row],[Days completed]]/Project_Data[[#This Row],[Duration]]</f>
        <v>0.42857142857142855</v>
      </c>
      <c r="I8" s="3">
        <v>180000</v>
      </c>
      <c r="J8" s="3">
        <v>79380</v>
      </c>
    </row>
    <row r="9" spans="1:10" x14ac:dyDescent="0.2">
      <c r="A9" t="s">
        <v>10</v>
      </c>
      <c r="B9" t="s">
        <v>23</v>
      </c>
      <c r="C9" t="s">
        <v>16</v>
      </c>
      <c r="D9" s="2">
        <v>44616</v>
      </c>
      <c r="E9">
        <v>5</v>
      </c>
      <c r="F9" s="2">
        <f>WORKDAY.INTL(Project_Data[[#This Row],[Start Date]]-1,Project_Data[[#This Row],[Duration]],7)</f>
        <v>44622</v>
      </c>
      <c r="G9" s="3">
        <v>2</v>
      </c>
      <c r="H9" s="4">
        <f>Project_Data[[#This Row],[Days completed]]/Project_Data[[#This Row],[Duration]]</f>
        <v>0.4</v>
      </c>
      <c r="I9" s="3">
        <v>582000</v>
      </c>
      <c r="J9" s="3">
        <v>195231</v>
      </c>
    </row>
    <row r="10" spans="1:10" x14ac:dyDescent="0.2">
      <c r="A10" t="s">
        <v>10</v>
      </c>
      <c r="B10" t="s">
        <v>24</v>
      </c>
      <c r="C10" t="s">
        <v>18</v>
      </c>
      <c r="D10" s="2">
        <v>44616</v>
      </c>
      <c r="E10">
        <v>9</v>
      </c>
      <c r="F10" s="2">
        <f>WORKDAY.INTL(Project_Data[[#This Row],[Start Date]]-1,Project_Data[[#This Row],[Duration]],7)</f>
        <v>44628</v>
      </c>
      <c r="G10" s="3">
        <v>1</v>
      </c>
      <c r="H10" s="4">
        <f>Project_Data[[#This Row],[Days completed]]/Project_Data[[#This Row],[Duration]]</f>
        <v>0.1111111111111111</v>
      </c>
      <c r="I10" s="3">
        <v>562000</v>
      </c>
      <c r="J10" s="3">
        <v>74746</v>
      </c>
    </row>
    <row r="11" spans="1:10" x14ac:dyDescent="0.2">
      <c r="A11" t="s">
        <v>10</v>
      </c>
      <c r="B11" t="s">
        <v>25</v>
      </c>
      <c r="C11" t="s">
        <v>20</v>
      </c>
      <c r="D11" s="2">
        <v>44616</v>
      </c>
      <c r="E11">
        <v>6</v>
      </c>
      <c r="F11" s="2">
        <f>WORKDAY.INTL(Project_Data[[#This Row],[Start Date]]-1,Project_Data[[#This Row],[Duration]],7)</f>
        <v>44623</v>
      </c>
      <c r="G11" s="3">
        <v>3</v>
      </c>
      <c r="H11" s="4">
        <f>Project_Data[[#This Row],[Days completed]]/Project_Data[[#This Row],[Duration]]</f>
        <v>0.5</v>
      </c>
      <c r="I11" s="3">
        <v>416000</v>
      </c>
      <c r="J11" s="3">
        <v>175015</v>
      </c>
    </row>
    <row r="12" spans="1:10" x14ac:dyDescent="0.2">
      <c r="A12" t="s">
        <v>26</v>
      </c>
      <c r="B12" t="s">
        <v>11</v>
      </c>
      <c r="C12" t="s">
        <v>12</v>
      </c>
      <c r="D12" s="2">
        <v>44610</v>
      </c>
      <c r="E12">
        <v>7</v>
      </c>
      <c r="F12" s="2">
        <f>WORKDAY.INTL(Project_Data[[#This Row],[Start Date]]-1,Project_Data[[#This Row],[Duration]],7)</f>
        <v>44620</v>
      </c>
      <c r="G12" s="3">
        <v>7</v>
      </c>
      <c r="H12" s="4">
        <f>Project_Data[[#This Row],[Days completed]]/Project_Data[[#This Row],[Duration]]</f>
        <v>1</v>
      </c>
      <c r="I12" s="3">
        <v>293000</v>
      </c>
      <c r="J12" s="3">
        <v>273001</v>
      </c>
    </row>
    <row r="13" spans="1:10" x14ac:dyDescent="0.2">
      <c r="A13" t="s">
        <v>26</v>
      </c>
      <c r="B13" t="s">
        <v>13</v>
      </c>
      <c r="C13" t="s">
        <v>14</v>
      </c>
      <c r="D13" s="2">
        <v>44609</v>
      </c>
      <c r="E13">
        <v>9</v>
      </c>
      <c r="F13" s="2">
        <f>WORKDAY.INTL(Project_Data[[#This Row],[Start Date]]-1,Project_Data[[#This Row],[Duration]],7)</f>
        <v>44621</v>
      </c>
      <c r="G13" s="3">
        <v>4</v>
      </c>
      <c r="H13" s="4">
        <f>Project_Data[[#This Row],[Days completed]]/Project_Data[[#This Row],[Duration]]</f>
        <v>0.44444444444444442</v>
      </c>
      <c r="I13" s="3">
        <v>224000</v>
      </c>
      <c r="J13" s="3">
        <v>57910</v>
      </c>
    </row>
    <row r="14" spans="1:10" x14ac:dyDescent="0.2">
      <c r="A14" t="s">
        <v>26</v>
      </c>
      <c r="B14" t="s">
        <v>15</v>
      </c>
      <c r="C14" t="s">
        <v>16</v>
      </c>
      <c r="D14" s="2">
        <v>44610</v>
      </c>
      <c r="E14">
        <v>8</v>
      </c>
      <c r="F14" s="2">
        <f>WORKDAY.INTL(Project_Data[[#This Row],[Start Date]]-1,Project_Data[[#This Row],[Duration]],7)</f>
        <v>44621</v>
      </c>
      <c r="G14" s="3">
        <v>0</v>
      </c>
      <c r="H14" s="4">
        <f>Project_Data[[#This Row],[Days completed]]/Project_Data[[#This Row],[Duration]]</f>
        <v>0</v>
      </c>
      <c r="I14" s="3">
        <v>978000</v>
      </c>
      <c r="J14" s="3">
        <v>0</v>
      </c>
    </row>
    <row r="15" spans="1:10" x14ac:dyDescent="0.2">
      <c r="A15" t="s">
        <v>26</v>
      </c>
      <c r="B15" t="s">
        <v>17</v>
      </c>
      <c r="C15" t="s">
        <v>18</v>
      </c>
      <c r="D15" s="2">
        <v>44612</v>
      </c>
      <c r="E15">
        <v>7</v>
      </c>
      <c r="F15" s="2">
        <f>WORKDAY.INTL(Project_Data[[#This Row],[Start Date]]-1,Project_Data[[#This Row],[Duration]],7)</f>
        <v>44620</v>
      </c>
      <c r="G15" s="3">
        <v>3</v>
      </c>
      <c r="H15" s="4">
        <f>Project_Data[[#This Row],[Days completed]]/Project_Data[[#This Row],[Duration]]</f>
        <v>0.42857142857142855</v>
      </c>
      <c r="I15" s="3">
        <v>932000</v>
      </c>
      <c r="J15" s="3">
        <v>379157</v>
      </c>
    </row>
    <row r="16" spans="1:10" x14ac:dyDescent="0.2">
      <c r="A16" t="s">
        <v>26</v>
      </c>
      <c r="B16" t="s">
        <v>19</v>
      </c>
      <c r="C16" t="s">
        <v>20</v>
      </c>
      <c r="D16" s="2">
        <v>44613</v>
      </c>
      <c r="E16">
        <v>4</v>
      </c>
      <c r="F16" s="2">
        <f>WORKDAY.INTL(Project_Data[[#This Row],[Start Date]]-1,Project_Data[[#This Row],[Duration]],7)</f>
        <v>44616</v>
      </c>
      <c r="G16" s="3">
        <v>1</v>
      </c>
      <c r="H16" s="4">
        <f>Project_Data[[#This Row],[Days completed]]/Project_Data[[#This Row],[Duration]]</f>
        <v>0.25</v>
      </c>
      <c r="I16" s="3">
        <v>854000</v>
      </c>
      <c r="J16" s="3">
        <v>322812</v>
      </c>
    </row>
    <row r="17" spans="1:10" x14ac:dyDescent="0.2">
      <c r="A17" t="s">
        <v>26</v>
      </c>
      <c r="B17" t="s">
        <v>21</v>
      </c>
      <c r="C17" t="s">
        <v>12</v>
      </c>
      <c r="D17" s="2">
        <v>44613</v>
      </c>
      <c r="E17">
        <v>6</v>
      </c>
      <c r="F17" s="2">
        <f>WORKDAY.INTL(Project_Data[[#This Row],[Start Date]]-1,Project_Data[[#This Row],[Duration]],7)</f>
        <v>44620</v>
      </c>
      <c r="G17" s="3">
        <v>3</v>
      </c>
      <c r="H17" s="4">
        <f>Project_Data[[#This Row],[Days completed]]/Project_Data[[#This Row],[Duration]]</f>
        <v>0.5</v>
      </c>
      <c r="I17" s="3">
        <v>81000</v>
      </c>
      <c r="J17" s="3">
        <v>38461</v>
      </c>
    </row>
    <row r="18" spans="1:10" x14ac:dyDescent="0.2">
      <c r="A18" t="s">
        <v>26</v>
      </c>
      <c r="B18" t="s">
        <v>22</v>
      </c>
      <c r="C18" t="s">
        <v>14</v>
      </c>
      <c r="D18" s="2">
        <v>44616</v>
      </c>
      <c r="E18">
        <v>6</v>
      </c>
      <c r="F18" s="2">
        <f>WORKDAY.INTL(Project_Data[[#This Row],[Start Date]]-1,Project_Data[[#This Row],[Duration]],7)</f>
        <v>44623</v>
      </c>
      <c r="G18" s="3">
        <v>5</v>
      </c>
      <c r="H18" s="4">
        <f>Project_Data[[#This Row],[Days completed]]/Project_Data[[#This Row],[Duration]]</f>
        <v>0.83333333333333337</v>
      </c>
      <c r="I18" s="3">
        <v>169000</v>
      </c>
      <c r="J18" s="3">
        <v>136468</v>
      </c>
    </row>
    <row r="19" spans="1:10" x14ac:dyDescent="0.2">
      <c r="A19" t="s">
        <v>26</v>
      </c>
      <c r="B19" t="s">
        <v>23</v>
      </c>
      <c r="C19" t="s">
        <v>16</v>
      </c>
      <c r="D19" s="2">
        <v>44617</v>
      </c>
      <c r="E19">
        <v>4</v>
      </c>
      <c r="F19" s="2">
        <f>WORKDAY.INTL(Project_Data[[#This Row],[Start Date]]-1,Project_Data[[#This Row],[Duration]],7)</f>
        <v>44622</v>
      </c>
      <c r="G19" s="3">
        <v>1</v>
      </c>
      <c r="H19" s="4">
        <f>Project_Data[[#This Row],[Days completed]]/Project_Data[[#This Row],[Duration]]</f>
        <v>0.25</v>
      </c>
      <c r="I19" s="3">
        <v>61000</v>
      </c>
      <c r="J19" s="3">
        <v>12078</v>
      </c>
    </row>
    <row r="20" spans="1:10" x14ac:dyDescent="0.2">
      <c r="A20" t="s">
        <v>26</v>
      </c>
      <c r="B20" t="s">
        <v>24</v>
      </c>
      <c r="C20" t="s">
        <v>18</v>
      </c>
      <c r="D20" s="2">
        <v>44619</v>
      </c>
      <c r="E20">
        <v>7</v>
      </c>
      <c r="F20" s="2">
        <f>WORKDAY.INTL(Project_Data[[#This Row],[Start Date]]-1,Project_Data[[#This Row],[Duration]],7)</f>
        <v>44627</v>
      </c>
      <c r="G20" s="3">
        <v>3</v>
      </c>
      <c r="H20" s="4">
        <f>Project_Data[[#This Row],[Days completed]]/Project_Data[[#This Row],[Duration]]</f>
        <v>0.42857142857142855</v>
      </c>
      <c r="I20" s="3">
        <v>645000</v>
      </c>
      <c r="J20" s="3">
        <v>273048</v>
      </c>
    </row>
    <row r="21" spans="1:10" x14ac:dyDescent="0.2">
      <c r="A21" t="s">
        <v>26</v>
      </c>
      <c r="B21" t="s">
        <v>25</v>
      </c>
      <c r="C21" t="s">
        <v>20</v>
      </c>
      <c r="D21" s="2">
        <v>44609</v>
      </c>
      <c r="E21">
        <v>3</v>
      </c>
      <c r="F21" s="2">
        <f>WORKDAY.INTL(Project_Data[[#This Row],[Start Date]]-1,Project_Data[[#This Row],[Duration]],7)</f>
        <v>44613</v>
      </c>
      <c r="G21" s="3">
        <v>3</v>
      </c>
      <c r="H21" s="4">
        <f>Project_Data[[#This Row],[Days completed]]/Project_Data[[#This Row],[Duration]]</f>
        <v>1</v>
      </c>
      <c r="I21" s="3">
        <v>68000</v>
      </c>
      <c r="J21" s="3">
        <v>64987</v>
      </c>
    </row>
    <row r="22" spans="1:10" x14ac:dyDescent="0.2">
      <c r="A22" t="s">
        <v>27</v>
      </c>
      <c r="B22" t="s">
        <v>11</v>
      </c>
      <c r="C22" t="s">
        <v>12</v>
      </c>
      <c r="D22" s="2">
        <v>44609</v>
      </c>
      <c r="E22">
        <v>10</v>
      </c>
      <c r="F22" s="2">
        <f>WORKDAY.INTL(Project_Data[[#This Row],[Start Date]]-1,Project_Data[[#This Row],[Duration]],7)</f>
        <v>44622</v>
      </c>
      <c r="G22" s="3">
        <v>5</v>
      </c>
      <c r="H22" s="4">
        <f>Project_Data[[#This Row],[Days completed]]/Project_Data[[#This Row],[Duration]]</f>
        <v>0.5</v>
      </c>
      <c r="I22" s="3">
        <v>839000</v>
      </c>
      <c r="J22" s="3">
        <v>406974</v>
      </c>
    </row>
    <row r="23" spans="1:10" x14ac:dyDescent="0.2">
      <c r="A23" t="s">
        <v>27</v>
      </c>
      <c r="B23" t="s">
        <v>13</v>
      </c>
      <c r="C23" t="s">
        <v>14</v>
      </c>
      <c r="D23" s="2">
        <v>44613</v>
      </c>
      <c r="E23">
        <v>5</v>
      </c>
      <c r="F23" s="2">
        <f>WORKDAY.INTL(Project_Data[[#This Row],[Start Date]]-1,Project_Data[[#This Row],[Duration]],7)</f>
        <v>44619</v>
      </c>
      <c r="G23" s="3">
        <v>4</v>
      </c>
      <c r="H23" s="4">
        <f>Project_Data[[#This Row],[Days completed]]/Project_Data[[#This Row],[Duration]]</f>
        <v>0.8</v>
      </c>
      <c r="I23" s="3">
        <v>729000</v>
      </c>
      <c r="J23" s="3">
        <v>487139</v>
      </c>
    </row>
    <row r="24" spans="1:10" x14ac:dyDescent="0.2">
      <c r="A24" t="s">
        <v>27</v>
      </c>
      <c r="B24" t="s">
        <v>15</v>
      </c>
      <c r="C24" t="s">
        <v>16</v>
      </c>
      <c r="D24" s="2">
        <v>44616</v>
      </c>
      <c r="E24">
        <v>7</v>
      </c>
      <c r="F24" s="2">
        <f>WORKDAY.INTL(Project_Data[[#This Row],[Start Date]]-1,Project_Data[[#This Row],[Duration]],7)</f>
        <v>44626</v>
      </c>
      <c r="G24" s="3">
        <v>3</v>
      </c>
      <c r="H24" s="4">
        <f>Project_Data[[#This Row],[Days completed]]/Project_Data[[#This Row],[Duration]]</f>
        <v>0.42857142857142855</v>
      </c>
      <c r="I24" s="3">
        <v>826000</v>
      </c>
      <c r="J24" s="3">
        <v>298186</v>
      </c>
    </row>
    <row r="25" spans="1:10" x14ac:dyDescent="0.2">
      <c r="A25" t="s">
        <v>27</v>
      </c>
      <c r="B25" t="s">
        <v>17</v>
      </c>
      <c r="C25" t="s">
        <v>18</v>
      </c>
      <c r="D25" s="2">
        <v>44618</v>
      </c>
      <c r="E25">
        <v>7</v>
      </c>
      <c r="F25" s="2">
        <f>WORKDAY.INTL(Project_Data[[#This Row],[Start Date]]-1,Project_Data[[#This Row],[Duration]],7)</f>
        <v>44627</v>
      </c>
      <c r="G25" s="3">
        <v>2</v>
      </c>
      <c r="H25" s="4">
        <f>Project_Data[[#This Row],[Days completed]]/Project_Data[[#This Row],[Duration]]</f>
        <v>0.2857142857142857</v>
      </c>
      <c r="I25" s="3">
        <v>895000</v>
      </c>
      <c r="J25" s="3">
        <v>280583</v>
      </c>
    </row>
    <row r="26" spans="1:10" x14ac:dyDescent="0.2">
      <c r="A26" t="s">
        <v>27</v>
      </c>
      <c r="B26" t="s">
        <v>19</v>
      </c>
      <c r="C26" t="s">
        <v>20</v>
      </c>
      <c r="D26" s="2">
        <v>44620</v>
      </c>
      <c r="E26">
        <v>3</v>
      </c>
      <c r="F26" s="2">
        <f>WORKDAY.INTL(Project_Data[[#This Row],[Start Date]]-1,Project_Data[[#This Row],[Duration]],7)</f>
        <v>44622</v>
      </c>
      <c r="G26" s="3">
        <v>2</v>
      </c>
      <c r="H26" s="4">
        <f>Project_Data[[#This Row],[Days completed]]/Project_Data[[#This Row],[Duration]]</f>
        <v>0.66666666666666663</v>
      </c>
      <c r="I26" s="3">
        <v>341000</v>
      </c>
      <c r="J26" s="3">
        <v>129785</v>
      </c>
    </row>
    <row r="27" spans="1:10" x14ac:dyDescent="0.2">
      <c r="A27" t="s">
        <v>28</v>
      </c>
      <c r="B27" t="s">
        <v>11</v>
      </c>
      <c r="C27" t="s">
        <v>12</v>
      </c>
      <c r="D27" s="2">
        <v>44622</v>
      </c>
      <c r="E27">
        <v>9</v>
      </c>
      <c r="F27" s="2">
        <f>WORKDAY.INTL(Project_Data[[#This Row],[Start Date]]-1,Project_Data[[#This Row],[Duration]],7)</f>
        <v>44634</v>
      </c>
      <c r="G27" s="3">
        <v>8</v>
      </c>
      <c r="H27" s="4">
        <f>Project_Data[[#This Row],[Days completed]]/Project_Data[[#This Row],[Duration]]</f>
        <v>0.88888888888888884</v>
      </c>
      <c r="I27" s="3">
        <v>787000</v>
      </c>
      <c r="J27" s="3">
        <v>727188</v>
      </c>
    </row>
    <row r="28" spans="1:10" x14ac:dyDescent="0.2">
      <c r="A28" t="s">
        <v>28</v>
      </c>
      <c r="B28" t="s">
        <v>13</v>
      </c>
      <c r="C28" t="s">
        <v>14</v>
      </c>
      <c r="D28" s="2">
        <v>44622</v>
      </c>
      <c r="E28">
        <v>10</v>
      </c>
      <c r="F28" s="2">
        <f>WORKDAY.INTL(Project_Data[[#This Row],[Start Date]]-1,Project_Data[[#This Row],[Duration]],7)</f>
        <v>44635</v>
      </c>
      <c r="G28" s="3">
        <v>2</v>
      </c>
      <c r="H28" s="4">
        <f>Project_Data[[#This Row],[Days completed]]/Project_Data[[#This Row],[Duration]]</f>
        <v>0.2</v>
      </c>
      <c r="I28" s="3">
        <v>228000</v>
      </c>
      <c r="J28" s="3">
        <v>47880</v>
      </c>
    </row>
    <row r="29" spans="1:10" x14ac:dyDescent="0.2">
      <c r="A29" t="s">
        <v>28</v>
      </c>
      <c r="B29" t="s">
        <v>15</v>
      </c>
      <c r="C29" t="s">
        <v>16</v>
      </c>
      <c r="D29" s="2">
        <v>44609</v>
      </c>
      <c r="E29">
        <v>4</v>
      </c>
      <c r="F29" s="2">
        <f>WORKDAY.INTL(Project_Data[[#This Row],[Start Date]]-1,Project_Data[[#This Row],[Duration]],7)</f>
        <v>44614</v>
      </c>
      <c r="G29" s="3">
        <v>0</v>
      </c>
      <c r="H29" s="4">
        <f>Project_Data[[#This Row],[Days completed]]/Project_Data[[#This Row],[Duration]]</f>
        <v>0</v>
      </c>
      <c r="I29" s="3">
        <v>147000</v>
      </c>
      <c r="J29" s="3">
        <v>0</v>
      </c>
    </row>
    <row r="30" spans="1:10" x14ac:dyDescent="0.2">
      <c r="A30" t="s">
        <v>28</v>
      </c>
      <c r="B30" t="s">
        <v>17</v>
      </c>
      <c r="C30" t="s">
        <v>18</v>
      </c>
      <c r="D30" s="2">
        <v>44611</v>
      </c>
      <c r="E30">
        <v>8</v>
      </c>
      <c r="F30" s="2">
        <f>WORKDAY.INTL(Project_Data[[#This Row],[Start Date]]-1,Project_Data[[#This Row],[Duration]],7)</f>
        <v>44621</v>
      </c>
      <c r="G30" s="3">
        <v>5</v>
      </c>
      <c r="H30" s="4">
        <f>Project_Data[[#This Row],[Days completed]]/Project_Data[[#This Row],[Duration]]</f>
        <v>0.625</v>
      </c>
      <c r="I30" s="3">
        <v>338000</v>
      </c>
      <c r="J30" s="3">
        <v>205123</v>
      </c>
    </row>
    <row r="31" spans="1:10" x14ac:dyDescent="0.2">
      <c r="A31" t="s">
        <v>28</v>
      </c>
      <c r="B31" t="s">
        <v>19</v>
      </c>
      <c r="C31" t="s">
        <v>20</v>
      </c>
      <c r="D31" s="2">
        <v>44616</v>
      </c>
      <c r="E31">
        <v>10</v>
      </c>
      <c r="F31" s="2">
        <f>WORKDAY.INTL(Project_Data[[#This Row],[Start Date]]-1,Project_Data[[#This Row],[Duration]],7)</f>
        <v>44629</v>
      </c>
      <c r="G31" s="3">
        <v>3</v>
      </c>
      <c r="H31" s="4">
        <f>Project_Data[[#This Row],[Days completed]]/Project_Data[[#This Row],[Duration]]</f>
        <v>0.3</v>
      </c>
      <c r="I31" s="3">
        <v>857000</v>
      </c>
      <c r="J31" s="3">
        <v>305949</v>
      </c>
    </row>
    <row r="32" spans="1:10" x14ac:dyDescent="0.2">
      <c r="A32" t="s">
        <v>28</v>
      </c>
      <c r="B32" t="s">
        <v>21</v>
      </c>
      <c r="C32" t="s">
        <v>12</v>
      </c>
      <c r="D32" s="2">
        <v>44617</v>
      </c>
      <c r="E32">
        <v>6</v>
      </c>
      <c r="F32" s="2">
        <f>WORKDAY.INTL(Project_Data[[#This Row],[Start Date]]-1,Project_Data[[#This Row],[Duration]],7)</f>
        <v>44626</v>
      </c>
      <c r="G32" s="3">
        <v>3</v>
      </c>
      <c r="H32" s="4">
        <f>Project_Data[[#This Row],[Days completed]]/Project_Data[[#This Row],[Duration]]</f>
        <v>0.5</v>
      </c>
      <c r="I32" s="3">
        <v>602000</v>
      </c>
      <c r="J32" s="3">
        <v>322371</v>
      </c>
    </row>
    <row r="33" spans="1:10" x14ac:dyDescent="0.2">
      <c r="A33" t="s">
        <v>28</v>
      </c>
      <c r="B33" t="s">
        <v>22</v>
      </c>
      <c r="C33" t="s">
        <v>14</v>
      </c>
      <c r="D33" s="2">
        <v>44617</v>
      </c>
      <c r="E33">
        <v>4</v>
      </c>
      <c r="F33" s="2">
        <f>WORKDAY.INTL(Project_Data[[#This Row],[Start Date]]-1,Project_Data[[#This Row],[Duration]],7)</f>
        <v>44622</v>
      </c>
      <c r="G33" s="3">
        <v>2</v>
      </c>
      <c r="H33" s="4">
        <f>Project_Data[[#This Row],[Days completed]]/Project_Data[[#This Row],[Duration]]</f>
        <v>0.5</v>
      </c>
      <c r="I33" s="3">
        <v>990000</v>
      </c>
      <c r="J33" s="3">
        <v>451440</v>
      </c>
    </row>
    <row r="34" spans="1:10" x14ac:dyDescent="0.2">
      <c r="A34" t="s">
        <v>29</v>
      </c>
      <c r="B34" t="s">
        <v>11</v>
      </c>
      <c r="C34" t="s">
        <v>16</v>
      </c>
      <c r="D34" s="2">
        <v>44620</v>
      </c>
      <c r="E34">
        <v>8</v>
      </c>
      <c r="F34" s="2">
        <f>WORKDAY.INTL(Project_Data[[#This Row],[Start Date]]-1,Project_Data[[#This Row],[Duration]],7)</f>
        <v>44629</v>
      </c>
      <c r="G34" s="3">
        <v>3</v>
      </c>
      <c r="H34" s="4">
        <f>Project_Data[[#This Row],[Days completed]]/Project_Data[[#This Row],[Duration]]</f>
        <v>0.375</v>
      </c>
      <c r="I34" s="3">
        <v>96000</v>
      </c>
      <c r="J34" s="3">
        <v>32256</v>
      </c>
    </row>
    <row r="35" spans="1:10" x14ac:dyDescent="0.2">
      <c r="A35" t="s">
        <v>29</v>
      </c>
      <c r="B35" t="s">
        <v>13</v>
      </c>
      <c r="C35" t="s">
        <v>18</v>
      </c>
      <c r="D35" s="2">
        <v>44622</v>
      </c>
      <c r="E35">
        <v>9</v>
      </c>
      <c r="F35" s="2">
        <f>WORKDAY.INTL(Project_Data[[#This Row],[Start Date]]-1,Project_Data[[#This Row],[Duration]],7)</f>
        <v>44634</v>
      </c>
      <c r="G35" s="3">
        <v>4</v>
      </c>
      <c r="H35" s="4">
        <f>Project_Data[[#This Row],[Days completed]]/Project_Data[[#This Row],[Duration]]</f>
        <v>0.44444444444444442</v>
      </c>
      <c r="I35" s="3">
        <v>513000</v>
      </c>
      <c r="J35" s="3">
        <v>226233</v>
      </c>
    </row>
    <row r="36" spans="1:10" x14ac:dyDescent="0.2">
      <c r="A36" t="s">
        <v>29</v>
      </c>
      <c r="B36" t="s">
        <v>15</v>
      </c>
      <c r="C36" t="s">
        <v>20</v>
      </c>
      <c r="D36" s="2">
        <v>44612</v>
      </c>
      <c r="E36">
        <v>5</v>
      </c>
      <c r="F36" s="2">
        <f>WORKDAY.INTL(Project_Data[[#This Row],[Start Date]]-1,Project_Data[[#This Row],[Duration]],7)</f>
        <v>44616</v>
      </c>
      <c r="G36" s="3">
        <v>3</v>
      </c>
      <c r="H36" s="4">
        <f>Project_Data[[#This Row],[Days completed]]/Project_Data[[#This Row],[Duration]]</f>
        <v>0.6</v>
      </c>
      <c r="I36" s="3">
        <v>616000</v>
      </c>
      <c r="J36" s="3">
        <v>401579</v>
      </c>
    </row>
    <row r="37" spans="1:10" x14ac:dyDescent="0.2">
      <c r="A37" t="s">
        <v>29</v>
      </c>
      <c r="B37" t="s">
        <v>17</v>
      </c>
      <c r="C37" t="s">
        <v>12</v>
      </c>
      <c r="D37" s="2">
        <v>44611</v>
      </c>
      <c r="E37">
        <v>3</v>
      </c>
      <c r="F37" s="2">
        <f>WORKDAY.INTL(Project_Data[[#This Row],[Start Date]]-1,Project_Data[[#This Row],[Duration]],7)</f>
        <v>44614</v>
      </c>
      <c r="G37" s="3">
        <v>3</v>
      </c>
      <c r="H37" s="4">
        <f>Project_Data[[#This Row],[Days completed]]/Project_Data[[#This Row],[Duration]]</f>
        <v>1</v>
      </c>
      <c r="I37" s="3">
        <v>817000</v>
      </c>
      <c r="J37" s="3">
        <v>807069</v>
      </c>
    </row>
    <row r="38" spans="1:10" x14ac:dyDescent="0.2">
      <c r="A38" t="s">
        <v>29</v>
      </c>
      <c r="B38" t="s">
        <v>19</v>
      </c>
      <c r="C38" t="s">
        <v>14</v>
      </c>
      <c r="D38" s="2">
        <v>44613</v>
      </c>
      <c r="E38">
        <v>7</v>
      </c>
      <c r="F38" s="2">
        <f>WORKDAY.INTL(Project_Data[[#This Row],[Start Date]]-1,Project_Data[[#This Row],[Duration]],7)</f>
        <v>44621</v>
      </c>
      <c r="G38" s="3">
        <v>3</v>
      </c>
      <c r="H38" s="4">
        <f>Project_Data[[#This Row],[Days completed]]/Project_Data[[#This Row],[Duration]]</f>
        <v>0.42857142857142855</v>
      </c>
      <c r="I38" s="3">
        <v>372000</v>
      </c>
      <c r="J38" s="3">
        <v>173166</v>
      </c>
    </row>
    <row r="39" spans="1:10" x14ac:dyDescent="0.2">
      <c r="A39" t="s">
        <v>29</v>
      </c>
      <c r="B39" t="s">
        <v>21</v>
      </c>
      <c r="C39" t="s">
        <v>16</v>
      </c>
      <c r="D39" s="2">
        <v>44616</v>
      </c>
      <c r="E39">
        <v>10</v>
      </c>
      <c r="F39" s="2">
        <f>WORKDAY.INTL(Project_Data[[#This Row],[Start Date]]-1,Project_Data[[#This Row],[Duration]],7)</f>
        <v>44629</v>
      </c>
      <c r="G39" s="3">
        <v>2</v>
      </c>
      <c r="H39" s="4">
        <f>Project_Data[[#This Row],[Days completed]]/Project_Data[[#This Row],[Duration]]</f>
        <v>0.2</v>
      </c>
      <c r="I39" s="3">
        <v>50000</v>
      </c>
      <c r="J39" s="3">
        <v>8400</v>
      </c>
    </row>
    <row r="40" spans="1:10" x14ac:dyDescent="0.2">
      <c r="A40" t="s">
        <v>29</v>
      </c>
      <c r="B40" t="s">
        <v>22</v>
      </c>
      <c r="C40" t="s">
        <v>18</v>
      </c>
      <c r="D40" s="2">
        <v>44616</v>
      </c>
      <c r="E40">
        <v>10</v>
      </c>
      <c r="F40" s="2">
        <f>WORKDAY.INTL(Project_Data[[#This Row],[Start Date]]-1,Project_Data[[#This Row],[Duration]],7)</f>
        <v>44629</v>
      </c>
      <c r="G40" s="3">
        <v>3</v>
      </c>
      <c r="H40" s="4">
        <f>Project_Data[[#This Row],[Days completed]]/Project_Data[[#This Row],[Duration]]</f>
        <v>0.3</v>
      </c>
      <c r="I40" s="3">
        <v>807000</v>
      </c>
      <c r="J40" s="3">
        <v>262679</v>
      </c>
    </row>
    <row r="41" spans="1:10" x14ac:dyDescent="0.2">
      <c r="A41" t="s">
        <v>29</v>
      </c>
      <c r="B41" t="s">
        <v>23</v>
      </c>
      <c r="C41" t="s">
        <v>20</v>
      </c>
      <c r="D41" s="2">
        <v>44616</v>
      </c>
      <c r="E41">
        <v>3</v>
      </c>
      <c r="F41" s="2">
        <f>WORKDAY.INTL(Project_Data[[#This Row],[Start Date]]-1,Project_Data[[#This Row],[Duration]],7)</f>
        <v>44620</v>
      </c>
      <c r="G41" s="3">
        <v>0</v>
      </c>
      <c r="H41" s="4">
        <f>Project_Data[[#This Row],[Days completed]]/Project_Data[[#This Row],[Duration]]</f>
        <v>0</v>
      </c>
      <c r="I41" s="3">
        <v>691000</v>
      </c>
      <c r="J41" s="3">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2022-12-13T16:57:27Z</dcterms:created>
  <dcterms:modified xsi:type="dcterms:W3CDTF">2022-12-13T19:10:08Z</dcterms:modified>
</cp:coreProperties>
</file>