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3C230D8C-3F21-0746-A2FF-342DCDA9DCDD}" xr6:coauthVersionLast="47" xr6:coauthVersionMax="47" xr10:uidLastSave="{00000000-0000-0000-0000-000000000000}"/>
  <bookViews>
    <workbookView xWindow="0" yWindow="760" windowWidth="30240" windowHeight="17420" xr2:uid="{599CBDBA-6DCB-491A-8F55-440439BE8440}"/>
  </bookViews>
  <sheets>
    <sheet name="Dashboard" sheetId="16" r:id="rId1"/>
    <sheet name="Ledger" sheetId="2" r:id="rId2"/>
  </sheets>
  <definedNames>
    <definedName name="_xlcn.WorksheetConnection_InfoB6B7" hidden="1">#REF!</definedName>
    <definedName name="stock_chart_data">_xlfn.STOCKHISTORY(#REF!&amp;":"&amp;#REF!,TODAY()-30,TODAY(),0,1,0,5,2,3,4,1)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 i="16" l="1" a="1"/>
  <c r="B6" i="16" s="1"/>
  <c r="E6" i="16" s="1" a="1"/>
  <c r="E6" i="16" s="1"/>
  <c r="C6" i="16" l="1" a="1"/>
  <c r="C6" i="16" s="1"/>
  <c r="D6" i="16" a="1"/>
  <c r="D6" i="16" s="1"/>
  <c r="F6" i="16" s="1" a="1"/>
  <c r="F6" i="16" s="1"/>
  <c r="C25" i="2" a="1"/>
  <c r="C25" i="2" s="1"/>
  <c r="H25" i="2"/>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G6" i="16" l="1" a="1"/>
  <c r="G6" i="1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futureMetadata>
  <cellMetadata count="1">
    <bk>
      <rc t="1" v="0"/>
    </bk>
  </cellMetadata>
  <valueMetadata count="9">
    <bk>
      <rc t="2" v="0"/>
    </bk>
    <bk>
      <rc t="2" v="1"/>
    </bk>
    <bk>
      <rc t="2" v="2"/>
    </bk>
    <bk>
      <rc t="2" v="3"/>
    </bk>
    <bk>
      <rc t="2" v="4"/>
    </bk>
    <bk>
      <rc t="2" v="5"/>
    </bk>
    <bk>
      <rc t="2" v="6"/>
    </bk>
    <bk>
      <rc t="2" v="7"/>
    </bk>
    <bk>
      <rc t="2" v="8"/>
    </bk>
  </valueMetadata>
</metadata>
</file>

<file path=xl/sharedStrings.xml><?xml version="1.0" encoding="utf-8"?>
<sst xmlns="http://schemas.openxmlformats.org/spreadsheetml/2006/main" count="67" uniqueCount="24">
  <si>
    <t>Ticker</t>
  </si>
  <si>
    <t>Date</t>
  </si>
  <si>
    <t>Transaction</t>
  </si>
  <si>
    <t>Units</t>
  </si>
  <si>
    <t>Price</t>
  </si>
  <si>
    <t>Stock</t>
  </si>
  <si>
    <t>Buy</t>
  </si>
  <si>
    <t>DRIP</t>
  </si>
  <si>
    <t>Sell</t>
  </si>
  <si>
    <t>Currency</t>
  </si>
  <si>
    <t>AUD</t>
  </si>
  <si>
    <t>Current Price</t>
  </si>
  <si>
    <t>Last 12 Months</t>
  </si>
  <si>
    <t>Industry</t>
  </si>
  <si>
    <t>Market Value</t>
  </si>
  <si>
    <t>Transaction Amount</t>
  </si>
  <si>
    <t>Today's Change</t>
  </si>
  <si>
    <t>Gain/(Loss)</t>
  </si>
  <si>
    <t xml:space="preserve">                                                                        </t>
  </si>
  <si>
    <t>PERSONAL STOCK PORTFOLIO DASHBOARD</t>
  </si>
  <si>
    <t>CURRENT HOLDINGS</t>
  </si>
  <si>
    <t>PORTFOLIO BY INDUSTRY</t>
  </si>
  <si>
    <t>Stock (Exchange: Ticker)</t>
  </si>
  <si>
    <t>WATCHLIST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</si>
</sst>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6" formatCode="[$-409]dd\-mmm\-yy;@"/>
    <numFmt numFmtId="167" formatCode="#,##0.0000"/>
    <numFmt numFmtId="178" formatCode="[$$-409]#,##0.0000"/>
    <numFmt numFmtId="180" formatCode="[$$-409]#,##0.00"/>
  </numFmts>
  <fonts count="6"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17">
    <xf numFmtId="0" fontId="0" fillId="0" borderId="0" xfId="0"/>
    <xf numFmtId="166" fontId="0" fillId="0" borderId="0" xfId="0" applyNumberFormat="1"/>
    <xf numFmtId="4" fontId="0" fillId="0" borderId="0" xfId="0" applyNumberFormat="1"/>
    <xf numFmtId="3" fontId="0" fillId="0" borderId="0" xfId="0" applyNumberFormat="1"/>
    <xf numFmtId="167" fontId="0" fillId="0" borderId="0" xfId="0" applyNumberFormat="1" applyAlignment="1">
      <alignment horizontal="center"/>
    </xf>
    <xf numFmtId="0" fontId="1" fillId="0" borderId="0" xfId="0" applyFont="1"/>
    <xf numFmtId="0" fontId="0" fillId="2" borderId="0" xfId="0" applyFill="1" applyAlignment="1">
      <alignment horizontal="center"/>
    </xf>
    <xf numFmtId="0" fontId="0" fillId="0" borderId="0" xfId="0" applyAlignment="1"/>
    <xf numFmtId="0" fontId="3" fillId="3" borderId="0" xfId="0" applyFont="1" applyFill="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xf numFmtId="178" fontId="0" fillId="0" borderId="0" xfId="0" applyNumberFormat="1"/>
    <xf numFmtId="180" fontId="0" fillId="0" borderId="0" xfId="0" applyNumberFormat="1"/>
    <xf numFmtId="0" fontId="0" fillId="0" borderId="0" xfId="0" applyNumberFormat="1" applyAlignment="1"/>
    <xf numFmtId="180" fontId="0" fillId="0" borderId="0" xfId="0" applyNumberFormat="1" applyAlignment="1"/>
  </cellXfs>
  <cellStyles count="1">
    <cellStyle name="Normal" xfId="0" builtinId="0"/>
  </cellStyles>
  <dxfs count="7">
    <dxf>
      <font>
        <color rgb="FF9C0006"/>
      </font>
    </dxf>
    <dxf>
      <numFmt numFmtId="178" formatCode="[$$-409]#,##0.0000"/>
    </dxf>
    <dxf>
      <numFmt numFmtId="4" formatCode="#,##0.00"/>
    </dxf>
    <dxf>
      <numFmt numFmtId="167" formatCode="#,##0.0000"/>
      <alignment horizontal="center" vertical="bottom" textRotation="0" wrapText="0" indent="0" justifyLastLine="0" shrinkToFit="0" readingOrder="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10/relationships/person" Target="persons/perso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5" Type="http://schemas.openxmlformats.org/officeDocument/2006/relationships/customXml" Target="../customXml/item1.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7">
  <rv s="0">
    <v>https://www.bing.com/financeapi/forcetrigger?t=aa4pa2&amp;q=XASX%3aASX&amp;form=skydnc</v>
    <v>Learn more on Bing</v>
  </rv>
  <rv s="1">
    <v>0</v>
    <v>ASX LIMITED (XASX:ASX)</v>
    <v>2</v>
    <v>3</v>
    <v>Finance</v>
    <v>4</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0</v>
    <v>68.2</v>
    <v>13367750000</v>
    <v>ASX LIMITED</v>
    <v>ASX LIMITED</v>
    <v>69.45</v>
    <v>26.28</v>
    <v>69.05</v>
    <v>68.569999999999993</v>
    <v>193595200</v>
    <v>ASX</v>
    <v>ASX LIMITED (XASX:ASX)</v>
    <v>329352</v>
    <v>440840</v>
    <v>1987</v>
  </rv>
  <rv s="2">
    <v>1</v>
  </rv>
  <rv s="0">
    <v>https://www.bing.com/financeapi/forcetrigger?t=aa5c2w&amp;q=XASX%3aCAT&amp;form=skydnc</v>
    <v>Learn more on Bing</v>
  </rv>
  <rv s="3">
    <v>5</v>
    <v>CATAPULT GROUP INTERNATIONAL LTD (XASX:CAT)</v>
    <v>2</v>
    <v>6</v>
    <v>Finance</v>
    <v>4</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3</v>
    <v>0.70499999999999996</v>
    <v>178162300</v>
    <v>CATAPULT GROUP INTERNATIONAL LTD</v>
    <v>CATAPULT GROUP INTERNATIONAL LTD</v>
    <v>0.73</v>
    <v>28.45</v>
    <v>0.73</v>
    <v>0.70499999999999996</v>
    <v>244057900</v>
    <v>CAT</v>
    <v>CATAPULT GROUP INTERNATIONAL LTD (XASX:CAT)</v>
    <v>95020</v>
    <v>62270</v>
    <v>2013</v>
  </rv>
  <rv s="2">
    <v>4</v>
  </rv>
  <rv s="0">
    <v>https://www.bing.com/financeapi/forcetrigger?t=aa5cec&amp;q=XASX%3aCBA&amp;form=skydnc</v>
    <v>Learn more on Bing</v>
  </rv>
  <rv s="1">
    <v>0</v>
    <v>COMMONWEALTH BANK OF AUSTRALIA (XASX:CBA)</v>
    <v>2</v>
    <v>3</v>
    <v>Finance</v>
    <v>4</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6</v>
    <v>107.79</v>
    <v>182433200000</v>
    <v>COMMONWEALTH BANK OF AUSTRALIA</v>
    <v>COMMONWEALTH BANK OF AUSTRALIA</v>
    <v>108.01</v>
    <v>17.28</v>
    <v>108.05</v>
    <v>108.83</v>
    <v>1688414000</v>
    <v>CBA</v>
    <v>COMMONWEALTH BANK OF AUSTRALIA (XASX:CBA)</v>
    <v>1620732</v>
    <v>2025450</v>
    <v>1991</v>
  </rv>
  <rv s="2">
    <v>7</v>
  </rv>
  <rv s="0">
    <v>https://www.bing.com/financeapi/forcetrigger?t=aa658m&amp;q=XASX%3aEOS&amp;form=skydnc</v>
    <v>Learn more on Bing</v>
  </rv>
  <rv s="1">
    <v>0</v>
    <v>ELECTRO OPTIC SYSTEMS HOLDINGS LIMITED (XASX:EOS)</v>
    <v>2</v>
    <v>3</v>
    <v>Finance</v>
    <v>4</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9</v>
    <v>0.65</v>
    <v>118152800</v>
    <v>ELECTRO OPTIC SYSTEMS HOLDINGS LIMITED</v>
    <v>ELECTRO OPTIC SYSTEMS HOLDINGS LIMITED</v>
    <v>0.67500000000000004</v>
    <v>28.53</v>
    <v>0.69</v>
    <v>0.67</v>
    <v>171236000</v>
    <v>EOS</v>
    <v>ELECTRO OPTIC SYSTEMS HOLDINGS LIMITED (XASX:EOS)</v>
    <v>353942</v>
    <v>700850</v>
    <v>2000</v>
  </rv>
  <rv s="2">
    <v>10</v>
  </rv>
  <rv s="0">
    <v>https://www.bing.com/financeapi/forcetrigger?t=aa81zr&amp;q=XASX%3aNAB&amp;form=skydnc</v>
    <v>Learn more on Bing</v>
  </rv>
  <rv s="1">
    <v>0</v>
    <v>NATIONAL AUSTRALIA BANK LIMITED (XASX:NAB)</v>
    <v>2</v>
    <v>3</v>
    <v>Finance</v>
    <v>4</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12</v>
    <v>31.25</v>
    <v>98662430000</v>
    <v>NATIONAL AUSTRALIA BANK LIMITED</v>
    <v>NATIONAL AUSTRALIA BANK LIMITED</v>
    <v>31.42</v>
    <v>14.7</v>
    <v>31.34</v>
    <v>31.48</v>
    <v>3148131000</v>
    <v>NAB</v>
    <v>NATIONAL AUSTRALIA BANK LIMITED (XASX:NAB)</v>
    <v>4019102</v>
    <v>4361310</v>
    <v>1893</v>
  </rv>
  <rv s="2">
    <v>13</v>
  </rv>
  <rv s="0">
    <v>https://www.bing.com/financeapi/forcetrigger?t=aa86z2&amp;q=XASX%3aNEA&amp;form=skydnc</v>
    <v>Learn more on Bing</v>
  </rv>
  <rv s="4">
    <v>7</v>
    <v>NEARMAP LTD (XASX:NEA)</v>
    <v>2</v>
    <v>8</v>
    <v>Finance</v>
    <v>4</v>
    <v>en-AU</v>
    <v>aa86z2</v>
    <v>268435456</v>
    <v>1</v>
    <v>1</v>
    <v>Powered by Refinitiv</v>
    <v>2.79</v>
    <v>1.37</v>
    <v>1.7012</v>
    <v>0.01</v>
    <v>6.515E-3</v>
    <v>AUD</v>
    <v>Nearmap Ltd is an Australia-based location intelligence company that provides cloud-based geospatial information services. The Company's is engaged in providing online aerial photomaps to business customers via subscription through its subsidiaries, Nearmap Australia Pty Ltd and Nearmap US, Inc. The Company uses its camera systems and processing software to conduct aerial surveys that captures wide-scale urban areas in Australia, New Zealand, the United States of America, and Canada multiple times each year, making fresh content instantly available in the cloud via Web application or application programming interface (API) integration. The Company's products include Vertical Imagery, Oblique Imagery, 3D Imagery and Data, Nearmap AI, and Nearmap on OpenSolar. The Company serves various industries, including Government, construction, telecommunication, transportation, insurance, property, roofing, and solar.</v>
    <v>400</v>
    <v>Australian Securities Exchange</v>
    <v>XASX</v>
    <v>XASX</v>
    <v>Tower 1, International Towers Sydney L 4, 100 Barangaroo Ave, SYDNEY, NEW SOUTH WALES, 2000 AU</v>
    <v>1.57</v>
    <v>Software &amp; IT Services</v>
    <v>Stock</v>
    <v>44552.02238425926</v>
    <v>15</v>
    <v>1.54</v>
    <v>768177100</v>
    <v>NEARMAP LTD</v>
    <v>NEARMAP LTD</v>
    <v>1.57</v>
    <v>34.51</v>
    <v>1.5349999999999999</v>
    <v>1.5449999999999999</v>
    <v>498816300</v>
    <v>NEA</v>
    <v>NEARMAP LTD (XASX:NEA)</v>
    <v>509998</v>
    <v>1998</v>
  </rv>
  <rv s="2">
    <v>16</v>
  </rv>
  <rv s="0">
    <v>https://www.bing.com/financeapi/forcetrigger?t=aa759c&amp;q=XASX%3aIVC&amp;form=skydnc</v>
    <v>Learn more on Bing</v>
  </rv>
  <rv s="1">
    <v>0</v>
    <v>INVOCARE LIMITED (XASX:IVC)</v>
    <v>2</v>
    <v>3</v>
    <v>Finance</v>
    <v>4</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18</v>
    <v>11.35</v>
    <v>1637971000</v>
    <v>INVOCARE LIMITED</v>
    <v>INVOCARE LIMITED</v>
    <v>11.4</v>
    <v>82.99</v>
    <v>11.37</v>
    <v>11.36</v>
    <v>144060700</v>
    <v>IVC</v>
    <v>INVOCARE LIMITED (XASX:IVC)</v>
    <v>231685</v>
    <v>176510</v>
    <v>2001</v>
  </rv>
  <rv s="2">
    <v>19</v>
  </rv>
  <rv s="0">
    <v>https://www.bing.com/financeapi/forcetrigger?t=aa5rc7&amp;q=XASX%3aCWN&amp;form=skydnc</v>
    <v>Learn more on Bing</v>
  </rv>
  <rv s="4">
    <v>7</v>
    <v>CROWN RESORTS LIMITED (XASX:CWN)</v>
    <v>2</v>
    <v>8</v>
    <v>Finance</v>
    <v>4</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21</v>
    <v>11.39</v>
    <v>7557086000</v>
    <v>CROWN RESORTS LIMITED</v>
    <v>CROWN RESORTS LIMITED</v>
    <v>11.49</v>
    <v>82.54</v>
    <v>11.39</v>
    <v>11.48</v>
    <v>677158300</v>
    <v>CWN</v>
    <v>CROWN RESORTS LIMITED (XASX:CWN)</v>
    <v>247001</v>
    <v>2007</v>
  </rv>
  <rv s="2">
    <v>22</v>
  </rv>
  <rv s="0">
    <v>https://www.bing.com/financeapi/forcetrigger?t=aa8rvh&amp;q=XASX%3aQAN&amp;form=skydnc</v>
    <v>Learn more on Bing</v>
  </rv>
  <rv s="1">
    <v>0</v>
    <v>QANTAS AIRWAYS LIMITED (XASX:QAN)</v>
    <v>2</v>
    <v>3</v>
    <v>Finance</v>
    <v>4</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24</v>
    <v>6.41</v>
    <v>11646050000</v>
    <v>QANTAS AIRWAYS LIMITED</v>
    <v>QANTAS AIRWAYS LIMITED</v>
    <v>6.43</v>
    <v>7.04</v>
    <v>6.41</v>
    <v>6.47</v>
    <v>1816856000</v>
    <v>QAN</v>
    <v>QANTAS AIRWAYS LIMITED (XASX:QAN)</v>
    <v>5260501</v>
    <v>5943190</v>
    <v>1934</v>
  </rv>
  <rv s="2">
    <v>25</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9">
    <spb s="0">
      <v>0</v>
      <v>Name</v>
      <v>LearnMoreOnLink</v>
    </spb>
    <spb s="1">
      <v>0</v>
      <v>0</v>
      <v>0</v>
    </spb>
    <spb s="2">
      <v>1</v>
      <v>1</v>
      <v>1</v>
      <v>1</v>
    </spb>
    <spb s="3">
      <v>1</v>
      <v>2</v>
      <v>2</v>
      <v>1</v>
      <v>3</v>
      <v>1</v>
      <v>1</v>
      <v>1</v>
      <v>4</v>
      <v>4</v>
      <v>5</v>
      <v>6</v>
      <v>1</v>
      <v>1</v>
      <v>1</v>
      <v>4</v>
      <v>7</v>
      <v>8</v>
      <v>9</v>
      <v>4</v>
    </spb>
    <spb s="4">
      <v>Delayed 20 minutes</v>
      <v>from previous close</v>
      <v>from previous close</v>
      <v>GMT</v>
    </spb>
    <spb s="0">
      <v>1</v>
      <v>Name</v>
      <v>LearnMoreOnLink</v>
    </spb>
    <spb s="5">
      <v>1</v>
      <v>2</v>
      <v>2</v>
      <v>1</v>
      <v>3</v>
      <v>1</v>
      <v>1</v>
      <v>1</v>
      <v>4</v>
      <v>5</v>
      <v>6</v>
      <v>1</v>
      <v>1</v>
      <v>1</v>
      <v>4</v>
      <v>7</v>
      <v>8</v>
      <v>9</v>
      <v>4</v>
    </spb>
    <spb s="0">
      <v>2</v>
      <v>Name</v>
      <v>LearnMoreOnLink</v>
    </spb>
    <spb s="6">
      <v>10</v>
      <v>2</v>
      <v>2</v>
      <v>10</v>
      <v>3</v>
      <v>10</v>
      <v>10</v>
      <v>10</v>
      <v>4</v>
      <v>4</v>
      <v>5</v>
      <v>11</v>
      <v>10</v>
      <v>10</v>
      <v>10</v>
      <v>7</v>
      <v>8</v>
      <v>9</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14" formatCode="0.00%"/>
    </x:dxf>
    <x:dxf>
      <x:numFmt numFmtId="27" formatCode="d/m/yy\ hh:mm"/>
    </x:dxf>
    <x:dxf>
      <x:numFmt numFmtId="2" formatCode="0.00"/>
    </x:dxf>
    <x:dxf>
      <x:numFmt numFmtId="4" formatCode="#,##0.00"/>
    </x:dxf>
    <x:dxf>
      <x:numFmt numFmtId="3" formatCode="#,##0"/>
    </x:dxf>
    <x:dxf>
      <x:numFmt numFmtId="1" formatCode="0"/>
    </x:dxf>
    <x:dxf>
      <x:numFmt numFmtId="0" formatCode="General"/>
    </x:dxf>
  </dxfs>
  <richProperties>
    <rPr n="NumberFormat" t="s"/>
    <rPr n="IsTitleField" t="b"/>
  </richProperties>
  <richStyles>
    <rSty dxfid="6">
      <rpv i="0">_([$$-en-AU]* #,##0.00_);_([$$-en-AU]* (#,##0.00);_([$$-en-AU]* "-"??_);_(@_)</rpv>
    </rSty>
    <rSty dxfid="3">
      <rpv i="0">#,##0.00</rpv>
    </rSty>
    <rSty>
      <rpv i="1">1</rpv>
    </rSty>
    <rSty dxfid="4">
      <rpv i="0">#,##0</rpv>
    </rSty>
    <rSty dxfid="0"/>
    <rSty dxfid="6">
      <rpv i="0">_([$$-en-AU]* #,##0_);_([$$-en-AU]* (#,##0);_([$$-en-AU]* "-"_);_(@_)</rpv>
    </rSty>
    <rSty dxfid="1"/>
    <rSty dxfid="5">
      <rpv i="0">0</rpv>
    </rSty>
    <rSty dxfid="2">
      <rpv i="0">0.00</rpv>
    </rSty>
    <rSty dxfid="6">
      <rpv i="0">_-[$$-en-AU]* #,##0.00_-;-[$$-en-AU]* #,##0.00_-;_-[$$-en-AU]* "-"??_-;_-@_-</rpv>
    </rSty>
    <rSty dxfid="6">
      <rpv i="0">_-[$$-en-AU]* #,##0_-;-[$$-en-AU]* #,##0_-;_-[$$-en-AU]*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5" totalsRowShown="0">
  <autoFilter ref="A3:H25" xr:uid="{69CD7EF4-09A9-4E37-9AFA-74C63E7BE9A6}"/>
  <tableColumns count="8">
    <tableColumn id="1" xr3:uid="{92DC7DDF-D80B-405C-9573-2B90B2FF3DC9}" name="Date" dataDxfId="6"/>
    <tableColumn id="2" xr3:uid="{1C907D3F-AD8C-47AB-92A9-7C471B9EBC2B}" name="Stock"/>
    <tableColumn id="9" xr3:uid="{9CA9E601-F4B2-4F5A-B219-70B237E1CACC}" name="Ticker" dataDxfId="5">
      <calculatedColumnFormula array="1">_FV(Ledger[[#This Row],[Stock]],"Ticker symbol",TRUE)</calculatedColumnFormula>
    </tableColumn>
    <tableColumn id="3" xr3:uid="{AB1CAC5C-55FF-4BD4-86DE-2DFDA8FCCD7E}" name="Transaction"/>
    <tableColumn id="4" xr3:uid="{1B8E9E3F-3260-4B15-A698-12A2A91FCBD0}" name="Units" dataDxfId="4"/>
    <tableColumn id="5" xr3:uid="{182E21A3-DB2D-4267-9431-E3760942B4C8}" name="Price" dataDxfId="1"/>
    <tableColumn id="7" xr3:uid="{412DB4B2-0FAB-4830-ABAF-3EB7A6F10571}" name="Currency" dataDxfId="3"/>
    <tableColumn id="6" xr3:uid="{DC43D3F6-96CE-4588-B592-F71E50711807}" name="Transaction Amount" dataDxfId="2">
      <calculatedColumnFormula>E4*F4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tabSelected="1" zoomScale="126" zoomScaleNormal="126" workbookViewId="0">
      <selection activeCell="H6" sqref="H6"/>
    </sheetView>
  </sheetViews>
  <sheetFormatPr baseColWidth="10" defaultColWidth="0" defaultRowHeight="15" x14ac:dyDescent="0.2"/>
  <cols>
    <col min="1" max="1" width="2.83203125" customWidth="1"/>
    <col min="2" max="2" width="47.33203125" customWidth="1"/>
    <col min="3" max="3" width="35.83203125" customWidth="1"/>
    <col min="4" max="4" width="6.6640625" customWidth="1"/>
    <col min="5" max="6" width="13.33203125" customWidth="1"/>
    <col min="7" max="7" width="10.83203125" customWidth="1"/>
    <col min="8" max="8" width="13.6640625" customWidth="1"/>
    <col min="9" max="10" width="13.33203125" customWidth="1"/>
    <col min="11" max="18" width="10.83203125" customWidth="1"/>
    <col min="19" max="16384" width="10.83203125" hidden="1"/>
  </cols>
  <sheetData>
    <row r="1" spans="1:10" ht="18" customHeight="1" x14ac:dyDescent="0.2">
      <c r="A1" s="10" t="s">
        <v>19</v>
      </c>
      <c r="B1" s="10"/>
      <c r="C1" s="10"/>
      <c r="D1" s="6"/>
      <c r="E1" s="6"/>
      <c r="F1" s="6"/>
      <c r="G1" s="6"/>
      <c r="H1" s="6"/>
      <c r="I1" s="6"/>
      <c r="J1" s="6"/>
    </row>
    <row r="2" spans="1:10" ht="18" customHeight="1" x14ac:dyDescent="0.2">
      <c r="A2" s="10"/>
      <c r="B2" s="10"/>
      <c r="C2" s="10"/>
      <c r="D2" s="6"/>
      <c r="E2" s="6"/>
      <c r="F2" s="6"/>
      <c r="G2" s="6"/>
      <c r="H2" s="6"/>
      <c r="I2" s="6"/>
      <c r="J2" s="6"/>
    </row>
    <row r="4" spans="1:10" x14ac:dyDescent="0.2">
      <c r="B4" s="8" t="s">
        <v>20</v>
      </c>
      <c r="C4" s="8"/>
      <c r="D4" s="8"/>
      <c r="E4" s="8"/>
      <c r="F4" s="8"/>
      <c r="G4" s="8"/>
      <c r="H4" s="8"/>
      <c r="I4" s="8"/>
      <c r="J4" s="8"/>
    </row>
    <row r="5" spans="1:10" x14ac:dyDescent="0.2">
      <c r="B5" s="11" t="s">
        <v>22</v>
      </c>
      <c r="C5" s="11" t="s">
        <v>13</v>
      </c>
      <c r="D5" s="11" t="s">
        <v>3</v>
      </c>
      <c r="E5" s="11" t="s">
        <v>11</v>
      </c>
      <c r="F5" s="11" t="s">
        <v>14</v>
      </c>
      <c r="G5" s="12" t="s">
        <v>16</v>
      </c>
      <c r="H5" s="12"/>
      <c r="I5" s="11" t="s">
        <v>17</v>
      </c>
      <c r="J5" s="11" t="s">
        <v>12</v>
      </c>
    </row>
    <row r="6" spans="1:10" ht="18" customHeight="1" x14ac:dyDescent="0.2">
      <c r="B6" t="e" cm="1" vm="1">
        <f t="array" ref="B6:B11">_xlfn._xlws.SORT(_xlfn.UNIQUE(_xlfn._xlws.FILTER(Ledger[Stock], SUMIF(Ledger[Stock], Ledger[Stock], Ledger[Units])&lt;&gt;0)))</f>
        <v>#VALUE!</v>
      </c>
      <c r="C6" t="str" cm="1">
        <f t="array" ref="C6:C11">_FV(_xlfn.ANCHORARRAY(B6),"Industry")</f>
        <v>Investment Banking &amp; Investment Services</v>
      </c>
      <c r="D6" cm="1">
        <f t="array" ref="D6:D11">SUMIF(Ledger[Stock],_xlfn.ANCHORARRAY( B6), Ledger[Units])</f>
        <v>162</v>
      </c>
      <c r="E6" s="14" cm="1">
        <f t="array" ref="E6:E11">_FV(_xlfn.ANCHORARRAY(B6),"Price")</f>
        <v>68.569999999999993</v>
      </c>
      <c r="F6" s="14" cm="1">
        <f t="array" ref="F6:F11">_xlfn.ANCHORARRAY(D6)*_xlfn.ANCHORARRAY(E6)</f>
        <v>11108.339999999998</v>
      </c>
      <c r="G6" s="16" cm="1">
        <f t="array" ref="G6:G11">(_xlfn.ANCHORARRAY(E6)-_FV(_xlfn.ANCHORARRAY(B6),"Previous close",TRUE))*_xlfn.ANCHORARRAY(D6)</f>
        <v>-77.760000000000645</v>
      </c>
      <c r="H6" s="15"/>
    </row>
    <row r="7" spans="1:10" ht="18" customHeight="1" x14ac:dyDescent="0.2">
      <c r="B7" t="e" vm="2">
        <v>#VALUE!</v>
      </c>
      <c r="C7" t="str">
        <v>Electronic Equipment &amp; Parts</v>
      </c>
      <c r="D7">
        <v>4275</v>
      </c>
      <c r="E7" s="14">
        <v>0.70499999999999996</v>
      </c>
      <c r="F7" s="14">
        <v>3013.875</v>
      </c>
      <c r="G7" s="16">
        <v>-106.8750000000001</v>
      </c>
      <c r="H7" s="7"/>
    </row>
    <row r="8" spans="1:10" ht="18" customHeight="1" x14ac:dyDescent="0.2">
      <c r="B8" t="e" vm="3">
        <v>#VALUE!</v>
      </c>
      <c r="C8" t="str">
        <v>Banking Services</v>
      </c>
      <c r="D8">
        <v>56</v>
      </c>
      <c r="E8" s="14">
        <v>108.83</v>
      </c>
      <c r="F8" s="14">
        <v>6094.48</v>
      </c>
      <c r="G8" s="16">
        <v>43.680000000000064</v>
      </c>
      <c r="H8" s="7"/>
    </row>
    <row r="9" spans="1:10" ht="18" customHeight="1" x14ac:dyDescent="0.2">
      <c r="B9" t="e" vm="4">
        <v>#VALUE!</v>
      </c>
      <c r="C9" t="str">
        <v>Aerospace &amp; Defense</v>
      </c>
      <c r="D9">
        <v>695</v>
      </c>
      <c r="E9" s="14">
        <v>0.67</v>
      </c>
      <c r="F9" s="14">
        <v>465.65000000000003</v>
      </c>
      <c r="G9" s="16">
        <v>-13.899999999999935</v>
      </c>
      <c r="H9" s="7"/>
    </row>
    <row r="10" spans="1:10" ht="18" customHeight="1" x14ac:dyDescent="0.2">
      <c r="B10" t="e" vm="5">
        <v>#VALUE!</v>
      </c>
      <c r="C10" t="str">
        <v>Banking Services</v>
      </c>
      <c r="D10">
        <v>35</v>
      </c>
      <c r="E10" s="14">
        <v>31.48</v>
      </c>
      <c r="F10" s="14">
        <v>1101.8</v>
      </c>
      <c r="G10" s="16">
        <v>4.9000000000000199</v>
      </c>
      <c r="H10" s="7"/>
    </row>
    <row r="11" spans="1:10" ht="18" customHeight="1" x14ac:dyDescent="0.2">
      <c r="B11" t="e" vm="6">
        <v>#VALUE!</v>
      </c>
      <c r="C11" t="str">
        <v>Software &amp; IT Services</v>
      </c>
      <c r="D11">
        <v>1376</v>
      </c>
      <c r="E11" s="14">
        <v>1.5449999999999999</v>
      </c>
      <c r="F11" s="14">
        <v>2125.92</v>
      </c>
      <c r="G11" s="16">
        <v>13.760000000000012</v>
      </c>
      <c r="H11" s="7"/>
    </row>
    <row r="12" spans="1:10" ht="18" hidden="1" customHeight="1" x14ac:dyDescent="0.2"/>
    <row r="13" spans="1:10" ht="10" customHeight="1" x14ac:dyDescent="0.2"/>
    <row r="14" spans="1:10" x14ac:dyDescent="0.2">
      <c r="B14" s="8" t="s">
        <v>21</v>
      </c>
      <c r="C14" s="8"/>
      <c r="D14" s="8" t="s">
        <v>23</v>
      </c>
      <c r="E14" s="8"/>
      <c r="F14" s="8"/>
      <c r="G14" s="8"/>
      <c r="H14" s="8"/>
      <c r="I14" s="8"/>
      <c r="J14" s="8"/>
    </row>
    <row r="15" spans="1:10" x14ac:dyDescent="0.2">
      <c r="B15" s="11" t="s">
        <v>13</v>
      </c>
      <c r="C15" s="11" t="s">
        <v>14</v>
      </c>
      <c r="D15" s="9"/>
      <c r="E15" s="9"/>
      <c r="F15" s="9"/>
      <c r="G15" s="9"/>
      <c r="H15" s="9"/>
      <c r="I15" s="9"/>
      <c r="J15" s="9"/>
    </row>
    <row r="16" spans="1:10" ht="18" customHeight="1" x14ac:dyDescent="0.2"/>
    <row r="17" ht="18" customHeight="1" x14ac:dyDescent="0.2"/>
    <row r="18" ht="18" customHeight="1" x14ac:dyDescent="0.2"/>
    <row r="19" ht="18" customHeight="1" x14ac:dyDescent="0.2"/>
    <row r="20" ht="18" customHeight="1" x14ac:dyDescent="0.2"/>
  </sheetData>
  <mergeCells count="6">
    <mergeCell ref="B14:C14"/>
    <mergeCell ref="D14:J14"/>
    <mergeCell ref="A1:C2"/>
    <mergeCell ref="D1:J2"/>
    <mergeCell ref="B4:J4"/>
    <mergeCell ref="G5:H5"/>
  </mergeCells>
  <conditionalFormatting sqref="G6:G11">
    <cfRule type="cellIs" dxfId="0" priority="1" operator="lessThan">
      <formula>0</formula>
    </cfRule>
  </conditionalFormatting>
  <pageMargins left="0.7" right="0.7" top="0.75" bottom="0.75" header="0.3" footer="0.3"/>
  <ignoredErrors>
    <ignoredError xmlns:x16r5="http://schemas.microsoft.com/office/spreadsheetml/2020/10/main" sqref="B11" x16r5:outdatedDataTypes="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5"/>
  <sheetViews>
    <sheetView workbookViewId="0">
      <selection activeCell="E4" sqref="E4"/>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5"/>
    </row>
    <row r="3" spans="1:11" x14ac:dyDescent="0.2">
      <c r="A3" t="s">
        <v>1</v>
      </c>
      <c r="B3" t="s">
        <v>5</v>
      </c>
      <c r="C3" t="s">
        <v>0</v>
      </c>
      <c r="D3" t="s">
        <v>2</v>
      </c>
      <c r="E3" t="s">
        <v>3</v>
      </c>
      <c r="F3" t="s">
        <v>4</v>
      </c>
      <c r="G3" t="s">
        <v>9</v>
      </c>
      <c r="H3" t="s">
        <v>15</v>
      </c>
    </row>
    <row r="4" spans="1:11" ht="18.75" customHeight="1" x14ac:dyDescent="0.2">
      <c r="A4" s="1">
        <v>39920</v>
      </c>
      <c r="B4" t="e" vm="1">
        <v>#VALUE!</v>
      </c>
      <c r="C4" t="str" cm="1">
        <f t="array" ref="C4">_FV(Ledger[[#This Row],[Stock]],"Ticker symbol",TRUE)</f>
        <v>ASX</v>
      </c>
      <c r="D4" t="s">
        <v>6</v>
      </c>
      <c r="E4" s="3">
        <v>150</v>
      </c>
      <c r="F4" s="13">
        <v>32.21</v>
      </c>
      <c r="G4" s="4" t="s">
        <v>10</v>
      </c>
      <c r="H4" s="2">
        <f t="shared" ref="H4:H22" si="0">E4*F4</f>
        <v>4831.5</v>
      </c>
    </row>
    <row r="5" spans="1:11" ht="18.75" customHeight="1" x14ac:dyDescent="0.2">
      <c r="A5" s="1">
        <v>40080</v>
      </c>
      <c r="B5" t="e" vm="1">
        <v>#VALUE!</v>
      </c>
      <c r="C5" t="str" cm="1">
        <f t="array" ref="C5">_FV(Ledger[[#This Row],[Stock]],"Ticker symbol",TRUE)</f>
        <v>ASX</v>
      </c>
      <c r="D5" t="s">
        <v>7</v>
      </c>
      <c r="E5" s="3">
        <v>3</v>
      </c>
      <c r="F5" s="13">
        <v>31.33</v>
      </c>
      <c r="G5" s="4" t="s">
        <v>10</v>
      </c>
      <c r="H5" s="2">
        <f t="shared" si="0"/>
        <v>93.99</v>
      </c>
    </row>
    <row r="6" spans="1:11" ht="18.75" customHeight="1" x14ac:dyDescent="0.2">
      <c r="A6" s="1">
        <v>40266</v>
      </c>
      <c r="B6" t="e" vm="1">
        <v>#VALUE!</v>
      </c>
      <c r="C6" t="str" cm="1">
        <f t="array" ref="C6">_FV(Ledger[[#This Row],[Stock]],"Ticker symbol",TRUE)</f>
        <v>ASX</v>
      </c>
      <c r="D6" t="s">
        <v>7</v>
      </c>
      <c r="E6" s="3">
        <v>5</v>
      </c>
      <c r="F6" s="13">
        <v>5.44</v>
      </c>
      <c r="G6" s="4" t="s">
        <v>10</v>
      </c>
      <c r="H6" s="2">
        <f t="shared" si="0"/>
        <v>27.200000000000003</v>
      </c>
    </row>
    <row r="7" spans="1:11" ht="18.75" customHeight="1" x14ac:dyDescent="0.2">
      <c r="A7" s="1">
        <v>40448</v>
      </c>
      <c r="B7" t="e" vm="1">
        <v>#VALUE!</v>
      </c>
      <c r="C7" t="str" cm="1">
        <f t="array" ref="C7">_FV(Ledger[[#This Row],[Stock]],"Ticker symbol",TRUE)</f>
        <v>ASX</v>
      </c>
      <c r="D7" t="s">
        <v>7</v>
      </c>
      <c r="E7" s="3">
        <v>4</v>
      </c>
      <c r="F7" s="13">
        <v>29.36</v>
      </c>
      <c r="G7" s="4" t="s">
        <v>10</v>
      </c>
      <c r="H7" s="2">
        <f t="shared" si="0"/>
        <v>117.44</v>
      </c>
    </row>
    <row r="8" spans="1:11" ht="18.75" customHeight="1" x14ac:dyDescent="0.2">
      <c r="A8" s="1">
        <v>37155</v>
      </c>
      <c r="B8" t="e" vm="5">
        <v>#VALUE!</v>
      </c>
      <c r="C8" t="str" cm="1">
        <f t="array" ref="C8">_FV(Ledger[[#This Row],[Stock]],"Ticker symbol",TRUE)</f>
        <v>NAB</v>
      </c>
      <c r="D8" t="s">
        <v>6</v>
      </c>
      <c r="E8" s="3">
        <v>35</v>
      </c>
      <c r="F8" s="13">
        <v>27.49</v>
      </c>
      <c r="G8" s="4" t="s">
        <v>10</v>
      </c>
      <c r="H8" s="2">
        <f t="shared" si="0"/>
        <v>962.15</v>
      </c>
    </row>
    <row r="9" spans="1:11" ht="18.75" customHeight="1" x14ac:dyDescent="0.2">
      <c r="A9" s="1">
        <v>43920</v>
      </c>
      <c r="B9" t="e" vm="7">
        <v>#VALUE!</v>
      </c>
      <c r="C9" t="str" cm="1">
        <f t="array" ref="C9">_FV(Ledger[[#This Row],[Stock]],"Ticker symbol",TRUE)</f>
        <v>IVC</v>
      </c>
      <c r="D9" t="s">
        <v>6</v>
      </c>
      <c r="E9" s="3">
        <v>274</v>
      </c>
      <c r="F9" s="13">
        <v>9.85</v>
      </c>
      <c r="G9" s="4" t="s">
        <v>10</v>
      </c>
      <c r="H9" s="2">
        <f t="shared" si="0"/>
        <v>2698.9</v>
      </c>
    </row>
    <row r="10" spans="1:11" x14ac:dyDescent="0.2">
      <c r="A10" s="1">
        <v>43936</v>
      </c>
      <c r="B10" t="e" vm="7">
        <v>#VALUE!</v>
      </c>
      <c r="C10" t="str" cm="1">
        <f t="array" ref="C10">_FV(Ledger[[#This Row],[Stock]],"Ticker symbol",TRUE)</f>
        <v>IVC</v>
      </c>
      <c r="D10" t="s">
        <v>8</v>
      </c>
      <c r="E10" s="3">
        <v>-274</v>
      </c>
      <c r="F10" s="13">
        <v>11.06</v>
      </c>
      <c r="G10" s="4" t="s">
        <v>10</v>
      </c>
      <c r="H10" s="2">
        <f t="shared" si="0"/>
        <v>-3030.44</v>
      </c>
    </row>
    <row r="11" spans="1:11" x14ac:dyDescent="0.2">
      <c r="A11" s="1">
        <v>43920</v>
      </c>
      <c r="B11" t="e" vm="8">
        <v>#VALUE!</v>
      </c>
      <c r="C11" t="str" cm="1">
        <f t="array" ref="C11">_FV(Ledger[[#This Row],[Stock]],"Ticker symbol",TRUE)</f>
        <v>CWN</v>
      </c>
      <c r="D11" t="s">
        <v>6</v>
      </c>
      <c r="E11" s="3">
        <v>385</v>
      </c>
      <c r="F11" s="13">
        <v>6.99</v>
      </c>
      <c r="G11" s="4" t="s">
        <v>10</v>
      </c>
      <c r="H11" s="2">
        <f t="shared" si="0"/>
        <v>2691.15</v>
      </c>
    </row>
    <row r="12" spans="1:11" x14ac:dyDescent="0.2">
      <c r="A12" s="1">
        <v>43936</v>
      </c>
      <c r="B12" t="e" vm="8">
        <v>#VALUE!</v>
      </c>
      <c r="C12" t="str" cm="1">
        <f t="array" ref="C12">_FV(Ledger[[#This Row],[Stock]],"Ticker symbol",TRUE)</f>
        <v>CWN</v>
      </c>
      <c r="D12" t="s">
        <v>8</v>
      </c>
      <c r="E12" s="3">
        <v>-385</v>
      </c>
      <c r="F12" s="13">
        <v>8.15</v>
      </c>
      <c r="G12" s="4" t="s">
        <v>10</v>
      </c>
      <c r="H12" s="2">
        <f t="shared" si="0"/>
        <v>-3137.75</v>
      </c>
    </row>
    <row r="13" spans="1:11" x14ac:dyDescent="0.2">
      <c r="A13" s="1">
        <v>43907</v>
      </c>
      <c r="B13" t="e" vm="9">
        <v>#VALUE!</v>
      </c>
      <c r="C13" t="str" cm="1">
        <f t="array" ref="C13">_FV(Ledger[[#This Row],[Stock]],"Ticker symbol",TRUE)</f>
        <v>QAN</v>
      </c>
      <c r="D13" t="s">
        <v>6</v>
      </c>
      <c r="E13" s="3">
        <v>8400</v>
      </c>
      <c r="F13" s="13">
        <v>3.52</v>
      </c>
      <c r="G13" s="4" t="s">
        <v>10</v>
      </c>
      <c r="H13" s="2">
        <f t="shared" si="0"/>
        <v>29568</v>
      </c>
    </row>
    <row r="14" spans="1:11" x14ac:dyDescent="0.2">
      <c r="A14" s="1">
        <v>43930</v>
      </c>
      <c r="B14" t="e" vm="9">
        <v>#VALUE!</v>
      </c>
      <c r="C14" t="str" cm="1">
        <f t="array" ref="C14">_FV(Ledger[[#This Row],[Stock]],"Ticker symbol",TRUE)</f>
        <v>QAN</v>
      </c>
      <c r="D14" t="s">
        <v>8</v>
      </c>
      <c r="E14" s="3">
        <v>-8400</v>
      </c>
      <c r="F14" s="13">
        <v>3.34</v>
      </c>
      <c r="G14" s="4" t="s">
        <v>10</v>
      </c>
      <c r="H14" s="2">
        <f t="shared" si="0"/>
        <v>-28056</v>
      </c>
    </row>
    <row r="15" spans="1:11" x14ac:dyDescent="0.2">
      <c r="A15" s="1">
        <v>38618</v>
      </c>
      <c r="B15" t="e" vm="3">
        <v>#VALUE!</v>
      </c>
      <c r="C15" t="str" cm="1">
        <f t="array" ref="C15">_FV(Ledger[[#This Row],[Stock]],"Ticker symbol",TRUE)</f>
        <v>CBA</v>
      </c>
      <c r="D15" t="s">
        <v>6</v>
      </c>
      <c r="E15" s="3">
        <v>35</v>
      </c>
      <c r="F15" s="13">
        <v>37.19</v>
      </c>
      <c r="G15" s="4" t="s">
        <v>10</v>
      </c>
      <c r="H15" s="2">
        <f t="shared" si="0"/>
        <v>1301.6499999999999</v>
      </c>
    </row>
    <row r="16" spans="1:11" x14ac:dyDescent="0.2">
      <c r="A16" s="1">
        <v>39177</v>
      </c>
      <c r="B16" t="e" vm="3">
        <v>#VALUE!</v>
      </c>
      <c r="C16" t="str" cm="1">
        <f t="array" ref="C16">_FV(Ledger[[#This Row],[Stock]],"Ticker symbol",TRUE)</f>
        <v>CBA</v>
      </c>
      <c r="D16" t="s">
        <v>7</v>
      </c>
      <c r="E16" s="3">
        <v>1</v>
      </c>
      <c r="F16" s="13">
        <v>50.02</v>
      </c>
      <c r="G16" s="4" t="s">
        <v>10</v>
      </c>
      <c r="H16" s="2">
        <f t="shared" si="0"/>
        <v>50.02</v>
      </c>
    </row>
    <row r="17" spans="1:10" x14ac:dyDescent="0.2">
      <c r="A17" s="1">
        <v>39227</v>
      </c>
      <c r="B17" t="e" vm="3">
        <v>#VALUE!</v>
      </c>
      <c r="C17" t="str" cm="1">
        <f t="array" ref="C17">_FV(Ledger[[#This Row],[Stock]],"Ticker symbol",TRUE)</f>
        <v>CBA</v>
      </c>
      <c r="D17" t="s">
        <v>7</v>
      </c>
      <c r="E17" s="3">
        <v>1</v>
      </c>
      <c r="F17" s="13">
        <v>55.35</v>
      </c>
      <c r="G17" s="4" t="s">
        <v>10</v>
      </c>
      <c r="H17" s="2">
        <f t="shared" si="0"/>
        <v>55.35</v>
      </c>
    </row>
    <row r="18" spans="1:10" x14ac:dyDescent="0.2">
      <c r="A18" s="1">
        <v>39318</v>
      </c>
      <c r="B18" t="e" vm="3">
        <v>#VALUE!</v>
      </c>
      <c r="C18" t="str" cm="1">
        <f t="array" ref="C18">_FV(Ledger[[#This Row],[Stock]],"Ticker symbol",TRUE)</f>
        <v>CBA</v>
      </c>
      <c r="D18" t="s">
        <v>7</v>
      </c>
      <c r="E18" s="3">
        <v>2</v>
      </c>
      <c r="F18" s="13">
        <v>54.8</v>
      </c>
      <c r="G18" s="4" t="s">
        <v>10</v>
      </c>
      <c r="H18" s="2">
        <f t="shared" si="0"/>
        <v>109.6</v>
      </c>
    </row>
    <row r="19" spans="1:10" x14ac:dyDescent="0.2">
      <c r="A19" s="1">
        <v>39540</v>
      </c>
      <c r="B19" t="e" vm="3">
        <v>#VALUE!</v>
      </c>
      <c r="C19" t="str" cm="1">
        <f t="array" ref="C19">_FV(Ledger[[#This Row],[Stock]],"Ticker symbol",TRUE)</f>
        <v>CBA</v>
      </c>
      <c r="D19" t="s">
        <v>7</v>
      </c>
      <c r="E19" s="3">
        <v>1</v>
      </c>
      <c r="F19" s="13">
        <v>39.44</v>
      </c>
      <c r="G19" s="4" t="s">
        <v>10</v>
      </c>
      <c r="H19" s="2">
        <f t="shared" si="0"/>
        <v>39.44</v>
      </c>
    </row>
    <row r="20" spans="1:10" x14ac:dyDescent="0.2">
      <c r="A20" s="1">
        <v>40164</v>
      </c>
      <c r="B20" t="e" vm="3">
        <v>#VALUE!</v>
      </c>
      <c r="C20" t="str" cm="1">
        <f t="array" ref="C20">_FV(Ledger[[#This Row],[Stock]],"Ticker symbol",TRUE)</f>
        <v>CBA</v>
      </c>
      <c r="D20" t="s">
        <v>7</v>
      </c>
      <c r="E20" s="3">
        <v>3</v>
      </c>
      <c r="F20" s="13">
        <v>52.09</v>
      </c>
      <c r="G20" s="4" t="s">
        <v>10</v>
      </c>
      <c r="H20" s="2">
        <f t="shared" si="0"/>
        <v>156.27000000000001</v>
      </c>
    </row>
    <row r="21" spans="1:10" x14ac:dyDescent="0.2">
      <c r="A21" s="1">
        <v>40269</v>
      </c>
      <c r="B21" t="e" vm="3">
        <v>#VALUE!</v>
      </c>
      <c r="C21" t="str" cm="1">
        <f t="array" ref="C21">_FV(Ledger[[#This Row],[Stock]],"Ticker symbol",TRUE)</f>
        <v>CBA</v>
      </c>
      <c r="D21" t="s">
        <v>7</v>
      </c>
      <c r="E21" s="3">
        <v>1</v>
      </c>
      <c r="F21" s="13">
        <v>53.56</v>
      </c>
      <c r="G21" s="4" t="s">
        <v>10</v>
      </c>
      <c r="H21" s="2">
        <f t="shared" si="0"/>
        <v>53.56</v>
      </c>
    </row>
    <row r="22" spans="1:10" x14ac:dyDescent="0.2">
      <c r="A22" s="1">
        <v>41848</v>
      </c>
      <c r="B22" t="e" vm="3">
        <v>#VALUE!</v>
      </c>
      <c r="C22" t="str" cm="1">
        <f t="array" ref="C22">_FV(Ledger[[#This Row],[Stock]],"Ticker symbol",TRUE)</f>
        <v>CBA</v>
      </c>
      <c r="D22" t="s">
        <v>6</v>
      </c>
      <c r="E22" s="3">
        <v>12</v>
      </c>
      <c r="F22" s="13">
        <v>81.92</v>
      </c>
      <c r="G22" s="4" t="s">
        <v>10</v>
      </c>
      <c r="H22" s="2">
        <f t="shared" si="0"/>
        <v>983.04</v>
      </c>
      <c r="J22" t="s">
        <v>18</v>
      </c>
    </row>
    <row r="23" spans="1:10" x14ac:dyDescent="0.2">
      <c r="A23" s="1">
        <v>43920</v>
      </c>
      <c r="B23" t="e" vm="2">
        <v>#VALUE!</v>
      </c>
      <c r="C23" t="str" cm="1">
        <f t="array" ref="C23">_FV(Ledger[[#This Row],[Stock]],"Ticker symbol",TRUE)</f>
        <v>CAT</v>
      </c>
      <c r="D23" t="s">
        <v>6</v>
      </c>
      <c r="E23" s="3">
        <v>4275</v>
      </c>
      <c r="F23" s="13">
        <v>0.63</v>
      </c>
      <c r="G23" s="4" t="s">
        <v>10</v>
      </c>
      <c r="H23" s="2">
        <f>E23*F23</f>
        <v>2693.25</v>
      </c>
    </row>
    <row r="24" spans="1:10" x14ac:dyDescent="0.2">
      <c r="A24" s="1">
        <v>43920</v>
      </c>
      <c r="B24" t="e" vm="4">
        <v>#VALUE!</v>
      </c>
      <c r="C24" t="str" cm="1">
        <f t="array" ref="C24">_FV(Ledger[[#This Row],[Stock]],"Ticker symbol",TRUE)</f>
        <v>EOS</v>
      </c>
      <c r="D24" t="s">
        <v>6</v>
      </c>
      <c r="E24" s="3">
        <v>695</v>
      </c>
      <c r="F24" s="13">
        <v>3.89</v>
      </c>
      <c r="G24" s="4" t="s">
        <v>10</v>
      </c>
      <c r="H24" s="2">
        <f>E24*F24</f>
        <v>2703.55</v>
      </c>
    </row>
    <row r="25" spans="1:10" x14ac:dyDescent="0.2">
      <c r="A25" s="1">
        <v>43924</v>
      </c>
      <c r="B25" t="e" vm="6">
        <v>#VALUE!</v>
      </c>
      <c r="C25" t="str" cm="1">
        <f t="array" ref="C25">_FV(Ledger[[#This Row],[Stock]],"Ticker symbol",TRUE)</f>
        <v>NEA</v>
      </c>
      <c r="D25" t="s">
        <v>6</v>
      </c>
      <c r="E25" s="3">
        <v>1376</v>
      </c>
      <c r="F25" s="13">
        <v>1.0900000000000001</v>
      </c>
      <c r="G25" s="4" t="s">
        <v>10</v>
      </c>
      <c r="H25" s="2">
        <f>E25*F25</f>
        <v>1499.8400000000001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Ledger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2023-01-25T18:29:39Z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