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5B07B4B4-52D7-9F47-B78C-65581844EF4A}" xr6:coauthVersionLast="47" xr6:coauthVersionMax="47" xr10:uidLastSave="{00000000-0000-0000-0000-000000000000}"/>
  <bookViews>
    <workbookView xWindow="7460" yWindow="760" windowWidth="30240" windowHeight="17420" activeTab="3" xr2:uid="{599CBDBA-6DCB-491A-8F55-440439BE8440}"/>
  </bookViews>
  <sheets>
    <sheet name="Dashboard" sheetId="16" r:id="rId1"/>
    <sheet name="Ledger" sheetId="2" r:id="rId2"/>
    <sheet name="Last 12 Months" sheetId="17" r:id="rId3"/>
    <sheet name="Watchlist" sheetId="18" r:id="rId4"/>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16" l="1" a="1"/>
  <c r="J2" i="16" s="1"/>
  <c r="B6" i="16"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42">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9"/>
        </ext>
      </extLst>
    </bk>
    <bk>
      <extLst>
        <ext uri="{3e2802c4-a4d2-4d8b-9148-e3be6c30e623}">
          <xlrd:rvb i="1162"/>
        </ext>
      </extLst>
    </bk>
  </futureMetadata>
  <cellMetadata count="1">
    <bk>
      <rc t="1" v="0"/>
    </bk>
  </cellMetadata>
  <valueMetadata count="114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valueMetadata>
</metadata>
</file>

<file path=xl/sharedStrings.xml><?xml version="1.0" encoding="utf-8"?>
<sst xmlns="http://schemas.openxmlformats.org/spreadsheetml/2006/main" count="69" uniqueCount="26">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</sst>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6" formatCode="[$-409]dd\-mmm\-yy;@"/>
    <numFmt numFmtId="167" formatCode="#,##0.0000"/>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2">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cellXfs>
  <cellStyles count="1">
    <cellStyle name="Normal" xfId="0" builtinId="0"/>
  </cellStyles>
  <dxfs count="39">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36</xdr:row>
      <xdr:rowOff>191507</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8">
  <rv s="0">
    <v>0</v>
    <v>USD/AUD</v>
    <v>2</v>
    <v>3</v>
    <v>Finance</v>
    <v>4</v>
    <v>en-GB</v>
    <v>avykh7</v>
    <v>268435456</v>
    <v>1</v>
    <v>Powered by Refinitiv</v>
    <v>1.6205000000000001</v>
    <v>1.3048</v>
    <v>-1.15E-2</v>
    <v>-8.1049999999999994E-3</v>
    <v>AUD</v>
    <v>USD</v>
    <v>1.4218999999999999</v>
    <v>Currency Pair</v>
    <v>44951.806643518517</v>
    <v>1.4040999999999999</v>
    <v>US Dollar/Australian Dollar FX Cross Rate</v>
    <v>1.4186000000000001</v>
    <v>1.4188000000000001</v>
    <v>1.4073</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1157</v>
    <v>3.45</v>
    <v>3805655000</v>
    <v>BORAL LIMITED</v>
    <v>BORAL LIMITED</v>
    <v>3.46</v>
    <v>3.97</v>
    <v>3.45</v>
    <v>3.56</v>
    <v>1103088000</v>
    <v>BLD</v>
    <v>BORAL LIMITED (XASX:BLD)</v>
    <v>2454922</v>
    <v>1878310</v>
    <v>1960</v>
  </rv>
  <rv s="1">
    <v>1158</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1160</v>
    <v>1.6950000000000001</v>
    <v>639709900</v>
    <v>AUSTAL LIMITED</v>
    <v>AUSTAL LIMITED</v>
    <v>1.75</v>
    <v>8.02</v>
    <v>1.7649999999999999</v>
    <v>1.6950000000000001</v>
    <v>362441900</v>
    <v>ASB</v>
    <v>AUSTAL LIMITED (XASX:ASB)</v>
    <v>1336960</v>
    <v>1250690</v>
    <v>1987</v>
  </rv>
  <rv s="1">
    <v>1161</v>
  </rv>
  <rv s="8">
    <v>15</v>
    <v>aa81zr</v>
    <v>Daily</v>
    <v>44587</v>
    <v>44952</v>
    <v>0</v>
    <v>1</v>
    <v>638102016000000000,638102689278974688,0</v>
    <v>0</v>
    <v>aa81zr</v>
    <v>XASX:NAB</v>
    <v>1</v>
  </rv>
  <rv s="8">
    <v>15</v>
    <v>aa5cec</v>
    <v>Daily</v>
    <v>44587</v>
    <v>44952</v>
    <v>0</v>
    <v>1</v>
    <v>638102016000000000,638102689109035608,0</v>
    <v>0</v>
    <v>aa5cec</v>
    <v>XASX:CBA</v>
    <v>2</v>
  </rv>
  <rv s="8">
    <v>15</v>
    <v>aa4pa2</v>
    <v>Daily</v>
    <v>44587</v>
    <v>44952</v>
    <v>0</v>
    <v>1</v>
    <v>638102016000000000,638102687229151968,0</v>
    <v>0</v>
    <v>aa4pa2</v>
    <v>XASX:ASX</v>
    <v>3</v>
  </rv>
  <rv s="8">
    <v>15</v>
    <v>aa5c2w</v>
    <v>Daily</v>
    <v>44587</v>
    <v>44952</v>
    <v>0</v>
    <v>1</v>
    <v>638102016000000000,638102688776685335,0</v>
    <v>0</v>
    <v>aa5c2w</v>
    <v>XASX:CAT</v>
    <v>4</v>
  </rv>
  <rv s="8">
    <v>15</v>
    <v>aa658m</v>
    <v>Daily</v>
    <v>44587</v>
    <v>44952</v>
    <v>0</v>
    <v>1</v>
    <v>638102016000000000,638102689220923726,0</v>
    <v>0</v>
    <v>aa658m</v>
    <v>XASX:EOS</v>
    <v>5</v>
  </rv>
</rvData>
</file>

<file path=xl/richData/rdrichvaluestructure.xml><?xml version="1.0" encoding="utf-8"?>
<rvStructures xmlns="http://schemas.microsoft.com/office/spreadsheetml/2017/richdata" count="9">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6">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2">
      <v>12</v>
      <v>1</v>
    </spb>
  </spbData>
</supportingPropertyBags>
</file>

<file path=xl/richData/rdsupportingpropertybagstructure.xml><?xml version="1.0" encoding="utf-8"?>
<spbStructures xmlns="http://schemas.microsoft.com/office/spreadsheetml/2017/richdata2" count="13">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38"/>
    <tableColumn id="2" xr3:uid="{1C907D3F-AD8C-47AB-92A9-7C471B9EBC2B}" name="Stock"/>
    <tableColumn id="9" xr3:uid="{9CA9E601-F4B2-4F5A-B219-70B237E1CACC}" name="Ticker" dataDxfId="37">
      <calculatedColumnFormula array="1">_FV(Ledger[[#This Row],[Stock]],"Ticker symbol",TRUE)</calculatedColumnFormula>
    </tableColumn>
    <tableColumn id="3" xr3:uid="{AB1CAC5C-55FF-4BD4-86DE-2DFDA8FCCD7E}" name="Transaction"/>
    <tableColumn id="4" xr3:uid="{1B8E9E3F-3260-4B15-A698-12A2A91FCBD0}" name="Units" dataDxfId="36"/>
    <tableColumn id="5" xr3:uid="{182E21A3-DB2D-4267-9431-E3760942B4C8}" name="Price" dataDxfId="33"/>
    <tableColumn id="7" xr3:uid="{412DB4B2-0FAB-4830-ABAF-3EB7A6F10571}" name="Currency" dataDxfId="35"/>
    <tableColumn id="6" xr3:uid="{DC43D3F6-96CE-4588-B592-F71E50711807}" name="Transaction Amount" dataDxfId="34">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A4" totalsRowShown="0">
  <autoFilter ref="A2:A4" xr:uid="{D050EDB4-2AF3-9446-8843-4B09AB05FC35}"/>
  <tableColumns count="1">
    <tableColumn id="1" xr3:uid="{4F0E7149-3BD7-2845-9C01-D309308BCAE4}" name="Sto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zoomScale="110" zoomScaleNormal="110" workbookViewId="0">
      <selection activeCell="F28" sqref="F28"/>
    </sheetView>
  </sheetViews>
  <sheetFormatPr baseColWidth="10" defaultColWidth="0" defaultRowHeight="15" x14ac:dyDescent="0.2"/>
  <cols>
    <col min="1" max="1" width="2.83203125" style="6" customWidth="1"/>
    <col min="2" max="2" width="47.33203125" style="6" customWidth="1"/>
    <col min="3" max="3" width="35.83203125" style="6" customWidth="1"/>
    <col min="4" max="4" width="6.6640625" style="6" customWidth="1"/>
    <col min="5" max="6" width="13.33203125" style="6" customWidth="1"/>
    <col min="7" max="7" width="10.83203125" style="6" customWidth="1"/>
    <col min="8" max="8" width="13.6640625" style="6" customWidth="1"/>
    <col min="9" max="10" width="13.33203125" style="6" customWidth="1"/>
    <col min="11" max="18" width="10.83203125" style="6" customWidth="1"/>
    <col min="19" max="16384" width="10.83203125" style="6" hidden="1"/>
  </cols>
  <sheetData>
    <row r="1" spans="1:10" ht="24" customHeight="1" x14ac:dyDescent="0.2">
      <c r="A1" s="9" t="s">
        <v>19</v>
      </c>
      <c r="B1" s="9"/>
      <c r="C1" s="9"/>
      <c r="D1" s="18"/>
      <c r="E1" s="18"/>
      <c r="F1" s="13" t="s">
        <v>17</v>
      </c>
      <c r="G1" s="15" t="s">
        <v>16</v>
      </c>
      <c r="H1" s="15"/>
      <c r="I1" s="13" t="s">
        <v>25</v>
      </c>
      <c r="J1" s="16" t="e" vm="1">
        <v>#VALUE!</v>
      </c>
    </row>
    <row r="2" spans="1:10" ht="24" customHeight="1" x14ac:dyDescent="0.2">
      <c r="A2" s="9"/>
      <c r="B2" s="9"/>
      <c r="C2" s="9"/>
      <c r="D2" s="18"/>
      <c r="E2" s="18"/>
      <c r="F2" s="14">
        <f>SUM(_xlfn.ANCHORARRAY(F6))</f>
        <v>21784.145</v>
      </c>
      <c r="G2" s="14">
        <f>SUM(_xlfn.ANCHORARRAY(G6))</f>
        <v>-149.95500000000055</v>
      </c>
      <c r="H2" s="17">
        <f>G2/(F2-G2)</f>
        <v>-6.836615133513595E-3</v>
      </c>
      <c r="I2" s="14">
        <f>SUM(_xlfn.ANCHORARRAY(I6))</f>
        <v>7606.1349999999984</v>
      </c>
      <c r="J2" s="21" t="str" cm="1">
        <f t="array" ref="J2">TEXT(_FV(J1,"Price"), IF(_FV(J1,"Price")-_FV(J1,"Previous close",TRUE)&gt;0, "$0.0000▲", "$0.0000▼"))</f>
        <v>$1.4073▼</v>
      </c>
    </row>
    <row r="4" spans="1:10" x14ac:dyDescent="0.2">
      <c r="B4" s="7" t="s">
        <v>20</v>
      </c>
      <c r="C4" s="7"/>
      <c r="D4" s="7"/>
      <c r="E4" s="7"/>
      <c r="F4" s="7"/>
      <c r="G4" s="7"/>
      <c r="H4" s="7"/>
      <c r="I4" s="7"/>
      <c r="J4" s="7"/>
    </row>
    <row r="5" spans="1:10" x14ac:dyDescent="0.2">
      <c r="B5" s="10" t="s">
        <v>22</v>
      </c>
      <c r="C5" s="10" t="s">
        <v>13</v>
      </c>
      <c r="D5" s="10" t="s">
        <v>3</v>
      </c>
      <c r="E5" s="10" t="s">
        <v>11</v>
      </c>
      <c r="F5" s="10" t="s">
        <v>14</v>
      </c>
      <c r="G5" s="11" t="s">
        <v>16</v>
      </c>
      <c r="H5" s="11"/>
      <c r="I5" s="10" t="s">
        <v>24</v>
      </c>
      <c r="J5" s="10" t="s">
        <v>12</v>
      </c>
    </row>
    <row r="6" spans="1:10" ht="18" customHeight="1" x14ac:dyDescent="0.2">
      <c r="B6" s="6" t="e" cm="1" vm="2">
        <f t="array" ref="B6:B10">_xlfn._xlws.SORT(_xlfn.UNIQUE(_xlfn._xlws.FILTER(Ledger[Stock], SUMIF(Ledger[Stock], Ledger[Stock], Ledger[Units])&lt;&gt;0)))</f>
        <v>#VALUE!</v>
      </c>
      <c r="C6" s="6" t="str" cm="1">
        <f t="array" ref="C6:C10">_FV(_xlfn.ANCHORARRAY(B6),"Industry")</f>
        <v>Investment Banking &amp; Investment Services</v>
      </c>
      <c r="D6" s="6" cm="1">
        <f t="array" ref="D6:D10">SUMIF(Ledger[Stock],_xlfn.ANCHORARRAY( B6), Ledger[Units])</f>
        <v>162</v>
      </c>
      <c r="E6" s="19" cm="1">
        <f t="array" ref="E6:E10">_FV(_xlfn.ANCHORARRAY(B6),"Price")</f>
        <v>68.569999999999993</v>
      </c>
      <c r="F6" s="19" cm="1">
        <f t="array" ref="F6:F10">_xlfn.ANCHORARRAY(D6)*_xlfn.ANCHORARRAY(E6)</f>
        <v>11108.339999999998</v>
      </c>
      <c r="G6" s="19" cm="1">
        <f t="array" ref="G6:G10">(_xlfn.ANCHORARRAY(E6)-_FV(_xlfn.ANCHORARRAY(B6),"Previous close",TRUE))*_xlfn.ANCHORARRAY(D6)</f>
        <v>-77.760000000000645</v>
      </c>
      <c r="H6" s="20" cm="1">
        <f t="array" ref="H6:H10">_xlfn.ANCHORARRAY(G6)/(_xlfn.ANCHORARRAY(F6)-_xlfn.ANCHORARRAY(G6))</f>
        <v>-6.9514844315713836E-3</v>
      </c>
      <c r="I6" s="19" cm="1">
        <f t="array" ref="I6:I10">-SUMIF(Ledger[Stock],_xlfn.ANCHORARRAY( B6), Ledger[Transaction Amount])+_xlfn.ANCHORARRAY(F6)</f>
        <v>6038.2099999999991</v>
      </c>
    </row>
    <row r="7" spans="1:10" ht="18" customHeight="1" x14ac:dyDescent="0.2">
      <c r="B7" s="6" t="e" vm="3">
        <v>#VALUE!</v>
      </c>
      <c r="C7" s="6" t="str">
        <v>Electronic Equipment &amp; Parts</v>
      </c>
      <c r="D7" s="6">
        <v>4275</v>
      </c>
      <c r="E7" s="19">
        <v>0.70499999999999996</v>
      </c>
      <c r="F7" s="19">
        <v>3013.875</v>
      </c>
      <c r="G7" s="19">
        <v>-106.8750000000001</v>
      </c>
      <c r="H7" s="20">
        <v>-3.4246575342465786E-2</v>
      </c>
      <c r="I7" s="19">
        <v>320.625</v>
      </c>
    </row>
    <row r="8" spans="1:10" ht="18" customHeight="1" x14ac:dyDescent="0.2">
      <c r="B8" s="6" t="e" vm="4">
        <v>#VALUE!</v>
      </c>
      <c r="C8" s="6" t="str">
        <v>Banking Services</v>
      </c>
      <c r="D8" s="6">
        <v>56</v>
      </c>
      <c r="E8" s="19">
        <v>108.83</v>
      </c>
      <c r="F8" s="19">
        <v>6094.48</v>
      </c>
      <c r="G8" s="19">
        <v>43.680000000000064</v>
      </c>
      <c r="H8" s="20">
        <v>7.2188801480796046E-3</v>
      </c>
      <c r="I8" s="19">
        <v>3345.55</v>
      </c>
    </row>
    <row r="9" spans="1:10" ht="18" customHeight="1" x14ac:dyDescent="0.2">
      <c r="B9" s="6" t="e" vm="5">
        <v>#VALUE!</v>
      </c>
      <c r="C9" s="6" t="str">
        <v>Aerospace &amp; Defense</v>
      </c>
      <c r="D9" s="6">
        <v>695</v>
      </c>
      <c r="E9" s="19">
        <v>0.67</v>
      </c>
      <c r="F9" s="19">
        <v>465.65000000000003</v>
      </c>
      <c r="G9" s="19">
        <v>-13.899999999999935</v>
      </c>
      <c r="H9" s="20">
        <v>-2.8985507246376677E-2</v>
      </c>
      <c r="I9" s="19">
        <v>-2237.9</v>
      </c>
    </row>
    <row r="10" spans="1:10" ht="18" customHeight="1" x14ac:dyDescent="0.2">
      <c r="B10" s="6" t="e" vm="6">
        <v>#VALUE!</v>
      </c>
      <c r="C10" s="6" t="str">
        <v>Banking Services</v>
      </c>
      <c r="D10" s="6">
        <v>35</v>
      </c>
      <c r="E10" s="19">
        <v>31.48</v>
      </c>
      <c r="F10" s="19">
        <v>1101.8</v>
      </c>
      <c r="G10" s="19">
        <v>4.9000000000000199</v>
      </c>
      <c r="H10" s="20">
        <v>4.4671346522016783E-3</v>
      </c>
      <c r="I10" s="19">
        <v>139.64999999999998</v>
      </c>
    </row>
    <row r="11" spans="1:10" ht="18" hidden="1" customHeight="1" x14ac:dyDescent="0.2">
      <c r="E11" s="19"/>
      <c r="F11" s="19"/>
      <c r="G11" s="19"/>
      <c r="H11" s="20"/>
      <c r="I11" s="19"/>
    </row>
    <row r="12" spans="1:10" ht="18" hidden="1" customHeight="1" x14ac:dyDescent="0.2"/>
    <row r="13" spans="1:10" ht="10" customHeight="1" x14ac:dyDescent="0.2"/>
    <row r="14" spans="1:10" x14ac:dyDescent="0.2">
      <c r="B14" s="7" t="s">
        <v>21</v>
      </c>
      <c r="C14" s="7"/>
      <c r="D14" s="7" t="s">
        <v>23</v>
      </c>
      <c r="E14" s="7"/>
      <c r="F14" s="7"/>
      <c r="G14" s="7"/>
      <c r="H14" s="7"/>
      <c r="I14" s="7"/>
      <c r="J14" s="7"/>
    </row>
    <row r="15" spans="1:10" x14ac:dyDescent="0.2">
      <c r="B15" s="10" t="s">
        <v>13</v>
      </c>
      <c r="C15" s="10" t="s">
        <v>14</v>
      </c>
      <c r="D15" s="8"/>
      <c r="E15" s="8"/>
      <c r="F15" s="8"/>
      <c r="G15" s="8"/>
      <c r="H15" s="8"/>
      <c r="I15" s="8"/>
      <c r="J15" s="8"/>
    </row>
    <row r="16" spans="1:10" ht="18" customHeight="1" x14ac:dyDescent="0.2">
      <c r="B16" s="6" t="str" cm="1">
        <f t="array" ref="B16:B19">_xlfn.UNIQUE(_xlfn.ANCHORARRAY(C6))</f>
        <v>Investment Banking &amp; Investment Services</v>
      </c>
      <c r="C16" s="19" cm="1">
        <f t="array" ref="C16:C19">SUMIF(_xlfn.ANCHORARRAY(C6),_xlfn.ANCHORARRAY( B16),_xlfn.ANCHORARRAY( F6))</f>
        <v>11108.339999999998</v>
      </c>
    </row>
    <row r="17" spans="2:3" ht="18" customHeight="1" x14ac:dyDescent="0.2">
      <c r="B17" s="6" t="str">
        <v>Electronic Equipment &amp; Parts</v>
      </c>
      <c r="C17" s="19">
        <v>3013.875</v>
      </c>
    </row>
    <row r="18" spans="2:3" ht="18" customHeight="1" x14ac:dyDescent="0.2">
      <c r="B18" s="6" t="str">
        <v>Banking Services</v>
      </c>
      <c r="C18" s="19">
        <v>7196.28</v>
      </c>
    </row>
    <row r="19" spans="2:3" ht="18" customHeight="1" x14ac:dyDescent="0.2">
      <c r="B19" s="6" t="str">
        <v>Aerospace &amp; Defense</v>
      </c>
      <c r="C19" s="19">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2" priority="8" operator="lessThan">
      <formula>0</formula>
    </cfRule>
  </conditionalFormatting>
  <conditionalFormatting sqref="H6:H11">
    <cfRule type="cellIs" dxfId="1" priority="7" operator="lessThan">
      <formula>0</formula>
    </cfRule>
  </conditionalFormatting>
  <conditionalFormatting sqref="I6:I11">
    <cfRule type="cellIs" dxfId="0"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2">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2">
        <v>#VALUE!</v>
      </c>
      <c r="C5" t="str" cm="1">
        <f t="array" ref="C5">_FV(Ledger[[#This Row],[Stock]],"Ticker symbol",TRUE)</f>
        <v>ASX</v>
      </c>
      <c r="D5" t="s">
        <v>7</v>
      </c>
      <c r="E5" s="3">
        <v>3</v>
      </c>
      <c r="F5" s="12">
        <v>31.33</v>
      </c>
      <c r="G5" s="4" t="s">
        <v>10</v>
      </c>
      <c r="H5" s="2">
        <f t="shared" si="0"/>
        <v>93.99</v>
      </c>
    </row>
    <row r="6" spans="1:11" ht="18.75" customHeight="1" x14ac:dyDescent="0.2">
      <c r="A6" s="1">
        <v>40266</v>
      </c>
      <c r="B6" t="e" vm="2">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2">
        <v>#VALUE!</v>
      </c>
      <c r="C7" t="str" cm="1">
        <f t="array" ref="C7">_FV(Ledger[[#This Row],[Stock]],"Ticker symbol",TRUE)</f>
        <v>ASX</v>
      </c>
      <c r="D7" t="s">
        <v>7</v>
      </c>
      <c r="E7" s="3">
        <v>4</v>
      </c>
      <c r="F7" s="12">
        <v>29.36</v>
      </c>
      <c r="G7" s="4" t="s">
        <v>10</v>
      </c>
      <c r="H7" s="2">
        <f t="shared" si="0"/>
        <v>117.44</v>
      </c>
    </row>
    <row r="8" spans="1:11" ht="18.75" customHeight="1" x14ac:dyDescent="0.2">
      <c r="A8" s="1">
        <v>37155</v>
      </c>
      <c r="B8" t="e" vm="6">
        <v>#VALUE!</v>
      </c>
      <c r="C8" t="str" cm="1">
        <f t="array" ref="C8">_FV(Ledger[[#This Row],[Stock]],"Ticker symbol",TRUE)</f>
        <v>NAB</v>
      </c>
      <c r="D8" t="s">
        <v>6</v>
      </c>
      <c r="E8" s="3">
        <v>35</v>
      </c>
      <c r="F8" s="12">
        <v>27.49</v>
      </c>
      <c r="G8" s="4" t="s">
        <v>10</v>
      </c>
      <c r="H8" s="2">
        <f t="shared" si="0"/>
        <v>962.15</v>
      </c>
    </row>
    <row r="9" spans="1:11" ht="18.75" customHeight="1" x14ac:dyDescent="0.2">
      <c r="A9" s="1">
        <v>43920</v>
      </c>
      <c r="B9" t="e" vm="7">
        <v>#VALUE!</v>
      </c>
      <c r="C9" t="str" cm="1">
        <f t="array" ref="C9">_FV(Ledger[[#This Row],[Stock]],"Ticker symbol",TRUE)</f>
        <v>IVC</v>
      </c>
      <c r="D9" t="s">
        <v>6</v>
      </c>
      <c r="E9" s="3">
        <v>274</v>
      </c>
      <c r="F9" s="12">
        <v>9.85</v>
      </c>
      <c r="G9" s="4" t="s">
        <v>10</v>
      </c>
      <c r="H9" s="2">
        <f t="shared" si="0"/>
        <v>2698.9</v>
      </c>
    </row>
    <row r="10" spans="1:11" x14ac:dyDescent="0.2">
      <c r="A10" s="1">
        <v>43936</v>
      </c>
      <c r="B10" t="e" vm="7">
        <v>#VALUE!</v>
      </c>
      <c r="C10" t="str" cm="1">
        <f t="array" ref="C10">_FV(Ledger[[#This Row],[Stock]],"Ticker symbol",TRUE)</f>
        <v>IVC</v>
      </c>
      <c r="D10" t="s">
        <v>8</v>
      </c>
      <c r="E10" s="3">
        <v>-274</v>
      </c>
      <c r="F10" s="12">
        <v>11.06</v>
      </c>
      <c r="G10" s="4" t="s">
        <v>10</v>
      </c>
      <c r="H10" s="2">
        <f t="shared" si="0"/>
        <v>-3030.44</v>
      </c>
    </row>
    <row r="11" spans="1:11" x14ac:dyDescent="0.2">
      <c r="A11" s="1">
        <v>43920</v>
      </c>
      <c r="B11" t="e" vm="8">
        <v>#VALUE!</v>
      </c>
      <c r="C11" t="str" cm="1">
        <f t="array" ref="C11">_FV(Ledger[[#This Row],[Stock]],"Ticker symbol",TRUE)</f>
        <v>CWN</v>
      </c>
      <c r="D11" t="s">
        <v>6</v>
      </c>
      <c r="E11" s="3">
        <v>385</v>
      </c>
      <c r="F11" s="12">
        <v>6.99</v>
      </c>
      <c r="G11" s="4" t="s">
        <v>10</v>
      </c>
      <c r="H11" s="2">
        <f t="shared" si="0"/>
        <v>2691.15</v>
      </c>
    </row>
    <row r="12" spans="1:11" x14ac:dyDescent="0.2">
      <c r="A12" s="1">
        <v>43936</v>
      </c>
      <c r="B12" t="e" vm="8">
        <v>#VALUE!</v>
      </c>
      <c r="C12" t="str" cm="1">
        <f t="array" ref="C12">_FV(Ledger[[#This Row],[Stock]],"Ticker symbol",TRUE)</f>
        <v>CWN</v>
      </c>
      <c r="D12" t="s">
        <v>8</v>
      </c>
      <c r="E12" s="3">
        <v>-385</v>
      </c>
      <c r="F12" s="12">
        <v>8.15</v>
      </c>
      <c r="G12" s="4" t="s">
        <v>10</v>
      </c>
      <c r="H12" s="2">
        <f t="shared" si="0"/>
        <v>-3137.75</v>
      </c>
    </row>
    <row r="13" spans="1:11" x14ac:dyDescent="0.2">
      <c r="A13" s="1">
        <v>43907</v>
      </c>
      <c r="B13" t="e" vm="9">
        <v>#VALUE!</v>
      </c>
      <c r="C13" t="str" cm="1">
        <f t="array" ref="C13">_FV(Ledger[[#This Row],[Stock]],"Ticker symbol",TRUE)</f>
        <v>QAN</v>
      </c>
      <c r="D13" t="s">
        <v>6</v>
      </c>
      <c r="E13" s="3">
        <v>8400</v>
      </c>
      <c r="F13" s="12">
        <v>3.52</v>
      </c>
      <c r="G13" s="4" t="s">
        <v>10</v>
      </c>
      <c r="H13" s="2">
        <f t="shared" si="0"/>
        <v>29568</v>
      </c>
    </row>
    <row r="14" spans="1:11" x14ac:dyDescent="0.2">
      <c r="A14" s="1">
        <v>43930</v>
      </c>
      <c r="B14" t="e" vm="9">
        <v>#VALUE!</v>
      </c>
      <c r="C14" t="str" cm="1">
        <f t="array" ref="C14">_FV(Ledger[[#This Row],[Stock]],"Ticker symbol",TRUE)</f>
        <v>QAN</v>
      </c>
      <c r="D14" t="s">
        <v>8</v>
      </c>
      <c r="E14" s="3">
        <v>-8400</v>
      </c>
      <c r="F14" s="12">
        <v>3.34</v>
      </c>
      <c r="G14" s="4" t="s">
        <v>10</v>
      </c>
      <c r="H14" s="2">
        <f t="shared" si="0"/>
        <v>-28056</v>
      </c>
    </row>
    <row r="15" spans="1:11" x14ac:dyDescent="0.2">
      <c r="A15" s="1">
        <v>38618</v>
      </c>
      <c r="B15" t="e" vm="4">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4">
        <v>#VALUE!</v>
      </c>
      <c r="C16" t="str" cm="1">
        <f t="array" ref="C16">_FV(Ledger[[#This Row],[Stock]],"Ticker symbol",TRUE)</f>
        <v>CBA</v>
      </c>
      <c r="D16" t="s">
        <v>7</v>
      </c>
      <c r="E16" s="3">
        <v>1</v>
      </c>
      <c r="F16" s="12">
        <v>50.02</v>
      </c>
      <c r="G16" s="4" t="s">
        <v>10</v>
      </c>
      <c r="H16" s="2">
        <f t="shared" si="0"/>
        <v>50.02</v>
      </c>
    </row>
    <row r="17" spans="1:10" x14ac:dyDescent="0.2">
      <c r="A17" s="1">
        <v>39227</v>
      </c>
      <c r="B17" t="e" vm="4">
        <v>#VALUE!</v>
      </c>
      <c r="C17" t="str" cm="1">
        <f t="array" ref="C17">_FV(Ledger[[#This Row],[Stock]],"Ticker symbol",TRUE)</f>
        <v>CBA</v>
      </c>
      <c r="D17" t="s">
        <v>7</v>
      </c>
      <c r="E17" s="3">
        <v>1</v>
      </c>
      <c r="F17" s="12">
        <v>55.35</v>
      </c>
      <c r="G17" s="4" t="s">
        <v>10</v>
      </c>
      <c r="H17" s="2">
        <f t="shared" si="0"/>
        <v>55.35</v>
      </c>
    </row>
    <row r="18" spans="1:10" x14ac:dyDescent="0.2">
      <c r="A18" s="1">
        <v>39318</v>
      </c>
      <c r="B18" t="e" vm="4">
        <v>#VALUE!</v>
      </c>
      <c r="C18" t="str" cm="1">
        <f t="array" ref="C18">_FV(Ledger[[#This Row],[Stock]],"Ticker symbol",TRUE)</f>
        <v>CBA</v>
      </c>
      <c r="D18" t="s">
        <v>7</v>
      </c>
      <c r="E18" s="3">
        <v>2</v>
      </c>
      <c r="F18" s="12">
        <v>54.8</v>
      </c>
      <c r="G18" s="4" t="s">
        <v>10</v>
      </c>
      <c r="H18" s="2">
        <f t="shared" si="0"/>
        <v>109.6</v>
      </c>
    </row>
    <row r="19" spans="1:10" x14ac:dyDescent="0.2">
      <c r="A19" s="1">
        <v>39540</v>
      </c>
      <c r="B19" t="e" vm="4">
        <v>#VALUE!</v>
      </c>
      <c r="C19" t="str" cm="1">
        <f t="array" ref="C19">_FV(Ledger[[#This Row],[Stock]],"Ticker symbol",TRUE)</f>
        <v>CBA</v>
      </c>
      <c r="D19" t="s">
        <v>7</v>
      </c>
      <c r="E19" s="3">
        <v>1</v>
      </c>
      <c r="F19" s="12">
        <v>39.44</v>
      </c>
      <c r="G19" s="4" t="s">
        <v>10</v>
      </c>
      <c r="H19" s="2">
        <f t="shared" si="0"/>
        <v>39.44</v>
      </c>
    </row>
    <row r="20" spans="1:10" x14ac:dyDescent="0.2">
      <c r="A20" s="1">
        <v>40164</v>
      </c>
      <c r="B20" t="e" vm="4">
        <v>#VALUE!</v>
      </c>
      <c r="C20" t="str" cm="1">
        <f t="array" ref="C20">_FV(Ledger[[#This Row],[Stock]],"Ticker symbol",TRUE)</f>
        <v>CBA</v>
      </c>
      <c r="D20" t="s">
        <v>7</v>
      </c>
      <c r="E20" s="3">
        <v>3</v>
      </c>
      <c r="F20" s="12">
        <v>52.09</v>
      </c>
      <c r="G20" s="4" t="s">
        <v>10</v>
      </c>
      <c r="H20" s="2">
        <f t="shared" si="0"/>
        <v>156.27000000000001</v>
      </c>
    </row>
    <row r="21" spans="1:10" x14ac:dyDescent="0.2">
      <c r="A21" s="1">
        <v>40269</v>
      </c>
      <c r="B21" t="e" vm="4">
        <v>#VALUE!</v>
      </c>
      <c r="C21" t="str" cm="1">
        <f t="array" ref="C21">_FV(Ledger[[#This Row],[Stock]],"Ticker symbol",TRUE)</f>
        <v>CBA</v>
      </c>
      <c r="D21" t="s">
        <v>7</v>
      </c>
      <c r="E21" s="3">
        <v>1</v>
      </c>
      <c r="F21" s="12">
        <v>53.56</v>
      </c>
      <c r="G21" s="4" t="s">
        <v>10</v>
      </c>
      <c r="H21" s="2">
        <f t="shared" si="0"/>
        <v>53.56</v>
      </c>
    </row>
    <row r="22" spans="1:10" x14ac:dyDescent="0.2">
      <c r="A22" s="1">
        <v>41848</v>
      </c>
      <c r="B22" t="e" vm="4">
        <v>#VALUE!</v>
      </c>
      <c r="C22" t="str" cm="1">
        <f t="array" ref="C22">_FV(Ledger[[#This Row],[Stock]],"Ticker symbol",TRUE)</f>
        <v>CBA</v>
      </c>
      <c r="D22" t="s">
        <v>6</v>
      </c>
      <c r="E22" s="3">
        <v>12</v>
      </c>
      <c r="F22" s="12">
        <v>81.92</v>
      </c>
      <c r="G22" s="4" t="s">
        <v>10</v>
      </c>
      <c r="H22" s="2">
        <f t="shared" si="0"/>
        <v>983.04</v>
      </c>
      <c r="J22" t="s">
        <v>18</v>
      </c>
    </row>
    <row r="23" spans="1:10" x14ac:dyDescent="0.2">
      <c r="A23" s="1">
        <v>43920</v>
      </c>
      <c r="B23" t="e" vm="3">
        <v>#VALUE!</v>
      </c>
      <c r="C23" t="str" cm="1">
        <f t="array" ref="C23">_FV(Ledger[[#This Row],[Stock]],"Ticker symbol",TRUE)</f>
        <v>CAT</v>
      </c>
      <c r="D23" t="s">
        <v>6</v>
      </c>
      <c r="E23" s="3">
        <v>4275</v>
      </c>
      <c r="F23" s="12">
        <v>0.63</v>
      </c>
      <c r="G23" s="4" t="s">
        <v>10</v>
      </c>
      <c r="H23" s="2">
        <f>E23*F23</f>
        <v>2693.25</v>
      </c>
    </row>
    <row r="24" spans="1:10" x14ac:dyDescent="0.2">
      <c r="A24" s="1">
        <v>43920</v>
      </c>
      <c r="B24" t="e" vm="5">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A4"/>
  <sheetViews>
    <sheetView tabSelected="1" workbookViewId="0">
      <selection activeCell="A3" sqref="A3:A4"/>
    </sheetView>
  </sheetViews>
  <sheetFormatPr baseColWidth="10" defaultRowHeight="15" x14ac:dyDescent="0.2"/>
  <cols>
    <col min="1" max="1" width="53.1640625" customWidth="1"/>
  </cols>
  <sheetData>
    <row r="2" spans="1:1" x14ac:dyDescent="0.2">
      <c r="A2" t="s">
        <v>5</v>
      </c>
    </row>
    <row r="3" spans="1:1" x14ac:dyDescent="0.2">
      <c r="A3" t="e" vm="1141">
        <v>#VALUE!</v>
      </c>
    </row>
    <row r="4" spans="1:1" x14ac:dyDescent="0.2">
      <c r="A4" t="e" vm="1142">
        <v>#VALUE!</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Ledger</vt:lpstr>
      <vt:lpstr>Last 12 Months</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