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E54854C9-6A79-1C49-B4EF-25478E3016B9}" xr6:coauthVersionLast="47" xr6:coauthVersionMax="47" xr10:uidLastSave="{00000000-0000-0000-0000-000000000000}"/>
  <bookViews>
    <workbookView xWindow="7460" yWindow="760" windowWidth="30240" windowHeight="17420" activeTab="3" xr2:uid="{599CBDBA-6DCB-491A-8F55-440439BE8440}"/>
  </bookViews>
  <sheets>
    <sheet name="Dashboard" sheetId="16" r:id="rId1"/>
    <sheet name="Ledger" sheetId="2" r:id="rId2"/>
    <sheet name="Last 12 Months" sheetId="17" r:id="rId3"/>
    <sheet name="Watchlist" sheetId="18" r:id="rId4"/>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18" l="1" a="1"/>
  <c r="F3" i="18" s="1"/>
  <c r="F4" i="18" a="1"/>
  <c r="F4" i="18" s="1"/>
  <c r="E3" i="18" a="1"/>
  <c r="E3" i="18" s="1"/>
  <c r="E4" i="18" a="1"/>
  <c r="E4" i="18" s="1"/>
  <c r="D3" i="18" a="1"/>
  <c r="D3" i="18" s="1"/>
  <c r="D4" i="18" a="1"/>
  <c r="D4" i="18" s="1"/>
  <c r="C3" i="18" a="1"/>
  <c r="C3" i="18" s="1"/>
  <c r="C4" i="18" a="1"/>
  <c r="C4" i="18" s="1"/>
  <c r="B3" i="18" a="1"/>
  <c r="B3" i="18" s="1"/>
  <c r="B4" i="18" a="1"/>
  <c r="B4" i="18" s="1"/>
  <c r="J2" i="16"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9"/>
        </ext>
      </extLst>
    </bk>
    <bk>
      <extLst>
        <ext uri="{3e2802c4-a4d2-4d8b-9148-e3be6c30e623}">
          <xlrd:rvb i="1162"/>
        </ext>
      </extLst>
    </bk>
  </futureMetadata>
  <cellMetadata count="1">
    <bk>
      <rc t="1" v="0"/>
    </bk>
  </cellMetadata>
  <valueMetadata count="1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valueMetadata>
</metadata>
</file>

<file path=xl/sharedStrings.xml><?xml version="1.0" encoding="utf-8"?>
<sst xmlns="http://schemas.openxmlformats.org/spreadsheetml/2006/main" count="74" uniqueCount="30">
  <si>
    <t>Ticker</t>
  </si>
  <si>
    <t>Date</t>
  </si>
  <si>
    <t>Transaction</t>
  </si>
  <si>
    <t>Units</t>
  </si>
  <si>
    <t>Price</t>
  </si>
  <si>
    <t>Stock</t>
  </si>
  <si>
    <t>Buy</t>
  </si>
  <si>
    <t>DRIP</t>
  </si>
  <si>
    <t>Sell</t>
  </si>
  <si>
    <t>Currency</t>
  </si>
  <si>
    <t>AUD</t>
  </si>
  <si>
    <t>Current Price</t>
  </si>
  <si>
    <t>Last 12 Months</t>
  </si>
  <si>
    <t>Industry</t>
  </si>
  <si>
    <t>Exchange</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</si>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</sst>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3">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8">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8">
  <rv s="0">
    <v>0</v>
    <v>USD/AUD</v>
    <v>2</v>
    <v>3</v>
    <v>Finance</v>
    <v>4</v>
    <v>en-GB</v>
    <v>avykh7</v>
    <v>268435456</v>
    <v>1</v>
    <v>Powered by Refinitiv</v>
    <v>1.6205000000000001</v>
    <v>1.3048</v>
    <v>-1.0500000000000001E-2</v>
    <v>-7.4009999999999996E-3</v>
    <v>AUD</v>
    <v>USD</v>
    <v>1.4218999999999999</v>
    <v>Currency Pair</v>
    <v>44951.810196759259</v>
    <v>1.4040999999999999</v>
    <v>US Dollar/Australian Dollar FX Cross Rate</v>
    <v>1.4186000000000001</v>
    <v>1.4188000000000001</v>
    <v>1.4083000000000001</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1157</v>
    <v>3.45</v>
    <v>3805655000</v>
    <v>BORAL LIMITED</v>
    <v>BORAL LIMITED</v>
    <v>3.46</v>
    <v>3.97</v>
    <v>3.45</v>
    <v>3.56</v>
    <v>1103088000</v>
    <v>BLD</v>
    <v>BORAL LIMITED (XASX:BLD)</v>
    <v>2454922</v>
    <v>1878310</v>
    <v>1960</v>
  </rv>
  <rv s="1">
    <v>1158</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1160</v>
    <v>1.6950000000000001</v>
    <v>639709900</v>
    <v>AUSTAL LIMITED</v>
    <v>AUSTAL LIMITED</v>
    <v>1.75</v>
    <v>8.02</v>
    <v>1.7649999999999999</v>
    <v>1.6950000000000001</v>
    <v>362441900</v>
    <v>ASB</v>
    <v>AUSTAL LIMITED (XASX:ASB)</v>
    <v>1336960</v>
    <v>1250690</v>
    <v>1987</v>
  </rv>
  <rv s="1">
    <v>1161</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7"/>
    <tableColumn id="2" xr3:uid="{1C907D3F-AD8C-47AB-92A9-7C471B9EBC2B}" name="Stock"/>
    <tableColumn id="9" xr3:uid="{9CA9E601-F4B2-4F5A-B219-70B237E1CACC}" name="Ticker" dataDxfId="16">
      <calculatedColumnFormula array="1">_FV(Ledger[[#This Row],[Stock]],"Ticker symbol",TRUE)</calculatedColumnFormula>
    </tableColumn>
    <tableColumn id="3" xr3:uid="{AB1CAC5C-55FF-4BD4-86DE-2DFDA8FCCD7E}" name="Transaction"/>
    <tableColumn id="4" xr3:uid="{1B8E9E3F-3260-4B15-A698-12A2A91FCBD0}" name="Units" dataDxfId="15"/>
    <tableColumn id="5" xr3:uid="{182E21A3-DB2D-4267-9431-E3760942B4C8}" name="Price" dataDxfId="12"/>
    <tableColumn id="7" xr3:uid="{412DB4B2-0FAB-4830-ABAF-3EB7A6F10571}" name="Currency" dataDxfId="14"/>
    <tableColumn id="6" xr3:uid="{DC43D3F6-96CE-4588-B592-F71E50711807}" name="Transaction Amount" dataDxfId="13">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F4" totalsRowShown="0">
  <autoFilter ref="A2:F4" xr:uid="{D050EDB4-2AF3-9446-8843-4B09AB05FC35}"/>
  <tableColumns count="6">
    <tableColumn id="1" xr3:uid="{4F0E7149-3BD7-2845-9C01-D309308BCAE4}" name="Stock"/>
    <tableColumn id="2" xr3:uid="{141EDC37-F4ED-4846-A2CA-BA1968670B3E}" name="Exchange">
      <calculatedColumnFormula array="1">_FV(Table2[[#This Row],[Stock]],"Exchange")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2">
      <calculatedColumnFormula array="1">_FV(Table2[[#This Row],[Stock]],"52 week high",TRUE)</calculatedColumnFormula>
    </tableColumn>
    <tableColumn id="5" xr3:uid="{AFDB2F2A-A0D4-A042-827D-78260864DF6D}" name="52 week low" dataDxfId="1">
      <calculatedColumnFormula array="1">_FV(Table2[[#This Row],[Stock]],"52 week low",TRUE)</calculatedColumnFormula>
    </tableColumn>
    <tableColumn id="6" xr3:uid="{DC89D1B8-40CD-9F4C-A2AD-83C2E9A48094}" name="Price" dataDxfId="0">
      <calculatedColumnFormula array="1">_FV(Table2[[#This Row],[Stock]],"Price")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20</v>
      </c>
      <c r="B1" s="9"/>
      <c r="C1" s="9"/>
      <c r="D1" s="18"/>
      <c r="E1" s="18"/>
      <c r="F1" s="13" t="s">
        <v>18</v>
      </c>
      <c r="G1" s="15" t="s">
        <v>17</v>
      </c>
      <c r="H1" s="15"/>
      <c r="I1" s="13" t="s">
        <v>26</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t="str" cm="1">
        <f t="array" ref="J2">TEXT(_FV(J1,"Price"), IF(_FV(J1,"Price")-_FV(J1,"Previous close",TRUE)&gt;0, "$0.0000▲", "$0.0000▼"))</f>
        <v>$1.4083▼</v>
      </c>
    </row>
    <row r="4" spans="1:10" x14ac:dyDescent="0.2">
      <c r="B4" s="7" t="s">
        <v>21</v>
      </c>
      <c r="C4" s="7"/>
      <c r="D4" s="7"/>
      <c r="E4" s="7"/>
      <c r="F4" s="7"/>
      <c r="G4" s="7"/>
      <c r="H4" s="7"/>
      <c r="I4" s="7"/>
      <c r="J4" s="7"/>
    </row>
    <row r="5" spans="1:10" x14ac:dyDescent="0.2">
      <c r="B5" s="10" t="s">
        <v>23</v>
      </c>
      <c r="C5" s="10" t="s">
        <v>13</v>
      </c>
      <c r="D5" s="10" t="s">
        <v>3</v>
      </c>
      <c r="E5" s="10" t="s">
        <v>11</v>
      </c>
      <c r="F5" s="10" t="s">
        <v>15</v>
      </c>
      <c r="G5" s="11" t="s">
        <v>17</v>
      </c>
      <c r="H5" s="11"/>
      <c r="I5" s="10" t="s">
        <v>25</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22</v>
      </c>
      <c r="C14" s="7"/>
      <c r="D14" s="7" t="s">
        <v>24</v>
      </c>
      <c r="E14" s="7"/>
      <c r="F14" s="7"/>
      <c r="G14" s="7"/>
      <c r="H14" s="7"/>
      <c r="I14" s="7"/>
      <c r="J14" s="7"/>
    </row>
    <row r="15" spans="1:10" x14ac:dyDescent="0.2">
      <c r="B15" s="10" t="s">
        <v>13</v>
      </c>
      <c r="C15" s="10" t="s">
        <v>15</v>
      </c>
      <c r="D15" s="8"/>
      <c r="E15" s="8"/>
      <c r="F15" s="8"/>
      <c r="G15" s="8"/>
      <c r="H15" s="8"/>
      <c r="I15" s="8"/>
      <c r="J15" s="8"/>
    </row>
    <row r="16" spans="1:10" ht="18" customHeight="1" x14ac:dyDescent="0.2">
      <c r="B16" s="6" t="str" cm="1">
        <f t="array" ref="B16:B19">_xlfn.UNIQUE(_xlfn.ANCHORARRAY(C6))</f>
        <v>Investment Banking &amp; Investment Services</v>
      </c>
      <c r="C16" s="19" cm="1">
        <f t="array" ref="C16:C19">SUMIF(_xlfn.ANCHORARRAY(C6),_xlfn.ANCHORARRAY( B16),_xlfn.ANCHORARRAY( F6))</f>
        <v>11108.339999999998</v>
      </c>
    </row>
    <row r="17" spans="2:3" ht="18" customHeight="1" x14ac:dyDescent="0.2">
      <c r="B17" s="6" t="str">
        <v>Electronic Equipment &amp; Parts</v>
      </c>
      <c r="C17" s="19">
        <v>3013.875</v>
      </c>
    </row>
    <row r="18" spans="2:3" ht="18" customHeight="1" x14ac:dyDescent="0.2">
      <c r="B18" s="6" t="str">
        <v>Banking Services</v>
      </c>
      <c r="C18" s="19">
        <v>7196.28</v>
      </c>
    </row>
    <row r="19" spans="2:3" ht="18" customHeight="1" x14ac:dyDescent="0.2">
      <c r="B19" s="6" t="str">
        <v>Aerospace &amp; Defense</v>
      </c>
      <c r="C19" s="19">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5" priority="8" operator="lessThan">
      <formula>0</formula>
    </cfRule>
  </conditionalFormatting>
  <conditionalFormatting sqref="H6:H11">
    <cfRule type="cellIs" dxfId="4" priority="7" operator="lessThan">
      <formula>0</formula>
    </cfRule>
  </conditionalFormatting>
  <conditionalFormatting sqref="I6:I11">
    <cfRule type="cellIs" dxfId="3"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16</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19</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F4"/>
  <sheetViews>
    <sheetView tabSelected="1" workbookViewId="0">
      <selection activeCell="F3" sqref="F3"/>
    </sheetView>
  </sheetViews>
  <sheetFormatPr baseColWidth="10" defaultRowHeight="15" x14ac:dyDescent="0.2"/>
  <cols>
    <col min="1" max="1" width="53.1640625" customWidth="1"/>
    <col min="2" max="2" width="31.5" customWidth="1"/>
    <col min="3" max="3" width="15.6640625" customWidth="1"/>
    <col min="4" max="4" width="13.6640625" customWidth="1"/>
    <col min="5" max="5" width="12.6640625" customWidth="1"/>
  </cols>
  <sheetData>
    <row r="2" spans="1:6" x14ac:dyDescent="0.2">
      <c r="A2" t="s">
        <v>5</v>
      </c>
      <c r="B2" t="s">
        <v>14</v>
      </c>
      <c r="C2" t="s">
        <v>27</v>
      </c>
      <c r="D2" t="s">
        <v>28</v>
      </c>
      <c r="E2" t="s">
        <v>29</v>
      </c>
      <c r="F2" t="s">
        <v>4</v>
      </c>
    </row>
    <row r="3" spans="1:6" x14ac:dyDescent="0.2">
      <c r="A3" t="e" vm="1141">
        <v>#VALUE!</v>
      </c>
      <c r="B3" t="str" cm="1">
        <f t="array" ref="B3">_FV(Table2[[#This Row],[Stock]],"Exchange")</f>
        <v>Australian Securities Exchange</v>
      </c>
      <c r="C3" t="str" cm="1">
        <f t="array" ref="C3">_FV(Table2[[#This Row],[Stock]],"Ticker symbol",TRUE)</f>
        <v>BLD</v>
      </c>
      <c r="D3" s="22" cm="1">
        <f t="array" ref="D3">_FV(Table2[[#This Row],[Stock]],"52 week high",TRUE)</f>
        <v>4.17</v>
      </c>
      <c r="E3" s="22" cm="1">
        <f t="array" ref="E3">_FV(Table2[[#This Row],[Stock]],"52 week low",TRUE)</f>
        <v>2.48</v>
      </c>
      <c r="F3" s="22" cm="1">
        <f t="array" ref="F3">_FV(Table2[[#This Row],[Stock]],"Price")</f>
        <v>3.56</v>
      </c>
    </row>
    <row r="4" spans="1:6" x14ac:dyDescent="0.2">
      <c r="A4" t="e" vm="1142">
        <v>#VALUE!</v>
      </c>
      <c r="B4" t="str" cm="1">
        <f t="array" ref="B4">_FV(Table2[[#This Row],[Stock]],"Exchange")</f>
        <v>Australian Securities Exchange</v>
      </c>
      <c r="C4" t="str" cm="1">
        <f t="array" ref="C4">_FV(Table2[[#This Row],[Stock]],"Ticker symbol",TRUE)</f>
        <v>ASB</v>
      </c>
      <c r="D4" s="22" cm="1">
        <f t="array" ref="D4">_FV(Table2[[#This Row],[Stock]],"52 week high",TRUE)</f>
        <v>2.82</v>
      </c>
      <c r="E4" s="22" cm="1">
        <f t="array" ref="E4">_FV(Table2[[#This Row],[Stock]],"52 week low",TRUE)</f>
        <v>1.69</v>
      </c>
      <c r="F4" s="22" cm="1">
        <f t="array" ref="F4">_FV(Table2[[#This Row],[Stock]],"Price")</f>
        <v>1.6950000000000001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Ledger</vt:lpstr>
      <vt:lpstr>Last 12 Months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