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D35BCE68-61D2-1F43-8141-332D45807EBC}"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6" i="16" l="1" a="1"/>
  <c r="H6" i="16" s="1"/>
  <c r="B6" i="16" a="1"/>
  <c r="B6" i="16" s="1"/>
  <c r="E6" i="16" s="1" a="1"/>
  <c r="E6" i="16" s="1"/>
  <c r="C6" i="16" l="1" a="1"/>
  <c r="C6" i="16" s="1"/>
  <c r="D6" i="16" a="1"/>
  <c r="D6" i="16" s="1"/>
  <c r="F6" i="16" s="1" a="1"/>
  <c r="F6" i="16" s="1"/>
  <c r="C25" i="2"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G6" i="16" l="1" a="1"/>
  <c r="G6"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<sst xmlns="http://schemas.openxmlformats.org/spreadsheetml/2006/main" count="67" uniqueCount="24">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</sst>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6">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180" fontId="0" fillId="0" borderId="0" xfId="0" applyNumberFormat="1" applyAlignment="1"/>
    <xf numFmtId="10" fontId="0" fillId="0" borderId="0" xfId="0" applyNumberFormat="1" applyAlignment="1"/>
  </cellXfs>
  <cellStyles count="1">
    <cellStyle name="Normal" xfId="0" builtinId="0"/>
  </cellStyles>
  <dxfs count="8">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7"/>
    <tableColumn id="2" xr3:uid="{1C907D3F-AD8C-47AB-92A9-7C471B9EBC2B}" name="Stock"/>
    <tableColumn id="9" xr3:uid="{9CA9E601-F4B2-4F5A-B219-70B237E1CACC}" name="Ticker" dataDxfId="6">
      <calculatedColumnFormula array="1">_FV(Ledger[[#This Row],[Stock]],"Ticker symbol",TRUE)</calculatedColumnFormula>
    </tableColumn>
    <tableColumn id="3" xr3:uid="{AB1CAC5C-55FF-4BD4-86DE-2DFDA8FCCD7E}" name="Transaction"/>
    <tableColumn id="4" xr3:uid="{1B8E9E3F-3260-4B15-A698-12A2A91FCBD0}" name="Units" dataDxfId="5"/>
    <tableColumn id="5" xr3:uid="{182E21A3-DB2D-4267-9431-E3760942B4C8}" name="Price" dataDxfId="2"/>
    <tableColumn id="7" xr3:uid="{412DB4B2-0FAB-4830-ABAF-3EB7A6F10571}" name="Currency" dataDxfId="4"/>
    <tableColumn id="6" xr3:uid="{DC43D3F6-96CE-4588-B592-F71E50711807}" name="Transaction Amount" dataDxfId="3">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I6" sqref="I6"/>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18" customHeight="1" x14ac:dyDescent="0.2">
      <c r="A1" s="9" t="s">
        <v>19</v>
      </c>
      <c r="B1" s="9"/>
      <c r="C1" s="9"/>
      <c r="D1" s="6"/>
      <c r="E1" s="6"/>
      <c r="F1" s="6"/>
      <c r="G1" s="6"/>
      <c r="H1" s="6"/>
      <c r="I1" s="6"/>
      <c r="J1" s="6"/>
    </row>
    <row r="2" spans="1:10" ht="18" customHeight="1" x14ac:dyDescent="0.2">
      <c r="A2" s="9"/>
      <c r="B2" s="9"/>
      <c r="C2" s="9"/>
      <c r="D2" s="6"/>
      <c r="E2" s="6"/>
      <c r="F2" s="6"/>
      <c r="G2" s="6"/>
      <c r="H2" s="6"/>
      <c r="I2" s="6"/>
      <c r="J2" s="6"/>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17</v>
      </c>
      <c r="J5" s="10" t="s">
        <v>12</v>
      </c>
    </row>
    <row r="6" spans="1:10" ht="18" customHeight="1" x14ac:dyDescent="0.2">
      <c r="B6" t="e" cm="1" vm="1">
        <f t="array" ref="B6:B11">_xlfn._xlws.SORT(_xlfn.UNIQUE(_xlfn._xlws.FILTER(Ledger[Stock], SUMIF(Ledger[Stock], Ledger[Stock], Ledger[Units])&lt;&gt;0)))</f>
        <v>#VALUE!</v>
      </c>
      <c r="C6" t="str" cm="1">
        <f t="array" ref="C6:C11">_FV(_xlfn.ANCHORARRAY(B6),"Industry")</f>
        <v>Investment Banking &amp; Investment Services</v>
      </c>
      <c r="D6" cm="1">
        <f t="array" ref="D6:D11">SUMIF(Ledger[Stock],_xlfn.ANCHORARRAY( B6), Ledger[Units])</f>
        <v>162</v>
      </c>
      <c r="E6" s="13" cm="1">
        <f t="array" ref="E6:E11">_FV(_xlfn.ANCHORARRAY(B6),"Price")</f>
        <v>68.569999999999993</v>
      </c>
      <c r="F6" s="13" cm="1">
        <f t="array" ref="F6:F11">_xlfn.ANCHORARRAY(D6)*_xlfn.ANCHORARRAY(E6)</f>
        <v>11108.339999999998</v>
      </c>
      <c r="G6" s="14" cm="1">
        <f t="array" ref="G6:G11">(_xlfn.ANCHORARRAY(E6)-_FV(_xlfn.ANCHORARRAY(B6),"Previous close",TRUE))*_xlfn.ANCHORARRAY(D6)</f>
        <v>-77.760000000000645</v>
      </c>
      <c r="H6" s="15" cm="1">
        <f t="array" ref="H6:H11">_xlfn.ANCHORARRAY(G6)/(_xlfn.ANCHORARRAY(F6)-_xlfn.ANCHORARRAY(G6))</f>
        <v>-6.9514844315713836E-3</v>
      </c>
    </row>
    <row r="7" spans="1:10" ht="18" customHeight="1" x14ac:dyDescent="0.2">
      <c r="B7" t="e" vm="2">
        <v>#VALUE!</v>
      </c>
      <c r="C7" t="str">
        <v>Electronic Equipment &amp; Parts</v>
      </c>
      <c r="D7">
        <v>4275</v>
      </c>
      <c r="E7" s="13">
        <v>0.70499999999999996</v>
      </c>
      <c r="F7" s="13">
        <v>3013.875</v>
      </c>
      <c r="G7" s="14">
        <v>-106.8750000000001</v>
      </c>
      <c r="H7" s="15">
        <v>-3.4246575342465786E-2</v>
      </c>
    </row>
    <row r="8" spans="1:10" ht="18" customHeight="1" x14ac:dyDescent="0.2">
      <c r="B8" t="e" vm="3">
        <v>#VALUE!</v>
      </c>
      <c r="C8" t="str">
        <v>Banking Services</v>
      </c>
      <c r="D8">
        <v>56</v>
      </c>
      <c r="E8" s="13">
        <v>108.83</v>
      </c>
      <c r="F8" s="13">
        <v>6094.48</v>
      </c>
      <c r="G8" s="14">
        <v>43.680000000000064</v>
      </c>
      <c r="H8" s="15">
        <v>7.2188801480796046E-3</v>
      </c>
    </row>
    <row r="9" spans="1:10" ht="18" customHeight="1" x14ac:dyDescent="0.2">
      <c r="B9" t="e" vm="4">
        <v>#VALUE!</v>
      </c>
      <c r="C9" t="str">
        <v>Aerospace &amp; Defense</v>
      </c>
      <c r="D9">
        <v>695</v>
      </c>
      <c r="E9" s="13">
        <v>0.67</v>
      </c>
      <c r="F9" s="13">
        <v>465.65000000000003</v>
      </c>
      <c r="G9" s="14">
        <v>-13.899999999999935</v>
      </c>
      <c r="H9" s="15">
        <v>-2.8985507246376677E-2</v>
      </c>
    </row>
    <row r="10" spans="1:10" ht="18" customHeight="1" x14ac:dyDescent="0.2">
      <c r="B10" t="e" vm="5">
        <v>#VALUE!</v>
      </c>
      <c r="C10" t="str">
        <v>Banking Services</v>
      </c>
      <c r="D10">
        <v>35</v>
      </c>
      <c r="E10" s="13">
        <v>31.48</v>
      </c>
      <c r="F10" s="13">
        <v>1101.8</v>
      </c>
      <c r="G10" s="14">
        <v>4.9000000000000199</v>
      </c>
      <c r="H10" s="15">
        <v>4.4671346522016783E-3</v>
      </c>
    </row>
    <row r="11" spans="1:10" ht="18" customHeight="1" x14ac:dyDescent="0.2">
      <c r="B11" t="e" vm="6">
        <v>#VALUE!</v>
      </c>
      <c r="C11" t="str">
        <v>Software &amp; IT Services</v>
      </c>
      <c r="D11">
        <v>1376</v>
      </c>
      <c r="E11" s="13">
        <v>1.5449999999999999</v>
      </c>
      <c r="F11" s="13">
        <v>2125.92</v>
      </c>
      <c r="G11" s="14">
        <v>13.760000000000012</v>
      </c>
      <c r="H11" s="15">
        <v>6.5146579804560324E-3</v>
      </c>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conditionalFormatting sqref="G6:G11">
    <cfRule type="cellIs" dxfId="1" priority="2" operator="lessThan">
      <formula>0</formula>
    </cfRule>
  </conditionalFormatting>
  <conditionalFormatting sqref="H6:H11">
    <cfRule type="cellIs" dxfId="0" priority="1" operator="lessThan">
      <formula>0</formula>
    </cfRule>
  </conditionalFormatting>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E4" sqref="E4"/>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row r="25" spans="1:10" x14ac:dyDescent="0.2">
      <c r="A25" s="1">
        <v>43924</v>
      </c>
      <c r="B25" t="e" vm="6">
        <v>#VALUE!</v>
      </c>
      <c r="C25" t="str" cm="1">
        <f t="array" ref="C25">_FV(Ledger[[#This Row],[Stock]],"Ticker symbol",TRUE)</f>
        <v>NEA</v>
      </c>
      <c r="D25" t="s">
        <v>6</v>
      </c>
      <c r="E25" s="3">
        <v>1376</v>
      </c>
      <c r="F25" s="12">
        <v>1.0900000000000001</v>
      </c>
      <c r="G25" s="4" t="s">
        <v>10</v>
      </c>
      <c r="H25" s="2">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