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C1DAEDDC-184B-A944-8B2A-75EE24D6C3C3}"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16" l="1"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<sst xmlns="http://schemas.openxmlformats.org/spreadsheetml/2006/main" count="67" uniqueCount="25">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</sst>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9"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
      <sz val="10"/>
      <color theme="1"/>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1">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3" fillId="3" borderId="0" xfId="0" applyFont="1" applyFill="1" applyAlignment="1">
      <alignment horizontal="center" vertical="center"/>
    </xf>
    <xf numFmtId="0" fontId="0" fillId="2" borderId="0" xfId="0" applyFill="1" applyAlignment="1"/>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xf numFmtId="0" fontId="6" fillId="2" borderId="0" xfId="0" applyFont="1" applyFill="1" applyAlignment="1">
      <alignment horizontal="center" vertical="center" wrapText="1"/>
    </xf>
    <xf numFmtId="0" fontId="8" fillId="2" borderId="0" xfId="0" applyFont="1" applyFill="1" applyAlignment="1"/>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cellXfs>
  <cellStyles count="1">
    <cellStyle name="Normal" xfId="0" builtinId="0"/>
  </cellStyles>
  <dxfs count="27">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26"/>
    <tableColumn id="2" xr3:uid="{1C907D3F-AD8C-47AB-92A9-7C471B9EBC2B}" name="Stock"/>
    <tableColumn id="9" xr3:uid="{9CA9E601-F4B2-4F5A-B219-70B237E1CACC}" name="Ticker" dataDxfId="25">
      <calculatedColumnFormula array="1">_FV(Ledger[[#This Row],[Stock]],"Ticker symbol",TRUE)</calculatedColumnFormula>
    </tableColumn>
    <tableColumn id="3" xr3:uid="{AB1CAC5C-55FF-4BD4-86DE-2DFDA8FCCD7E}" name="Transaction"/>
    <tableColumn id="4" xr3:uid="{1B8E9E3F-3260-4B15-A698-12A2A91FCBD0}" name="Units" dataDxfId="24"/>
    <tableColumn id="5" xr3:uid="{182E21A3-DB2D-4267-9431-E3760942B4C8}" name="Price" dataDxfId="21"/>
    <tableColumn id="7" xr3:uid="{412DB4B2-0FAB-4830-ABAF-3EB7A6F10571}" name="Currency" dataDxfId="23"/>
    <tableColumn id="6" xr3:uid="{DC43D3F6-96CE-4588-B592-F71E50711807}" name="Transaction Amount" dataDxfId="22">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H6" sqref="H6"/>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24" customHeight="1" x14ac:dyDescent="0.2">
      <c r="A1" s="9" t="s">
        <v>19</v>
      </c>
      <c r="B1" s="9"/>
      <c r="C1" s="9"/>
      <c r="D1" s="7"/>
      <c r="E1" s="7"/>
      <c r="F1" s="16" t="s">
        <v>17</v>
      </c>
      <c r="G1" s="19" t="s">
        <v>16</v>
      </c>
      <c r="H1" s="19"/>
      <c r="I1" s="17"/>
      <c r="J1" s="17"/>
    </row>
    <row r="2" spans="1:10" ht="24" customHeight="1" x14ac:dyDescent="0.2">
      <c r="A2" s="9"/>
      <c r="B2" s="9"/>
      <c r="C2" s="9"/>
      <c r="D2" s="7"/>
      <c r="E2" s="7"/>
      <c r="F2" s="18">
        <f>SUM(_xlfn.ANCHORARRAY(F6))</f>
        <v>21784.145</v>
      </c>
      <c r="G2" s="18">
        <f>SUM(_xlfn.ANCHORARRAY(G6))</f>
        <v>-149.95500000000055</v>
      </c>
      <c r="H2" s="20">
        <f>G2/(F2-G2)</f>
        <v>-6.836615133513595E-3</v>
      </c>
      <c r="I2" s="17"/>
      <c r="J2" s="17"/>
    </row>
    <row r="4" spans="1:10" x14ac:dyDescent="0.2">
      <c r="B4" s="6" t="s">
        <v>20</v>
      </c>
      <c r="C4" s="6"/>
      <c r="D4" s="6"/>
      <c r="E4" s="6"/>
      <c r="F4" s="6"/>
      <c r="G4" s="6"/>
      <c r="H4" s="6"/>
      <c r="I4" s="6"/>
      <c r="J4" s="6"/>
    </row>
    <row r="5" spans="1:10" x14ac:dyDescent="0.2">
      <c r="B5" s="10" t="s">
        <v>22</v>
      </c>
      <c r="C5" s="10" t="s">
        <v>13</v>
      </c>
      <c r="D5" s="10" t="s">
        <v>3</v>
      </c>
      <c r="E5" s="10" t="s">
        <v>11</v>
      </c>
      <c r="F5" s="10" t="s">
        <v>14</v>
      </c>
      <c r="G5" s="11" t="s">
        <v>16</v>
      </c>
      <c r="H5" s="11"/>
      <c r="I5" s="10" t="s">
        <v>24</v>
      </c>
      <c r="J5" s="10" t="s">
        <v>12</v>
      </c>
    </row>
    <row r="6" spans="1:10" ht="18" customHeight="1" x14ac:dyDescent="0.2">
      <c r="B6" t="e" cm="1" vm="1">
        <f t="array" ref="B6:B10">_xlfn._xlws.SORT(_xlfn.UNIQUE(_xlfn._xlws.FILTER(Ledger[Stock], SUMIF(Ledger[Stock], Ledger[Stock], Ledger[Units])&lt;&gt;0)))</f>
        <v>#VALUE!</v>
      </c>
      <c r="C6" t="str" cm="1">
        <f t="array" ref="C6:C10">_FV(_xlfn.ANCHORARRAY(B6),"Industry")</f>
        <v>Investment Banking &amp; Investment Services</v>
      </c>
      <c r="D6" cm="1">
        <f t="array" ref="D6:D10">SUMIF(Ledger[Stock],_xlfn.ANCHORARRAY( B6), Ledger[Units])</f>
        <v>162</v>
      </c>
      <c r="E6" s="13" cm="1">
        <f t="array" ref="E6:E10">_FV(_xlfn.ANCHORARRAY(B6),"Price")</f>
        <v>68.569999999999993</v>
      </c>
      <c r="F6" s="13" cm="1">
        <f t="array" ref="F6:F10">_xlfn.ANCHORARRAY(D6)*_xlfn.ANCHORARRAY(E6)</f>
        <v>11108.339999999998</v>
      </c>
      <c r="G6" s="14" cm="1">
        <f t="array" ref="G6:G10">(_xlfn.ANCHORARRAY(E6)-_FV(_xlfn.ANCHORARRAY(B6),"Previous close",TRUE))*_xlfn.ANCHORARRAY(D6)</f>
        <v>-77.760000000000645</v>
      </c>
      <c r="H6" s="15" cm="1">
        <f t="array" ref="H6:H10">_xlfn.ANCHORARRAY(G6)/(_xlfn.ANCHORARRAY(F6)-_xlfn.ANCHORARRAY(G6))</f>
        <v>-6.9514844315713836E-3</v>
      </c>
      <c r="I6" s="13" cm="1">
        <f t="array" ref="I6:I10">-SUMIF(Ledger[Stock],_xlfn.ANCHORARRAY(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hidden="1" customHeight="1" x14ac:dyDescent="0.2">
      <c r="E11" s="13"/>
      <c r="F11" s="13"/>
      <c r="G11" s="14"/>
      <c r="H11" s="15"/>
      <c r="I11" s="13"/>
    </row>
    <row r="12" spans="1:10" ht="18" hidden="1" customHeight="1" x14ac:dyDescent="0.2"/>
    <row r="13" spans="1:10" ht="10" customHeight="1" x14ac:dyDescent="0.2"/>
    <row r="14" spans="1:10" x14ac:dyDescent="0.2">
      <c r="B14" s="6" t="s">
        <v>21</v>
      </c>
      <c r="C14" s="6"/>
      <c r="D14" s="6" t="s">
        <v>23</v>
      </c>
      <c r="E14" s="6"/>
      <c r="F14" s="6"/>
      <c r="G14" s="6"/>
      <c r="H14" s="6"/>
      <c r="I14" s="6"/>
      <c r="J14" s="6"/>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G1:H1"/>
    <mergeCell ref="B14:C14"/>
    <mergeCell ref="D14:J14"/>
    <mergeCell ref="A1:C2"/>
    <mergeCell ref="B4:J4"/>
    <mergeCell ref="G5:H5"/>
  </mergeCells>
  <conditionalFormatting sqref="G6:G11">
    <cfRule type="cellIs" dxfId="5" priority="6" operator="lessThan">
      <formula>0</formula>
    </cfRule>
  </conditionalFormatting>
  <conditionalFormatting sqref="H6:H11">
    <cfRule type="cellIs" dxfId="4" priority="5" operator="lessThan">
      <formula>0</formula>
    </cfRule>
  </conditionalFormatting>
  <conditionalFormatting sqref="I6:I11">
    <cfRule type="cellIs" dxfId="3" priority="4" operator="lessThan">
      <formula>0</formula>
    </cfRule>
  </conditionalFormatting>
  <conditionalFormatting sqref="H2">
    <cfRule type="iconSet" priority="2">
      <iconSet iconSet="3Arrows">
        <cfvo type="percent" val="0"/>
        <cfvo type="num" val="0"/>
        <cfvo type="num" val="0" gte="0"/>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5222772A-9D89-9D4F-B926-8BA1105DE81E}">
            <x14:iconSet iconSet="3Triangles">
              <x14:cfvo type="percent">
                <xm:f>0</xm:f>
              </x14:cfvo>
              <x14:cfvo type="num">
                <xm:f>0</xm:f>
              </x14:cfvo>
              <x14:cfvo type="num" gte="0">
                <xm:f>0</xm:f>
              </x14:cfvo>
            </x14:iconSet>
          </x14:cfRule>
          <xm:sqref>H6:H10</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