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gha\OneDrive\Documenten\Bsc 3\Bep\"/>
    </mc:Choice>
  </mc:AlternateContent>
  <xr:revisionPtr revIDLastSave="0" documentId="8_{DC3D9865-49D3-4D5B-9AC0-FAB2273FF348}" xr6:coauthVersionLast="47" xr6:coauthVersionMax="47" xr10:uidLastSave="{00000000-0000-0000-0000-000000000000}"/>
  <bookViews>
    <workbookView xWindow="-108" yWindow="-108" windowWidth="23256" windowHeight="12456" activeTab="1" xr2:uid="{47C901D3-1784-4371-9CCE-B31A8AA3E363}"/>
  </bookViews>
  <sheets>
    <sheet name="Groep 1" sheetId="1" r:id="rId1"/>
    <sheet name="Groep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0" i="2" l="1"/>
  <c r="AH69" i="2"/>
  <c r="AH68" i="2"/>
  <c r="AC17" i="2"/>
  <c r="AD79" i="1" l="1" a="1"/>
  <c r="AD79" i="1" s="1"/>
  <c r="AD11" i="2" a="1"/>
  <c r="AD11" i="2" s="1"/>
  <c r="AD12" i="2" a="1"/>
  <c r="AD12" i="2" s="1"/>
  <c r="AA17" i="1" a="1"/>
  <c r="AA17" i="1" s="1"/>
  <c r="Z17" i="1" a="1"/>
  <c r="Z17" i="1" s="1"/>
  <c r="AD13" i="2" a="1"/>
  <c r="AD13" i="2" s="1"/>
  <c r="AB11" i="2"/>
  <c r="AA11" i="2"/>
  <c r="Z11" i="2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48" i="1"/>
  <c r="AC49" i="1"/>
  <c r="AC51" i="1"/>
  <c r="AC54" i="1"/>
  <c r="AC57" i="1"/>
  <c r="AC58" i="1"/>
  <c r="AC60" i="1"/>
  <c r="AC61" i="1"/>
  <c r="AC62" i="1"/>
  <c r="AC63" i="1"/>
  <c r="AC65" i="1"/>
  <c r="AC66" i="1"/>
  <c r="AC67" i="1"/>
  <c r="AC68" i="1"/>
  <c r="AC69" i="1"/>
  <c r="AC70" i="1"/>
  <c r="AC71" i="1"/>
  <c r="AC72" i="1"/>
  <c r="AC73" i="1"/>
  <c r="AC75" i="1"/>
  <c r="AC76" i="1"/>
  <c r="AC77" i="1"/>
  <c r="AC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48" i="1"/>
  <c r="Z50" i="1"/>
  <c r="Z52" i="1"/>
  <c r="Z53" i="1"/>
  <c r="Z55" i="1"/>
  <c r="Z56" i="1"/>
  <c r="Z59" i="1"/>
  <c r="Z64" i="1"/>
  <c r="Z74" i="1"/>
  <c r="AC105" i="1"/>
  <c r="AC101" i="1"/>
  <c r="AC99" i="1"/>
  <c r="AC96" i="1"/>
  <c r="AC95" i="1"/>
  <c r="AC93" i="1"/>
  <c r="AC92" i="1"/>
  <c r="AC90" i="1"/>
  <c r="AC89" i="1"/>
  <c r="AC88" i="1"/>
  <c r="AC86" i="1"/>
  <c r="AC85" i="1"/>
  <c r="AC83" i="1"/>
  <c r="AC82" i="1"/>
  <c r="AC81" i="1"/>
  <c r="AA107" i="1"/>
  <c r="AA106" i="1"/>
  <c r="AA104" i="1"/>
  <c r="AA103" i="1"/>
  <c r="AA102" i="1"/>
  <c r="AA100" i="1"/>
  <c r="AA98" i="1"/>
  <c r="AA97" i="1"/>
  <c r="AA94" i="1"/>
  <c r="AA91" i="1"/>
  <c r="AA87" i="1"/>
  <c r="AA84" i="1"/>
  <c r="AA80" i="1"/>
  <c r="AA79" i="1"/>
  <c r="K8" i="2"/>
  <c r="M4" i="2"/>
  <c r="L4" i="2"/>
  <c r="K4" i="2"/>
  <c r="S4" i="2" s="1" a="1"/>
  <c r="S4" i="2" s="1"/>
  <c r="T11" i="2" s="1" a="1"/>
  <c r="T11" i="2" s="1"/>
  <c r="M5" i="2"/>
  <c r="L5" i="2"/>
  <c r="K5" i="2"/>
  <c r="S5" i="2" s="1" a="1"/>
  <c r="S5" i="2" s="1"/>
  <c r="T12" i="2" s="1" a="1"/>
  <c r="T12" i="2" s="1"/>
  <c r="M8" i="2"/>
  <c r="L8" i="2"/>
  <c r="I7" i="2"/>
  <c r="H7" i="2"/>
  <c r="G7" i="2"/>
  <c r="O6" i="2" s="1" a="1"/>
  <c r="O6" i="2" s="1"/>
  <c r="O11" i="2" s="1" a="1"/>
  <c r="O11" i="2" s="1"/>
  <c r="I5" i="2"/>
  <c r="H5" i="2"/>
  <c r="G5" i="2"/>
  <c r="O4" i="2" s="1" a="1"/>
  <c r="O4" i="2" s="1"/>
  <c r="O13" i="2" s="1" a="1"/>
  <c r="O13" i="2" s="1"/>
  <c r="I8" i="2"/>
  <c r="H8" i="2"/>
  <c r="G8" i="2"/>
  <c r="I6" i="2"/>
  <c r="H6" i="2"/>
  <c r="G6" i="2"/>
  <c r="O5" i="2" s="1" a="1"/>
  <c r="O5" i="2" s="1"/>
  <c r="O12" i="2" s="1" a="1"/>
  <c r="O12" i="2" s="1"/>
  <c r="E14" i="2"/>
  <c r="D14" i="2"/>
  <c r="E11" i="2"/>
  <c r="E12" i="2"/>
  <c r="C14" i="2"/>
  <c r="D11" i="2"/>
  <c r="S6" i="2" l="1" a="1"/>
  <c r="S6" i="2" s="1"/>
  <c r="T13" i="2" s="1" a="1"/>
  <c r="T13" i="2" s="1"/>
  <c r="O7" i="2" a="1"/>
  <c r="O7" i="2" s="1"/>
  <c r="O14" i="2" s="1" a="1"/>
  <c r="O14" i="2" s="1"/>
  <c r="Z12" i="2" s="1" a="1"/>
  <c r="Z12" i="2" s="1"/>
  <c r="G11" i="1"/>
  <c r="G4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80" i="1" l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79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48" i="1"/>
  <c r="G4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7" i="1"/>
  <c r="G5" i="1" l="1"/>
  <c r="U151" i="1"/>
  <c r="T151" i="1" s="1"/>
  <c r="U21" i="1"/>
  <c r="T21" i="1" s="1"/>
  <c r="U79" i="1"/>
  <c r="T79" i="1" s="1"/>
  <c r="U161" i="1"/>
  <c r="T161" i="1" s="1"/>
  <c r="U42" i="1"/>
  <c r="T42" i="1" s="1"/>
  <c r="U46" i="1"/>
  <c r="T46" i="1" s="1"/>
  <c r="U108" i="1"/>
  <c r="T108" i="1" s="1"/>
  <c r="U18" i="1"/>
  <c r="T18" i="1" s="1"/>
  <c r="U22" i="1"/>
  <c r="T22" i="1" s="1"/>
  <c r="U136" i="1"/>
  <c r="T136" i="1" s="1"/>
  <c r="U57" i="1"/>
  <c r="T57" i="1" s="1"/>
  <c r="U82" i="1"/>
  <c r="T82" i="1" s="1"/>
  <c r="U45" i="1"/>
  <c r="T45" i="1" s="1"/>
  <c r="U105" i="1"/>
  <c r="T105" i="1" s="1"/>
  <c r="U54" i="1"/>
  <c r="T54" i="1" s="1"/>
  <c r="U55" i="1"/>
  <c r="T55" i="1" s="1"/>
  <c r="U75" i="1"/>
  <c r="T75" i="1" s="1"/>
  <c r="U28" i="1"/>
  <c r="T28" i="1" s="1"/>
  <c r="U61" i="1"/>
  <c r="T61" i="1" s="1"/>
  <c r="U121" i="1"/>
  <c r="T121" i="1" s="1"/>
  <c r="U31" i="1"/>
  <c r="T31" i="1" s="1"/>
  <c r="U67" i="1"/>
  <c r="T67" i="1" s="1"/>
  <c r="U49" i="1"/>
  <c r="T49" i="1" s="1"/>
  <c r="U39" i="1"/>
  <c r="T39" i="1" s="1"/>
  <c r="U50" i="1"/>
  <c r="T50" i="1" s="1"/>
  <c r="U48" i="1" l="1"/>
  <c r="T48" i="1" s="1"/>
  <c r="U17" i="1"/>
  <c r="T17" i="1" s="1"/>
  <c r="V48" i="1"/>
  <c r="Z48" i="1" s="1"/>
  <c r="V49" i="1"/>
  <c r="Z49" i="1" s="1"/>
  <c r="V50" i="1"/>
  <c r="AC50" i="1" s="1"/>
  <c r="V51" i="1"/>
  <c r="Z51" i="1" s="1"/>
  <c r="G12" i="1"/>
  <c r="V18" i="1" s="1"/>
  <c r="W18" i="1" s="1"/>
  <c r="U146" i="1"/>
  <c r="T146" i="1" s="1"/>
  <c r="U138" i="1"/>
  <c r="T138" i="1" s="1"/>
  <c r="U20" i="1"/>
  <c r="T20" i="1" s="1"/>
  <c r="U141" i="1"/>
  <c r="T141" i="1" s="1"/>
  <c r="U152" i="1"/>
  <c r="T152" i="1" s="1"/>
  <c r="U145" i="1"/>
  <c r="T145" i="1" s="1"/>
  <c r="U118" i="1"/>
  <c r="T118" i="1" s="1"/>
  <c r="U66" i="1"/>
  <c r="T66" i="1" s="1"/>
  <c r="U78" i="1"/>
  <c r="T78" i="1" s="1"/>
  <c r="U110" i="1"/>
  <c r="T110" i="1" s="1"/>
  <c r="U41" i="1"/>
  <c r="T41" i="1" s="1"/>
  <c r="U132" i="1"/>
  <c r="T132" i="1" s="1"/>
  <c r="U85" i="1"/>
  <c r="T85" i="1" s="1"/>
  <c r="U169" i="1"/>
  <c r="T169" i="1" s="1"/>
  <c r="U35" i="1"/>
  <c r="T35" i="1" s="1"/>
  <c r="U157" i="1"/>
  <c r="T157" i="1" s="1"/>
  <c r="U70" i="1"/>
  <c r="T70" i="1" s="1"/>
  <c r="U120" i="1"/>
  <c r="T120" i="1" s="1"/>
  <c r="U112" i="1"/>
  <c r="T112" i="1" s="1"/>
  <c r="U164" i="1"/>
  <c r="T164" i="1" s="1"/>
  <c r="U27" i="1"/>
  <c r="T27" i="1" s="1"/>
  <c r="U125" i="1"/>
  <c r="T125" i="1" s="1"/>
  <c r="U168" i="1"/>
  <c r="T168" i="1" s="1"/>
  <c r="U149" i="1"/>
  <c r="T149" i="1" s="1"/>
  <c r="U60" i="1"/>
  <c r="T60" i="1" s="1"/>
  <c r="U92" i="1"/>
  <c r="T92" i="1" s="1"/>
  <c r="U104" i="1"/>
  <c r="T104" i="1" s="1"/>
  <c r="U117" i="1"/>
  <c r="T117" i="1" s="1"/>
  <c r="U65" i="1"/>
  <c r="T65" i="1" s="1"/>
  <c r="U156" i="1"/>
  <c r="T156" i="1" s="1"/>
  <c r="U69" i="1"/>
  <c r="T69" i="1" s="1"/>
  <c r="U29" i="1"/>
  <c r="T29" i="1" s="1"/>
  <c r="U72" i="1"/>
  <c r="T72" i="1" s="1"/>
  <c r="U44" i="1"/>
  <c r="T44" i="1" s="1"/>
  <c r="U97" i="1"/>
  <c r="T97" i="1" s="1"/>
  <c r="U144" i="1"/>
  <c r="T144" i="1" s="1"/>
  <c r="U96" i="1"/>
  <c r="T96" i="1" s="1"/>
  <c r="U148" i="1"/>
  <c r="T148" i="1" s="1"/>
  <c r="U119" i="1"/>
  <c r="T119" i="1" s="1"/>
  <c r="U52" i="1"/>
  <c r="T52" i="1" s="1"/>
  <c r="U33" i="1"/>
  <c r="T33" i="1" s="1"/>
  <c r="U77" i="1"/>
  <c r="T77" i="1" s="1"/>
  <c r="U84" i="1"/>
  <c r="T84" i="1" s="1"/>
  <c r="U56" i="1"/>
  <c r="T56" i="1" s="1"/>
  <c r="U147" i="1"/>
  <c r="T147" i="1" s="1"/>
  <c r="U59" i="1"/>
  <c r="T59" i="1" s="1"/>
  <c r="U130" i="1"/>
  <c r="T130" i="1" s="1"/>
  <c r="U163" i="1"/>
  <c r="T163" i="1" s="1"/>
  <c r="U26" i="1"/>
  <c r="T26" i="1" s="1"/>
  <c r="U143" i="1"/>
  <c r="T143" i="1" s="1"/>
  <c r="U25" i="1"/>
  <c r="T25" i="1" s="1"/>
  <c r="U36" i="1"/>
  <c r="T36" i="1" s="1"/>
  <c r="U158" i="1"/>
  <c r="T158" i="1" s="1"/>
  <c r="U90" i="1"/>
  <c r="T90" i="1" s="1"/>
  <c r="U103" i="1"/>
  <c r="T103" i="1" s="1"/>
  <c r="U153" i="1"/>
  <c r="T153" i="1" s="1"/>
  <c r="U43" i="1"/>
  <c r="T43" i="1" s="1"/>
  <c r="U155" i="1"/>
  <c r="T155" i="1" s="1"/>
  <c r="U126" i="1"/>
  <c r="T126" i="1" s="1"/>
  <c r="U98" i="1"/>
  <c r="T98" i="1" s="1"/>
  <c r="U19" i="1"/>
  <c r="T19" i="1" s="1"/>
  <c r="U83" i="1"/>
  <c r="T83" i="1" s="1"/>
  <c r="U133" i="1"/>
  <c r="T133" i="1" s="1"/>
  <c r="U142" i="1"/>
  <c r="T142" i="1" s="1"/>
  <c r="U115" i="1"/>
  <c r="T115" i="1" s="1"/>
  <c r="U86" i="1"/>
  <c r="T86" i="1" s="1"/>
  <c r="U58" i="1"/>
  <c r="T58" i="1" s="1"/>
  <c r="U109" i="1"/>
  <c r="T109" i="1" s="1"/>
  <c r="U32" i="1"/>
  <c r="T32" i="1" s="1"/>
  <c r="U93" i="1"/>
  <c r="T93" i="1" s="1"/>
  <c r="U150" i="1"/>
  <c r="T150" i="1" s="1"/>
  <c r="U62" i="1"/>
  <c r="T62" i="1" s="1"/>
  <c r="U95" i="1"/>
  <c r="T95" i="1" s="1"/>
  <c r="U165" i="1"/>
  <c r="T165" i="1" s="1"/>
  <c r="U137" i="1"/>
  <c r="T137" i="1" s="1"/>
  <c r="U89" i="1"/>
  <c r="T89" i="1" s="1"/>
  <c r="U122" i="1"/>
  <c r="T122" i="1" s="1"/>
  <c r="U73" i="1"/>
  <c r="T73" i="1" s="1"/>
  <c r="U24" i="1"/>
  <c r="T24" i="1" s="1"/>
  <c r="U34" i="1"/>
  <c r="T34" i="1" s="1"/>
  <c r="U116" i="1"/>
  <c r="T116" i="1" s="1"/>
  <c r="U68" i="1"/>
  <c r="T68" i="1" s="1"/>
  <c r="U101" i="1"/>
  <c r="T101" i="1" s="1"/>
  <c r="U131" i="1"/>
  <c r="T131" i="1" s="1"/>
  <c r="U38" i="1"/>
  <c r="T38" i="1" s="1"/>
  <c r="U30" i="1"/>
  <c r="T30" i="1" s="1"/>
  <c r="U154" i="1"/>
  <c r="T154" i="1" s="1"/>
  <c r="U64" i="1"/>
  <c r="T64" i="1" s="1"/>
  <c r="U76" i="1"/>
  <c r="T76" i="1" s="1"/>
  <c r="U167" i="1"/>
  <c r="T167" i="1" s="1"/>
  <c r="U81" i="1"/>
  <c r="T81" i="1" s="1"/>
  <c r="U111" i="1"/>
  <c r="T111" i="1" s="1"/>
  <c r="U128" i="1"/>
  <c r="T128" i="1" s="1"/>
  <c r="U100" i="1"/>
  <c r="T100" i="1" s="1"/>
  <c r="U134" i="1"/>
  <c r="T134" i="1" s="1"/>
  <c r="U123" i="1"/>
  <c r="T123" i="1" s="1"/>
  <c r="U135" i="1"/>
  <c r="T135" i="1" s="1"/>
  <c r="U107" i="1"/>
  <c r="T107" i="1" s="1"/>
  <c r="U160" i="1"/>
  <c r="T160" i="1" s="1"/>
  <c r="U91" i="1"/>
  <c r="T91" i="1" s="1"/>
  <c r="U88" i="1"/>
  <c r="T88" i="1" s="1"/>
  <c r="U80" i="1"/>
  <c r="T80" i="1" s="1"/>
  <c r="U114" i="1"/>
  <c r="T114" i="1" s="1"/>
  <c r="U63" i="1"/>
  <c r="T63" i="1" s="1"/>
  <c r="U23" i="1"/>
  <c r="T23" i="1" s="1"/>
  <c r="U87" i="1"/>
  <c r="T87" i="1" s="1"/>
  <c r="U40" i="1"/>
  <c r="T40" i="1" s="1"/>
  <c r="U71" i="1"/>
  <c r="T71" i="1" s="1"/>
  <c r="U37" i="1"/>
  <c r="T37" i="1" s="1"/>
  <c r="U159" i="1"/>
  <c r="T159" i="1" s="1"/>
  <c r="U94" i="1"/>
  <c r="T94" i="1" s="1"/>
  <c r="U162" i="1"/>
  <c r="T162" i="1" s="1"/>
  <c r="U113" i="1"/>
  <c r="T113" i="1" s="1"/>
  <c r="U166" i="1"/>
  <c r="T166" i="1" s="1"/>
  <c r="U139" i="1"/>
  <c r="T139" i="1" s="1"/>
  <c r="U51" i="1"/>
  <c r="T51" i="1" s="1"/>
  <c r="U127" i="1"/>
  <c r="T127" i="1" s="1"/>
  <c r="U170" i="1"/>
  <c r="T170" i="1" s="1"/>
  <c r="U74" i="1"/>
  <c r="T74" i="1" s="1"/>
  <c r="U102" i="1"/>
  <c r="T102" i="1" s="1"/>
  <c r="U53" i="1"/>
  <c r="T53" i="1" s="1"/>
  <c r="U106" i="1"/>
  <c r="T106" i="1" s="1"/>
  <c r="U99" i="1"/>
  <c r="T99" i="1" s="1"/>
  <c r="V19" i="1"/>
  <c r="W19" i="1" s="1"/>
  <c r="V39" i="1"/>
  <c r="W39" i="1" s="1"/>
  <c r="V59" i="1"/>
  <c r="V79" i="1"/>
  <c r="V99" i="1"/>
  <c r="V133" i="1"/>
  <c r="W133" i="1" s="1"/>
  <c r="V32" i="1"/>
  <c r="W32" i="1" s="1"/>
  <c r="V92" i="1"/>
  <c r="V158" i="1"/>
  <c r="W158" i="1" s="1"/>
  <c r="V56" i="1"/>
  <c r="V116" i="1"/>
  <c r="W116" i="1" s="1"/>
  <c r="V57" i="1"/>
  <c r="V97" i="1"/>
  <c r="V38" i="1"/>
  <c r="W38" i="1" s="1"/>
  <c r="V161" i="1"/>
  <c r="W161" i="1" s="1"/>
  <c r="V20" i="1"/>
  <c r="W20" i="1" s="1"/>
  <c r="V40" i="1"/>
  <c r="W40" i="1" s="1"/>
  <c r="V120" i="1"/>
  <c r="W120" i="1" s="1"/>
  <c r="V143" i="1"/>
  <c r="W143" i="1" s="1"/>
  <c r="V163" i="1"/>
  <c r="W163" i="1" s="1"/>
  <c r="V21" i="1"/>
  <c r="W21" i="1" s="1"/>
  <c r="V41" i="1"/>
  <c r="W41" i="1" s="1"/>
  <c r="V121" i="1"/>
  <c r="W121" i="1" s="1"/>
  <c r="V144" i="1"/>
  <c r="W144" i="1" s="1"/>
  <c r="V164" i="1"/>
  <c r="W164" i="1" s="1"/>
  <c r="V22" i="1"/>
  <c r="W22" i="1" s="1"/>
  <c r="V42" i="1"/>
  <c r="W42" i="1" s="1"/>
  <c r="V62" i="1"/>
  <c r="V82" i="1"/>
  <c r="W82" i="1" s="1"/>
  <c r="V102" i="1"/>
  <c r="V122" i="1"/>
  <c r="W122" i="1" s="1"/>
  <c r="V63" i="1"/>
  <c r="V83" i="1"/>
  <c r="W83" i="1" s="1"/>
  <c r="V103" i="1"/>
  <c r="V123" i="1"/>
  <c r="W123" i="1" s="1"/>
  <c r="V146" i="1"/>
  <c r="W146" i="1" s="1"/>
  <c r="V84" i="1"/>
  <c r="V104" i="1"/>
  <c r="V125" i="1"/>
  <c r="W125" i="1" s="1"/>
  <c r="V147" i="1"/>
  <c r="W147" i="1" s="1"/>
  <c r="V89" i="1"/>
  <c r="W89" i="1" s="1"/>
  <c r="V152" i="1"/>
  <c r="W152" i="1" s="1"/>
  <c r="W50" i="1"/>
  <c r="V90" i="1"/>
  <c r="W90" i="1" s="1"/>
  <c r="V153" i="1"/>
  <c r="W153" i="1" s="1"/>
  <c r="V112" i="1"/>
  <c r="W112" i="1" s="1"/>
  <c r="V93" i="1"/>
  <c r="W93" i="1" s="1"/>
  <c r="V136" i="1"/>
  <c r="W136" i="1" s="1"/>
  <c r="V55" i="1"/>
  <c r="V37" i="1"/>
  <c r="W37" i="1" s="1"/>
  <c r="V139" i="1"/>
  <c r="W139" i="1" s="1"/>
  <c r="V58" i="1"/>
  <c r="V118" i="1"/>
  <c r="W118" i="1" s="1"/>
  <c r="V167" i="1"/>
  <c r="W167" i="1" s="1"/>
  <c r="V111" i="1"/>
  <c r="W111" i="1" s="1"/>
  <c r="V155" i="1"/>
  <c r="W155" i="1" s="1"/>
  <c r="V113" i="1"/>
  <c r="W113" i="1" s="1"/>
  <c r="V94" i="1"/>
  <c r="V98" i="1"/>
  <c r="V150" i="1"/>
  <c r="W150" i="1" s="1"/>
  <c r="V23" i="1"/>
  <c r="W23" i="1" s="1"/>
  <c r="V24" i="1"/>
  <c r="W24" i="1" s="1"/>
  <c r="V25" i="1"/>
  <c r="W25" i="1" s="1"/>
  <c r="V105" i="1"/>
  <c r="V126" i="1"/>
  <c r="W126" i="1" s="1"/>
  <c r="V148" i="1"/>
  <c r="W148" i="1" s="1"/>
  <c r="V168" i="1"/>
  <c r="W168" i="1" s="1"/>
  <c r="V46" i="1"/>
  <c r="W46" i="1" s="1"/>
  <c r="V66" i="1"/>
  <c r="V86" i="1"/>
  <c r="W86" i="1" s="1"/>
  <c r="V106" i="1"/>
  <c r="W106" i="1" s="1"/>
  <c r="Z106" i="1" s="1"/>
  <c r="V127" i="1"/>
  <c r="W127" i="1" s="1"/>
  <c r="V67" i="1"/>
  <c r="V87" i="1"/>
  <c r="V107" i="1"/>
  <c r="W107" i="1" s="1"/>
  <c r="Z107" i="1" s="1"/>
  <c r="V128" i="1"/>
  <c r="W128" i="1" s="1"/>
  <c r="V68" i="1"/>
  <c r="V88" i="1"/>
  <c r="V108" i="1"/>
  <c r="W108" i="1" s="1"/>
  <c r="V130" i="1"/>
  <c r="W130" i="1" s="1"/>
  <c r="V151" i="1"/>
  <c r="W151" i="1" s="1"/>
  <c r="V29" i="1"/>
  <c r="W29" i="1" s="1"/>
  <c r="W49" i="1"/>
  <c r="V69" i="1"/>
  <c r="V109" i="1"/>
  <c r="W109" i="1" s="1"/>
  <c r="V110" i="1"/>
  <c r="W110" i="1" s="1"/>
  <c r="W51" i="1"/>
  <c r="V71" i="1"/>
  <c r="V154" i="1"/>
  <c r="W154" i="1" s="1"/>
  <c r="V72" i="1"/>
  <c r="V156" i="1"/>
  <c r="W156" i="1" s="1"/>
  <c r="V34" i="1"/>
  <c r="W34" i="1" s="1"/>
  <c r="V74" i="1"/>
  <c r="V157" i="1"/>
  <c r="W157" i="1" s="1"/>
  <c r="V35" i="1"/>
  <c r="W35" i="1" s="1"/>
  <c r="V137" i="1"/>
  <c r="W137" i="1" s="1"/>
  <c r="V76" i="1"/>
  <c r="V138" i="1"/>
  <c r="W138" i="1" s="1"/>
  <c r="V77" i="1"/>
  <c r="V26" i="1"/>
  <c r="W26" i="1" s="1"/>
  <c r="W77" i="1" l="1"/>
  <c r="Z77" i="1"/>
  <c r="W102" i="1"/>
  <c r="Z102" i="1"/>
  <c r="W79" i="1"/>
  <c r="Z79" i="1"/>
  <c r="W59" i="1"/>
  <c r="AC59" i="1"/>
  <c r="W57" i="1"/>
  <c r="Z57" i="1"/>
  <c r="W94" i="1"/>
  <c r="Z94" i="1"/>
  <c r="W69" i="1"/>
  <c r="Z69" i="1"/>
  <c r="W66" i="1"/>
  <c r="Z66" i="1"/>
  <c r="W58" i="1"/>
  <c r="Z58" i="1"/>
  <c r="W56" i="1"/>
  <c r="AC56" i="1"/>
  <c r="W68" i="1"/>
  <c r="Z68" i="1"/>
  <c r="W105" i="1"/>
  <c r="AB105" i="1"/>
  <c r="W84" i="1"/>
  <c r="Z84" i="1"/>
  <c r="V73" i="1"/>
  <c r="W48" i="1"/>
  <c r="V85" i="1"/>
  <c r="V96" i="1"/>
  <c r="W96" i="1" s="1"/>
  <c r="V64" i="1"/>
  <c r="V101" i="1"/>
  <c r="V75" i="1"/>
  <c r="V54" i="1"/>
  <c r="V33" i="1"/>
  <c r="W33" i="1" s="1"/>
  <c r="V28" i="1"/>
  <c r="W28" i="1" s="1"/>
  <c r="V65" i="1"/>
  <c r="V36" i="1"/>
  <c r="W36" i="1" s="1"/>
  <c r="V44" i="1"/>
  <c r="W44" i="1" s="1"/>
  <c r="V81" i="1"/>
  <c r="V114" i="1"/>
  <c r="W114" i="1" s="1"/>
  <c r="V53" i="1"/>
  <c r="V134" i="1"/>
  <c r="W134" i="1" s="1"/>
  <c r="V170" i="1"/>
  <c r="W170" i="1" s="1"/>
  <c r="V45" i="1"/>
  <c r="W45" i="1" s="1"/>
  <c r="V95" i="1"/>
  <c r="V166" i="1"/>
  <c r="W166" i="1" s="1"/>
  <c r="V61" i="1"/>
  <c r="V135" i="1"/>
  <c r="W135" i="1" s="1"/>
  <c r="V52" i="1"/>
  <c r="W92" i="1"/>
  <c r="AB92" i="1" a="1"/>
  <c r="AB92" i="1" s="1"/>
  <c r="W98" i="1"/>
  <c r="Z98" i="1"/>
  <c r="W63" i="1"/>
  <c r="Z63" i="1"/>
  <c r="W76" i="1"/>
  <c r="Z76" i="1"/>
  <c r="W62" i="1"/>
  <c r="Z62" i="1"/>
  <c r="W97" i="1"/>
  <c r="Z97" i="1"/>
  <c r="W74" i="1"/>
  <c r="AC74" i="1"/>
  <c r="W88" i="1"/>
  <c r="AB88" i="1" a="1"/>
  <c r="AB88" i="1" s="1"/>
  <c r="W104" i="1"/>
  <c r="Z104" i="1"/>
  <c r="W72" i="1"/>
  <c r="Z72" i="1"/>
  <c r="W55" i="1"/>
  <c r="AC55" i="1"/>
  <c r="W71" i="1"/>
  <c r="Z71" i="1"/>
  <c r="W87" i="1"/>
  <c r="Z87" i="1"/>
  <c r="W103" i="1"/>
  <c r="Z103" i="1"/>
  <c r="W67" i="1"/>
  <c r="Z67" i="1"/>
  <c r="V132" i="1"/>
  <c r="W132" i="1" s="1"/>
  <c r="V47" i="1"/>
  <c r="W47" i="1" s="1"/>
  <c r="V141" i="1"/>
  <c r="W141" i="1" s="1"/>
  <c r="V70" i="1"/>
  <c r="V27" i="1"/>
  <c r="W27" i="1" s="1"/>
  <c r="V160" i="1"/>
  <c r="W160" i="1" s="1"/>
  <c r="V43" i="1"/>
  <c r="W43" i="1" s="1"/>
  <c r="V100" i="1"/>
  <c r="V162" i="1"/>
  <c r="W162" i="1" s="1"/>
  <c r="V17" i="1"/>
  <c r="W17" i="1" s="1"/>
  <c r="V78" i="1"/>
  <c r="W78" i="1" s="1"/>
  <c r="V30" i="1"/>
  <c r="W30" i="1" s="1"/>
  <c r="V169" i="1"/>
  <c r="W169" i="1" s="1"/>
  <c r="V159" i="1"/>
  <c r="W159" i="1" s="1"/>
  <c r="V91" i="1"/>
  <c r="V165" i="1"/>
  <c r="W165" i="1" s="1"/>
  <c r="V80" i="1"/>
  <c r="V142" i="1"/>
  <c r="W142" i="1" s="1"/>
  <c r="V117" i="1"/>
  <c r="W117" i="1" s="1"/>
  <c r="V131" i="1"/>
  <c r="W131" i="1" s="1"/>
  <c r="V149" i="1"/>
  <c r="W149" i="1" s="1"/>
  <c r="V115" i="1"/>
  <c r="W115" i="1" s="1"/>
  <c r="V31" i="1"/>
  <c r="W31" i="1" s="1"/>
  <c r="V145" i="1"/>
  <c r="W145" i="1" s="1"/>
  <c r="V60" i="1"/>
  <c r="V119" i="1"/>
  <c r="W119" i="1" s="1"/>
  <c r="W99" i="1"/>
  <c r="AB99" i="1"/>
  <c r="W81" i="1" l="1"/>
  <c r="AB81" i="1" a="1"/>
  <c r="AB81" i="1" s="1"/>
  <c r="Z54" i="1"/>
  <c r="W54" i="1"/>
  <c r="W75" i="1"/>
  <c r="Z75" i="1"/>
  <c r="W101" i="1"/>
  <c r="AB101" i="1"/>
  <c r="W64" i="1"/>
  <c r="AC64" i="1"/>
  <c r="AC52" i="1"/>
  <c r="W52" i="1"/>
  <c r="W85" i="1"/>
  <c r="AB85" i="1" a="1"/>
  <c r="AB85" i="1" s="1"/>
  <c r="W100" i="1"/>
  <c r="Z100" i="1"/>
  <c r="W61" i="1"/>
  <c r="Z61" i="1"/>
  <c r="W60" i="1"/>
  <c r="Z60" i="1"/>
  <c r="W80" i="1"/>
  <c r="Z80" i="1"/>
  <c r="W65" i="1"/>
  <c r="Z65" i="1"/>
  <c r="W91" i="1"/>
  <c r="Z91" i="1"/>
  <c r="W73" i="1"/>
  <c r="Z73" i="1"/>
  <c r="W95" i="1"/>
  <c r="AB95" i="1" a="1"/>
  <c r="AB95" i="1" s="1"/>
  <c r="W70" i="1"/>
  <c r="Z70" i="1"/>
  <c r="AC53" i="1"/>
  <c r="W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Niels De Vries</author>
  </authors>
  <commentList>
    <comment ref="M15" authorId="0" shapeId="0" xr:uid="{A7E91541-7D35-49C6-B0E1-BAE2AB264857}">
      <text>
        <r>
          <rPr>
            <b/>
            <sz val="9"/>
            <color indexed="81"/>
            <rFont val="Tahoma"/>
            <family val="2"/>
          </rPr>
          <t>Niels De Vries:</t>
        </r>
        <r>
          <rPr>
            <sz val="9"/>
            <color indexed="81"/>
            <rFont val="Tahoma"/>
            <family val="2"/>
          </rPr>
          <t xml:space="preserve">
IR: inside the loading the ring
LR: on the loading ring
OR: outside the loading ring
ND: not detectable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<sst xmlns="http://schemas.openxmlformats.org/spreadsheetml/2006/main" count="802" uniqueCount="232">
  <si>
    <t xml:space="preserve">Groepen </t>
  </si>
  <si>
    <t>Groep 1</t>
  </si>
  <si>
    <t>RE</t>
  </si>
  <si>
    <t xml:space="preserve">Referentie niet gekrast </t>
  </si>
  <si>
    <t>Groep 2</t>
  </si>
  <si>
    <t>RK</t>
  </si>
  <si>
    <t>Referentie gekrast</t>
  </si>
  <si>
    <t>Groep 3</t>
  </si>
  <si>
    <t>TK</t>
  </si>
  <si>
    <t xml:space="preserve">Gekrast thermisch gerepareerd </t>
  </si>
  <si>
    <t>Column1</t>
  </si>
  <si>
    <t>Dikte1 in mm</t>
  </si>
  <si>
    <t xml:space="preserve">Dikte 2 in mm </t>
  </si>
  <si>
    <t>Dikte 3 in mm</t>
  </si>
  <si>
    <t xml:space="preserve">Dikte 4 in mm </t>
  </si>
  <si>
    <t>Gem dikte</t>
  </si>
  <si>
    <t>Gem dikte in mm</t>
  </si>
  <si>
    <t>gem Dikte</t>
  </si>
  <si>
    <t>Breedte [mm]</t>
  </si>
  <si>
    <t>Hoogte [mm]</t>
  </si>
  <si>
    <t>n_tot [-]</t>
  </si>
  <si>
    <t>t_gem [mm]</t>
  </si>
  <si>
    <t>Poissons ratio [-]</t>
  </si>
  <si>
    <t>E-Modulus [MPa]</t>
  </si>
  <si>
    <t>alldata 0,005</t>
  </si>
  <si>
    <t xml:space="preserve">Test zijde  </t>
  </si>
  <si>
    <t>Foliezijde</t>
  </si>
  <si>
    <t>Air</t>
  </si>
  <si>
    <t>Tin</t>
  </si>
  <si>
    <t xml:space="preserve">Test zijde (kraszijde) </t>
  </si>
  <si>
    <t>Test zijde  (Kraszijde)</t>
  </si>
  <si>
    <t xml:space="preserve">Test zijde </t>
  </si>
  <si>
    <t>δ. (mm/s)</t>
  </si>
  <si>
    <t>Dikte1 in mm   (Beginpunt is naamzijde)</t>
  </si>
  <si>
    <r>
      <t>D</t>
    </r>
    <r>
      <rPr>
        <b/>
        <sz val="8"/>
        <rFont val="Aptos Narrow"/>
        <family val="2"/>
        <scheme val="minor"/>
      </rPr>
      <t>s</t>
    </r>
    <r>
      <rPr>
        <b/>
        <sz val="11"/>
        <rFont val="Aptos Narrow"/>
        <family val="2"/>
        <scheme val="minor"/>
      </rPr>
      <t xml:space="preserve"> (mm)</t>
    </r>
  </si>
  <si>
    <r>
      <t>D</t>
    </r>
    <r>
      <rPr>
        <b/>
        <sz val="8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 xml:space="preserve"> (mm)</t>
    </r>
  </si>
  <si>
    <t>D</t>
  </si>
  <si>
    <t>l</t>
  </si>
  <si>
    <t>Dsteunring</t>
  </si>
  <si>
    <t>tref (s)</t>
  </si>
  <si>
    <t>n</t>
  </si>
  <si>
    <t>Tested date</t>
  </si>
  <si>
    <t>Time of test</t>
  </si>
  <si>
    <t>Bijzonderheden</t>
  </si>
  <si>
    <t>Location of failure</t>
  </si>
  <si>
    <t>IR, LR, OR, ND</t>
  </si>
  <si>
    <t>F_breuk (N)</t>
  </si>
  <si>
    <t>Actual loading rate mm/s</t>
  </si>
  <si>
    <t>T (°C)</t>
  </si>
  <si>
    <t>RH (%)</t>
  </si>
  <si>
    <t>δ. (mm/min)</t>
  </si>
  <si>
    <t>σ. (MPa/s)</t>
  </si>
  <si>
    <r>
      <t>δ</t>
    </r>
    <r>
      <rPr>
        <b/>
        <sz val="8"/>
        <color theme="0"/>
        <rFont val="Aptos Narrow"/>
        <family val="2"/>
        <scheme val="minor"/>
      </rPr>
      <t>failure</t>
    </r>
    <r>
      <rPr>
        <b/>
        <sz val="11"/>
        <color theme="0"/>
        <rFont val="Aptos Narrow"/>
        <family val="2"/>
        <scheme val="minor"/>
      </rPr>
      <t xml:space="preserve"> (mm)</t>
    </r>
  </si>
  <si>
    <r>
      <t>t</t>
    </r>
    <r>
      <rPr>
        <b/>
        <sz val="8"/>
        <color theme="0"/>
        <rFont val="Aptos Narrow"/>
        <family val="2"/>
        <scheme val="minor"/>
      </rPr>
      <t>failure</t>
    </r>
    <r>
      <rPr>
        <b/>
        <sz val="11"/>
        <color theme="0"/>
        <rFont val="Aptos Narrow"/>
        <family val="2"/>
        <scheme val="minor"/>
      </rPr>
      <t xml:space="preserve"> (s)</t>
    </r>
  </si>
  <si>
    <r>
      <t>σ</t>
    </r>
    <r>
      <rPr>
        <b/>
        <sz val="8"/>
        <color theme="0"/>
        <rFont val="Aptos Narrow"/>
        <family val="2"/>
        <scheme val="minor"/>
      </rPr>
      <t>f</t>
    </r>
    <r>
      <rPr>
        <b/>
        <sz val="11"/>
        <color theme="0"/>
        <rFont val="Aptos Narrow"/>
        <family val="2"/>
        <scheme val="minor"/>
      </rPr>
      <t xml:space="preserve"> (MPa)</t>
    </r>
  </si>
  <si>
    <r>
      <t>σ</t>
    </r>
    <r>
      <rPr>
        <b/>
        <sz val="8"/>
        <rFont val="Aptos Narrow"/>
        <family val="2"/>
        <scheme val="minor"/>
      </rPr>
      <t>f,eq</t>
    </r>
    <r>
      <rPr>
        <b/>
        <sz val="11"/>
        <rFont val="Aptos Narrow"/>
        <family val="2"/>
        <scheme val="minor"/>
      </rPr>
      <t xml:space="preserve"> (MPa)</t>
    </r>
  </si>
  <si>
    <t>Displacement rate</t>
  </si>
  <si>
    <t xml:space="preserve">for the modificationfactor </t>
  </si>
  <si>
    <t>Kmod</t>
  </si>
  <si>
    <t>NEN2608</t>
  </si>
  <si>
    <t xml:space="preserve">Deflection </t>
  </si>
  <si>
    <t>S1 and S2</t>
  </si>
  <si>
    <t>Time</t>
  </si>
  <si>
    <t>AR-Air 1</t>
  </si>
  <si>
    <t>AR-Air 2</t>
  </si>
  <si>
    <t>AR-Air 3</t>
  </si>
  <si>
    <t>AR-Air 4</t>
  </si>
  <si>
    <t>AR-Air 5</t>
  </si>
  <si>
    <t>AR-Air 6</t>
  </si>
  <si>
    <t>AR-Air 7</t>
  </si>
  <si>
    <t>AR-Air 8</t>
  </si>
  <si>
    <t>AR-Air 9</t>
  </si>
  <si>
    <t>AR-Air 10</t>
  </si>
  <si>
    <t>AR-Air 11</t>
  </si>
  <si>
    <t>AR-Air 12</t>
  </si>
  <si>
    <t>AR-Air 13</t>
  </si>
  <si>
    <t>AR-Air 14</t>
  </si>
  <si>
    <t>AR-Air 15</t>
  </si>
  <si>
    <t>AR-Air 16</t>
  </si>
  <si>
    <t>AR-Air 17</t>
  </si>
  <si>
    <t>AR-Air 18</t>
  </si>
  <si>
    <t>AR-Air 19</t>
  </si>
  <si>
    <t>AR-Air 20</t>
  </si>
  <si>
    <t>AR-Air 21</t>
  </si>
  <si>
    <t>AR-Air 22</t>
  </si>
  <si>
    <t>AR-Air 23</t>
  </si>
  <si>
    <t>AR-Air 24</t>
  </si>
  <si>
    <t>AR-Air 25</t>
  </si>
  <si>
    <t>AR-Air 26</t>
  </si>
  <si>
    <t>AR-Air 27</t>
  </si>
  <si>
    <t>AR-Air 28</t>
  </si>
  <si>
    <t>AR-Air 29</t>
  </si>
  <si>
    <t>AR-Air 30</t>
  </si>
  <si>
    <t>SC-air-HT600 1</t>
  </si>
  <si>
    <t>SC-air-HT600 2</t>
  </si>
  <si>
    <t>SC-air-HT600 3</t>
  </si>
  <si>
    <t>SC-air-HT600 4</t>
  </si>
  <si>
    <t>SC-air-HT600 5</t>
  </si>
  <si>
    <t>SC-air-HT600 6</t>
  </si>
  <si>
    <t>SC-air-HT600 7</t>
  </si>
  <si>
    <t>SC-air-HT600 8</t>
  </si>
  <si>
    <t>SC-air-HT600 9</t>
  </si>
  <si>
    <t>SC-air-HT600 10</t>
  </si>
  <si>
    <t>SC-air-HT600 11</t>
  </si>
  <si>
    <t>SC-air-HT600 12</t>
  </si>
  <si>
    <t>SC-air-HT600 13</t>
  </si>
  <si>
    <t>SC-air-HT600 14</t>
  </si>
  <si>
    <t>SC-air-HT600 15</t>
  </si>
  <si>
    <t>SC-air-HT600 16</t>
  </si>
  <si>
    <t>SC-air-HT600 17</t>
  </si>
  <si>
    <t>SC-air-HT600 18</t>
  </si>
  <si>
    <t>SC-air-HT600 19</t>
  </si>
  <si>
    <t>SC-air-HT600 20</t>
  </si>
  <si>
    <t>SC-air-HT600 21</t>
  </si>
  <si>
    <t>SC-air-HT600 22</t>
  </si>
  <si>
    <t>SC-air-HT600 23</t>
  </si>
  <si>
    <t>SC-air-HT600 24</t>
  </si>
  <si>
    <t>SC-air-HT600 25</t>
  </si>
  <si>
    <t>SC-air-HT600 26</t>
  </si>
  <si>
    <t>SC-air-HT600 27</t>
  </si>
  <si>
    <t>SC-air-HT600 28</t>
  </si>
  <si>
    <t>SC-air-HT600 29</t>
  </si>
  <si>
    <t>SC-air-HT600 30</t>
  </si>
  <si>
    <t>SC-air-HT500 1</t>
  </si>
  <si>
    <t>SC-air-HT500 2</t>
  </si>
  <si>
    <t>SC-air-HT500 3</t>
  </si>
  <si>
    <t>SC-air-HT500 4</t>
  </si>
  <si>
    <t>SC-air-HT500 5</t>
  </si>
  <si>
    <t>SC-air-HT500 6</t>
  </si>
  <si>
    <t>SC-air-HT500 7</t>
  </si>
  <si>
    <t>SC-air-HT500 8</t>
  </si>
  <si>
    <t>SC-air-HT500 9</t>
  </si>
  <si>
    <t>SC-air-HT500 10</t>
  </si>
  <si>
    <t>SC-air-HT500 11</t>
  </si>
  <si>
    <t>SC-air-HT500 12</t>
  </si>
  <si>
    <t>SC-air-HT500 13</t>
  </si>
  <si>
    <t>SC-air-HT500 14</t>
  </si>
  <si>
    <t>SC-air-HT500 15</t>
  </si>
  <si>
    <t>SC-air-HT500 16</t>
  </si>
  <si>
    <t>SC-air-HT500 17</t>
  </si>
  <si>
    <t>SC-air-HT500 18</t>
  </si>
  <si>
    <t>SC-air-HT500 19</t>
  </si>
  <si>
    <t>SC-air-HT500 20</t>
  </si>
  <si>
    <t>SC-air-HT500 21</t>
  </si>
  <si>
    <t>SC-air-HT500 22</t>
  </si>
  <si>
    <t>SC-air-HT500 23</t>
  </si>
  <si>
    <t>SC-air-HT500 24</t>
  </si>
  <si>
    <t>SC-air-HT500 25</t>
  </si>
  <si>
    <t>SC-air-HT500 26</t>
  </si>
  <si>
    <t>SC-air-HT500 27</t>
  </si>
  <si>
    <t>SC-air-HT500 28</t>
  </si>
  <si>
    <t>SC-air-HT500 29</t>
  </si>
  <si>
    <t>SC-air-HT500 30</t>
  </si>
  <si>
    <t>SC-air 1</t>
  </si>
  <si>
    <t>SC-air 2</t>
  </si>
  <si>
    <t>SC-air 3</t>
  </si>
  <si>
    <t>SC-air 4</t>
  </si>
  <si>
    <t>SC-air 5</t>
  </si>
  <si>
    <t>SC-air 6</t>
  </si>
  <si>
    <t>SC-air 7</t>
  </si>
  <si>
    <t>SC-air 8</t>
  </si>
  <si>
    <t>SC-air 9</t>
  </si>
  <si>
    <t>SC-air 10</t>
  </si>
  <si>
    <t>SC-air 11</t>
  </si>
  <si>
    <t>SC-air 12</t>
  </si>
  <si>
    <t>SC-air 13</t>
  </si>
  <si>
    <t>SC-air 14</t>
  </si>
  <si>
    <t>SC-air 16</t>
  </si>
  <si>
    <t>SC-air 17</t>
  </si>
  <si>
    <t>SC-air 18</t>
  </si>
  <si>
    <t>SC-air 19</t>
  </si>
  <si>
    <t>SC-air 20</t>
  </si>
  <si>
    <t>SC-air 21</t>
  </si>
  <si>
    <t>SC-air 22</t>
  </si>
  <si>
    <t>SC-air 23</t>
  </si>
  <si>
    <t>SC-air 24</t>
  </si>
  <si>
    <t>SC-air 25</t>
  </si>
  <si>
    <t>SC-air 26</t>
  </si>
  <si>
    <t>SC-air 27</t>
  </si>
  <si>
    <t>SC-air 28</t>
  </si>
  <si>
    <t>SC-air 29</t>
  </si>
  <si>
    <t>SC-air 30</t>
  </si>
  <si>
    <t>AR-Tin 1</t>
  </si>
  <si>
    <t>AR-Tin 2</t>
  </si>
  <si>
    <t>AR-Tin 3</t>
  </si>
  <si>
    <t>AR-Tin 4</t>
  </si>
  <si>
    <t>AR-Tin 5</t>
  </si>
  <si>
    <t>AR-Tin 6</t>
  </si>
  <si>
    <t>AR-Tin 7</t>
  </si>
  <si>
    <t>AR-Tin 8</t>
  </si>
  <si>
    <t>AR-Tin 9</t>
  </si>
  <si>
    <t>AR-Tin 10</t>
  </si>
  <si>
    <t>AR-Tin 11</t>
  </si>
  <si>
    <t>AR-Tin 12</t>
  </si>
  <si>
    <t>AR-Tin 13</t>
  </si>
  <si>
    <t>AR-Tin 14</t>
  </si>
  <si>
    <t>AR-Tin 15</t>
  </si>
  <si>
    <t>AR-Tin 16</t>
  </si>
  <si>
    <t>AR-Tin 17</t>
  </si>
  <si>
    <t>AR-Tin 18</t>
  </si>
  <si>
    <t>AR-Tin 19</t>
  </si>
  <si>
    <t>AR-Tin 20</t>
  </si>
  <si>
    <t>AR-Tin 21</t>
  </si>
  <si>
    <t>AR-Tin 22</t>
  </si>
  <si>
    <t>AR-Tin 23</t>
  </si>
  <si>
    <t>AR-Tin 24</t>
  </si>
  <si>
    <t>AR-Tin 25</t>
  </si>
  <si>
    <t>AR-Tin 26</t>
  </si>
  <si>
    <t>AR-Tin 27</t>
  </si>
  <si>
    <t>AR-Tin 28</t>
  </si>
  <si>
    <t>AR-Tin 29</t>
  </si>
  <si>
    <t>AR-Tin 30</t>
  </si>
  <si>
    <t>SC-air 15 not valid</t>
  </si>
  <si>
    <t>Conditie</t>
  </si>
  <si>
    <t>AR-air</t>
  </si>
  <si>
    <t>SC-air-HT500</t>
  </si>
  <si>
    <t>SC-air</t>
  </si>
  <si>
    <t>AR-Tin</t>
  </si>
  <si>
    <t>0.8% Fractiel</t>
  </si>
  <si>
    <t>5% Fractiel</t>
  </si>
  <si>
    <t>50% Fractiel</t>
  </si>
  <si>
    <t>vs</t>
  </si>
  <si>
    <t>Rows are that much % stronger than column</t>
  </si>
  <si>
    <t>SC-air-HT600</t>
  </si>
  <si>
    <t>AR-Air</t>
  </si>
  <si>
    <t xml:space="preserve">0.8% </t>
  </si>
  <si>
    <t>AR-SC</t>
  </si>
  <si>
    <t>not</t>
  </si>
  <si>
    <t>at</t>
  </si>
  <si>
    <t>AR-tin</t>
  </si>
  <si>
    <t>=</t>
  </si>
  <si>
    <t>At or not at 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</si>
</sst>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theme="1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3" fillId="4" borderId="5" xfId="0" applyFont="1" applyFill="1" applyBorder="1"/>
    <xf numFmtId="0" fontId="3" fillId="4" borderId="6" xfId="0" applyFont="1" applyFill="1" applyBorder="1"/>
    <xf numFmtId="2" fontId="3" fillId="4" borderId="6" xfId="0" applyNumberFormat="1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4" fillId="0" borderId="11" xfId="0" applyFont="1" applyBorder="1" applyAlignment="1">
      <alignment horizontal="center"/>
    </xf>
    <xf numFmtId="0" fontId="3" fillId="4" borderId="0" xfId="0" applyFont="1" applyFill="1"/>
    <xf numFmtId="0" fontId="0" fillId="5" borderId="0" xfId="0" applyFill="1"/>
    <xf numFmtId="0" fontId="1" fillId="6" borderId="11" xfId="0" applyFont="1" applyFill="1" applyBorder="1" applyAlignment="1">
      <alignment horizontal="center"/>
    </xf>
    <xf numFmtId="0" fontId="1" fillId="6" borderId="0" xfId="0" applyFont="1" applyFill="1"/>
    <xf numFmtId="164" fontId="1" fillId="7" borderId="11" xfId="0" applyNumberFormat="1" applyFont="1" applyFill="1" applyBorder="1" applyAlignment="1">
      <alignment horizontal="center"/>
    </xf>
    <xf numFmtId="2" fontId="1" fillId="7" borderId="11" xfId="0" applyNumberFormat="1" applyFont="1" applyFill="1" applyBorder="1" applyAlignment="1">
      <alignment horizontal="center"/>
    </xf>
    <xf numFmtId="165" fontId="1" fillId="7" borderId="11" xfId="0" applyNumberFormat="1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0" fillId="6" borderId="0" xfId="0" applyFill="1"/>
    <xf numFmtId="0" fontId="0" fillId="8" borderId="0" xfId="0" applyFill="1"/>
    <xf numFmtId="0" fontId="1" fillId="8" borderId="0" xfId="0" applyFont="1" applyFill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9" borderId="0" xfId="0" applyFill="1"/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Sterkteverandering ten opzichte</a:t>
            </a:r>
            <a:r>
              <a:rPr lang="en-GB" baseline="0"/>
              <a:t> van AR-Air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'Groep 2'!$O$10</c:f>
              <c:strCache>
                <c:ptCount val="1"/>
                <c:pt idx="0">
                  <c:v>0.8% 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'Groep 2'!$N$11:$N$14</c:f>
              <c:strCache>
                <c:ptCount val="4"/>
                <c:pt idx="0">
                  <c:v>AR-Tin</c:v>
                </c:pt>
                <c:pt idx="1">
                  <c:v>SC-air</c:v>
                </c:pt>
                <c:pt idx="2">
                  <c:v>SC-air-HT500</c:v>
                </c:pt>
                <c:pt idx="3">
                  <c:v>SC-air-HT600</c:v>
                </c:pt>
              </c:strCache>
            </c:strRef>
          </c:cat>
          <c:val>
            <c:numRef>
              <c:f>'Groep 2'!$O$11:$O$14</c:f>
              <c:numCache>
                <c:formatCode>General</c:formatCode>
                <c:ptCount val="4"/>
                <c:pt idx="0">
                  <c:v>55.121951219512198</c:v>
                </c:pt>
                <c:pt idx="1">
                  <c:v>-80.780487804878049</c:v>
                </c:pt>
                <c:pt idx="2">
                  <c:v>-57.463414634146339</c:v>
                </c:pt>
                <c:pt idx="3">
                  <c:v>25.951219512195124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C-4F64-910D-6558424805A1}"/>
            </c:ext>
          </c:extLst>
        </c:ser>
        <c:ser>
          <c:idx val="1"/>
          <c:order val="1"/>
          <c:tx>
            <c:strRef>
              <c:f>'Groep 2'!$P$10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'Groep 2'!$N$11:$N$14</c:f>
              <c:strCache>
                <c:ptCount val="4"/>
                <c:pt idx="0">
                  <c:v>AR-Tin</c:v>
                </c:pt>
                <c:pt idx="1">
                  <c:v>SC-air</c:v>
                </c:pt>
                <c:pt idx="2">
                  <c:v>SC-air-HT500</c:v>
                </c:pt>
                <c:pt idx="3">
                  <c:v>SC-air-HT600</c:v>
                </c:pt>
              </c:strCache>
            </c:strRef>
          </c:cat>
          <c:val>
            <c:numRef>
              <c:f>'Groep 2'!$P$11:$P$14</c:f>
              <c:numCache>
                <c:formatCode>General</c:formatCode>
                <c:ptCount val="4"/>
                <c:pt idx="0">
                  <c:v>28.244274809160309</c:v>
                </c:pt>
                <c:pt idx="1">
                  <c:v>-70.389714744877466</c:v>
                </c:pt>
                <c:pt idx="2">
                  <c:v>-53.877059059863399</c:v>
                </c:pt>
                <c:pt idx="3">
                  <c:v>-10.646846122940948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C-4F64-910D-6558424805A1}"/>
            </c:ext>
          </c:extLst>
        </c:ser>
        <c:ser>
          <c:idx val="2"/>
          <c:order val="2"/>
          <c:tx>
            <c:strRef>
              <c:f>'Groep 2'!$Q$10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'Groep 2'!$N$11:$N$14</c:f>
              <c:strCache>
                <c:ptCount val="4"/>
                <c:pt idx="0">
                  <c:v>AR-Tin</c:v>
                </c:pt>
                <c:pt idx="1">
                  <c:v>SC-air</c:v>
                </c:pt>
                <c:pt idx="2">
                  <c:v>SC-air-HT500</c:v>
                </c:pt>
                <c:pt idx="3">
                  <c:v>SC-air-HT600</c:v>
                </c:pt>
              </c:strCache>
            </c:strRef>
          </c:cat>
          <c:val>
            <c:numRef>
              <c:f>'Groep 2'!$Q$11:$Q$14</c:f>
              <c:numCache>
                <c:formatCode>General</c:formatCode>
                <c:ptCount val="4"/>
                <c:pt idx="0">
                  <c:v>-1.9068531145267604</c:v>
                </c:pt>
                <c:pt idx="1">
                  <c:v>-45.556454408875538</c:v>
                </c:pt>
                <c:pt idx="2">
                  <c:v>-48.295388882468501</c:v>
                </c:pt>
                <c:pt idx="3">
                  <c:v>-44.839939905235184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CC-4F64-910D-655842480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302000"/>
        <c:axId val="1977302480"/>
      </c:barChart>
      <c:catAx>
        <c:axId val="197730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77302480"/>
        <c:crosses val="autoZero"/>
        <c:auto val="1"/>
        <c:lblAlgn val="ctr"/>
        <c:lblOffset val="100"/>
        <c:noMultiLvlLbl val="0"/>
      </c:catAx>
      <c:valAx>
        <c:axId val="19773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7730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Sterkte</a:t>
            </a:r>
            <a:r>
              <a:rPr lang="en-GB" baseline="0"/>
              <a:t> verandering ten opzichte van SC-air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'Groep 2'!$S$11</c:f>
              <c:strCache>
                <c:ptCount val="1"/>
                <c:pt idx="0">
                  <c:v>AR-Air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'Groep 2'!$T$10:$V$10</c:f>
              <c:strCache>
                <c:ptCount val="3"/>
                <c:pt idx="0">
                  <c:v>0.8% </c:v>
                </c:pt>
                <c:pt idx="1">
                  <c:v>5%</c:v>
                </c:pt>
                <c:pt idx="2">
                  <c:v>50%</c:v>
                </c:pt>
              </c:strCache>
            </c:strRef>
          </c:cat>
          <c:val>
            <c:numRef>
              <c:f>'Groep 2'!$T$11:$V$11</c:f>
              <c:numCache>
                <c:formatCode>General</c:formatCode>
                <c:ptCount val="3"/>
                <c:pt idx="0">
                  <c:v>420.30456852791878</c:v>
                </c:pt>
                <c:pt idx="1">
                  <c:v>237.7204884667571</c:v>
                </c:pt>
                <c:pt idx="2">
                  <c:v>83.676501804287838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5-40A1-8C79-F1C680BF394A}"/>
            </c:ext>
          </c:extLst>
        </c:ser>
        <c:ser>
          <c:idx val="1"/>
          <c:order val="1"/>
          <c:tx>
            <c:strRef>
              <c:f>'Groep 2'!$S$12</c:f>
              <c:strCache>
                <c:ptCount val="1"/>
                <c:pt idx="0">
                  <c:v>SC-air-HT500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'Groep 2'!$T$10:$V$10</c:f>
              <c:strCache>
                <c:ptCount val="3"/>
                <c:pt idx="0">
                  <c:v>0.8% </c:v>
                </c:pt>
                <c:pt idx="1">
                  <c:v>5%</c:v>
                </c:pt>
                <c:pt idx="2">
                  <c:v>50%</c:v>
                </c:pt>
              </c:strCache>
            </c:strRef>
          </c:cat>
          <c:val>
            <c:numRef>
              <c:f>'Groep 2'!$T$12:$V$12</c:f>
              <c:numCache>
                <c:formatCode>General</c:formatCode>
                <c:ptCount val="3"/>
                <c:pt idx="0">
                  <c:v>121.31979695431474</c:v>
                </c:pt>
                <c:pt idx="1">
                  <c:v>55.766621438263229</c:v>
                </c:pt>
                <c:pt idx="2">
                  <c:v>-5.0307790278072542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C5-40A1-8C79-F1C680BF394A}"/>
            </c:ext>
          </c:extLst>
        </c:ser>
        <c:ser>
          <c:idx val="2"/>
          <c:order val="2"/>
          <c:tx>
            <c:strRef>
              <c:f>'Groep 2'!$S$13</c:f>
              <c:strCache>
                <c:ptCount val="1"/>
                <c:pt idx="0">
                  <c:v>SC-air-HT600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'Groep 2'!$T$10:$V$10</c:f>
              <c:strCache>
                <c:ptCount val="3"/>
                <c:pt idx="0">
                  <c:v>0.8% </c:v>
                </c:pt>
                <c:pt idx="1">
                  <c:v>5%</c:v>
                </c:pt>
                <c:pt idx="2">
                  <c:v>50%</c:v>
                </c:pt>
              </c:strCache>
            </c:strRef>
          </c:cat>
          <c:val>
            <c:numRef>
              <c:f>'Groep 2'!$T$13:$V$13</c:f>
              <c:numCache>
                <c:formatCode>General</c:formatCode>
                <c:ptCount val="3"/>
                <c:pt idx="0">
                  <c:v>555.32994923857859</c:v>
                </c:pt>
                <c:pt idx="1">
                  <c:v>201.76390773405694</c:v>
                </c:pt>
                <c:pt idx="2">
                  <c:v>1.3160687752069571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5-40A1-8C79-F1C680BF3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393360"/>
        <c:axId val="295393840"/>
      </c:barChart>
      <c:catAx>
        <c:axId val="29539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95393840"/>
        <c:crosses val="autoZero"/>
        <c:auto val="1"/>
        <c:lblAlgn val="ctr"/>
        <c:lblOffset val="100"/>
        <c:noMultiLvlLbl val="0"/>
      </c:catAx>
      <c:valAx>
        <c:axId val="2953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9539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Sterkteverschil ten opzichte van AR-air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'Groep 2'!$AE$10</c:f>
              <c:strCache>
                <c:ptCount val="1"/>
                <c:pt idx="0">
                  <c:v>0.8% 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'Groep 2'!$AE$11:$AE$15</c:f>
              <c:numCache>
                <c:formatCode>General</c:formatCode>
                <c:ptCount val="5"/>
                <c:pt idx="0">
                  <c:v>155.12</c:v>
                </c:pt>
                <c:pt idx="1">
                  <c:v>100</c:v>
                </c:pt>
                <c:pt idx="2">
                  <c:v>19.22</c:v>
                </c:pt>
                <c:pt idx="3">
                  <c:v>42.54</c:v>
                </c:pt>
                <c:pt idx="4">
                  <c:v>125.95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'Groep 2'!$AD$11:$AD$15</c15:sqref>
                        </c15:formulaRef>
                      </c:ext>
                    </c:extLst>
                    <c:strCache>
                      <c:ptCount val="5"/>
                      <c:pt idx="0">
                        <c:v>AR-air</c:v>
                      </c:pt>
                      <c:pt idx="1">
                        <c:v>AR-tin</c:v>
                      </c:pt>
                      <c:pt idx="2">
                        <c:v>SC-air</c:v>
                      </c:pt>
                      <c:pt idx="3">
                        <c:v>SC-air-HT500</c:v>
                      </c:pt>
                      <c:pt idx="4">
                        <c:v>SC-air-HT600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3EA-44CA-BE2B-0879AA4CF733}"/>
            </c:ext>
          </c:extLst>
        </c:ser>
        <c:ser>
          <c:idx val="1"/>
          <c:order val="1"/>
          <c:tx>
            <c:strRef>
              <c:f>'Groep 2'!$AF$10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'Groep 2'!$AF$11:$AF$15</c:f>
              <c:numCache>
                <c:formatCode>General</c:formatCode>
                <c:ptCount val="5"/>
                <c:pt idx="0">
                  <c:v>128.24</c:v>
                </c:pt>
                <c:pt idx="1">
                  <c:v>100</c:v>
                </c:pt>
                <c:pt idx="2">
                  <c:v>29.61</c:v>
                </c:pt>
                <c:pt idx="3">
                  <c:v>46.12</c:v>
                </c:pt>
                <c:pt idx="4">
                  <c:v>89.35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'Groep 2'!$AD$11:$AD$15</c15:sqref>
                        </c15:formulaRef>
                      </c:ext>
                    </c:extLst>
                    <c:strCache>
                      <c:ptCount val="5"/>
                      <c:pt idx="0">
                        <c:v>AR-air</c:v>
                      </c:pt>
                      <c:pt idx="1">
                        <c:v>AR-tin</c:v>
                      </c:pt>
                      <c:pt idx="2">
                        <c:v>SC-air</c:v>
                      </c:pt>
                      <c:pt idx="3">
                        <c:v>SC-air-HT500</c:v>
                      </c:pt>
                      <c:pt idx="4">
                        <c:v>SC-air-HT600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3EA-44CA-BE2B-0879AA4CF733}"/>
            </c:ext>
          </c:extLst>
        </c:ser>
        <c:ser>
          <c:idx val="2"/>
          <c:order val="2"/>
          <c:tx>
            <c:strRef>
              <c:f>'Groep 2'!$AG$10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'Groep 2'!$AG$11:$AG$15</c:f>
              <c:numCache>
                <c:formatCode>General</c:formatCode>
                <c:ptCount val="5"/>
                <c:pt idx="0">
                  <c:v>98.09</c:v>
                </c:pt>
                <c:pt idx="1">
                  <c:v>100</c:v>
                </c:pt>
                <c:pt idx="2">
                  <c:v>54.44</c:v>
                </c:pt>
                <c:pt idx="3">
                  <c:v>51.7</c:v>
                </c:pt>
                <c:pt idx="4">
                  <c:v>55.16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'Groep 2'!$AD$11:$AD$15</c15:sqref>
                        </c15:formulaRef>
                      </c:ext>
                    </c:extLst>
                    <c:strCache>
                      <c:ptCount val="5"/>
                      <c:pt idx="0">
                        <c:v>AR-air</c:v>
                      </c:pt>
                      <c:pt idx="1">
                        <c:v>AR-tin</c:v>
                      </c:pt>
                      <c:pt idx="2">
                        <c:v>SC-air</c:v>
                      </c:pt>
                      <c:pt idx="3">
                        <c:v>SC-air-HT500</c:v>
                      </c:pt>
                      <c:pt idx="4">
                        <c:v>SC-air-HT600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3EA-44CA-BE2B-0879AA4CF7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7594144"/>
        <c:axId val="1137589344"/>
      </c:barChart>
      <c:catAx>
        <c:axId val="113759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Sterktefracties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37589344"/>
        <c:crosses val="autoZero"/>
        <c:auto val="1"/>
        <c:lblAlgn val="ctr"/>
        <c:lblOffset val="100"/>
        <c:noMultiLvlLbl val="0"/>
      </c:catAx>
      <c:valAx>
        <c:axId val="11375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Sterkteverschil in percentage 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37594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359833</xdr:colOff>
      <xdr:row>19</xdr:row>
      <xdr:rowOff>49529</xdr:rowOff>
    </xdr:from>
    <xdr:to>
      <xdr:col>17</xdr:col>
      <xdr:colOff>176953</xdr:colOff>
      <xdr:row>34</xdr:row>
      <xdr:rowOff>49529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5C9FD6-B6EC-ACFA-45DE-73DC78906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372265</xdr:colOff>
      <xdr:row>19</xdr:row>
      <xdr:rowOff>31937</xdr:rowOff>
    </xdr:from>
    <xdr:to>
      <xdr:col>24</xdr:col>
      <xdr:colOff>417985</xdr:colOff>
      <xdr:row>34</xdr:row>
      <xdr:rowOff>31937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937012-3B4F-8142-C273-EB47A3AD0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1206498</xdr:colOff>
      <xdr:row>18</xdr:row>
      <xdr:rowOff>158750</xdr:rowOff>
    </xdr:from>
    <xdr:to>
      <xdr:col>43</xdr:col>
      <xdr:colOff>95250</xdr:colOff>
      <xdr:row>56</xdr:row>
      <xdr:rowOff>84667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F3591864-094D-9472-5868-2B932BEF3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48E3-1AD1-4B5B-A2E4-A40297CA1AEC}">
  <dimension ref="B2:AD170"/>
  <sheetViews>
    <sheetView topLeftCell="B36" zoomScale="62" zoomScaleNormal="82" workbookViewId="0">
      <selection activeCell="AA47" sqref="AA47"/>
    </sheetView>
  </sheetViews>
  <sheetFormatPr defaultRowHeight="14.4" x14ac:dyDescent="0.3"/>
  <cols>
    <col min="2" max="2" width="16.33203125" bestFit="1" customWidth="1"/>
    <col min="3" max="3" width="34.33203125" bestFit="1" customWidth="1"/>
    <col min="4" max="4" width="27.44140625" bestFit="1" customWidth="1"/>
    <col min="5" max="5" width="14" bestFit="1" customWidth="1"/>
    <col min="6" max="6" width="15.44140625" bestFit="1" customWidth="1"/>
    <col min="7" max="7" width="15.5546875" bestFit="1" customWidth="1"/>
    <col min="8" max="8" width="22.109375" bestFit="1" customWidth="1"/>
    <col min="9" max="9" width="15.44140625" bestFit="1" customWidth="1"/>
    <col min="10" max="10" width="18.77734375" bestFit="1" customWidth="1"/>
    <col min="11" max="11" width="17.6640625" bestFit="1" customWidth="1"/>
    <col min="12" max="12" width="14.109375" bestFit="1" customWidth="1"/>
    <col min="13" max="13" width="17.109375" bestFit="1" customWidth="1"/>
    <col min="14" max="14" width="10.5546875" style="29" bestFit="1" customWidth="1"/>
    <col min="15" max="15" width="15.33203125" bestFit="1" customWidth="1"/>
    <col min="16" max="16" width="12.88671875" bestFit="1" customWidth="1"/>
    <col min="17" max="17" width="22" bestFit="1" customWidth="1"/>
    <col min="18" max="18" width="11.6640625" bestFit="1" customWidth="1"/>
    <col min="19" max="19" width="17.6640625" bestFit="1" customWidth="1"/>
    <col min="20" max="20" width="14.5546875" bestFit="1" customWidth="1"/>
    <col min="21" max="21" width="16" bestFit="1" customWidth="1"/>
    <col min="22" max="22" width="14.88671875" bestFit="1" customWidth="1"/>
    <col min="23" max="23" width="15.33203125" bestFit="1" customWidth="1"/>
    <col min="24" max="24" width="14.33203125" bestFit="1" customWidth="1"/>
    <col min="25" max="25" width="14.6640625" bestFit="1" customWidth="1"/>
  </cols>
  <sheetData>
    <row r="2" spans="2:23" x14ac:dyDescent="0.3">
      <c r="F2" s="12" t="s">
        <v>18</v>
      </c>
      <c r="G2" s="13">
        <v>150</v>
      </c>
      <c r="H2" s="19" t="s">
        <v>51</v>
      </c>
      <c r="I2">
        <v>20</v>
      </c>
    </row>
    <row r="3" spans="2:23" x14ac:dyDescent="0.3">
      <c r="C3" t="s">
        <v>0</v>
      </c>
      <c r="F3" s="12" t="s">
        <v>19</v>
      </c>
      <c r="G3" s="13">
        <v>150</v>
      </c>
    </row>
    <row r="4" spans="2:23" x14ac:dyDescent="0.3">
      <c r="B4" t="s">
        <v>1</v>
      </c>
      <c r="C4" t="s">
        <v>2</v>
      </c>
      <c r="D4" t="s">
        <v>3</v>
      </c>
      <c r="F4" s="12" t="s">
        <v>20</v>
      </c>
      <c r="G4" s="13">
        <f>COUNTA(B17:B46,B48:B77,B79:B108,B110:B139,B141:B170)</f>
        <v>150</v>
      </c>
    </row>
    <row r="5" spans="2:23" x14ac:dyDescent="0.3">
      <c r="B5" t="s">
        <v>4</v>
      </c>
      <c r="C5" t="s">
        <v>5</v>
      </c>
      <c r="D5" t="s">
        <v>6</v>
      </c>
      <c r="F5" s="12" t="s">
        <v>21</v>
      </c>
      <c r="G5" s="14">
        <f>AVERAGE(G27:G46,G48:G77,G79:G90)</f>
        <v>4.9823790322580628</v>
      </c>
    </row>
    <row r="6" spans="2:23" x14ac:dyDescent="0.3">
      <c r="B6" t="s">
        <v>7</v>
      </c>
      <c r="C6" t="s">
        <v>8</v>
      </c>
      <c r="D6" t="s">
        <v>9</v>
      </c>
      <c r="F6" s="15" t="s">
        <v>22</v>
      </c>
      <c r="G6" s="16">
        <v>0.23</v>
      </c>
    </row>
    <row r="7" spans="2:23" x14ac:dyDescent="0.3">
      <c r="F7" s="17" t="s">
        <v>23</v>
      </c>
      <c r="G7" s="18">
        <v>70000</v>
      </c>
    </row>
    <row r="8" spans="2:23" x14ac:dyDescent="0.3">
      <c r="F8" s="12" t="s">
        <v>24</v>
      </c>
      <c r="G8" s="13">
        <v>24.3</v>
      </c>
    </row>
    <row r="9" spans="2:23" x14ac:dyDescent="0.3">
      <c r="E9" t="s">
        <v>38</v>
      </c>
      <c r="F9" s="19" t="s">
        <v>34</v>
      </c>
      <c r="G9" s="13">
        <v>120</v>
      </c>
    </row>
    <row r="10" spans="2:23" x14ac:dyDescent="0.3">
      <c r="F10" s="19" t="s">
        <v>35</v>
      </c>
      <c r="G10" s="13">
        <v>60</v>
      </c>
    </row>
    <row r="11" spans="2:23" x14ac:dyDescent="0.3">
      <c r="F11" s="20" t="s">
        <v>37</v>
      </c>
      <c r="G11">
        <f>150</f>
        <v>150</v>
      </c>
    </row>
    <row r="12" spans="2:23" x14ac:dyDescent="0.3">
      <c r="F12" s="20" t="s">
        <v>36</v>
      </c>
      <c r="G12">
        <f>G11/(0.90961+0.12652*G5/G11+0.00168*LN((G11-G9)/G5))</f>
        <v>163.60746919278236</v>
      </c>
    </row>
    <row r="13" spans="2:23" x14ac:dyDescent="0.3">
      <c r="F13" s="20" t="s">
        <v>39</v>
      </c>
      <c r="G13" s="20">
        <v>5</v>
      </c>
      <c r="H13" t="s">
        <v>57</v>
      </c>
      <c r="I13" t="s">
        <v>58</v>
      </c>
      <c r="J13" t="s">
        <v>59</v>
      </c>
    </row>
    <row r="14" spans="2:23" x14ac:dyDescent="0.3">
      <c r="F14" s="20" t="s">
        <v>40</v>
      </c>
      <c r="G14">
        <v>16</v>
      </c>
      <c r="O14" t="s">
        <v>61</v>
      </c>
      <c r="P14" t="s">
        <v>62</v>
      </c>
    </row>
    <row r="15" spans="2:23" x14ac:dyDescent="0.3">
      <c r="M15" s="21" t="s">
        <v>45</v>
      </c>
      <c r="O15" t="s">
        <v>60</v>
      </c>
      <c r="U15" t="s">
        <v>56</v>
      </c>
    </row>
    <row r="16" spans="2:23" x14ac:dyDescent="0.3">
      <c r="B16" s="2" t="s">
        <v>10</v>
      </c>
      <c r="C16" s="3" t="s">
        <v>11</v>
      </c>
      <c r="D16" s="3" t="s">
        <v>12</v>
      </c>
      <c r="E16" s="3" t="s">
        <v>13</v>
      </c>
      <c r="F16" s="3" t="s">
        <v>14</v>
      </c>
      <c r="G16" s="11" t="s">
        <v>15</v>
      </c>
      <c r="H16" s="3" t="s">
        <v>25</v>
      </c>
      <c r="I16" s="4" t="s">
        <v>26</v>
      </c>
      <c r="J16" s="3" t="s">
        <v>41</v>
      </c>
      <c r="K16" s="11" t="s">
        <v>42</v>
      </c>
      <c r="L16" s="22" t="s">
        <v>43</v>
      </c>
      <c r="M16" s="23" t="s">
        <v>44</v>
      </c>
      <c r="N16" s="30" t="s">
        <v>46</v>
      </c>
      <c r="O16" s="24" t="s">
        <v>52</v>
      </c>
      <c r="P16" s="25" t="s">
        <v>53</v>
      </c>
      <c r="Q16" s="25" t="s">
        <v>47</v>
      </c>
      <c r="R16" s="26" t="s">
        <v>48</v>
      </c>
      <c r="S16" s="26" t="s">
        <v>49</v>
      </c>
      <c r="T16" s="22" t="s">
        <v>50</v>
      </c>
      <c r="U16" s="22" t="s">
        <v>32</v>
      </c>
      <c r="V16" s="22" t="s">
        <v>54</v>
      </c>
      <c r="W16" s="27" t="s">
        <v>55</v>
      </c>
    </row>
    <row r="17" spans="2:27" x14ac:dyDescent="0.3">
      <c r="B17" s="5" t="s">
        <v>63</v>
      </c>
      <c r="C17" s="6"/>
      <c r="D17" s="6"/>
      <c r="E17" s="6"/>
      <c r="F17" s="6"/>
      <c r="G17" s="6"/>
      <c r="H17" s="7" t="s">
        <v>27</v>
      </c>
      <c r="I17" s="7" t="s">
        <v>28</v>
      </c>
      <c r="J17" s="7"/>
      <c r="N17">
        <v>10020.5</v>
      </c>
      <c r="O17">
        <v>1.0259100000000001</v>
      </c>
      <c r="P17">
        <v>7.4489678704088789</v>
      </c>
      <c r="Q17">
        <v>0.13776425003487949</v>
      </c>
      <c r="R17">
        <v>24.56</v>
      </c>
      <c r="S17">
        <v>42.5</v>
      </c>
      <c r="T17">
        <f>U17*60</f>
        <v>8.2576730667178477</v>
      </c>
      <c r="U17">
        <f>($G$9^2)/(6*$G$7*$G$5)*$I$2</f>
        <v>0.13762788444529747</v>
      </c>
      <c r="V17">
        <f>(3*N17)/(2 * PI() * $G$5^2)*((1-$G$6)*($G$9^2-$G$10^2)/(2 * $G$12^2)+(1+$G$6)*LN($G$9/$G$10))</f>
        <v>194.25789118539038</v>
      </c>
      <c r="W17">
        <f>ROUND(V17*(P17/($G$13*($G$14+1)))^(1 / $G$14),1)</f>
        <v>166.8</v>
      </c>
      <c r="X17" s="5" t="s">
        <v>63</v>
      </c>
      <c r="Z17" cm="1">
        <f t="array" ref="Z17:Z46">IF(W17:W46&gt;50,V17:V46,"")</f>
        <v>194.25789118539038</v>
      </c>
      <c r="AA17" cm="1">
        <f t="array" ref="AA17:AA46">IF(W17:W46&gt;50,P17:P46,"")</f>
        <v>7.4489678704088789</v>
      </c>
    </row>
    <row r="18" spans="2:27" x14ac:dyDescent="0.3">
      <c r="B18" s="8" t="s">
        <v>64</v>
      </c>
      <c r="C18" s="9"/>
      <c r="D18" s="9"/>
      <c r="E18" s="9"/>
      <c r="F18" s="9"/>
      <c r="G18" s="9"/>
      <c r="H18" s="10" t="s">
        <v>27</v>
      </c>
      <c r="I18" s="10" t="s">
        <v>28</v>
      </c>
      <c r="J18" s="10"/>
      <c r="N18">
        <v>2747.45</v>
      </c>
      <c r="O18">
        <v>0.30095499999999997</v>
      </c>
      <c r="P18">
        <v>2.1767241451809438</v>
      </c>
      <c r="Q18">
        <v>0.1384007035712379</v>
      </c>
      <c r="R18">
        <v>25.27</v>
      </c>
      <c r="S18">
        <v>41.3</v>
      </c>
      <c r="T18">
        <f t="shared" ref="T18:T81" si="0">U18*60</f>
        <v>8.2576730667178477</v>
      </c>
      <c r="U18">
        <f t="shared" ref="U18:U81" si="1">($G$9^2)/(6*$G$7*$G$5)*$I$2</f>
        <v>0.13762788444529747</v>
      </c>
      <c r="V18">
        <f>(3*N18)/(2 * PI() * $G$5^2)*((1-$G$6)*($G$9^2-$G$10^2)/(2 * $G$12^2)+(1+$G$6)*LN($G$9/$G$10))</f>
        <v>53.262196810269018</v>
      </c>
      <c r="W18">
        <f t="shared" ref="W18:W81" si="2">ROUND(V18*(P18/($G$13*($G$14+1)))^(1 / $G$14),1)</f>
        <v>42.4</v>
      </c>
      <c r="X18" s="8" t="s">
        <v>64</v>
      </c>
      <c r="Z18" t="str">
        <v/>
      </c>
      <c r="AA18" t="str">
        <v/>
      </c>
    </row>
    <row r="19" spans="2:27" x14ac:dyDescent="0.3">
      <c r="B19" s="5" t="s">
        <v>65</v>
      </c>
      <c r="C19" s="6"/>
      <c r="D19" s="6"/>
      <c r="E19" s="6"/>
      <c r="F19" s="6"/>
      <c r="G19" s="6"/>
      <c r="H19" s="7" t="s">
        <v>27</v>
      </c>
      <c r="I19" s="7" t="s">
        <v>28</v>
      </c>
      <c r="J19" s="7"/>
      <c r="N19">
        <v>5430.76</v>
      </c>
      <c r="O19">
        <v>0.54567900000000003</v>
      </c>
      <c r="P19">
        <v>3.938930175518188</v>
      </c>
      <c r="Q19">
        <v>0.13863029238259711</v>
      </c>
      <c r="R19">
        <v>25.37</v>
      </c>
      <c r="S19">
        <v>41.2</v>
      </c>
      <c r="T19">
        <f t="shared" si="0"/>
        <v>8.2576730667178477</v>
      </c>
      <c r="U19">
        <f t="shared" si="1"/>
        <v>0.13762788444529747</v>
      </c>
      <c r="V19">
        <f t="shared" ref="V19:V81" si="3">(3*N19)/(2 * PI() * $G$5^2)*((1-$G$6)*($G$9^2-$G$10^2)/(2 * $G$12^2)+(1+$G$6)*LN($G$9/$G$10))</f>
        <v>105.28097251973162</v>
      </c>
      <c r="W19">
        <f t="shared" si="2"/>
        <v>86.9</v>
      </c>
      <c r="X19" s="5" t="s">
        <v>65</v>
      </c>
      <c r="Z19">
        <v>105.28097251973162</v>
      </c>
      <c r="AA19">
        <v>3.938930175518188</v>
      </c>
    </row>
    <row r="20" spans="2:27" x14ac:dyDescent="0.3">
      <c r="B20" s="8" t="s">
        <v>66</v>
      </c>
      <c r="C20" s="9"/>
      <c r="D20" s="9"/>
      <c r="E20" s="9"/>
      <c r="F20" s="9"/>
      <c r="G20" s="9"/>
      <c r="H20" s="7" t="s">
        <v>27</v>
      </c>
      <c r="I20" s="10" t="s">
        <v>28</v>
      </c>
      <c r="J20" s="10"/>
      <c r="N20">
        <v>5506.0700000000006</v>
      </c>
      <c r="O20">
        <v>0.543458</v>
      </c>
      <c r="P20">
        <v>3.9366229778339239</v>
      </c>
      <c r="Q20">
        <v>0.13807395965171501</v>
      </c>
      <c r="R20">
        <v>25.41</v>
      </c>
      <c r="S20">
        <v>41.6</v>
      </c>
      <c r="T20">
        <f t="shared" si="0"/>
        <v>8.2576730667178477</v>
      </c>
      <c r="U20">
        <f t="shared" si="1"/>
        <v>0.13762788444529747</v>
      </c>
      <c r="V20">
        <f t="shared" si="3"/>
        <v>106.74093577357841</v>
      </c>
      <c r="W20">
        <f t="shared" si="2"/>
        <v>88.1</v>
      </c>
      <c r="X20" s="8" t="s">
        <v>66</v>
      </c>
      <c r="Z20">
        <v>106.74093577357841</v>
      </c>
      <c r="AA20">
        <v>3.9366229778339239</v>
      </c>
    </row>
    <row r="21" spans="2:27" x14ac:dyDescent="0.3">
      <c r="B21" s="5" t="s">
        <v>67</v>
      </c>
      <c r="C21" s="6"/>
      <c r="D21" s="6"/>
      <c r="E21" s="6"/>
      <c r="F21" s="6"/>
      <c r="G21" s="6"/>
      <c r="H21" s="10" t="s">
        <v>27</v>
      </c>
      <c r="I21" s="7" t="s">
        <v>28</v>
      </c>
      <c r="J21" s="7"/>
      <c r="N21">
        <v>4161.05</v>
      </c>
      <c r="O21">
        <v>0.42045900000000003</v>
      </c>
      <c r="P21">
        <v>3.0459395359395369</v>
      </c>
      <c r="Q21">
        <v>0.1381291306458575</v>
      </c>
      <c r="R21">
        <v>25.41</v>
      </c>
      <c r="S21">
        <v>41.6</v>
      </c>
      <c r="T21">
        <f t="shared" si="0"/>
        <v>8.2576730667178477</v>
      </c>
      <c r="U21">
        <f t="shared" si="1"/>
        <v>0.13762788444529747</v>
      </c>
      <c r="V21">
        <f t="shared" si="3"/>
        <v>80.666313868266926</v>
      </c>
      <c r="W21">
        <f t="shared" si="2"/>
        <v>65.5</v>
      </c>
      <c r="X21" s="5" t="s">
        <v>67</v>
      </c>
      <c r="Z21">
        <v>80.666313868266926</v>
      </c>
      <c r="AA21">
        <v>3.0459395359395369</v>
      </c>
    </row>
    <row r="22" spans="2:27" x14ac:dyDescent="0.3">
      <c r="B22" s="8" t="s">
        <v>68</v>
      </c>
      <c r="C22" s="9"/>
      <c r="D22" s="9"/>
      <c r="E22" s="9"/>
      <c r="F22" s="9"/>
      <c r="G22" s="9"/>
      <c r="H22" s="7" t="s">
        <v>27</v>
      </c>
      <c r="I22" s="10" t="s">
        <v>28</v>
      </c>
      <c r="J22" s="10"/>
      <c r="N22">
        <v>5447.12</v>
      </c>
      <c r="O22">
        <v>0.55755699999999997</v>
      </c>
      <c r="P22">
        <v>4.0454632443891194</v>
      </c>
      <c r="Q22">
        <v>0.1380236214953271</v>
      </c>
      <c r="R22">
        <v>25.53</v>
      </c>
      <c r="S22">
        <v>40.9</v>
      </c>
      <c r="T22">
        <f t="shared" si="0"/>
        <v>8.2576730667178477</v>
      </c>
      <c r="U22">
        <f t="shared" si="1"/>
        <v>0.13762788444529747</v>
      </c>
      <c r="V22">
        <f t="shared" si="3"/>
        <v>105.59812826044245</v>
      </c>
      <c r="W22">
        <f t="shared" si="2"/>
        <v>87.3</v>
      </c>
      <c r="X22" s="8" t="s">
        <v>68</v>
      </c>
      <c r="Z22">
        <v>105.59812826044245</v>
      </c>
      <c r="AA22">
        <v>4.0454632443891194</v>
      </c>
    </row>
    <row r="23" spans="2:27" x14ac:dyDescent="0.3">
      <c r="B23" s="5" t="s">
        <v>69</v>
      </c>
      <c r="C23" s="6"/>
      <c r="D23" s="6"/>
      <c r="E23" s="6"/>
      <c r="F23" s="6"/>
      <c r="G23" s="6"/>
      <c r="H23" s="7" t="s">
        <v>27</v>
      </c>
      <c r="I23" s="7" t="s">
        <v>28</v>
      </c>
      <c r="J23" s="7"/>
      <c r="N23">
        <v>9658.91</v>
      </c>
      <c r="O23">
        <v>0.93712200000000001</v>
      </c>
      <c r="P23">
        <v>6.7844884926344768</v>
      </c>
      <c r="Q23">
        <v>0.1377604040420744</v>
      </c>
      <c r="R23">
        <v>25.57</v>
      </c>
      <c r="S23">
        <v>41.2</v>
      </c>
      <c r="T23">
        <f t="shared" si="0"/>
        <v>8.2576730667178477</v>
      </c>
      <c r="U23">
        <f t="shared" si="1"/>
        <v>0.13762788444529747</v>
      </c>
      <c r="V23">
        <f t="shared" si="3"/>
        <v>187.24809019005829</v>
      </c>
      <c r="W23">
        <f t="shared" si="2"/>
        <v>159.9</v>
      </c>
      <c r="X23" s="5" t="s">
        <v>69</v>
      </c>
      <c r="Z23">
        <v>187.24809019005829</v>
      </c>
      <c r="AA23">
        <v>6.7844884926344768</v>
      </c>
    </row>
    <row r="24" spans="2:27" x14ac:dyDescent="0.3">
      <c r="B24" s="8" t="s">
        <v>70</v>
      </c>
      <c r="C24" s="9"/>
      <c r="D24" s="9"/>
      <c r="E24" s="9"/>
      <c r="F24" s="9"/>
      <c r="G24" s="9"/>
      <c r="H24" s="10" t="s">
        <v>27</v>
      </c>
      <c r="I24" s="10" t="s">
        <v>28</v>
      </c>
      <c r="J24" s="10"/>
      <c r="N24">
        <v>2934.04</v>
      </c>
      <c r="O24">
        <v>0.32483600000000001</v>
      </c>
      <c r="P24">
        <v>2.3355658316240748</v>
      </c>
      <c r="Q24">
        <v>0.13977906593611741</v>
      </c>
      <c r="R24">
        <v>25.65</v>
      </c>
      <c r="S24">
        <v>41</v>
      </c>
      <c r="T24">
        <f t="shared" si="0"/>
        <v>8.2576730667178477</v>
      </c>
      <c r="U24">
        <f t="shared" si="1"/>
        <v>0.13762788444529747</v>
      </c>
      <c r="V24">
        <f t="shared" si="3"/>
        <v>56.879439454476596</v>
      </c>
      <c r="W24">
        <f t="shared" si="2"/>
        <v>45.4</v>
      </c>
      <c r="X24" s="8" t="s">
        <v>70</v>
      </c>
      <c r="Z24" t="str">
        <v/>
      </c>
      <c r="AA24" t="str">
        <v/>
      </c>
    </row>
    <row r="25" spans="2:27" x14ac:dyDescent="0.3">
      <c r="B25" s="5" t="s">
        <v>71</v>
      </c>
      <c r="C25" s="6"/>
      <c r="D25" s="6"/>
      <c r="E25" s="6"/>
      <c r="F25" s="6"/>
      <c r="G25" s="6"/>
      <c r="H25" s="7" t="s">
        <v>27</v>
      </c>
      <c r="I25" s="7" t="s">
        <v>28</v>
      </c>
      <c r="J25" s="7"/>
      <c r="N25">
        <v>3763.45</v>
      </c>
      <c r="O25">
        <v>0.400449</v>
      </c>
      <c r="P25">
        <v>2.8954954230969392</v>
      </c>
      <c r="Q25">
        <v>0.13873010771833211</v>
      </c>
      <c r="R25">
        <v>25.72</v>
      </c>
      <c r="S25">
        <v>40.799999999999997</v>
      </c>
      <c r="T25">
        <f t="shared" si="0"/>
        <v>8.2576730667178477</v>
      </c>
      <c r="U25">
        <f t="shared" si="1"/>
        <v>0.13762788444529747</v>
      </c>
      <c r="V25">
        <f t="shared" si="3"/>
        <v>72.958421294511979</v>
      </c>
      <c r="W25">
        <f t="shared" si="2"/>
        <v>59.1</v>
      </c>
      <c r="X25" s="5" t="s">
        <v>71</v>
      </c>
      <c r="Z25">
        <v>72.958421294511979</v>
      </c>
      <c r="AA25">
        <v>2.8954954230969392</v>
      </c>
    </row>
    <row r="26" spans="2:27" x14ac:dyDescent="0.3">
      <c r="B26" s="8" t="s">
        <v>72</v>
      </c>
      <c r="C26" s="9"/>
      <c r="D26" s="9"/>
      <c r="E26" s="9"/>
      <c r="F26" s="9"/>
      <c r="G26" s="9"/>
      <c r="H26" s="7" t="s">
        <v>27</v>
      </c>
      <c r="I26" s="10" t="s">
        <v>28</v>
      </c>
      <c r="J26" s="10"/>
      <c r="N26">
        <v>3366.2</v>
      </c>
      <c r="O26">
        <v>0.364624</v>
      </c>
      <c r="P26">
        <v>2.655738945592971</v>
      </c>
      <c r="Q26">
        <v>0.13796482036982549</v>
      </c>
      <c r="R26">
        <v>25.68</v>
      </c>
      <c r="S26">
        <v>41.2</v>
      </c>
      <c r="T26">
        <f t="shared" si="0"/>
        <v>8.2576730667178477</v>
      </c>
      <c r="U26">
        <f t="shared" si="1"/>
        <v>0.13762788444529747</v>
      </c>
      <c r="V26">
        <f t="shared" si="3"/>
        <v>65.257313837459307</v>
      </c>
      <c r="W26">
        <f t="shared" si="2"/>
        <v>52.5</v>
      </c>
      <c r="X26" s="8" t="s">
        <v>72</v>
      </c>
      <c r="Z26">
        <v>65.257313837459307</v>
      </c>
      <c r="AA26">
        <v>2.655738945592971</v>
      </c>
    </row>
    <row r="27" spans="2:27" x14ac:dyDescent="0.3">
      <c r="B27" s="5" t="s">
        <v>73</v>
      </c>
      <c r="C27" s="6">
        <v>5.01</v>
      </c>
      <c r="D27" s="6">
        <v>5.0199999999999996</v>
      </c>
      <c r="E27" s="6">
        <v>5</v>
      </c>
      <c r="F27" s="6">
        <v>5.01</v>
      </c>
      <c r="G27" s="6">
        <f>SUM(C27:F27)/4</f>
        <v>5.01</v>
      </c>
      <c r="H27" s="10" t="s">
        <v>27</v>
      </c>
      <c r="I27" s="7" t="s">
        <v>28</v>
      </c>
      <c r="J27" s="7"/>
      <c r="N27">
        <v>2353.04</v>
      </c>
      <c r="O27">
        <v>0.291018</v>
      </c>
      <c r="P27">
        <v>2.1004427277554498</v>
      </c>
      <c r="Q27">
        <v>0.13882613677584549</v>
      </c>
      <c r="R27">
        <v>25.68</v>
      </c>
      <c r="S27">
        <v>41.3</v>
      </c>
      <c r="T27">
        <f t="shared" si="0"/>
        <v>8.2576730667178477</v>
      </c>
      <c r="U27">
        <f t="shared" si="1"/>
        <v>0.13762788444529747</v>
      </c>
      <c r="V27">
        <f t="shared" si="3"/>
        <v>45.61614572874317</v>
      </c>
      <c r="W27">
        <f t="shared" si="2"/>
        <v>36.200000000000003</v>
      </c>
      <c r="X27" s="5" t="s">
        <v>73</v>
      </c>
      <c r="Z27" t="str">
        <v/>
      </c>
      <c r="AA27" t="str">
        <v/>
      </c>
    </row>
    <row r="28" spans="2:27" x14ac:dyDescent="0.3">
      <c r="B28" s="8" t="s">
        <v>74</v>
      </c>
      <c r="C28" s="9">
        <v>5.01</v>
      </c>
      <c r="D28" s="9">
        <v>5</v>
      </c>
      <c r="E28" s="9">
        <v>4.99</v>
      </c>
      <c r="F28" s="9">
        <v>5</v>
      </c>
      <c r="G28" s="6">
        <f>SUM(C28:F28)/4</f>
        <v>5</v>
      </c>
      <c r="H28" s="7" t="s">
        <v>27</v>
      </c>
      <c r="I28" s="10" t="s">
        <v>28</v>
      </c>
      <c r="J28" s="10"/>
      <c r="N28">
        <v>4287.1499999999996</v>
      </c>
      <c r="O28">
        <v>0.57840199999999997</v>
      </c>
      <c r="P28">
        <v>4.1670235201061043</v>
      </c>
      <c r="Q28">
        <v>0.13825799607568329</v>
      </c>
      <c r="R28">
        <v>25.72</v>
      </c>
      <c r="S28">
        <v>41</v>
      </c>
      <c r="T28">
        <f t="shared" si="0"/>
        <v>8.2576730667178477</v>
      </c>
      <c r="U28">
        <f t="shared" si="1"/>
        <v>0.13762788444529747</v>
      </c>
      <c r="V28">
        <f t="shared" si="3"/>
        <v>83.110894485848647</v>
      </c>
      <c r="W28">
        <f t="shared" si="2"/>
        <v>68.8</v>
      </c>
      <c r="X28" s="8" t="s">
        <v>74</v>
      </c>
      <c r="Z28">
        <v>83.110894485848647</v>
      </c>
      <c r="AA28">
        <v>4.1670235201061043</v>
      </c>
    </row>
    <row r="29" spans="2:27" x14ac:dyDescent="0.3">
      <c r="B29" s="5" t="s">
        <v>75</v>
      </c>
      <c r="C29" s="6">
        <v>5.01</v>
      </c>
      <c r="D29" s="6">
        <v>5</v>
      </c>
      <c r="E29" s="6">
        <v>5.0999999999999996</v>
      </c>
      <c r="F29" s="6">
        <v>4.99</v>
      </c>
      <c r="G29" s="6">
        <f t="shared" ref="G29:G46" si="4">SUM(C29:F29)/4</f>
        <v>5.0250000000000004</v>
      </c>
      <c r="H29" s="7" t="s">
        <v>27</v>
      </c>
      <c r="I29" s="7" t="s">
        <v>28</v>
      </c>
      <c r="J29" s="7"/>
      <c r="N29">
        <v>3467.47</v>
      </c>
      <c r="O29">
        <v>0.38175700000000001</v>
      </c>
      <c r="P29">
        <v>2.769062530054859</v>
      </c>
      <c r="Q29">
        <v>0.13753324421689919</v>
      </c>
      <c r="R29">
        <v>25.67</v>
      </c>
      <c r="S29">
        <v>41.3</v>
      </c>
      <c r="T29">
        <f t="shared" si="0"/>
        <v>8.2576730667178477</v>
      </c>
      <c r="U29">
        <f t="shared" si="1"/>
        <v>0.13762788444529747</v>
      </c>
      <c r="V29">
        <f t="shared" si="3"/>
        <v>67.220538890135785</v>
      </c>
      <c r="W29">
        <f t="shared" si="2"/>
        <v>54.3</v>
      </c>
      <c r="X29" s="5" t="s">
        <v>75</v>
      </c>
      <c r="Z29">
        <v>67.220538890135785</v>
      </c>
      <c r="AA29">
        <v>2.769062530054859</v>
      </c>
    </row>
    <row r="30" spans="2:27" x14ac:dyDescent="0.3">
      <c r="B30" s="8" t="s">
        <v>76</v>
      </c>
      <c r="C30" s="9">
        <v>5</v>
      </c>
      <c r="D30" s="9">
        <v>5</v>
      </c>
      <c r="E30" s="9">
        <v>4.99</v>
      </c>
      <c r="F30" s="9">
        <v>5</v>
      </c>
      <c r="G30" s="6">
        <f t="shared" si="4"/>
        <v>4.9975000000000005</v>
      </c>
      <c r="H30" s="10" t="s">
        <v>27</v>
      </c>
      <c r="I30" s="10" t="s">
        <v>28</v>
      </c>
      <c r="J30" s="10"/>
      <c r="N30">
        <v>6698.49</v>
      </c>
      <c r="O30">
        <v>0.67476400000000003</v>
      </c>
      <c r="P30">
        <v>4.9076090335440989</v>
      </c>
      <c r="Q30">
        <v>0.13799313680811429</v>
      </c>
      <c r="R30">
        <v>25.65</v>
      </c>
      <c r="S30">
        <v>41.3</v>
      </c>
      <c r="T30">
        <f t="shared" si="0"/>
        <v>8.2576730667178477</v>
      </c>
      <c r="U30">
        <f t="shared" si="1"/>
        <v>0.13762788444529747</v>
      </c>
      <c r="V30">
        <f t="shared" si="3"/>
        <v>129.85724679670932</v>
      </c>
      <c r="W30">
        <f t="shared" si="2"/>
        <v>108.7</v>
      </c>
      <c r="X30" s="8" t="s">
        <v>76</v>
      </c>
      <c r="Z30">
        <v>129.85724679670932</v>
      </c>
      <c r="AA30">
        <v>4.9076090335440989</v>
      </c>
    </row>
    <row r="31" spans="2:27" x14ac:dyDescent="0.3">
      <c r="B31" s="5" t="s">
        <v>77</v>
      </c>
      <c r="C31" s="6">
        <v>5</v>
      </c>
      <c r="D31" s="6">
        <v>5</v>
      </c>
      <c r="E31" s="6">
        <v>4.99</v>
      </c>
      <c r="F31" s="6">
        <v>4.99</v>
      </c>
      <c r="G31" s="6">
        <f t="shared" si="4"/>
        <v>4.9950000000000001</v>
      </c>
      <c r="H31" s="7" t="s">
        <v>27</v>
      </c>
      <c r="I31" s="7" t="s">
        <v>28</v>
      </c>
      <c r="J31" s="7"/>
      <c r="N31">
        <v>5653.49</v>
      </c>
      <c r="O31">
        <v>0.58520700000000003</v>
      </c>
      <c r="P31">
        <v>4.2287200222329009</v>
      </c>
      <c r="Q31">
        <v>0.13847228091109751</v>
      </c>
      <c r="R31">
        <v>25.64</v>
      </c>
      <c r="S31">
        <v>41.3</v>
      </c>
      <c r="T31">
        <f t="shared" si="0"/>
        <v>8.2576730667178477</v>
      </c>
      <c r="U31">
        <f t="shared" si="1"/>
        <v>0.13762788444529747</v>
      </c>
      <c r="V31">
        <f t="shared" si="3"/>
        <v>109.59882692856571</v>
      </c>
      <c r="W31">
        <f t="shared" si="2"/>
        <v>90.9</v>
      </c>
      <c r="X31" s="5" t="s">
        <v>77</v>
      </c>
      <c r="Z31">
        <v>109.59882692856571</v>
      </c>
      <c r="AA31">
        <v>4.2287200222329009</v>
      </c>
    </row>
    <row r="32" spans="2:27" x14ac:dyDescent="0.3">
      <c r="B32" s="8" t="s">
        <v>78</v>
      </c>
      <c r="C32" s="9">
        <v>4.99</v>
      </c>
      <c r="D32" s="9">
        <v>4.99</v>
      </c>
      <c r="E32" s="9">
        <v>4.99</v>
      </c>
      <c r="F32" s="9">
        <v>4.8899999999999997</v>
      </c>
      <c r="G32" s="6">
        <f t="shared" si="4"/>
        <v>4.9649999999999999</v>
      </c>
      <c r="H32" s="7" t="s">
        <v>27</v>
      </c>
      <c r="I32" s="10" t="s">
        <v>28</v>
      </c>
      <c r="J32" s="10"/>
      <c r="N32">
        <v>5632.11</v>
      </c>
      <c r="O32">
        <v>0.59930899999999998</v>
      </c>
      <c r="P32">
        <v>4.3446717022233026</v>
      </c>
      <c r="Q32">
        <v>0.13812550587779651</v>
      </c>
      <c r="R32">
        <v>25.63</v>
      </c>
      <c r="S32">
        <v>41.3</v>
      </c>
      <c r="T32">
        <f t="shared" si="0"/>
        <v>8.2576730667178477</v>
      </c>
      <c r="U32">
        <f t="shared" si="1"/>
        <v>0.13762788444529747</v>
      </c>
      <c r="V32">
        <f t="shared" si="3"/>
        <v>109.18435322829687</v>
      </c>
      <c r="W32">
        <f t="shared" si="2"/>
        <v>90.7</v>
      </c>
      <c r="X32" s="8" t="s">
        <v>78</v>
      </c>
      <c r="Z32">
        <v>109.18435322829687</v>
      </c>
      <c r="AA32">
        <v>4.3446717022233026</v>
      </c>
    </row>
    <row r="33" spans="2:30" x14ac:dyDescent="0.3">
      <c r="B33" s="5" t="s">
        <v>79</v>
      </c>
      <c r="C33" s="6">
        <v>5.01</v>
      </c>
      <c r="D33" s="6">
        <v>5</v>
      </c>
      <c r="E33" s="6">
        <v>5.01</v>
      </c>
      <c r="F33" s="6">
        <v>5.01</v>
      </c>
      <c r="G33" s="6">
        <f t="shared" si="4"/>
        <v>5.0075000000000003</v>
      </c>
      <c r="H33" s="10" t="s">
        <v>27</v>
      </c>
      <c r="I33" s="7" t="s">
        <v>28</v>
      </c>
      <c r="J33" s="7"/>
      <c r="N33">
        <v>2911.09</v>
      </c>
      <c r="O33">
        <v>0.30690499999999998</v>
      </c>
      <c r="P33">
        <v>2.2369056719235938</v>
      </c>
      <c r="Q33">
        <v>0.13761684462609269</v>
      </c>
      <c r="R33">
        <v>25.63</v>
      </c>
      <c r="S33">
        <v>41.5</v>
      </c>
      <c r="T33">
        <f t="shared" si="0"/>
        <v>8.2576730667178477</v>
      </c>
      <c r="U33">
        <f t="shared" si="1"/>
        <v>0.13762788444529747</v>
      </c>
      <c r="V33">
        <f t="shared" si="3"/>
        <v>56.43452965928627</v>
      </c>
      <c r="W33">
        <f t="shared" si="2"/>
        <v>45</v>
      </c>
      <c r="X33" s="5" t="s">
        <v>79</v>
      </c>
      <c r="Z33" t="str">
        <v/>
      </c>
      <c r="AA33" t="str">
        <v/>
      </c>
    </row>
    <row r="34" spans="2:30" x14ac:dyDescent="0.3">
      <c r="B34" s="8" t="s">
        <v>80</v>
      </c>
      <c r="C34" s="9">
        <v>5</v>
      </c>
      <c r="D34" s="9">
        <v>5.01</v>
      </c>
      <c r="E34" s="9">
        <v>5</v>
      </c>
      <c r="F34" s="9">
        <v>5</v>
      </c>
      <c r="G34" s="6">
        <f t="shared" si="4"/>
        <v>5.0024999999999995</v>
      </c>
      <c r="H34" s="7" t="s">
        <v>27</v>
      </c>
      <c r="I34" s="10" t="s">
        <v>28</v>
      </c>
      <c r="J34" s="10"/>
      <c r="N34">
        <v>4288.9299999999994</v>
      </c>
      <c r="O34">
        <v>0.47207900000000003</v>
      </c>
      <c r="P34">
        <v>3.405497368065169</v>
      </c>
      <c r="Q34">
        <v>0.13872785928012971</v>
      </c>
      <c r="R34">
        <v>25.61</v>
      </c>
      <c r="S34">
        <v>41.5</v>
      </c>
      <c r="T34">
        <f t="shared" si="0"/>
        <v>8.2576730667178477</v>
      </c>
      <c r="U34">
        <f t="shared" si="1"/>
        <v>0.13762788444529747</v>
      </c>
      <c r="V34">
        <f t="shared" si="3"/>
        <v>83.145401650791484</v>
      </c>
      <c r="W34">
        <f t="shared" si="2"/>
        <v>68</v>
      </c>
      <c r="X34" s="8" t="s">
        <v>80</v>
      </c>
      <c r="Z34">
        <v>83.145401650791484</v>
      </c>
      <c r="AA34">
        <v>3.405497368065169</v>
      </c>
    </row>
    <row r="35" spans="2:30" x14ac:dyDescent="0.3">
      <c r="B35" s="5" t="s">
        <v>81</v>
      </c>
      <c r="C35" s="6">
        <v>4.99</v>
      </c>
      <c r="D35" s="6">
        <v>4.99</v>
      </c>
      <c r="E35" s="6">
        <v>4.9800000000000004</v>
      </c>
      <c r="F35" s="6">
        <v>4.99</v>
      </c>
      <c r="G35" s="6">
        <f t="shared" si="4"/>
        <v>4.9875000000000007</v>
      </c>
      <c r="H35" s="7" t="s">
        <v>27</v>
      </c>
      <c r="I35" s="7" t="s">
        <v>28</v>
      </c>
      <c r="J35" s="7"/>
      <c r="N35">
        <v>3773.92</v>
      </c>
      <c r="O35">
        <v>0.40625299999999998</v>
      </c>
      <c r="P35">
        <v>2.9366223052780112</v>
      </c>
      <c r="Q35">
        <v>0.13846893241439751</v>
      </c>
      <c r="R35">
        <v>25.59</v>
      </c>
      <c r="S35">
        <v>41.5</v>
      </c>
      <c r="T35">
        <f t="shared" si="0"/>
        <v>8.2576730667178477</v>
      </c>
      <c r="U35">
        <f t="shared" si="1"/>
        <v>0.13762788444529747</v>
      </c>
      <c r="V35">
        <f t="shared" si="3"/>
        <v>73.16139321414785</v>
      </c>
      <c r="W35">
        <f t="shared" si="2"/>
        <v>59.3</v>
      </c>
      <c r="X35" s="5" t="s">
        <v>81</v>
      </c>
      <c r="Z35">
        <v>73.16139321414785</v>
      </c>
      <c r="AA35">
        <v>2.9366223052780112</v>
      </c>
    </row>
    <row r="36" spans="2:30" x14ac:dyDescent="0.3">
      <c r="B36" s="8" t="s">
        <v>82</v>
      </c>
      <c r="C36" s="9">
        <v>5</v>
      </c>
      <c r="D36" s="9">
        <v>4.99</v>
      </c>
      <c r="E36" s="9">
        <v>4.99</v>
      </c>
      <c r="F36" s="9">
        <v>5</v>
      </c>
      <c r="G36" s="6">
        <f t="shared" si="4"/>
        <v>4.9950000000000001</v>
      </c>
      <c r="H36" s="10" t="s">
        <v>27</v>
      </c>
      <c r="I36" s="10" t="s">
        <v>28</v>
      </c>
      <c r="J36" s="10"/>
      <c r="N36">
        <v>6979.6699999999992</v>
      </c>
      <c r="O36">
        <v>0.739429</v>
      </c>
      <c r="P36">
        <v>5.3621738120695346</v>
      </c>
      <c r="Q36">
        <v>0.1374828157477988</v>
      </c>
      <c r="R36">
        <v>25.56</v>
      </c>
      <c r="S36">
        <v>41.4</v>
      </c>
      <c r="T36">
        <f t="shared" si="0"/>
        <v>8.2576730667178477</v>
      </c>
      <c r="U36">
        <f t="shared" si="1"/>
        <v>0.13762788444529747</v>
      </c>
      <c r="V36">
        <f t="shared" si="3"/>
        <v>135.30821569481895</v>
      </c>
      <c r="W36">
        <f t="shared" si="2"/>
        <v>113.8</v>
      </c>
      <c r="X36" s="8" t="s">
        <v>82</v>
      </c>
      <c r="Z36">
        <v>135.30821569481895</v>
      </c>
      <c r="AA36">
        <v>5.3621738120695346</v>
      </c>
    </row>
    <row r="37" spans="2:30" x14ac:dyDescent="0.3">
      <c r="B37" s="5" t="s">
        <v>83</v>
      </c>
      <c r="C37" s="6">
        <v>4.9800000000000004</v>
      </c>
      <c r="D37" s="6">
        <v>4.99</v>
      </c>
      <c r="E37" s="6">
        <v>4.99</v>
      </c>
      <c r="F37" s="6">
        <v>4.99</v>
      </c>
      <c r="G37" s="6">
        <f t="shared" si="4"/>
        <v>4.9875000000000007</v>
      </c>
      <c r="H37" s="7" t="s">
        <v>27</v>
      </c>
      <c r="I37" s="7" t="s">
        <v>28</v>
      </c>
      <c r="J37" s="7"/>
      <c r="N37">
        <v>4797.5700000000006</v>
      </c>
      <c r="O37">
        <v>0.57232000000000005</v>
      </c>
      <c r="P37">
        <v>4.1528203713420453</v>
      </c>
      <c r="Q37">
        <v>0.13818777498104259</v>
      </c>
      <c r="R37">
        <v>25.57</v>
      </c>
      <c r="S37">
        <v>41.4</v>
      </c>
      <c r="T37">
        <f t="shared" si="0"/>
        <v>8.2576730667178477</v>
      </c>
      <c r="U37">
        <f t="shared" si="1"/>
        <v>0.13762788444529747</v>
      </c>
      <c r="V37">
        <f t="shared" si="3"/>
        <v>93.005920963454273</v>
      </c>
      <c r="W37">
        <f t="shared" si="2"/>
        <v>77</v>
      </c>
      <c r="X37" s="5" t="s">
        <v>83</v>
      </c>
      <c r="Z37">
        <v>93.005920963454273</v>
      </c>
      <c r="AA37">
        <v>4.1528203713420453</v>
      </c>
    </row>
    <row r="38" spans="2:30" x14ac:dyDescent="0.3">
      <c r="B38" s="8" t="s">
        <v>84</v>
      </c>
      <c r="C38" s="9">
        <v>4.9800000000000004</v>
      </c>
      <c r="D38" s="9">
        <v>4.9800000000000004</v>
      </c>
      <c r="E38" s="9">
        <v>4.97</v>
      </c>
      <c r="F38" s="9">
        <v>4.97</v>
      </c>
      <c r="G38" s="6">
        <f t="shared" si="4"/>
        <v>4.9749999999999996</v>
      </c>
      <c r="H38" s="7" t="s">
        <v>27</v>
      </c>
      <c r="I38" s="10" t="s">
        <v>28</v>
      </c>
      <c r="J38" s="10"/>
      <c r="N38">
        <v>8689.61</v>
      </c>
      <c r="O38">
        <v>0.868205</v>
      </c>
      <c r="P38">
        <v>6.2742333716099674</v>
      </c>
      <c r="Q38">
        <v>0.13804234174725771</v>
      </c>
      <c r="R38">
        <v>24.92</v>
      </c>
      <c r="S38">
        <v>41.7</v>
      </c>
      <c r="T38">
        <f t="shared" si="0"/>
        <v>8.2576730667178477</v>
      </c>
      <c r="U38">
        <f t="shared" si="1"/>
        <v>0.13762788444529747</v>
      </c>
      <c r="V38">
        <f t="shared" si="3"/>
        <v>168.45719413437257</v>
      </c>
      <c r="W38">
        <f t="shared" si="2"/>
        <v>143.1</v>
      </c>
      <c r="X38" s="8" t="s">
        <v>84</v>
      </c>
      <c r="Z38">
        <v>168.45719413437257</v>
      </c>
      <c r="AA38">
        <v>6.2742333716099674</v>
      </c>
    </row>
    <row r="39" spans="2:30" x14ac:dyDescent="0.3">
      <c r="B39" s="5" t="s">
        <v>85</v>
      </c>
      <c r="C39" s="6">
        <v>4.9800000000000004</v>
      </c>
      <c r="D39" s="6">
        <v>4.9800000000000004</v>
      </c>
      <c r="E39" s="6">
        <v>4.99</v>
      </c>
      <c r="F39" s="6">
        <v>4.9800000000000004</v>
      </c>
      <c r="G39" s="6">
        <f t="shared" si="4"/>
        <v>4.9824999999999999</v>
      </c>
      <c r="H39" s="10" t="s">
        <v>27</v>
      </c>
      <c r="I39" s="7" t="s">
        <v>28</v>
      </c>
      <c r="J39" s="7"/>
      <c r="N39">
        <v>6751.73</v>
      </c>
      <c r="O39">
        <v>0.68359499999999995</v>
      </c>
      <c r="P39">
        <v>4.9671646748104159</v>
      </c>
      <c r="Q39">
        <v>0.13798463586080401</v>
      </c>
      <c r="R39">
        <v>25.03</v>
      </c>
      <c r="S39">
        <v>41.5</v>
      </c>
      <c r="T39">
        <f t="shared" si="0"/>
        <v>8.2576730667178477</v>
      </c>
      <c r="U39">
        <f t="shared" si="1"/>
        <v>0.13762788444529747</v>
      </c>
      <c r="V39">
        <f t="shared" si="3"/>
        <v>130.88935997735999</v>
      </c>
      <c r="W39">
        <f t="shared" si="2"/>
        <v>109.6</v>
      </c>
      <c r="X39" s="5" t="s">
        <v>85</v>
      </c>
      <c r="Z39">
        <v>130.88935997735999</v>
      </c>
      <c r="AA39">
        <v>4.9671646748104159</v>
      </c>
    </row>
    <row r="40" spans="2:30" x14ac:dyDescent="0.3">
      <c r="B40" s="8" t="s">
        <v>86</v>
      </c>
      <c r="C40" s="9">
        <v>4.97</v>
      </c>
      <c r="D40" s="9">
        <v>4.99</v>
      </c>
      <c r="E40" s="9">
        <v>4.99</v>
      </c>
      <c r="F40" s="9">
        <v>4.99</v>
      </c>
      <c r="G40" s="6">
        <f t="shared" si="4"/>
        <v>4.9850000000000003</v>
      </c>
      <c r="H40" s="7" t="s">
        <v>27</v>
      </c>
      <c r="I40" s="10" t="s">
        <v>28</v>
      </c>
      <c r="J40" s="10"/>
      <c r="N40">
        <v>12143.6</v>
      </c>
      <c r="O40">
        <v>1.1610799999999999</v>
      </c>
      <c r="P40">
        <v>8.4149990008110915</v>
      </c>
      <c r="Q40">
        <v>0.13798630467843109</v>
      </c>
      <c r="R40">
        <v>25.13</v>
      </c>
      <c r="S40">
        <v>41.1</v>
      </c>
      <c r="T40">
        <f t="shared" si="0"/>
        <v>8.2576730667178477</v>
      </c>
      <c r="U40">
        <f t="shared" si="1"/>
        <v>0.13762788444529747</v>
      </c>
      <c r="V40">
        <f t="shared" si="3"/>
        <v>235.41640910123314</v>
      </c>
      <c r="W40">
        <f t="shared" si="2"/>
        <v>203.7</v>
      </c>
      <c r="X40" s="8" t="s">
        <v>86</v>
      </c>
      <c r="Z40">
        <v>235.41640910123314</v>
      </c>
      <c r="AA40">
        <v>8.4149990008110915</v>
      </c>
    </row>
    <row r="41" spans="2:30" x14ac:dyDescent="0.3">
      <c r="B41" s="5" t="s">
        <v>87</v>
      </c>
      <c r="C41" s="6">
        <v>5</v>
      </c>
      <c r="D41" s="6">
        <v>4.9800000000000004</v>
      </c>
      <c r="E41" s="6">
        <v>4.97</v>
      </c>
      <c r="F41" s="6">
        <v>4.9800000000000004</v>
      </c>
      <c r="G41" s="6">
        <f t="shared" si="4"/>
        <v>4.9824999999999999</v>
      </c>
      <c r="H41" s="7" t="s">
        <v>27</v>
      </c>
      <c r="I41" s="7" t="s">
        <v>28</v>
      </c>
      <c r="J41" s="7"/>
      <c r="N41">
        <v>6194.5499999999993</v>
      </c>
      <c r="O41">
        <v>0.62651199999999996</v>
      </c>
      <c r="P41">
        <v>4.5259333145418061</v>
      </c>
      <c r="Q41">
        <v>0.1382170627613844</v>
      </c>
      <c r="R41">
        <v>25.3</v>
      </c>
      <c r="S41">
        <v>40.6</v>
      </c>
      <c r="T41">
        <f t="shared" si="0"/>
        <v>8.2576730667178477</v>
      </c>
      <c r="U41">
        <f t="shared" si="1"/>
        <v>0.13762788444529747</v>
      </c>
      <c r="V41">
        <f t="shared" si="3"/>
        <v>120.0878419083339</v>
      </c>
      <c r="W41">
        <f t="shared" si="2"/>
        <v>100</v>
      </c>
      <c r="X41" s="5" t="s">
        <v>87</v>
      </c>
      <c r="Z41">
        <v>120.0878419083339</v>
      </c>
      <c r="AA41">
        <v>4.5259333145418061</v>
      </c>
    </row>
    <row r="42" spans="2:30" x14ac:dyDescent="0.3">
      <c r="B42" s="8" t="s">
        <v>88</v>
      </c>
      <c r="C42" s="9">
        <v>4.99</v>
      </c>
      <c r="D42" s="9">
        <v>5.01</v>
      </c>
      <c r="E42" s="9">
        <v>5</v>
      </c>
      <c r="F42" s="9">
        <v>5</v>
      </c>
      <c r="G42" s="6">
        <f t="shared" si="4"/>
        <v>5</v>
      </c>
      <c r="H42" s="10" t="s">
        <v>27</v>
      </c>
      <c r="I42" s="10" t="s">
        <v>28</v>
      </c>
      <c r="J42" s="10"/>
      <c r="N42">
        <v>3588.6</v>
      </c>
      <c r="O42">
        <v>0.37279899999999999</v>
      </c>
      <c r="P42">
        <v>2.6979137349378481</v>
      </c>
      <c r="Q42">
        <v>0.13837909520747779</v>
      </c>
      <c r="R42">
        <v>25.38</v>
      </c>
      <c r="S42">
        <v>40.5</v>
      </c>
      <c r="T42">
        <f t="shared" si="0"/>
        <v>8.2576730667178477</v>
      </c>
      <c r="U42">
        <f t="shared" si="1"/>
        <v>0.13762788444529747</v>
      </c>
      <c r="V42">
        <f t="shared" si="3"/>
        <v>69.568770850545562</v>
      </c>
      <c r="W42">
        <f t="shared" si="2"/>
        <v>56.1</v>
      </c>
      <c r="X42" s="8" t="s">
        <v>88</v>
      </c>
      <c r="Z42">
        <v>69.568770850545562</v>
      </c>
      <c r="AA42">
        <v>2.6979137349378481</v>
      </c>
    </row>
    <row r="43" spans="2:30" x14ac:dyDescent="0.3">
      <c r="B43" s="5" t="s">
        <v>89</v>
      </c>
      <c r="C43" s="6">
        <v>4.9800000000000004</v>
      </c>
      <c r="D43" s="6">
        <v>4.9800000000000004</v>
      </c>
      <c r="E43" s="6">
        <v>4.97</v>
      </c>
      <c r="F43" s="6">
        <v>4.97</v>
      </c>
      <c r="G43" s="6">
        <f t="shared" si="4"/>
        <v>4.9749999999999996</v>
      </c>
      <c r="H43" s="7" t="s">
        <v>27</v>
      </c>
      <c r="I43" s="7" t="s">
        <v>28</v>
      </c>
      <c r="J43" s="7"/>
      <c r="N43">
        <v>3853.14</v>
      </c>
      <c r="O43">
        <v>0.42240499999999997</v>
      </c>
      <c r="P43">
        <v>3.0726652308904492</v>
      </c>
      <c r="Q43">
        <v>0.13801990272885009</v>
      </c>
      <c r="R43">
        <v>25.45</v>
      </c>
      <c r="S43">
        <v>40.299999999999997</v>
      </c>
      <c r="T43">
        <f t="shared" si="0"/>
        <v>8.2576730667178477</v>
      </c>
      <c r="U43">
        <f t="shared" si="1"/>
        <v>0.13762788444529747</v>
      </c>
      <c r="V43">
        <f t="shared" si="3"/>
        <v>74.697155914582609</v>
      </c>
      <c r="W43">
        <f t="shared" si="2"/>
        <v>60.7</v>
      </c>
      <c r="X43" s="5" t="s">
        <v>89</v>
      </c>
      <c r="Z43">
        <v>74.697155914582609</v>
      </c>
      <c r="AA43">
        <v>3.0726652308904492</v>
      </c>
    </row>
    <row r="44" spans="2:30" x14ac:dyDescent="0.3">
      <c r="B44" s="8" t="s">
        <v>90</v>
      </c>
      <c r="C44" s="9">
        <v>5.01</v>
      </c>
      <c r="D44" s="9">
        <v>4.99</v>
      </c>
      <c r="E44" s="9">
        <v>4.99</v>
      </c>
      <c r="F44" s="9">
        <v>5.01</v>
      </c>
      <c r="G44" s="6">
        <f t="shared" si="4"/>
        <v>5</v>
      </c>
      <c r="H44" s="7" t="s">
        <v>27</v>
      </c>
      <c r="I44" s="10" t="s">
        <v>28</v>
      </c>
      <c r="J44" s="10"/>
      <c r="N44">
        <v>9904.7800000000007</v>
      </c>
      <c r="O44">
        <v>0.967499</v>
      </c>
      <c r="P44">
        <v>7.0050761212930208</v>
      </c>
      <c r="Q44">
        <v>0.13818982287704679</v>
      </c>
      <c r="R44">
        <v>25.49</v>
      </c>
      <c r="S44">
        <v>40.299999999999997</v>
      </c>
      <c r="T44">
        <f>U44*60</f>
        <v>8.2576730667178477</v>
      </c>
      <c r="U44">
        <f t="shared" si="1"/>
        <v>0.13762788444529747</v>
      </c>
      <c r="V44">
        <f t="shared" si="3"/>
        <v>192.01453774314967</v>
      </c>
      <c r="W44">
        <f t="shared" si="2"/>
        <v>164.3</v>
      </c>
      <c r="X44" s="8" t="s">
        <v>90</v>
      </c>
      <c r="Z44">
        <v>192.01453774314967</v>
      </c>
      <c r="AA44">
        <v>7.0050761212930208</v>
      </c>
    </row>
    <row r="45" spans="2:30" x14ac:dyDescent="0.3">
      <c r="B45" s="5" t="s">
        <v>91</v>
      </c>
      <c r="C45" s="6">
        <v>5</v>
      </c>
      <c r="D45" s="6">
        <v>4.99</v>
      </c>
      <c r="E45" s="6">
        <v>4.99</v>
      </c>
      <c r="F45" s="6">
        <v>5</v>
      </c>
      <c r="G45" s="6">
        <f t="shared" si="4"/>
        <v>4.9950000000000001</v>
      </c>
      <c r="H45" s="10" t="s">
        <v>27</v>
      </c>
      <c r="I45" s="7" t="s">
        <v>28</v>
      </c>
      <c r="J45" s="7"/>
      <c r="N45">
        <v>8863.66</v>
      </c>
      <c r="O45">
        <v>0.91055399999999997</v>
      </c>
      <c r="P45">
        <v>6.6084164924347926</v>
      </c>
      <c r="Q45">
        <v>0.13773014456707311</v>
      </c>
      <c r="R45">
        <v>25.55</v>
      </c>
      <c r="S45">
        <v>40.299999999999997</v>
      </c>
      <c r="T45">
        <f t="shared" si="0"/>
        <v>8.2576730667178477</v>
      </c>
      <c r="U45">
        <f t="shared" si="1"/>
        <v>0.13762788444529747</v>
      </c>
      <c r="V45">
        <f t="shared" si="3"/>
        <v>171.83133574016239</v>
      </c>
      <c r="W45">
        <f t="shared" si="2"/>
        <v>146.5</v>
      </c>
      <c r="X45" s="5" t="s">
        <v>91</v>
      </c>
      <c r="Z45">
        <v>171.83133574016239</v>
      </c>
      <c r="AA45">
        <v>6.6084164924347926</v>
      </c>
    </row>
    <row r="46" spans="2:30" x14ac:dyDescent="0.3">
      <c r="B46" s="8" t="s">
        <v>92</v>
      </c>
      <c r="C46" s="9">
        <v>4.99</v>
      </c>
      <c r="D46" s="9">
        <v>5</v>
      </c>
      <c r="E46" s="9">
        <v>4.99</v>
      </c>
      <c r="F46" s="9">
        <v>4.9800000000000004</v>
      </c>
      <c r="G46" s="9">
        <f t="shared" si="4"/>
        <v>4.99</v>
      </c>
      <c r="H46" s="7" t="s">
        <v>27</v>
      </c>
      <c r="I46" s="10" t="s">
        <v>28</v>
      </c>
      <c r="N46">
        <v>8558.84</v>
      </c>
      <c r="O46">
        <v>0.88271599999999995</v>
      </c>
      <c r="P46">
        <v>6.3786245257105358</v>
      </c>
      <c r="Q46">
        <v>0.13827384451087571</v>
      </c>
      <c r="R46">
        <v>25.56</v>
      </c>
      <c r="S46">
        <v>40.200000000000003</v>
      </c>
      <c r="T46">
        <f t="shared" si="0"/>
        <v>8.2576730667178477</v>
      </c>
      <c r="U46">
        <f t="shared" si="1"/>
        <v>0.13762788444529747</v>
      </c>
      <c r="V46">
        <f t="shared" si="3"/>
        <v>165.92208067393508</v>
      </c>
      <c r="W46">
        <f t="shared" si="2"/>
        <v>141.1</v>
      </c>
      <c r="X46" s="8" t="s">
        <v>92</v>
      </c>
      <c r="Z46">
        <v>165.92208067393508</v>
      </c>
      <c r="AA46">
        <v>6.3786245257105358</v>
      </c>
    </row>
    <row r="47" spans="2:30" s="28" customFormat="1" x14ac:dyDescent="0.3">
      <c r="B47" s="2" t="s">
        <v>10</v>
      </c>
      <c r="C47" s="3" t="s">
        <v>33</v>
      </c>
      <c r="D47" s="3" t="s">
        <v>12</v>
      </c>
      <c r="E47" s="3" t="s">
        <v>13</v>
      </c>
      <c r="F47" s="3" t="s">
        <v>14</v>
      </c>
      <c r="G47" s="3" t="s">
        <v>16</v>
      </c>
      <c r="H47" s="3" t="s">
        <v>30</v>
      </c>
      <c r="I47" s="4" t="s">
        <v>26</v>
      </c>
      <c r="N47" s="29"/>
      <c r="V47">
        <f t="shared" si="3"/>
        <v>0</v>
      </c>
      <c r="W47" s="28">
        <f t="shared" si="2"/>
        <v>0</v>
      </c>
      <c r="Y47" s="28" t="s">
        <v>231</v>
      </c>
    </row>
    <row r="48" spans="2:30" x14ac:dyDescent="0.3">
      <c r="B48" s="5" t="s">
        <v>93</v>
      </c>
      <c r="C48" s="6">
        <v>4.99</v>
      </c>
      <c r="D48" s="6">
        <v>4.99</v>
      </c>
      <c r="E48" s="6">
        <v>4.99</v>
      </c>
      <c r="F48" s="6">
        <v>4.99</v>
      </c>
      <c r="G48" s="6">
        <f>SUM(C48:F48)/4</f>
        <v>4.99</v>
      </c>
      <c r="H48" s="7" t="s">
        <v>27</v>
      </c>
      <c r="I48" s="7" t="s">
        <v>28</v>
      </c>
      <c r="N48">
        <v>1689.75</v>
      </c>
      <c r="O48">
        <v>0.52410000000000001</v>
      </c>
      <c r="P48">
        <v>3.7679375193093398</v>
      </c>
      <c r="Q48">
        <v>0.1386056377606856</v>
      </c>
      <c r="R48">
        <v>25.27</v>
      </c>
      <c r="S48">
        <v>42.8</v>
      </c>
      <c r="T48">
        <f t="shared" si="0"/>
        <v>8.2576730667178477</v>
      </c>
      <c r="U48">
        <f t="shared" si="1"/>
        <v>0.13762788444529747</v>
      </c>
      <c r="V48">
        <f t="shared" si="3"/>
        <v>32.757574136072392</v>
      </c>
      <c r="W48">
        <f t="shared" si="2"/>
        <v>27</v>
      </c>
      <c r="X48" s="5" t="s">
        <v>93</v>
      </c>
      <c r="Y48" t="s">
        <v>227</v>
      </c>
      <c r="Z48">
        <f>IF(TRIM(Y48)="not", V48, "")</f>
        <v>32.757574136072392</v>
      </c>
      <c r="AA48">
        <f>IF(Y48="not", P48, "")</f>
        <v>3.7679375193093398</v>
      </c>
      <c r="AC48" t="str">
        <f>IF(Y48="at", V48, "")</f>
        <v/>
      </c>
      <c r="AD48" t="str">
        <f>IF(Y48="at", P48, "")</f>
        <v/>
      </c>
    </row>
    <row r="49" spans="2:30" x14ac:dyDescent="0.3">
      <c r="B49" s="8" t="s">
        <v>94</v>
      </c>
      <c r="C49" s="9">
        <v>5</v>
      </c>
      <c r="D49" s="9">
        <v>5.01</v>
      </c>
      <c r="E49" s="9">
        <v>5.01</v>
      </c>
      <c r="F49" s="9">
        <v>5.01</v>
      </c>
      <c r="G49" s="6">
        <f t="shared" ref="G49:G77" si="5">SUM(C49:F49)/4</f>
        <v>5.0075000000000003</v>
      </c>
      <c r="H49" s="10" t="s">
        <v>27</v>
      </c>
      <c r="I49" s="10" t="s">
        <v>28</v>
      </c>
      <c r="N49">
        <v>2469.2199999999998</v>
      </c>
      <c r="O49">
        <v>0.33259899999999998</v>
      </c>
      <c r="P49">
        <v>2.4183067544882548</v>
      </c>
      <c r="Q49">
        <v>0.13818518609957731</v>
      </c>
      <c r="R49">
        <v>25.44</v>
      </c>
      <c r="S49">
        <v>42.5</v>
      </c>
      <c r="T49">
        <f t="shared" si="0"/>
        <v>8.2576730667178477</v>
      </c>
      <c r="U49">
        <f t="shared" si="1"/>
        <v>0.13762788444529747</v>
      </c>
      <c r="V49">
        <f t="shared" si="3"/>
        <v>47.868416752935445</v>
      </c>
      <c r="W49">
        <f t="shared" si="2"/>
        <v>38.299999999999997</v>
      </c>
      <c r="X49" s="8" t="s">
        <v>94</v>
      </c>
      <c r="Y49" t="s">
        <v>227</v>
      </c>
      <c r="Z49">
        <f t="shared" ref="Z49:Z77" si="6">IF(TRIM(Y49)="not", V49, "")</f>
        <v>47.868416752935445</v>
      </c>
      <c r="AA49">
        <f t="shared" ref="AA49:AA77" si="7">IF(Y49="not", P49, "")</f>
        <v>2.4183067544882548</v>
      </c>
      <c r="AC49" t="str">
        <f t="shared" ref="AC49:AC77" si="8">IF(Y49="at", V49, "")</f>
        <v/>
      </c>
      <c r="AD49" t="str">
        <f t="shared" ref="AD49:AD77" si="9">IF(Y49="at", P49, "")</f>
        <v/>
      </c>
    </row>
    <row r="50" spans="2:30" x14ac:dyDescent="0.3">
      <c r="B50" s="5" t="s">
        <v>95</v>
      </c>
      <c r="C50" s="6">
        <v>5</v>
      </c>
      <c r="D50" s="6">
        <v>4.99</v>
      </c>
      <c r="E50" s="6">
        <v>4.99</v>
      </c>
      <c r="F50" s="6">
        <v>4.99</v>
      </c>
      <c r="G50" s="6">
        <f t="shared" si="5"/>
        <v>4.9924999999999997</v>
      </c>
      <c r="H50" s="7" t="s">
        <v>27</v>
      </c>
      <c r="I50" s="7" t="s">
        <v>28</v>
      </c>
      <c r="N50">
        <v>3102.49</v>
      </c>
      <c r="O50">
        <v>0.38979000000000003</v>
      </c>
      <c r="P50">
        <v>2.8090456583595418</v>
      </c>
      <c r="Q50">
        <v>0.1386137347720153</v>
      </c>
      <c r="R50">
        <v>25.38</v>
      </c>
      <c r="S50">
        <v>43.3</v>
      </c>
      <c r="T50">
        <f t="shared" si="0"/>
        <v>8.2576730667178477</v>
      </c>
      <c r="U50">
        <f t="shared" si="1"/>
        <v>0.13762788444529747</v>
      </c>
      <c r="V50">
        <f t="shared" si="3"/>
        <v>60.145019193030457</v>
      </c>
      <c r="W50">
        <f t="shared" si="2"/>
        <v>48.6</v>
      </c>
      <c r="X50" s="5" t="s">
        <v>95</v>
      </c>
      <c r="Y50" t="s">
        <v>228</v>
      </c>
      <c r="Z50" t="str">
        <f t="shared" si="6"/>
        <v/>
      </c>
      <c r="AA50" t="str">
        <f t="shared" si="7"/>
        <v/>
      </c>
      <c r="AC50">
        <f>IF(Y50="at", V50, "")</f>
        <v>60.145019193030457</v>
      </c>
      <c r="AD50">
        <f t="shared" ref="AD50:AD74" si="10">IF(Y50="at", P50, "")</f>
        <v>2.8090456583595418</v>
      </c>
    </row>
    <row r="51" spans="2:30" x14ac:dyDescent="0.3">
      <c r="B51" s="8" t="s">
        <v>96</v>
      </c>
      <c r="C51" s="9">
        <v>5.01</v>
      </c>
      <c r="D51" s="9">
        <v>5.01</v>
      </c>
      <c r="E51" s="9">
        <v>5.01</v>
      </c>
      <c r="F51" s="9">
        <v>5.01</v>
      </c>
      <c r="G51" s="6">
        <f t="shared" si="5"/>
        <v>5.01</v>
      </c>
      <c r="H51" s="7" t="s">
        <v>27</v>
      </c>
      <c r="I51" s="10" t="s">
        <v>28</v>
      </c>
      <c r="N51">
        <v>2570.0500000000002</v>
      </c>
      <c r="O51">
        <v>0.36443599999999998</v>
      </c>
      <c r="P51">
        <v>2.6259221858455599</v>
      </c>
      <c r="Q51">
        <v>0.13814420653019971</v>
      </c>
      <c r="R51">
        <v>25.41</v>
      </c>
      <c r="S51">
        <v>43.3</v>
      </c>
      <c r="T51">
        <f t="shared" si="0"/>
        <v>8.2576730667178477</v>
      </c>
      <c r="U51">
        <f t="shared" si="1"/>
        <v>0.13762788444529747</v>
      </c>
      <c r="V51">
        <f t="shared" si="3"/>
        <v>49.823111944614801</v>
      </c>
      <c r="W51">
        <f t="shared" si="2"/>
        <v>40.1</v>
      </c>
      <c r="X51" s="8" t="s">
        <v>96</v>
      </c>
      <c r="Y51" t="s">
        <v>227</v>
      </c>
      <c r="Z51">
        <f t="shared" si="6"/>
        <v>49.823111944614801</v>
      </c>
      <c r="AA51">
        <f t="shared" si="7"/>
        <v>2.6259221858455599</v>
      </c>
      <c r="AC51" t="str">
        <f t="shared" si="8"/>
        <v/>
      </c>
      <c r="AD51" t="str">
        <f t="shared" si="10"/>
        <v/>
      </c>
    </row>
    <row r="52" spans="2:30" x14ac:dyDescent="0.3">
      <c r="B52" s="5" t="s">
        <v>97</v>
      </c>
      <c r="C52" s="6">
        <v>4.99</v>
      </c>
      <c r="D52" s="6">
        <v>4.99</v>
      </c>
      <c r="E52" s="6">
        <v>5</v>
      </c>
      <c r="F52" s="6">
        <v>5</v>
      </c>
      <c r="G52" s="6">
        <f t="shared" si="5"/>
        <v>4.9950000000000001</v>
      </c>
      <c r="H52" s="10" t="s">
        <v>27</v>
      </c>
      <c r="I52" s="7" t="s">
        <v>28</v>
      </c>
      <c r="N52">
        <v>2583</v>
      </c>
      <c r="O52">
        <v>0.33010200000000001</v>
      </c>
      <c r="P52">
        <v>2.4146746673628399</v>
      </c>
      <c r="Q52">
        <v>0.1371752471409188</v>
      </c>
      <c r="R52">
        <v>25.41</v>
      </c>
      <c r="S52">
        <v>43.7</v>
      </c>
      <c r="T52">
        <f t="shared" si="0"/>
        <v>8.2576730667178477</v>
      </c>
      <c r="U52">
        <f t="shared" si="1"/>
        <v>0.13762788444529747</v>
      </c>
      <c r="V52">
        <f t="shared" si="3"/>
        <v>50.074161262598004</v>
      </c>
      <c r="W52">
        <f t="shared" si="2"/>
        <v>40.1</v>
      </c>
      <c r="X52" s="5" t="s">
        <v>97</v>
      </c>
      <c r="Y52" t="s">
        <v>228</v>
      </c>
      <c r="Z52" t="str">
        <f t="shared" si="6"/>
        <v/>
      </c>
      <c r="AA52" t="str">
        <f t="shared" si="7"/>
        <v/>
      </c>
      <c r="AC52">
        <f t="shared" si="8"/>
        <v>50.074161262598004</v>
      </c>
      <c r="AD52">
        <f t="shared" si="10"/>
        <v>2.4146746673628399</v>
      </c>
    </row>
    <row r="53" spans="2:30" x14ac:dyDescent="0.3">
      <c r="B53" s="8" t="s">
        <v>98</v>
      </c>
      <c r="C53" s="9">
        <v>5.01</v>
      </c>
      <c r="D53" s="9">
        <v>5.01</v>
      </c>
      <c r="E53" s="9">
        <v>5</v>
      </c>
      <c r="F53" s="9">
        <v>5</v>
      </c>
      <c r="G53" s="6">
        <f t="shared" si="5"/>
        <v>5.0049999999999999</v>
      </c>
      <c r="H53" s="7" t="s">
        <v>27</v>
      </c>
      <c r="I53" s="10" t="s">
        <v>28</v>
      </c>
      <c r="N53">
        <v>3865.12</v>
      </c>
      <c r="O53">
        <v>0.41125099999999998</v>
      </c>
      <c r="P53">
        <v>2.983272822950636</v>
      </c>
      <c r="Q53">
        <v>0.13745654459175541</v>
      </c>
      <c r="R53">
        <v>25.42</v>
      </c>
      <c r="S53">
        <v>43.8</v>
      </c>
      <c r="T53">
        <f t="shared" si="0"/>
        <v>8.2576730667178477</v>
      </c>
      <c r="U53">
        <f t="shared" si="1"/>
        <v>0.13762788444529747</v>
      </c>
      <c r="V53">
        <f t="shared" si="3"/>
        <v>74.929400766276729</v>
      </c>
      <c r="W53">
        <f t="shared" si="2"/>
        <v>60.8</v>
      </c>
      <c r="X53" s="8" t="s">
        <v>98</v>
      </c>
      <c r="Y53" t="s">
        <v>227</v>
      </c>
      <c r="Z53">
        <f t="shared" si="6"/>
        <v>74.929400766276729</v>
      </c>
      <c r="AA53">
        <f t="shared" si="7"/>
        <v>2.983272822950636</v>
      </c>
      <c r="AC53" t="str">
        <f t="shared" si="8"/>
        <v/>
      </c>
      <c r="AD53" t="str">
        <f t="shared" si="10"/>
        <v/>
      </c>
    </row>
    <row r="54" spans="2:30" x14ac:dyDescent="0.3">
      <c r="B54" s="5" t="s">
        <v>99</v>
      </c>
      <c r="C54" s="6">
        <v>5</v>
      </c>
      <c r="D54" s="6">
        <v>5</v>
      </c>
      <c r="E54" s="6">
        <v>5</v>
      </c>
      <c r="F54" s="6">
        <v>5</v>
      </c>
      <c r="G54" s="6">
        <f t="shared" si="5"/>
        <v>5</v>
      </c>
      <c r="H54" s="7" t="s">
        <v>27</v>
      </c>
      <c r="I54" s="7" t="s">
        <v>28</v>
      </c>
      <c r="N54">
        <v>2606.59</v>
      </c>
      <c r="O54">
        <v>0.342499</v>
      </c>
      <c r="P54">
        <v>2.450329985003119</v>
      </c>
      <c r="Q54">
        <v>0.13927886401881009</v>
      </c>
      <c r="R54">
        <v>25.42</v>
      </c>
      <c r="S54">
        <v>43.9</v>
      </c>
      <c r="T54">
        <f t="shared" si="0"/>
        <v>8.2576730667178477</v>
      </c>
      <c r="U54">
        <f t="shared" si="1"/>
        <v>0.13762788444529747</v>
      </c>
      <c r="V54">
        <f t="shared" si="3"/>
        <v>50.531478128329596</v>
      </c>
      <c r="W54">
        <f t="shared" si="2"/>
        <v>40.5</v>
      </c>
      <c r="X54" s="5" t="s">
        <v>99</v>
      </c>
      <c r="Y54" t="s">
        <v>227</v>
      </c>
      <c r="Z54">
        <f t="shared" si="6"/>
        <v>50.531478128329596</v>
      </c>
      <c r="AA54">
        <f t="shared" si="7"/>
        <v>2.450329985003119</v>
      </c>
      <c r="AC54" t="str">
        <f t="shared" si="8"/>
        <v/>
      </c>
      <c r="AD54" t="str">
        <f t="shared" si="10"/>
        <v/>
      </c>
    </row>
    <row r="55" spans="2:30" x14ac:dyDescent="0.3">
      <c r="B55" s="8" t="s">
        <v>100</v>
      </c>
      <c r="C55" s="9">
        <v>5</v>
      </c>
      <c r="D55" s="9">
        <v>5</v>
      </c>
      <c r="E55" s="9">
        <v>5.01</v>
      </c>
      <c r="F55" s="9">
        <v>5</v>
      </c>
      <c r="G55" s="6">
        <f t="shared" si="5"/>
        <v>5.0024999999999995</v>
      </c>
      <c r="H55" s="10" t="s">
        <v>27</v>
      </c>
      <c r="I55" s="10" t="s">
        <v>28</v>
      </c>
      <c r="N55">
        <v>2741.47</v>
      </c>
      <c r="O55">
        <v>0.41920000000000002</v>
      </c>
      <c r="P55">
        <v>3.0588003454401398</v>
      </c>
      <c r="Q55">
        <v>0.13748181023201589</v>
      </c>
      <c r="R55">
        <v>25.44</v>
      </c>
      <c r="S55">
        <v>43.6</v>
      </c>
      <c r="T55">
        <f t="shared" si="0"/>
        <v>8.2576730667178477</v>
      </c>
      <c r="U55">
        <f t="shared" si="1"/>
        <v>0.13762788444529747</v>
      </c>
      <c r="V55">
        <f t="shared" si="3"/>
        <v>53.146268244899169</v>
      </c>
      <c r="W55">
        <f t="shared" si="2"/>
        <v>43.2</v>
      </c>
      <c r="X55" s="8" t="s">
        <v>100</v>
      </c>
      <c r="Y55" t="s">
        <v>228</v>
      </c>
      <c r="Z55" t="str">
        <f t="shared" si="6"/>
        <v/>
      </c>
      <c r="AA55" t="str">
        <f t="shared" si="7"/>
        <v/>
      </c>
      <c r="AC55">
        <f t="shared" si="8"/>
        <v>53.146268244899169</v>
      </c>
      <c r="AD55">
        <f t="shared" si="10"/>
        <v>3.0588003454401398</v>
      </c>
    </row>
    <row r="56" spans="2:30" x14ac:dyDescent="0.3">
      <c r="B56" s="5" t="s">
        <v>101</v>
      </c>
      <c r="C56" s="6">
        <v>5</v>
      </c>
      <c r="D56" s="6">
        <v>5</v>
      </c>
      <c r="E56" s="6">
        <v>5</v>
      </c>
      <c r="F56" s="6">
        <v>5</v>
      </c>
      <c r="G56" s="6">
        <f t="shared" si="5"/>
        <v>5</v>
      </c>
      <c r="H56" s="7" t="s">
        <v>27</v>
      </c>
      <c r="I56" s="7" t="s">
        <v>28</v>
      </c>
      <c r="N56">
        <v>2411.4899999999998</v>
      </c>
      <c r="O56">
        <v>0.31006299999999998</v>
      </c>
      <c r="P56">
        <v>2.250515649208026</v>
      </c>
      <c r="Q56">
        <v>0.13756882352941169</v>
      </c>
      <c r="R56">
        <v>25.44</v>
      </c>
      <c r="S56">
        <v>43.4</v>
      </c>
      <c r="T56">
        <f t="shared" si="0"/>
        <v>8.2576730667178477</v>
      </c>
      <c r="U56">
        <f t="shared" si="1"/>
        <v>0.13762788444529747</v>
      </c>
      <c r="V56">
        <f t="shared" si="3"/>
        <v>46.749260218018762</v>
      </c>
      <c r="W56">
        <f t="shared" si="2"/>
        <v>37.299999999999997</v>
      </c>
      <c r="X56" s="5" t="s">
        <v>101</v>
      </c>
      <c r="Y56" t="s">
        <v>228</v>
      </c>
      <c r="Z56" t="str">
        <f t="shared" si="6"/>
        <v/>
      </c>
      <c r="AA56" t="str">
        <f t="shared" si="7"/>
        <v/>
      </c>
      <c r="AC56">
        <f t="shared" si="8"/>
        <v>46.749260218018762</v>
      </c>
      <c r="AD56">
        <f t="shared" si="10"/>
        <v>2.250515649208026</v>
      </c>
    </row>
    <row r="57" spans="2:30" x14ac:dyDescent="0.3">
      <c r="B57" s="8" t="s">
        <v>102</v>
      </c>
      <c r="C57" s="9">
        <v>4.99</v>
      </c>
      <c r="D57" s="9">
        <v>4.99</v>
      </c>
      <c r="E57" s="9">
        <v>5</v>
      </c>
      <c r="F57" s="9">
        <v>5</v>
      </c>
      <c r="G57" s="6">
        <f t="shared" si="5"/>
        <v>4.9950000000000001</v>
      </c>
      <c r="H57" s="7" t="s">
        <v>27</v>
      </c>
      <c r="I57" s="10" t="s">
        <v>28</v>
      </c>
      <c r="N57">
        <v>5983.1500000000005</v>
      </c>
      <c r="O57">
        <v>0.67990899999999999</v>
      </c>
      <c r="P57">
        <v>4.936526389148912</v>
      </c>
      <c r="Q57">
        <v>0.13833287771293659</v>
      </c>
      <c r="R57">
        <v>25.44</v>
      </c>
      <c r="S57">
        <v>43.3</v>
      </c>
      <c r="T57">
        <f t="shared" si="0"/>
        <v>8.2576730667178477</v>
      </c>
      <c r="U57">
        <f t="shared" si="1"/>
        <v>0.13762788444529747</v>
      </c>
      <c r="V57">
        <f t="shared" si="3"/>
        <v>115.98963142017548</v>
      </c>
      <c r="W57">
        <f t="shared" si="2"/>
        <v>97.1</v>
      </c>
      <c r="X57" s="8" t="s">
        <v>102</v>
      </c>
      <c r="Y57" t="s">
        <v>227</v>
      </c>
      <c r="Z57">
        <f t="shared" si="6"/>
        <v>115.98963142017548</v>
      </c>
      <c r="AA57">
        <f t="shared" si="7"/>
        <v>4.936526389148912</v>
      </c>
      <c r="AC57" t="str">
        <f t="shared" si="8"/>
        <v/>
      </c>
      <c r="AD57" t="str">
        <f t="shared" si="10"/>
        <v/>
      </c>
    </row>
    <row r="58" spans="2:30" x14ac:dyDescent="0.3">
      <c r="B58" s="5" t="s">
        <v>103</v>
      </c>
      <c r="C58" s="6">
        <v>4.99</v>
      </c>
      <c r="D58" s="6">
        <v>4.99</v>
      </c>
      <c r="E58" s="6">
        <v>4.99</v>
      </c>
      <c r="F58" s="6">
        <v>4.9800000000000004</v>
      </c>
      <c r="G58" s="6">
        <f t="shared" si="5"/>
        <v>4.9875000000000007</v>
      </c>
      <c r="H58" s="10" t="s">
        <v>27</v>
      </c>
      <c r="I58" s="7" t="s">
        <v>28</v>
      </c>
      <c r="N58">
        <v>4701.72</v>
      </c>
      <c r="O58">
        <v>0.55190600000000001</v>
      </c>
      <c r="P58">
        <v>3.995906808317907</v>
      </c>
      <c r="Q58">
        <v>0.13799749179653539</v>
      </c>
      <c r="R58">
        <v>25.45</v>
      </c>
      <c r="S58">
        <v>43.3</v>
      </c>
      <c r="T58">
        <f t="shared" si="0"/>
        <v>8.2576730667178477</v>
      </c>
      <c r="U58">
        <f t="shared" si="1"/>
        <v>0.13762788444529747</v>
      </c>
      <c r="V58">
        <f t="shared" si="3"/>
        <v>91.147768289424036</v>
      </c>
      <c r="W58">
        <f t="shared" si="2"/>
        <v>75.3</v>
      </c>
      <c r="X58" s="5" t="s">
        <v>103</v>
      </c>
      <c r="Y58" t="s">
        <v>227</v>
      </c>
      <c r="Z58">
        <f t="shared" si="6"/>
        <v>91.147768289424036</v>
      </c>
      <c r="AA58">
        <f t="shared" si="7"/>
        <v>3.995906808317907</v>
      </c>
      <c r="AC58" t="str">
        <f t="shared" si="8"/>
        <v/>
      </c>
      <c r="AD58" t="str">
        <f t="shared" si="10"/>
        <v/>
      </c>
    </row>
    <row r="59" spans="2:30" x14ac:dyDescent="0.3">
      <c r="B59" s="8" t="s">
        <v>104</v>
      </c>
      <c r="C59" s="9">
        <v>4.99</v>
      </c>
      <c r="D59" s="9">
        <v>4.9800000000000004</v>
      </c>
      <c r="E59" s="9">
        <v>4.99</v>
      </c>
      <c r="F59" s="9">
        <v>4.99</v>
      </c>
      <c r="G59" s="6">
        <f t="shared" si="5"/>
        <v>4.9875000000000007</v>
      </c>
      <c r="H59" s="7" t="s">
        <v>27</v>
      </c>
      <c r="I59" s="10" t="s">
        <v>28</v>
      </c>
      <c r="N59">
        <v>2635.05</v>
      </c>
      <c r="O59">
        <v>0.53718600000000005</v>
      </c>
      <c r="P59">
        <v>3.8914167420851382</v>
      </c>
      <c r="Q59">
        <v>0.13816436846074651</v>
      </c>
      <c r="R59">
        <v>25.48</v>
      </c>
      <c r="S59">
        <v>43.2</v>
      </c>
      <c r="T59">
        <f t="shared" si="0"/>
        <v>8.2576730667178477</v>
      </c>
      <c r="U59">
        <f t="shared" si="1"/>
        <v>0.13762788444529747</v>
      </c>
      <c r="V59">
        <f t="shared" si="3"/>
        <v>51.083205046461053</v>
      </c>
      <c r="W59">
        <f t="shared" si="2"/>
        <v>42.1</v>
      </c>
      <c r="X59" s="8" t="s">
        <v>104</v>
      </c>
      <c r="Y59" t="s">
        <v>228</v>
      </c>
      <c r="Z59" t="str">
        <f t="shared" si="6"/>
        <v/>
      </c>
      <c r="AA59" t="str">
        <f t="shared" si="7"/>
        <v/>
      </c>
      <c r="AC59">
        <f t="shared" si="8"/>
        <v>51.083205046461053</v>
      </c>
      <c r="AD59">
        <f t="shared" si="10"/>
        <v>3.8914167420851382</v>
      </c>
    </row>
    <row r="60" spans="2:30" x14ac:dyDescent="0.3">
      <c r="B60" s="5" t="s">
        <v>105</v>
      </c>
      <c r="C60" s="6">
        <v>4.99</v>
      </c>
      <c r="D60" s="6">
        <v>4.9800000000000004</v>
      </c>
      <c r="E60" s="6">
        <v>4.99</v>
      </c>
      <c r="F60" s="6">
        <v>4.99</v>
      </c>
      <c r="G60" s="6">
        <f t="shared" si="5"/>
        <v>4.9875000000000007</v>
      </c>
      <c r="H60" s="7" t="s">
        <v>27</v>
      </c>
      <c r="I60" s="7" t="s">
        <v>28</v>
      </c>
      <c r="N60">
        <v>3196.05</v>
      </c>
      <c r="O60">
        <v>0.48785499999999998</v>
      </c>
      <c r="P60">
        <v>3.5205934726857722</v>
      </c>
      <c r="Q60">
        <v>0.1388395558388979</v>
      </c>
      <c r="R60">
        <v>25.49</v>
      </c>
      <c r="S60">
        <v>43.2</v>
      </c>
      <c r="T60">
        <f t="shared" si="0"/>
        <v>8.2576730667178477</v>
      </c>
      <c r="U60">
        <f t="shared" si="1"/>
        <v>0.13762788444529747</v>
      </c>
      <c r="V60">
        <f t="shared" si="3"/>
        <v>61.958777817780252</v>
      </c>
      <c r="W60">
        <f t="shared" si="2"/>
        <v>50.8</v>
      </c>
      <c r="X60" s="5" t="s">
        <v>105</v>
      </c>
      <c r="Y60" t="s">
        <v>227</v>
      </c>
      <c r="Z60">
        <f t="shared" si="6"/>
        <v>61.958777817780252</v>
      </c>
      <c r="AA60">
        <f t="shared" si="7"/>
        <v>3.5205934726857722</v>
      </c>
      <c r="AC60" t="str">
        <f t="shared" si="8"/>
        <v/>
      </c>
      <c r="AD60" t="str">
        <f t="shared" si="10"/>
        <v/>
      </c>
    </row>
    <row r="61" spans="2:30" x14ac:dyDescent="0.3">
      <c r="B61" s="8" t="s">
        <v>106</v>
      </c>
      <c r="C61" s="9">
        <v>5.01</v>
      </c>
      <c r="D61" s="9">
        <v>5.01</v>
      </c>
      <c r="E61" s="9">
        <v>4.9800000000000004</v>
      </c>
      <c r="F61" s="9">
        <v>4.9800000000000004</v>
      </c>
      <c r="G61" s="6">
        <f t="shared" si="5"/>
        <v>4.9950000000000001</v>
      </c>
      <c r="H61" s="10" t="s">
        <v>27</v>
      </c>
      <c r="I61" s="10" t="s">
        <v>28</v>
      </c>
      <c r="N61">
        <v>3223.06</v>
      </c>
      <c r="O61">
        <v>0.40297100000000002</v>
      </c>
      <c r="P61">
        <v>2.9273142107862209</v>
      </c>
      <c r="Q61">
        <v>0.1373989488408614</v>
      </c>
      <c r="R61">
        <v>25.49</v>
      </c>
      <c r="S61">
        <v>43.3</v>
      </c>
      <c r="T61">
        <f t="shared" si="0"/>
        <v>8.2576730667178477</v>
      </c>
      <c r="U61">
        <f t="shared" si="1"/>
        <v>0.13762788444529747</v>
      </c>
      <c r="V61">
        <f t="shared" si="3"/>
        <v>62.482394966716662</v>
      </c>
      <c r="W61">
        <f t="shared" si="2"/>
        <v>50.6</v>
      </c>
      <c r="X61" s="8" t="s">
        <v>106</v>
      </c>
      <c r="Y61" t="s">
        <v>227</v>
      </c>
      <c r="Z61">
        <f t="shared" si="6"/>
        <v>62.482394966716662</v>
      </c>
      <c r="AA61">
        <f t="shared" si="7"/>
        <v>2.9273142107862209</v>
      </c>
      <c r="AC61" t="str">
        <f t="shared" si="8"/>
        <v/>
      </c>
      <c r="AD61" t="str">
        <f t="shared" si="10"/>
        <v/>
      </c>
    </row>
    <row r="62" spans="2:30" x14ac:dyDescent="0.3">
      <c r="B62" s="5" t="s">
        <v>107</v>
      </c>
      <c r="C62" s="6">
        <v>4.99</v>
      </c>
      <c r="D62" s="6">
        <v>4.99</v>
      </c>
      <c r="E62" s="6">
        <v>4.99</v>
      </c>
      <c r="F62" s="6">
        <v>4.99</v>
      </c>
      <c r="G62" s="6">
        <f t="shared" si="5"/>
        <v>4.99</v>
      </c>
      <c r="H62" s="7" t="s">
        <v>27</v>
      </c>
      <c r="I62" s="7" t="s">
        <v>28</v>
      </c>
      <c r="N62">
        <v>3436.24</v>
      </c>
      <c r="O62">
        <v>0.45894499999999999</v>
      </c>
      <c r="P62">
        <v>3.315677399219783</v>
      </c>
      <c r="Q62">
        <v>0.13837199719563831</v>
      </c>
      <c r="R62">
        <v>25.49</v>
      </c>
      <c r="S62">
        <v>43.2</v>
      </c>
      <c r="T62">
        <f t="shared" si="0"/>
        <v>8.2576730667178477</v>
      </c>
      <c r="U62">
        <f t="shared" si="1"/>
        <v>0.13762788444529747</v>
      </c>
      <c r="V62">
        <f t="shared" si="3"/>
        <v>66.61511261981795</v>
      </c>
      <c r="W62">
        <f t="shared" si="2"/>
        <v>54.4</v>
      </c>
      <c r="X62" s="5" t="s">
        <v>107</v>
      </c>
      <c r="Y62" t="s">
        <v>227</v>
      </c>
      <c r="Z62">
        <f t="shared" si="6"/>
        <v>66.61511261981795</v>
      </c>
      <c r="AA62">
        <f t="shared" si="7"/>
        <v>3.315677399219783</v>
      </c>
      <c r="AC62" t="str">
        <f t="shared" si="8"/>
        <v/>
      </c>
      <c r="AD62" t="str">
        <f t="shared" si="10"/>
        <v/>
      </c>
    </row>
    <row r="63" spans="2:30" x14ac:dyDescent="0.3">
      <c r="B63" s="8" t="s">
        <v>108</v>
      </c>
      <c r="C63" s="9">
        <v>4.9800000000000004</v>
      </c>
      <c r="D63" s="9">
        <v>4.97</v>
      </c>
      <c r="E63" s="9">
        <v>4.9800000000000004</v>
      </c>
      <c r="F63" s="9">
        <v>5</v>
      </c>
      <c r="G63" s="6">
        <f t="shared" si="5"/>
        <v>4.9824999999999999</v>
      </c>
      <c r="H63" s="7" t="s">
        <v>27</v>
      </c>
      <c r="I63" s="10" t="s">
        <v>28</v>
      </c>
      <c r="N63">
        <v>2980.68</v>
      </c>
      <c r="O63">
        <v>0.474493</v>
      </c>
      <c r="P63">
        <v>3.436962912816389</v>
      </c>
      <c r="Q63">
        <v>0.13857929748703449</v>
      </c>
      <c r="R63">
        <v>25.37</v>
      </c>
      <c r="S63">
        <v>44.5</v>
      </c>
      <c r="T63">
        <f t="shared" si="0"/>
        <v>8.2576730667178477</v>
      </c>
      <c r="U63">
        <f t="shared" si="1"/>
        <v>0.13762788444529747</v>
      </c>
      <c r="V63">
        <f t="shared" si="3"/>
        <v>57.783604720170587</v>
      </c>
      <c r="W63">
        <f t="shared" si="2"/>
        <v>47.3</v>
      </c>
      <c r="X63" s="8" t="s">
        <v>108</v>
      </c>
      <c r="Y63" t="s">
        <v>227</v>
      </c>
      <c r="Z63">
        <f t="shared" si="6"/>
        <v>57.783604720170587</v>
      </c>
      <c r="AA63">
        <f t="shared" si="7"/>
        <v>3.436962912816389</v>
      </c>
      <c r="AC63" t="str">
        <f t="shared" si="8"/>
        <v/>
      </c>
      <c r="AD63" t="str">
        <f t="shared" si="10"/>
        <v/>
      </c>
    </row>
    <row r="64" spans="2:30" x14ac:dyDescent="0.3">
      <c r="B64" s="5" t="s">
        <v>109</v>
      </c>
      <c r="C64" s="6">
        <v>4.9800000000000004</v>
      </c>
      <c r="D64" s="6">
        <v>4.99</v>
      </c>
      <c r="E64" s="6">
        <v>4.99</v>
      </c>
      <c r="F64" s="6">
        <v>4.9800000000000004</v>
      </c>
      <c r="G64" s="6">
        <f>SUM(C64:F64)/4</f>
        <v>4.9850000000000003</v>
      </c>
      <c r="H64" s="10" t="s">
        <v>27</v>
      </c>
      <c r="I64" s="7" t="s">
        <v>28</v>
      </c>
      <c r="N64">
        <v>1840.08</v>
      </c>
      <c r="O64">
        <v>0.37700899999999998</v>
      </c>
      <c r="P64">
        <v>2.715857897446436</v>
      </c>
      <c r="Q64">
        <v>0.1383399983537062</v>
      </c>
      <c r="R64">
        <v>25.4</v>
      </c>
      <c r="S64">
        <v>43.3</v>
      </c>
      <c r="T64">
        <f t="shared" si="0"/>
        <v>8.2576730667178477</v>
      </c>
      <c r="U64">
        <f t="shared" si="1"/>
        <v>0.13762788444529747</v>
      </c>
      <c r="V64">
        <f t="shared" si="3"/>
        <v>35.671878689926963</v>
      </c>
      <c r="W64">
        <f t="shared" si="2"/>
        <v>28.8</v>
      </c>
      <c r="X64" s="5" t="s">
        <v>109</v>
      </c>
      <c r="Y64" t="s">
        <v>227</v>
      </c>
      <c r="Z64">
        <f t="shared" si="6"/>
        <v>35.671878689926963</v>
      </c>
      <c r="AA64">
        <f t="shared" si="7"/>
        <v>2.715857897446436</v>
      </c>
      <c r="AC64" t="str">
        <f t="shared" si="8"/>
        <v/>
      </c>
      <c r="AD64" t="str">
        <f t="shared" si="10"/>
        <v/>
      </c>
    </row>
    <row r="65" spans="2:30" x14ac:dyDescent="0.3">
      <c r="B65" s="8" t="s">
        <v>110</v>
      </c>
      <c r="C65" s="9">
        <v>4.9800000000000004</v>
      </c>
      <c r="D65" s="9">
        <v>5</v>
      </c>
      <c r="E65" s="9">
        <v>5</v>
      </c>
      <c r="F65" s="9">
        <v>4.99</v>
      </c>
      <c r="G65" s="6">
        <f t="shared" si="5"/>
        <v>4.9924999999999997</v>
      </c>
      <c r="H65" s="7" t="s">
        <v>27</v>
      </c>
      <c r="I65" s="10" t="s">
        <v>28</v>
      </c>
      <c r="N65">
        <v>3005.54</v>
      </c>
      <c r="O65">
        <v>0.60413600000000001</v>
      </c>
      <c r="P65">
        <v>4.3804264484296072</v>
      </c>
      <c r="Q65">
        <v>0.1378491103132457</v>
      </c>
      <c r="R65">
        <v>25.44</v>
      </c>
      <c r="S65">
        <v>43.4</v>
      </c>
      <c r="T65">
        <f t="shared" si="0"/>
        <v>8.2576730667178477</v>
      </c>
      <c r="U65">
        <f t="shared" si="1"/>
        <v>0.13762788444529747</v>
      </c>
      <c r="V65">
        <f t="shared" si="3"/>
        <v>58.265541866507476</v>
      </c>
      <c r="W65">
        <f t="shared" si="2"/>
        <v>48.4</v>
      </c>
      <c r="X65" s="8" t="s">
        <v>110</v>
      </c>
      <c r="Y65" t="s">
        <v>227</v>
      </c>
      <c r="Z65">
        <f t="shared" si="6"/>
        <v>58.265541866507476</v>
      </c>
      <c r="AA65">
        <f t="shared" si="7"/>
        <v>4.3804264484296072</v>
      </c>
      <c r="AC65" t="str">
        <f t="shared" si="8"/>
        <v/>
      </c>
      <c r="AD65" t="str">
        <f t="shared" si="10"/>
        <v/>
      </c>
    </row>
    <row r="66" spans="2:30" x14ac:dyDescent="0.3">
      <c r="B66" s="5" t="s">
        <v>111</v>
      </c>
      <c r="C66" s="6">
        <v>4.99</v>
      </c>
      <c r="D66" s="6">
        <v>4.99</v>
      </c>
      <c r="E66" s="6">
        <v>4.99</v>
      </c>
      <c r="F66" s="6">
        <v>5</v>
      </c>
      <c r="G66" s="6">
        <f t="shared" si="5"/>
        <v>4.9924999999999997</v>
      </c>
      <c r="H66" s="7" t="s">
        <v>27</v>
      </c>
      <c r="I66" s="7" t="s">
        <v>28</v>
      </c>
      <c r="N66">
        <v>5183.43</v>
      </c>
      <c r="O66">
        <v>0.67986800000000003</v>
      </c>
      <c r="P66">
        <v>4.9296057641365536</v>
      </c>
      <c r="Q66">
        <v>0.13801107382507569</v>
      </c>
      <c r="R66">
        <v>25.48</v>
      </c>
      <c r="S66">
        <v>43.1</v>
      </c>
      <c r="T66">
        <f t="shared" si="0"/>
        <v>8.2576730667178477</v>
      </c>
      <c r="U66">
        <f t="shared" si="1"/>
        <v>0.13762788444529747</v>
      </c>
      <c r="V66">
        <f t="shared" si="3"/>
        <v>100.48622133696801</v>
      </c>
      <c r="W66">
        <f t="shared" si="2"/>
        <v>84.1</v>
      </c>
      <c r="X66" s="5" t="s">
        <v>111</v>
      </c>
      <c r="Y66" t="s">
        <v>227</v>
      </c>
      <c r="Z66">
        <f t="shared" si="6"/>
        <v>100.48622133696801</v>
      </c>
      <c r="AA66">
        <f t="shared" si="7"/>
        <v>4.9296057641365536</v>
      </c>
      <c r="AC66" t="str">
        <f t="shared" si="8"/>
        <v/>
      </c>
      <c r="AD66" t="str">
        <f t="shared" si="10"/>
        <v/>
      </c>
    </row>
    <row r="67" spans="2:30" x14ac:dyDescent="0.3">
      <c r="B67" s="8" t="s">
        <v>112</v>
      </c>
      <c r="C67" s="9">
        <v>4.97</v>
      </c>
      <c r="D67" s="9">
        <v>4.97</v>
      </c>
      <c r="E67" s="9">
        <v>4.9800000000000004</v>
      </c>
      <c r="F67" s="9">
        <v>4.97</v>
      </c>
      <c r="G67" s="6">
        <f t="shared" si="5"/>
        <v>4.9725000000000001</v>
      </c>
      <c r="H67" s="10" t="s">
        <v>27</v>
      </c>
      <c r="I67" s="10" t="s">
        <v>28</v>
      </c>
      <c r="N67">
        <v>2312.56</v>
      </c>
      <c r="O67">
        <v>0.495286</v>
      </c>
      <c r="P67">
        <v>3.6060740100875899</v>
      </c>
      <c r="Q67">
        <v>0.13777347721871649</v>
      </c>
      <c r="R67">
        <v>25.49</v>
      </c>
      <c r="S67">
        <v>43.2</v>
      </c>
      <c r="T67">
        <f t="shared" si="0"/>
        <v>8.2576730667178477</v>
      </c>
      <c r="U67">
        <f t="shared" si="1"/>
        <v>0.13762788444529747</v>
      </c>
      <c r="V67">
        <f t="shared" si="3"/>
        <v>44.831398517008772</v>
      </c>
      <c r="W67">
        <f t="shared" si="2"/>
        <v>36.799999999999997</v>
      </c>
      <c r="X67" s="8" t="s">
        <v>112</v>
      </c>
      <c r="Y67" t="s">
        <v>227</v>
      </c>
      <c r="Z67">
        <f t="shared" si="6"/>
        <v>44.831398517008772</v>
      </c>
      <c r="AA67">
        <f t="shared" si="7"/>
        <v>3.6060740100875899</v>
      </c>
      <c r="AC67" t="str">
        <f t="shared" si="8"/>
        <v/>
      </c>
      <c r="AD67" t="str">
        <f t="shared" si="10"/>
        <v/>
      </c>
    </row>
    <row r="68" spans="2:30" x14ac:dyDescent="0.3">
      <c r="B68" s="5" t="s">
        <v>113</v>
      </c>
      <c r="C68" s="6">
        <v>4.96</v>
      </c>
      <c r="D68" s="6">
        <v>4.9800000000000004</v>
      </c>
      <c r="E68" s="6">
        <v>4.96</v>
      </c>
      <c r="F68" s="6">
        <v>4.95</v>
      </c>
      <c r="G68" s="6">
        <f t="shared" si="5"/>
        <v>4.9625000000000004</v>
      </c>
      <c r="H68" s="7" t="s">
        <v>27</v>
      </c>
      <c r="I68" s="7" t="s">
        <v>28</v>
      </c>
      <c r="N68">
        <v>2019.87</v>
      </c>
      <c r="O68">
        <v>0.47616399999999998</v>
      </c>
      <c r="P68">
        <v>3.4341071309901809</v>
      </c>
      <c r="Q68">
        <v>0.1389417394364586</v>
      </c>
      <c r="R68">
        <v>25.5</v>
      </c>
      <c r="S68">
        <v>43.1</v>
      </c>
      <c r="T68">
        <f t="shared" si="0"/>
        <v>8.2576730667178477</v>
      </c>
      <c r="U68">
        <f t="shared" si="1"/>
        <v>0.13762788444529747</v>
      </c>
      <c r="V68">
        <f t="shared" si="3"/>
        <v>39.157296209633699</v>
      </c>
      <c r="W68">
        <f t="shared" si="2"/>
        <v>32</v>
      </c>
      <c r="X68" s="5" t="s">
        <v>113</v>
      </c>
      <c r="Y68" t="s">
        <v>227</v>
      </c>
      <c r="Z68">
        <f t="shared" si="6"/>
        <v>39.157296209633699</v>
      </c>
      <c r="AA68">
        <f t="shared" si="7"/>
        <v>3.4341071309901809</v>
      </c>
      <c r="AC68" t="str">
        <f t="shared" si="8"/>
        <v/>
      </c>
      <c r="AD68" t="str">
        <f t="shared" si="10"/>
        <v/>
      </c>
    </row>
    <row r="69" spans="2:30" x14ac:dyDescent="0.3">
      <c r="B69" s="8" t="s">
        <v>114</v>
      </c>
      <c r="C69" s="9">
        <v>4.99</v>
      </c>
      <c r="D69" s="9">
        <v>4.99</v>
      </c>
      <c r="E69" s="9">
        <v>4.9800000000000004</v>
      </c>
      <c r="F69" s="9">
        <v>4.9800000000000004</v>
      </c>
      <c r="G69" s="6">
        <f t="shared" si="5"/>
        <v>4.9850000000000003</v>
      </c>
      <c r="H69" s="7" t="s">
        <v>27</v>
      </c>
      <c r="I69" s="10" t="s">
        <v>28</v>
      </c>
      <c r="N69">
        <v>4321.6799999999994</v>
      </c>
      <c r="O69">
        <v>0.50085000000000002</v>
      </c>
      <c r="P69">
        <v>3.6070638176692822</v>
      </c>
      <c r="Q69">
        <v>0.1386786086756974</v>
      </c>
      <c r="R69">
        <v>25.49</v>
      </c>
      <c r="S69">
        <v>43.2</v>
      </c>
      <c r="T69">
        <f t="shared" si="0"/>
        <v>8.2576730667178477</v>
      </c>
      <c r="U69">
        <f t="shared" si="1"/>
        <v>0.13762788444529747</v>
      </c>
      <c r="V69">
        <f t="shared" si="3"/>
        <v>83.780294713644793</v>
      </c>
      <c r="W69">
        <f t="shared" si="2"/>
        <v>68.8</v>
      </c>
      <c r="X69" s="8" t="s">
        <v>114</v>
      </c>
      <c r="Y69" t="s">
        <v>227</v>
      </c>
      <c r="Z69">
        <f t="shared" si="6"/>
        <v>83.780294713644793</v>
      </c>
      <c r="AA69">
        <f t="shared" si="7"/>
        <v>3.6070638176692822</v>
      </c>
      <c r="AC69" t="str">
        <f t="shared" si="8"/>
        <v/>
      </c>
      <c r="AD69" t="str">
        <f t="shared" si="10"/>
        <v/>
      </c>
    </row>
    <row r="70" spans="2:30" x14ac:dyDescent="0.3">
      <c r="B70" s="5" t="s">
        <v>115</v>
      </c>
      <c r="C70" s="6">
        <v>4.97</v>
      </c>
      <c r="D70" s="6">
        <v>4.97</v>
      </c>
      <c r="E70" s="6">
        <v>4.96</v>
      </c>
      <c r="F70" s="6">
        <v>4.96</v>
      </c>
      <c r="G70" s="6">
        <f t="shared" si="5"/>
        <v>4.9649999999999999</v>
      </c>
      <c r="H70" s="10" t="s">
        <v>27</v>
      </c>
      <c r="I70" s="7" t="s">
        <v>28</v>
      </c>
      <c r="N70">
        <v>2750.52</v>
      </c>
      <c r="O70">
        <v>0.45414199999999999</v>
      </c>
      <c r="P70">
        <v>3.277064733233463</v>
      </c>
      <c r="Q70">
        <v>0.13860531763471909</v>
      </c>
      <c r="R70">
        <v>25.52</v>
      </c>
      <c r="S70">
        <v>43</v>
      </c>
      <c r="T70">
        <f t="shared" si="0"/>
        <v>8.2576730667178477</v>
      </c>
      <c r="U70">
        <f t="shared" si="1"/>
        <v>0.13762788444529747</v>
      </c>
      <c r="V70">
        <f t="shared" si="3"/>
        <v>53.32171197677161</v>
      </c>
      <c r="W70">
        <f t="shared" si="2"/>
        <v>43.5</v>
      </c>
      <c r="X70" s="5" t="s">
        <v>115</v>
      </c>
      <c r="Y70" t="s">
        <v>227</v>
      </c>
      <c r="Z70">
        <f t="shared" si="6"/>
        <v>53.32171197677161</v>
      </c>
      <c r="AA70">
        <f t="shared" si="7"/>
        <v>3.277064733233463</v>
      </c>
      <c r="AC70" t="str">
        <f t="shared" si="8"/>
        <v/>
      </c>
      <c r="AD70" t="str">
        <f t="shared" si="10"/>
        <v/>
      </c>
    </row>
    <row r="71" spans="2:30" x14ac:dyDescent="0.3">
      <c r="B71" s="8" t="s">
        <v>116</v>
      </c>
      <c r="C71" s="9">
        <v>4.97</v>
      </c>
      <c r="D71" s="9">
        <v>4.96</v>
      </c>
      <c r="E71" s="9">
        <v>4.9800000000000004</v>
      </c>
      <c r="F71" s="9">
        <v>4.99</v>
      </c>
      <c r="G71" s="6">
        <f t="shared" si="5"/>
        <v>4.9749999999999996</v>
      </c>
      <c r="H71" s="7" t="s">
        <v>27</v>
      </c>
      <c r="I71" s="10" t="s">
        <v>28</v>
      </c>
      <c r="N71">
        <v>3653.13</v>
      </c>
      <c r="O71">
        <v>0.446552</v>
      </c>
      <c r="P71">
        <v>3.2198924340083921</v>
      </c>
      <c r="Q71">
        <v>0.1382147894089075</v>
      </c>
      <c r="R71">
        <v>25.53</v>
      </c>
      <c r="S71">
        <v>43.4</v>
      </c>
      <c r="T71">
        <f t="shared" si="0"/>
        <v>8.2576730667178477</v>
      </c>
      <c r="U71">
        <f t="shared" si="1"/>
        <v>0.13762788444529747</v>
      </c>
      <c r="V71">
        <f t="shared" si="3"/>
        <v>70.819752509963081</v>
      </c>
      <c r="W71">
        <f t="shared" si="2"/>
        <v>57.7</v>
      </c>
      <c r="X71" s="8" t="s">
        <v>116</v>
      </c>
      <c r="Y71" t="s">
        <v>227</v>
      </c>
      <c r="Z71">
        <f t="shared" si="6"/>
        <v>70.819752509963081</v>
      </c>
      <c r="AA71">
        <f t="shared" si="7"/>
        <v>3.2198924340083921</v>
      </c>
      <c r="AC71" t="str">
        <f t="shared" si="8"/>
        <v/>
      </c>
      <c r="AD71" t="str">
        <f t="shared" si="10"/>
        <v/>
      </c>
    </row>
    <row r="72" spans="2:30" x14ac:dyDescent="0.3">
      <c r="B72" s="5" t="s">
        <v>117</v>
      </c>
      <c r="C72" s="6">
        <v>4.96</v>
      </c>
      <c r="D72" s="6">
        <v>4.97</v>
      </c>
      <c r="E72" s="6">
        <v>4.96</v>
      </c>
      <c r="F72" s="6">
        <v>4.97</v>
      </c>
      <c r="G72" s="6">
        <f t="shared" si="5"/>
        <v>4.9649999999999999</v>
      </c>
      <c r="H72" s="7" t="s">
        <v>27</v>
      </c>
      <c r="I72" s="7" t="s">
        <v>28</v>
      </c>
      <c r="N72">
        <v>3112.04</v>
      </c>
      <c r="O72">
        <v>0.58428000000000002</v>
      </c>
      <c r="P72">
        <v>4.240068100288676</v>
      </c>
      <c r="Q72">
        <v>0.1378712293275117</v>
      </c>
      <c r="R72">
        <v>25.55</v>
      </c>
      <c r="S72">
        <v>43</v>
      </c>
      <c r="T72">
        <f t="shared" si="0"/>
        <v>8.2576730667178477</v>
      </c>
      <c r="U72">
        <f t="shared" si="1"/>
        <v>0.13762788444529747</v>
      </c>
      <c r="V72">
        <f t="shared" si="3"/>
        <v>60.330155948763256</v>
      </c>
      <c r="W72">
        <f t="shared" si="2"/>
        <v>50</v>
      </c>
      <c r="X72" s="5" t="s">
        <v>117</v>
      </c>
      <c r="Y72" t="s">
        <v>227</v>
      </c>
      <c r="Z72">
        <f t="shared" si="6"/>
        <v>60.330155948763256</v>
      </c>
      <c r="AA72">
        <f t="shared" si="7"/>
        <v>4.240068100288676</v>
      </c>
      <c r="AC72" t="str">
        <f t="shared" si="8"/>
        <v/>
      </c>
      <c r="AD72" t="str">
        <f t="shared" si="10"/>
        <v/>
      </c>
    </row>
    <row r="73" spans="2:30" x14ac:dyDescent="0.3">
      <c r="B73" s="8" t="s">
        <v>118</v>
      </c>
      <c r="C73" s="9">
        <v>4.99</v>
      </c>
      <c r="D73" s="9">
        <v>4.99</v>
      </c>
      <c r="E73" s="9">
        <v>4.9800000000000004</v>
      </c>
      <c r="F73" s="9">
        <v>4.99</v>
      </c>
      <c r="G73" s="6">
        <f t="shared" si="5"/>
        <v>4.9875000000000007</v>
      </c>
      <c r="H73" s="10" t="s">
        <v>27</v>
      </c>
      <c r="I73" s="10" t="s">
        <v>28</v>
      </c>
      <c r="N73">
        <v>3426.14</v>
      </c>
      <c r="O73">
        <v>0.40243299999999999</v>
      </c>
      <c r="P73">
        <v>2.9035861432394201</v>
      </c>
      <c r="Q73">
        <v>0.13830717209283691</v>
      </c>
      <c r="R73">
        <v>25.5</v>
      </c>
      <c r="S73">
        <v>43.1</v>
      </c>
      <c r="T73">
        <f t="shared" si="0"/>
        <v>8.2576730667178477</v>
      </c>
      <c r="U73">
        <f t="shared" si="1"/>
        <v>0.13762788444529747</v>
      </c>
      <c r="V73">
        <f t="shared" si="3"/>
        <v>66.419313537838761</v>
      </c>
      <c r="W73">
        <f t="shared" si="2"/>
        <v>53.8</v>
      </c>
      <c r="X73" s="8" t="s">
        <v>118</v>
      </c>
      <c r="Y73" t="s">
        <v>227</v>
      </c>
      <c r="Z73">
        <f t="shared" si="6"/>
        <v>66.419313537838761</v>
      </c>
      <c r="AA73">
        <f t="shared" si="7"/>
        <v>2.9035861432394201</v>
      </c>
      <c r="AC73" t="str">
        <f t="shared" si="8"/>
        <v/>
      </c>
      <c r="AD73" t="str">
        <f t="shared" si="10"/>
        <v/>
      </c>
    </row>
    <row r="74" spans="2:30" x14ac:dyDescent="0.3">
      <c r="B74" s="5" t="s">
        <v>119</v>
      </c>
      <c r="C74" s="6">
        <v>4.99</v>
      </c>
      <c r="D74" s="6">
        <v>4.97</v>
      </c>
      <c r="E74" s="6">
        <v>4.9800000000000004</v>
      </c>
      <c r="F74" s="6">
        <v>4.97</v>
      </c>
      <c r="G74" s="6">
        <f t="shared" si="5"/>
        <v>4.9775</v>
      </c>
      <c r="H74" s="7" t="s">
        <v>27</v>
      </c>
      <c r="I74" s="7" t="s">
        <v>28</v>
      </c>
      <c r="N74">
        <v>2613.29</v>
      </c>
      <c r="O74">
        <v>0.358794</v>
      </c>
      <c r="P74">
        <v>2.5701863165276069</v>
      </c>
      <c r="Q74">
        <v>0.13900264741127419</v>
      </c>
      <c r="R74">
        <v>25.53</v>
      </c>
      <c r="S74">
        <v>43</v>
      </c>
      <c r="T74">
        <f t="shared" si="0"/>
        <v>8.2576730667178477</v>
      </c>
      <c r="U74">
        <f t="shared" si="1"/>
        <v>0.13762788444529747</v>
      </c>
      <c r="V74">
        <f t="shared" si="3"/>
        <v>50.661364648058367</v>
      </c>
      <c r="W74">
        <f t="shared" si="2"/>
        <v>40.700000000000003</v>
      </c>
      <c r="X74" s="5" t="s">
        <v>119</v>
      </c>
      <c r="Y74" t="s">
        <v>228</v>
      </c>
      <c r="Z74" t="str">
        <f t="shared" si="6"/>
        <v/>
      </c>
      <c r="AA74" t="str">
        <f t="shared" si="7"/>
        <v/>
      </c>
      <c r="AC74">
        <f t="shared" si="8"/>
        <v>50.661364648058367</v>
      </c>
      <c r="AD74">
        <f t="shared" si="10"/>
        <v>2.5701863165276069</v>
      </c>
    </row>
    <row r="75" spans="2:30" x14ac:dyDescent="0.3">
      <c r="B75" s="8" t="s">
        <v>120</v>
      </c>
      <c r="C75" s="9">
        <v>4.9800000000000004</v>
      </c>
      <c r="D75" s="9">
        <v>4.9800000000000004</v>
      </c>
      <c r="E75" s="9">
        <v>4.9800000000000004</v>
      </c>
      <c r="F75" s="9">
        <v>4.99</v>
      </c>
      <c r="G75" s="6">
        <f t="shared" si="5"/>
        <v>4.9824999999999999</v>
      </c>
      <c r="H75" s="7" t="s">
        <v>27</v>
      </c>
      <c r="I75" s="10" t="s">
        <v>28</v>
      </c>
      <c r="N75">
        <v>2997.05</v>
      </c>
      <c r="O75">
        <v>0.45650000000000002</v>
      </c>
      <c r="P75">
        <v>3.2852885705954038</v>
      </c>
      <c r="Q75">
        <v>0.13886014826490001</v>
      </c>
      <c r="R75">
        <v>25.53</v>
      </c>
      <c r="S75">
        <v>43.3</v>
      </c>
      <c r="T75">
        <f t="shared" si="0"/>
        <v>8.2576730667178477</v>
      </c>
      <c r="U75">
        <f t="shared" si="1"/>
        <v>0.13762788444529747</v>
      </c>
      <c r="V75">
        <f t="shared" si="3"/>
        <v>58.100954321358643</v>
      </c>
      <c r="W75">
        <f t="shared" si="2"/>
        <v>47.4</v>
      </c>
      <c r="X75" s="8" t="s">
        <v>120</v>
      </c>
      <c r="Y75" t="s">
        <v>227</v>
      </c>
      <c r="Z75">
        <f t="shared" si="6"/>
        <v>58.100954321358643</v>
      </c>
      <c r="AA75">
        <f t="shared" si="7"/>
        <v>3.2852885705954038</v>
      </c>
      <c r="AC75" t="str">
        <f t="shared" si="8"/>
        <v/>
      </c>
      <c r="AD75" t="str">
        <f t="shared" si="9"/>
        <v/>
      </c>
    </row>
    <row r="76" spans="2:30" x14ac:dyDescent="0.3">
      <c r="B76" s="5" t="s">
        <v>121</v>
      </c>
      <c r="C76" s="6">
        <v>4.96</v>
      </c>
      <c r="D76" s="6">
        <v>4.97</v>
      </c>
      <c r="E76" s="6">
        <v>4.97</v>
      </c>
      <c r="F76" s="6">
        <v>4.9800000000000004</v>
      </c>
      <c r="G76" s="6">
        <f t="shared" si="5"/>
        <v>4.97</v>
      </c>
      <c r="H76" s="10" t="s">
        <v>27</v>
      </c>
      <c r="I76" s="7" t="s">
        <v>28</v>
      </c>
      <c r="N76">
        <v>3307.67</v>
      </c>
      <c r="O76">
        <v>0.68048900000000001</v>
      </c>
      <c r="P76">
        <v>4.9150630352394407</v>
      </c>
      <c r="Q76">
        <v>0.1381404386632864</v>
      </c>
      <c r="R76">
        <v>25.55</v>
      </c>
      <c r="S76">
        <v>43.1</v>
      </c>
      <c r="T76">
        <f t="shared" si="0"/>
        <v>8.2576730667178477</v>
      </c>
      <c r="U76">
        <f t="shared" si="1"/>
        <v>0.13762788444529747</v>
      </c>
      <c r="V76">
        <f t="shared" si="3"/>
        <v>64.122648464366065</v>
      </c>
      <c r="W76">
        <f t="shared" si="2"/>
        <v>53.7</v>
      </c>
      <c r="X76" s="5" t="s">
        <v>121</v>
      </c>
      <c r="Y76" t="s">
        <v>227</v>
      </c>
      <c r="Z76">
        <f t="shared" si="6"/>
        <v>64.122648464366065</v>
      </c>
      <c r="AA76">
        <f t="shared" si="7"/>
        <v>4.9150630352394407</v>
      </c>
      <c r="AC76" t="str">
        <f t="shared" si="8"/>
        <v/>
      </c>
      <c r="AD76" t="str">
        <f t="shared" si="9"/>
        <v/>
      </c>
    </row>
    <row r="77" spans="2:30" x14ac:dyDescent="0.3">
      <c r="B77" s="8" t="s">
        <v>122</v>
      </c>
      <c r="C77" s="1">
        <v>4.97</v>
      </c>
      <c r="D77" s="1">
        <v>4.9400000000000004</v>
      </c>
      <c r="E77" s="1">
        <v>4.95</v>
      </c>
      <c r="F77" s="1">
        <v>4.95</v>
      </c>
      <c r="G77" s="6">
        <f t="shared" si="5"/>
        <v>4.9524999999999997</v>
      </c>
      <c r="H77" s="7" t="s">
        <v>27</v>
      </c>
      <c r="I77" s="10" t="s">
        <v>28</v>
      </c>
      <c r="N77">
        <v>3102.49</v>
      </c>
      <c r="O77">
        <v>0.38979000000000003</v>
      </c>
      <c r="P77">
        <v>2.8090456583595418</v>
      </c>
      <c r="Q77">
        <v>0.1386137347720153</v>
      </c>
      <c r="R77">
        <v>25.38</v>
      </c>
      <c r="S77">
        <v>43.3</v>
      </c>
      <c r="T77">
        <f t="shared" si="0"/>
        <v>8.2576730667178477</v>
      </c>
      <c r="U77">
        <f t="shared" si="1"/>
        <v>0.13762788444529747</v>
      </c>
      <c r="V77">
        <f t="shared" si="3"/>
        <v>60.145019193030457</v>
      </c>
      <c r="W77">
        <f t="shared" si="2"/>
        <v>48.6</v>
      </c>
      <c r="X77" s="8" t="s">
        <v>122</v>
      </c>
      <c r="Y77" t="s">
        <v>227</v>
      </c>
      <c r="Z77">
        <f t="shared" si="6"/>
        <v>60.145019193030457</v>
      </c>
      <c r="AA77">
        <f t="shared" si="7"/>
        <v>2.8090456583595418</v>
      </c>
      <c r="AC77" t="str">
        <f t="shared" si="8"/>
        <v/>
      </c>
      <c r="AD77" t="str">
        <f t="shared" si="9"/>
        <v/>
      </c>
    </row>
    <row r="78" spans="2:30" s="28" customFormat="1" x14ac:dyDescent="0.3">
      <c r="B78" s="2" t="s">
        <v>10</v>
      </c>
      <c r="C78" s="3" t="s">
        <v>11</v>
      </c>
      <c r="D78" s="3" t="s">
        <v>12</v>
      </c>
      <c r="E78" s="3" t="s">
        <v>13</v>
      </c>
      <c r="F78" s="3" t="s">
        <v>14</v>
      </c>
      <c r="G78" s="3" t="s">
        <v>17</v>
      </c>
      <c r="H78" s="3" t="s">
        <v>29</v>
      </c>
      <c r="I78" s="4" t="s">
        <v>26</v>
      </c>
      <c r="T78" s="28">
        <f t="shared" si="0"/>
        <v>8.2576730667178477</v>
      </c>
      <c r="U78" s="28">
        <f t="shared" si="1"/>
        <v>0.13762788444529747</v>
      </c>
      <c r="V78" s="28">
        <f t="shared" si="3"/>
        <v>0</v>
      </c>
      <c r="W78" s="28">
        <f t="shared" si="2"/>
        <v>0</v>
      </c>
    </row>
    <row r="79" spans="2:30" x14ac:dyDescent="0.3">
      <c r="B79" s="5" t="s">
        <v>123</v>
      </c>
      <c r="C79" s="6">
        <v>4.96</v>
      </c>
      <c r="D79" s="6">
        <v>4.96</v>
      </c>
      <c r="E79" s="6">
        <v>4.95</v>
      </c>
      <c r="F79" s="6">
        <v>4.96</v>
      </c>
      <c r="G79" s="6">
        <f>SUM(C79:F79)/4</f>
        <v>4.9575000000000005</v>
      </c>
      <c r="H79" s="7" t="s">
        <v>27</v>
      </c>
      <c r="I79" s="7" t="s">
        <v>28</v>
      </c>
      <c r="N79" s="29">
        <v>4765.1000000000004</v>
      </c>
      <c r="O79" s="29">
        <v>0.52076</v>
      </c>
      <c r="P79" s="29">
        <v>3.784500028393182</v>
      </c>
      <c r="Q79" s="29">
        <v>0.1384827872908774</v>
      </c>
      <c r="R79" s="29">
        <v>25.38</v>
      </c>
      <c r="S79" s="29">
        <v>36</v>
      </c>
      <c r="T79">
        <f t="shared" si="0"/>
        <v>8.2576730667178477</v>
      </c>
      <c r="U79">
        <f t="shared" si="1"/>
        <v>0.13762788444529747</v>
      </c>
      <c r="V79">
        <f t="shared" si="3"/>
        <v>92.37645599396275</v>
      </c>
      <c r="W79">
        <f t="shared" si="2"/>
        <v>76</v>
      </c>
      <c r="X79" s="5" t="s">
        <v>123</v>
      </c>
      <c r="Y79" t="s">
        <v>227</v>
      </c>
      <c r="Z79">
        <f>V79</f>
        <v>92.37645599396275</v>
      </c>
      <c r="AA79">
        <f>P79</f>
        <v>3.784500028393182</v>
      </c>
      <c r="AD79" t="str" cm="1">
        <f t="array" ref="AD79:AD107">IF(W79:W107&lt;30,W79:W107,"")</f>
        <v/>
      </c>
    </row>
    <row r="80" spans="2:30" x14ac:dyDescent="0.3">
      <c r="B80" s="8" t="s">
        <v>124</v>
      </c>
      <c r="C80" s="9">
        <v>4.96</v>
      </c>
      <c r="D80" s="9">
        <v>4.95</v>
      </c>
      <c r="E80" s="9">
        <v>4.95</v>
      </c>
      <c r="F80" s="9">
        <v>4.95</v>
      </c>
      <c r="G80" s="6">
        <f t="shared" ref="G80:G108" si="11">SUM(C80:F80)/4</f>
        <v>4.9524999999999997</v>
      </c>
      <c r="H80" s="10" t="s">
        <v>27</v>
      </c>
      <c r="I80" s="10" t="s">
        <v>28</v>
      </c>
      <c r="N80">
        <v>3909.5</v>
      </c>
      <c r="O80">
        <v>0.40304899999999999</v>
      </c>
      <c r="P80">
        <v>2.9046534870423559</v>
      </c>
      <c r="Q80">
        <v>0.13845226576055519</v>
      </c>
      <c r="R80">
        <v>25.52</v>
      </c>
      <c r="S80">
        <v>35.6</v>
      </c>
      <c r="T80">
        <f t="shared" si="0"/>
        <v>8.2576730667178477</v>
      </c>
      <c r="U80">
        <f t="shared" si="1"/>
        <v>0.13762788444529747</v>
      </c>
      <c r="V80">
        <f t="shared" si="3"/>
        <v>75.789753564121924</v>
      </c>
      <c r="W80">
        <f t="shared" si="2"/>
        <v>61.4</v>
      </c>
      <c r="X80" s="8" t="s">
        <v>124</v>
      </c>
      <c r="Y80" t="s">
        <v>227</v>
      </c>
      <c r="Z80">
        <f>V80</f>
        <v>75.789753564121924</v>
      </c>
      <c r="AA80">
        <f>P80</f>
        <v>2.9046534870423559</v>
      </c>
      <c r="AD80" t="str">
        <v/>
      </c>
    </row>
    <row r="81" spans="2:30" x14ac:dyDescent="0.3">
      <c r="B81" s="5" t="s">
        <v>125</v>
      </c>
      <c r="C81" s="6">
        <v>4.97</v>
      </c>
      <c r="D81" s="6">
        <v>4.97</v>
      </c>
      <c r="E81" s="6">
        <v>4.96</v>
      </c>
      <c r="F81" s="6">
        <v>4.96</v>
      </c>
      <c r="G81" s="6">
        <f t="shared" si="11"/>
        <v>4.9649999999999999</v>
      </c>
      <c r="H81" s="7" t="s">
        <v>27</v>
      </c>
      <c r="I81" s="7" t="s">
        <v>28</v>
      </c>
      <c r="N81">
        <v>3092.33</v>
      </c>
      <c r="O81">
        <v>0.59434200000000004</v>
      </c>
      <c r="P81">
        <v>4.3227506914100893</v>
      </c>
      <c r="Q81">
        <v>0.1376600343191467</v>
      </c>
      <c r="R81">
        <v>25.6</v>
      </c>
      <c r="S81">
        <v>35.5</v>
      </c>
      <c r="T81">
        <f t="shared" si="0"/>
        <v>8.2576730667178477</v>
      </c>
      <c r="U81">
        <f t="shared" si="1"/>
        <v>0.13762788444529747</v>
      </c>
      <c r="V81">
        <f t="shared" si="3"/>
        <v>59.948056948188039</v>
      </c>
      <c r="W81">
        <f t="shared" si="2"/>
        <v>49.8</v>
      </c>
      <c r="X81" s="5" t="s">
        <v>125</v>
      </c>
      <c r="Y81" t="s">
        <v>228</v>
      </c>
      <c r="AB81" cm="1">
        <f t="array" ref="AB81:AB83">V81:V83</f>
        <v>59.948056948188039</v>
      </c>
      <c r="AC81">
        <f>P81</f>
        <v>4.3227506914100893</v>
      </c>
      <c r="AD81" t="str">
        <v/>
      </c>
    </row>
    <row r="82" spans="2:30" x14ac:dyDescent="0.3">
      <c r="B82" s="8" t="s">
        <v>126</v>
      </c>
      <c r="C82" s="9">
        <v>4.95</v>
      </c>
      <c r="D82" s="9">
        <v>4.96</v>
      </c>
      <c r="E82" s="9">
        <v>4.96</v>
      </c>
      <c r="F82" s="9">
        <v>4.96</v>
      </c>
      <c r="G82" s="6">
        <f t="shared" si="11"/>
        <v>4.9575000000000005</v>
      </c>
      <c r="H82" s="7" t="s">
        <v>27</v>
      </c>
      <c r="I82" s="10" t="s">
        <v>28</v>
      </c>
      <c r="N82">
        <v>1906.68</v>
      </c>
      <c r="O82">
        <v>0.205038</v>
      </c>
      <c r="P82">
        <v>1.4903136270773769</v>
      </c>
      <c r="Q82">
        <v>0.13712646242132551</v>
      </c>
      <c r="R82">
        <v>25.65</v>
      </c>
      <c r="S82">
        <v>35.799999999999997</v>
      </c>
      <c r="T82">
        <f t="shared" ref="T82:T145" si="12">U82*60</f>
        <v>8.2576730667178477</v>
      </c>
      <c r="U82">
        <f t="shared" ref="U82:U145" si="13">($G$9^2)/(6*$G$7*$G$5)*$I$2</f>
        <v>0.13762788444529747</v>
      </c>
      <c r="V82">
        <f t="shared" ref="V82:V145" si="14">(3*N82)/(2 * PI() * $G$5^2)*((1-$G$6)*($G$9^2-$G$10^2)/(2 * $G$12^2)+(1+$G$6)*LN($G$9/$G$10))</f>
        <v>36.962989468126352</v>
      </c>
      <c r="W82">
        <f t="shared" ref="W82:W145" si="15">ROUND(V82*(P82/($G$13*($G$14+1)))^(1 / $G$14),1)</f>
        <v>28.7</v>
      </c>
      <c r="X82" s="8" t="s">
        <v>126</v>
      </c>
      <c r="Y82" t="s">
        <v>228</v>
      </c>
      <c r="AB82">
        <v>36.962989468126352</v>
      </c>
      <c r="AC82">
        <f>P82</f>
        <v>1.4903136270773769</v>
      </c>
      <c r="AD82">
        <v>28.7</v>
      </c>
    </row>
    <row r="83" spans="2:30" x14ac:dyDescent="0.3">
      <c r="B83" s="5" t="s">
        <v>127</v>
      </c>
      <c r="C83" s="6">
        <v>4.95</v>
      </c>
      <c r="D83" s="6">
        <v>4.95</v>
      </c>
      <c r="E83" s="6">
        <v>4.9400000000000004</v>
      </c>
      <c r="F83" s="6">
        <v>4.9400000000000004</v>
      </c>
      <c r="G83" s="6">
        <f t="shared" si="11"/>
        <v>4.9450000000000003</v>
      </c>
      <c r="H83" s="10" t="s">
        <v>27</v>
      </c>
      <c r="I83" s="7" t="s">
        <v>28</v>
      </c>
      <c r="N83">
        <v>1746.39</v>
      </c>
      <c r="O83">
        <v>0.18978300000000001</v>
      </c>
      <c r="P83">
        <v>1.3553892488705379</v>
      </c>
      <c r="Q83">
        <v>0.140769962406015</v>
      </c>
      <c r="R83">
        <v>25.65</v>
      </c>
      <c r="S83">
        <v>35.6</v>
      </c>
      <c r="T83">
        <f t="shared" si="12"/>
        <v>8.2576730667178477</v>
      </c>
      <c r="U83">
        <f t="shared" si="13"/>
        <v>0.13762788444529747</v>
      </c>
      <c r="V83">
        <f t="shared" si="14"/>
        <v>33.855599878973493</v>
      </c>
      <c r="W83">
        <f t="shared" si="15"/>
        <v>26.1</v>
      </c>
      <c r="X83" s="5" t="s">
        <v>127</v>
      </c>
      <c r="Y83" t="s">
        <v>228</v>
      </c>
      <c r="AB83">
        <v>33.855599878973493</v>
      </c>
      <c r="AC83">
        <f>P83</f>
        <v>1.3553892488705379</v>
      </c>
      <c r="AD83">
        <v>26.1</v>
      </c>
    </row>
    <row r="84" spans="2:30" x14ac:dyDescent="0.3">
      <c r="B84" s="8" t="s">
        <v>128</v>
      </c>
      <c r="C84" s="9">
        <v>4.95</v>
      </c>
      <c r="D84" s="9">
        <v>4.96</v>
      </c>
      <c r="E84" s="9">
        <v>4.93</v>
      </c>
      <c r="F84" s="9">
        <v>4.9400000000000004</v>
      </c>
      <c r="G84" s="6">
        <f t="shared" si="11"/>
        <v>4.9450000000000003</v>
      </c>
      <c r="H84" s="7" t="s">
        <v>27</v>
      </c>
      <c r="I84" s="10" t="s">
        <v>28</v>
      </c>
      <c r="N84">
        <v>3877.42</v>
      </c>
      <c r="O84">
        <v>0.38514500000000002</v>
      </c>
      <c r="P84">
        <v>2.7865998390146549</v>
      </c>
      <c r="Q84">
        <v>0.1386691601819233</v>
      </c>
      <c r="R84">
        <v>25.72</v>
      </c>
      <c r="S84">
        <v>35.4</v>
      </c>
      <c r="T84">
        <f t="shared" si="12"/>
        <v>8.2576730667178477</v>
      </c>
      <c r="U84">
        <f t="shared" si="13"/>
        <v>0.13762788444529747</v>
      </c>
      <c r="V84">
        <f t="shared" si="14"/>
        <v>75.167849153241491</v>
      </c>
      <c r="W84">
        <f t="shared" si="15"/>
        <v>60.7</v>
      </c>
      <c r="X84" s="8" t="s">
        <v>128</v>
      </c>
      <c r="Y84" t="s">
        <v>227</v>
      </c>
      <c r="Z84">
        <f>V84</f>
        <v>75.167849153241491</v>
      </c>
      <c r="AA84">
        <f>P84</f>
        <v>2.7865998390146549</v>
      </c>
      <c r="AD84" t="str">
        <v/>
      </c>
    </row>
    <row r="85" spans="2:30" x14ac:dyDescent="0.3">
      <c r="B85" s="5" t="s">
        <v>129</v>
      </c>
      <c r="C85" s="6">
        <v>4.96</v>
      </c>
      <c r="D85" s="6">
        <v>4.96</v>
      </c>
      <c r="E85" s="6">
        <v>4.95</v>
      </c>
      <c r="F85" s="6">
        <v>4.95</v>
      </c>
      <c r="G85" s="6">
        <f t="shared" si="11"/>
        <v>4.9550000000000001</v>
      </c>
      <c r="H85" s="7" t="s">
        <v>27</v>
      </c>
      <c r="I85" s="7" t="s">
        <v>28</v>
      </c>
      <c r="N85">
        <v>1929.81</v>
      </c>
      <c r="O85">
        <v>0.21513299999999999</v>
      </c>
      <c r="P85">
        <v>1.566979217873792</v>
      </c>
      <c r="Q85">
        <v>0.13598559125085449</v>
      </c>
      <c r="R85">
        <v>25.75</v>
      </c>
      <c r="S85">
        <v>35.200000000000003</v>
      </c>
      <c r="T85">
        <f t="shared" si="12"/>
        <v>8.2576730667178477</v>
      </c>
      <c r="U85">
        <f t="shared" si="13"/>
        <v>0.13762788444529747</v>
      </c>
      <c r="V85">
        <f t="shared" si="14"/>
        <v>37.411388751906408</v>
      </c>
      <c r="W85">
        <f t="shared" si="15"/>
        <v>29.1</v>
      </c>
      <c r="X85" s="5" t="s">
        <v>129</v>
      </c>
      <c r="Y85" t="s">
        <v>228</v>
      </c>
      <c r="AB85" cm="1">
        <f t="array" ref="AB85:AB86">V85:V86</f>
        <v>37.411388751906408</v>
      </c>
      <c r="AC85">
        <f>P85</f>
        <v>1.566979217873792</v>
      </c>
      <c r="AD85">
        <v>29.1</v>
      </c>
    </row>
    <row r="86" spans="2:30" x14ac:dyDescent="0.3">
      <c r="B86" s="8" t="s">
        <v>130</v>
      </c>
      <c r="C86" s="9">
        <v>4.97</v>
      </c>
      <c r="D86" s="9">
        <v>4.96</v>
      </c>
      <c r="E86" s="9">
        <v>4.95</v>
      </c>
      <c r="F86" s="9">
        <v>4.95</v>
      </c>
      <c r="G86" s="6">
        <f t="shared" si="11"/>
        <v>4.9574999999999996</v>
      </c>
      <c r="H86" s="10" t="s">
        <v>27</v>
      </c>
      <c r="I86" s="10" t="s">
        <v>28</v>
      </c>
      <c r="N86">
        <v>1801.38</v>
      </c>
      <c r="O86">
        <v>0.19345200000000001</v>
      </c>
      <c r="P86">
        <v>1.390874312275532</v>
      </c>
      <c r="Q86">
        <v>0.13989086726599681</v>
      </c>
      <c r="R86">
        <v>25.79</v>
      </c>
      <c r="S86">
        <v>35.1</v>
      </c>
      <c r="T86">
        <f t="shared" si="12"/>
        <v>8.2576730667178477</v>
      </c>
      <c r="U86">
        <f t="shared" si="13"/>
        <v>0.13762788444529747</v>
      </c>
      <c r="V86">
        <f t="shared" si="14"/>
        <v>34.921638643135431</v>
      </c>
      <c r="W86">
        <f t="shared" si="15"/>
        <v>27</v>
      </c>
      <c r="X86" s="8" t="s">
        <v>130</v>
      </c>
      <c r="Y86" t="s">
        <v>228</v>
      </c>
      <c r="AB86">
        <v>34.921638643135431</v>
      </c>
      <c r="AC86">
        <f>P86</f>
        <v>1.390874312275532</v>
      </c>
      <c r="AD86">
        <v>27</v>
      </c>
    </row>
    <row r="87" spans="2:30" x14ac:dyDescent="0.3">
      <c r="B87" s="5" t="s">
        <v>131</v>
      </c>
      <c r="C87" s="6">
        <v>4.96</v>
      </c>
      <c r="D87" s="6">
        <v>4.96</v>
      </c>
      <c r="E87" s="6">
        <v>4.96</v>
      </c>
      <c r="F87" s="6">
        <v>4.96</v>
      </c>
      <c r="G87" s="6">
        <f t="shared" si="11"/>
        <v>4.96</v>
      </c>
      <c r="H87" s="7" t="s">
        <v>27</v>
      </c>
      <c r="I87" s="7" t="s">
        <v>28</v>
      </c>
      <c r="N87">
        <v>3868.08</v>
      </c>
      <c r="O87">
        <v>0.39495599999999997</v>
      </c>
      <c r="P87">
        <v>2.8493132114405268</v>
      </c>
      <c r="Q87">
        <v>0.13865839699563159</v>
      </c>
      <c r="R87">
        <v>25.8</v>
      </c>
      <c r="S87">
        <v>35.1</v>
      </c>
      <c r="T87">
        <f t="shared" si="12"/>
        <v>8.2576730667178477</v>
      </c>
      <c r="U87">
        <f t="shared" si="13"/>
        <v>0.13762788444529747</v>
      </c>
      <c r="V87">
        <f t="shared" si="14"/>
        <v>74.986783467530046</v>
      </c>
      <c r="W87">
        <f t="shared" si="15"/>
        <v>60.6</v>
      </c>
      <c r="X87" s="5" t="s">
        <v>131</v>
      </c>
      <c r="Y87" t="s">
        <v>227</v>
      </c>
      <c r="Z87">
        <f>V87</f>
        <v>74.986783467530046</v>
      </c>
      <c r="AA87">
        <f>P87</f>
        <v>2.8493132114405268</v>
      </c>
      <c r="AD87" t="str">
        <v/>
      </c>
    </row>
    <row r="88" spans="2:30" x14ac:dyDescent="0.3">
      <c r="B88" s="8" t="s">
        <v>132</v>
      </c>
      <c r="C88" s="9">
        <v>4.95</v>
      </c>
      <c r="D88" s="9">
        <v>4.95</v>
      </c>
      <c r="E88" s="9">
        <v>4.9400000000000004</v>
      </c>
      <c r="F88" s="9">
        <v>4.95</v>
      </c>
      <c r="G88" s="6">
        <f t="shared" si="11"/>
        <v>4.9474999999999998</v>
      </c>
      <c r="H88" s="7" t="s">
        <v>27</v>
      </c>
      <c r="I88" s="10" t="s">
        <v>28</v>
      </c>
      <c r="N88">
        <v>1718.28</v>
      </c>
      <c r="O88">
        <v>0.43501800000000002</v>
      </c>
      <c r="P88">
        <v>3.1595153399165121</v>
      </c>
      <c r="Q88">
        <v>0.13806217703349291</v>
      </c>
      <c r="R88">
        <v>25.82</v>
      </c>
      <c r="S88">
        <v>35</v>
      </c>
      <c r="T88">
        <f t="shared" si="12"/>
        <v>8.2576730667178477</v>
      </c>
      <c r="U88">
        <f t="shared" si="13"/>
        <v>0.13762788444529747</v>
      </c>
      <c r="V88">
        <f t="shared" si="14"/>
        <v>33.310658077544289</v>
      </c>
      <c r="W88">
        <f t="shared" si="15"/>
        <v>27.1</v>
      </c>
      <c r="X88" s="8" t="s">
        <v>132</v>
      </c>
      <c r="Y88" t="s">
        <v>228</v>
      </c>
      <c r="AB88" cm="1">
        <f t="array" ref="AB88:AB90">V88:V90</f>
        <v>33.310658077544289</v>
      </c>
      <c r="AC88">
        <f>P88</f>
        <v>3.1595153399165121</v>
      </c>
      <c r="AD88">
        <v>27.1</v>
      </c>
    </row>
    <row r="89" spans="2:30" x14ac:dyDescent="0.3">
      <c r="B89" s="5" t="s">
        <v>133</v>
      </c>
      <c r="C89" s="6">
        <v>4.9800000000000004</v>
      </c>
      <c r="D89" s="6">
        <v>4.96</v>
      </c>
      <c r="E89" s="6">
        <v>4.9400000000000004</v>
      </c>
      <c r="F89" s="6">
        <v>4.9800000000000004</v>
      </c>
      <c r="G89" s="6">
        <f t="shared" si="11"/>
        <v>4.9650000000000007</v>
      </c>
      <c r="H89" s="10" t="s">
        <v>27</v>
      </c>
      <c r="I89" s="7" t="s">
        <v>28</v>
      </c>
      <c r="N89">
        <v>1971.67</v>
      </c>
      <c r="O89">
        <v>0.27923700000000001</v>
      </c>
      <c r="P89">
        <v>1.998810295398497</v>
      </c>
      <c r="Q89">
        <v>0.1399567752684191</v>
      </c>
      <c r="R89">
        <v>25.83</v>
      </c>
      <c r="S89">
        <v>34.799999999999997</v>
      </c>
      <c r="T89">
        <f t="shared" si="12"/>
        <v>8.2576730667178477</v>
      </c>
      <c r="U89">
        <f t="shared" si="13"/>
        <v>0.13762788444529747</v>
      </c>
      <c r="V89">
        <f t="shared" si="14"/>
        <v>38.2228887094954</v>
      </c>
      <c r="W89">
        <f t="shared" si="15"/>
        <v>30.2</v>
      </c>
      <c r="X89" s="5" t="s">
        <v>133</v>
      </c>
      <c r="Y89" t="s">
        <v>228</v>
      </c>
      <c r="AB89">
        <v>38.2228887094954</v>
      </c>
      <c r="AC89">
        <f>P89</f>
        <v>1.998810295398497</v>
      </c>
      <c r="AD89" t="str">
        <v/>
      </c>
    </row>
    <row r="90" spans="2:30" x14ac:dyDescent="0.3">
      <c r="B90" s="8" t="s">
        <v>134</v>
      </c>
      <c r="C90" s="9">
        <v>4.95</v>
      </c>
      <c r="D90" s="9">
        <v>4.95</v>
      </c>
      <c r="E90" s="9">
        <v>4.95</v>
      </c>
      <c r="F90" s="9">
        <v>4.95</v>
      </c>
      <c r="G90" s="6">
        <f t="shared" si="11"/>
        <v>4.95</v>
      </c>
      <c r="H90" s="7" t="s">
        <v>27</v>
      </c>
      <c r="I90" s="10" t="s">
        <v>28</v>
      </c>
      <c r="N90">
        <v>1759.34</v>
      </c>
      <c r="O90">
        <v>1.1511199999999999</v>
      </c>
      <c r="P90">
        <v>8.3150628478360851</v>
      </c>
      <c r="Q90">
        <v>0.13851607247223841</v>
      </c>
      <c r="R90">
        <v>25.84</v>
      </c>
      <c r="S90">
        <v>34.9</v>
      </c>
      <c r="T90">
        <f t="shared" si="12"/>
        <v>8.2576730667178477</v>
      </c>
      <c r="U90">
        <f t="shared" si="13"/>
        <v>0.13762788444529747</v>
      </c>
      <c r="V90">
        <f t="shared" si="14"/>
        <v>34.106649196956702</v>
      </c>
      <c r="W90">
        <f t="shared" si="15"/>
        <v>29.5</v>
      </c>
      <c r="X90" s="8" t="s">
        <v>134</v>
      </c>
      <c r="Y90" t="s">
        <v>228</v>
      </c>
      <c r="AB90">
        <v>34.106649196956702</v>
      </c>
      <c r="AC90">
        <f>P90</f>
        <v>8.3150628478360851</v>
      </c>
      <c r="AD90">
        <v>29.5</v>
      </c>
    </row>
    <row r="91" spans="2:30" x14ac:dyDescent="0.3">
      <c r="B91" s="5" t="s">
        <v>135</v>
      </c>
      <c r="C91" s="6"/>
      <c r="D91" s="6"/>
      <c r="E91" s="6"/>
      <c r="F91" s="6"/>
      <c r="G91" s="6">
        <f t="shared" si="11"/>
        <v>0</v>
      </c>
      <c r="H91" s="7" t="s">
        <v>27</v>
      </c>
      <c r="I91" s="7" t="s">
        <v>28</v>
      </c>
      <c r="N91">
        <v>3176.24</v>
      </c>
      <c r="O91">
        <v>0.33196199999999998</v>
      </c>
      <c r="P91">
        <v>2.4001647907998662</v>
      </c>
      <c r="Q91">
        <v>0.13832428079633799</v>
      </c>
      <c r="R91">
        <v>25.87</v>
      </c>
      <c r="S91">
        <v>34.799999999999997</v>
      </c>
      <c r="T91">
        <f t="shared" si="12"/>
        <v>8.2576730667178477</v>
      </c>
      <c r="U91">
        <f t="shared" si="13"/>
        <v>0.13762788444529747</v>
      </c>
      <c r="V91">
        <f t="shared" si="14"/>
        <v>61.574740212432943</v>
      </c>
      <c r="W91">
        <f t="shared" si="15"/>
        <v>49.3</v>
      </c>
      <c r="X91" s="5" t="s">
        <v>135</v>
      </c>
      <c r="Y91" t="s">
        <v>227</v>
      </c>
      <c r="Z91">
        <f>V91</f>
        <v>61.574740212432943</v>
      </c>
      <c r="AA91">
        <f>P91</f>
        <v>2.4001647907998662</v>
      </c>
      <c r="AD91" t="str">
        <v/>
      </c>
    </row>
    <row r="92" spans="2:30" x14ac:dyDescent="0.3">
      <c r="B92" s="8" t="s">
        <v>136</v>
      </c>
      <c r="C92" s="9"/>
      <c r="D92" s="9"/>
      <c r="E92" s="9"/>
      <c r="F92" s="9"/>
      <c r="G92" s="6">
        <f t="shared" si="11"/>
        <v>0</v>
      </c>
      <c r="H92" s="10" t="s">
        <v>27</v>
      </c>
      <c r="I92" s="10" t="s">
        <v>28</v>
      </c>
      <c r="N92">
        <v>1820.73</v>
      </c>
      <c r="O92">
        <v>0.203129</v>
      </c>
      <c r="P92">
        <v>1.4848493154880631</v>
      </c>
      <c r="Q92">
        <v>0.13733070875568679</v>
      </c>
      <c r="R92">
        <v>25.88</v>
      </c>
      <c r="S92">
        <v>34.799999999999997</v>
      </c>
      <c r="T92">
        <f t="shared" si="12"/>
        <v>8.2576730667178477</v>
      </c>
      <c r="U92">
        <f t="shared" si="13"/>
        <v>0.13762788444529747</v>
      </c>
      <c r="V92">
        <f t="shared" si="14"/>
        <v>35.296758666531197</v>
      </c>
      <c r="W92">
        <f t="shared" si="15"/>
        <v>27.4</v>
      </c>
      <c r="X92" s="8" t="s">
        <v>136</v>
      </c>
      <c r="Y92" t="s">
        <v>228</v>
      </c>
      <c r="AB92" cm="1">
        <f t="array" ref="AB92:AB93">V92:V93</f>
        <v>35.296758666531197</v>
      </c>
      <c r="AC92">
        <f>P92</f>
        <v>1.4848493154880631</v>
      </c>
      <c r="AD92">
        <v>27.4</v>
      </c>
    </row>
    <row r="93" spans="2:30" x14ac:dyDescent="0.3">
      <c r="B93" s="5" t="s">
        <v>137</v>
      </c>
      <c r="C93" s="6"/>
      <c r="D93" s="6"/>
      <c r="E93" s="6"/>
      <c r="F93" s="6"/>
      <c r="G93" s="6">
        <f t="shared" si="11"/>
        <v>0</v>
      </c>
      <c r="H93" s="7" t="s">
        <v>27</v>
      </c>
      <c r="I93" s="7" t="s">
        <v>28</v>
      </c>
      <c r="N93">
        <v>1900.61</v>
      </c>
      <c r="O93">
        <v>0.27832000000000001</v>
      </c>
      <c r="P93">
        <v>2.009534615550097</v>
      </c>
      <c r="Q93">
        <v>0.1394699087681795</v>
      </c>
      <c r="R93">
        <v>25.92</v>
      </c>
      <c r="S93">
        <v>34.700000000000003</v>
      </c>
      <c r="T93">
        <f t="shared" si="12"/>
        <v>8.2576730667178477</v>
      </c>
      <c r="U93">
        <f t="shared" si="13"/>
        <v>0.13762788444529747</v>
      </c>
      <c r="V93">
        <f t="shared" si="14"/>
        <v>36.845316158461635</v>
      </c>
      <c r="W93">
        <f t="shared" si="15"/>
        <v>29.2</v>
      </c>
      <c r="X93" s="5" t="s">
        <v>137</v>
      </c>
      <c r="Y93" t="s">
        <v>228</v>
      </c>
      <c r="AB93">
        <v>36.845316158461635</v>
      </c>
      <c r="AC93">
        <f>P93</f>
        <v>2.009534615550097</v>
      </c>
      <c r="AD93">
        <v>29.2</v>
      </c>
    </row>
    <row r="94" spans="2:30" x14ac:dyDescent="0.3">
      <c r="B94" s="8" t="s">
        <v>138</v>
      </c>
      <c r="C94" s="9"/>
      <c r="D94" s="9"/>
      <c r="E94" s="9"/>
      <c r="F94" s="9"/>
      <c r="G94" s="6">
        <f t="shared" si="11"/>
        <v>0</v>
      </c>
      <c r="H94" s="7" t="s">
        <v>27</v>
      </c>
      <c r="I94" s="10" t="s">
        <v>28</v>
      </c>
      <c r="N94">
        <v>5783.98</v>
      </c>
      <c r="O94">
        <v>0.63236999999999999</v>
      </c>
      <c r="P94">
        <v>4.5617998449313024</v>
      </c>
      <c r="Q94">
        <v>0.1384740339939905</v>
      </c>
      <c r="R94">
        <v>25.94</v>
      </c>
      <c r="S94">
        <v>34.9</v>
      </c>
      <c r="T94">
        <f t="shared" si="12"/>
        <v>8.2576730667178477</v>
      </c>
      <c r="U94">
        <f t="shared" si="13"/>
        <v>0.13762788444529747</v>
      </c>
      <c r="V94">
        <f t="shared" si="14"/>
        <v>112.12851229564136</v>
      </c>
      <c r="W94">
        <f t="shared" si="15"/>
        <v>93.4</v>
      </c>
      <c r="X94" s="8" t="s">
        <v>138</v>
      </c>
      <c r="Y94" t="s">
        <v>227</v>
      </c>
      <c r="Z94">
        <f>V94</f>
        <v>112.12851229564136</v>
      </c>
      <c r="AA94">
        <f>P94</f>
        <v>4.5617998449313024</v>
      </c>
      <c r="AD94" t="str">
        <v/>
      </c>
    </row>
    <row r="95" spans="2:30" x14ac:dyDescent="0.3">
      <c r="B95" s="5" t="s">
        <v>139</v>
      </c>
      <c r="C95" s="6"/>
      <c r="D95" s="6"/>
      <c r="E95" s="6"/>
      <c r="F95" s="6"/>
      <c r="G95" s="6">
        <f t="shared" si="11"/>
        <v>0</v>
      </c>
      <c r="H95" s="10" t="s">
        <v>27</v>
      </c>
      <c r="I95" s="7" t="s">
        <v>28</v>
      </c>
      <c r="N95">
        <v>1717.17</v>
      </c>
      <c r="O95">
        <v>0.17000100000000001</v>
      </c>
      <c r="P95">
        <v>1.212451013929579</v>
      </c>
      <c r="Q95">
        <v>0.13962766450216449</v>
      </c>
      <c r="R95">
        <v>25.84</v>
      </c>
      <c r="S95">
        <v>34.700000000000003</v>
      </c>
      <c r="T95">
        <f t="shared" si="12"/>
        <v>8.2576730667178477</v>
      </c>
      <c r="U95">
        <f t="shared" si="13"/>
        <v>0.13762788444529747</v>
      </c>
      <c r="V95">
        <f t="shared" si="14"/>
        <v>33.289139564574299</v>
      </c>
      <c r="W95">
        <f t="shared" si="15"/>
        <v>25.5</v>
      </c>
      <c r="X95" s="5" t="s">
        <v>139</v>
      </c>
      <c r="Y95" t="s">
        <v>228</v>
      </c>
      <c r="AB95" cm="1">
        <f t="array" ref="AB95:AB96">V95:V96</f>
        <v>33.289139564574299</v>
      </c>
      <c r="AC95">
        <f>P95</f>
        <v>1.212451013929579</v>
      </c>
      <c r="AD95">
        <v>25.5</v>
      </c>
    </row>
    <row r="96" spans="2:30" x14ac:dyDescent="0.3">
      <c r="B96" s="8" t="s">
        <v>140</v>
      </c>
      <c r="C96" s="9"/>
      <c r="D96" s="9"/>
      <c r="E96" s="9"/>
      <c r="F96" s="9"/>
      <c r="G96" s="6">
        <f t="shared" si="11"/>
        <v>0</v>
      </c>
      <c r="H96" s="7" t="s">
        <v>27</v>
      </c>
      <c r="I96" s="10" t="s">
        <v>28</v>
      </c>
      <c r="N96">
        <v>1946.49</v>
      </c>
      <c r="O96">
        <v>0.197491</v>
      </c>
      <c r="P96">
        <v>1.440126153721708</v>
      </c>
      <c r="Q96">
        <v>0.1377322142903081</v>
      </c>
      <c r="R96">
        <v>25.86</v>
      </c>
      <c r="S96">
        <v>34.5</v>
      </c>
      <c r="T96">
        <f t="shared" si="12"/>
        <v>8.2576730667178477</v>
      </c>
      <c r="U96">
        <f t="shared" si="13"/>
        <v>0.13762788444529747</v>
      </c>
      <c r="V96">
        <f t="shared" si="14"/>
        <v>37.734748027887889</v>
      </c>
      <c r="W96">
        <f t="shared" si="15"/>
        <v>29.2</v>
      </c>
      <c r="X96" s="8" t="s">
        <v>140</v>
      </c>
      <c r="Y96" t="s">
        <v>228</v>
      </c>
      <c r="AB96">
        <v>37.734748027887889</v>
      </c>
      <c r="AC96">
        <f>P96</f>
        <v>1.440126153721708</v>
      </c>
      <c r="AD96">
        <v>29.2</v>
      </c>
    </row>
    <row r="97" spans="2:30" x14ac:dyDescent="0.3">
      <c r="B97" s="5" t="s">
        <v>141</v>
      </c>
      <c r="C97" s="6"/>
      <c r="D97" s="6"/>
      <c r="E97" s="6"/>
      <c r="F97" s="6"/>
      <c r="G97" s="6">
        <f t="shared" si="11"/>
        <v>0</v>
      </c>
      <c r="H97" s="7" t="s">
        <v>27</v>
      </c>
      <c r="I97" s="7" t="s">
        <v>28</v>
      </c>
      <c r="N97">
        <v>3044.05</v>
      </c>
      <c r="O97">
        <v>0.31988100000000003</v>
      </c>
      <c r="P97">
        <v>2.3023489504898351</v>
      </c>
      <c r="Q97">
        <v>0.1384982811528237</v>
      </c>
      <c r="R97">
        <v>25.88</v>
      </c>
      <c r="S97">
        <v>34.6</v>
      </c>
      <c r="T97">
        <f t="shared" si="12"/>
        <v>8.2576730667178477</v>
      </c>
      <c r="U97">
        <f t="shared" si="13"/>
        <v>0.13762788444529747</v>
      </c>
      <c r="V97">
        <f t="shared" si="14"/>
        <v>59.01209856423209</v>
      </c>
      <c r="W97">
        <f t="shared" si="15"/>
        <v>47.1</v>
      </c>
      <c r="X97" s="5" t="s">
        <v>141</v>
      </c>
      <c r="Y97" t="s">
        <v>227</v>
      </c>
      <c r="Z97">
        <f>V97</f>
        <v>59.01209856423209</v>
      </c>
      <c r="AA97">
        <f>P97</f>
        <v>2.3023489504898351</v>
      </c>
      <c r="AD97" t="str">
        <v/>
      </c>
    </row>
    <row r="98" spans="2:30" x14ac:dyDescent="0.3">
      <c r="B98" s="8" t="s">
        <v>142</v>
      </c>
      <c r="C98" s="9"/>
      <c r="D98" s="9"/>
      <c r="E98" s="9"/>
      <c r="F98" s="9"/>
      <c r="G98" s="6">
        <f t="shared" si="11"/>
        <v>0</v>
      </c>
      <c r="H98" s="10" t="s">
        <v>27</v>
      </c>
      <c r="I98" s="10" t="s">
        <v>28</v>
      </c>
      <c r="N98">
        <v>4954</v>
      </c>
      <c r="O98">
        <v>0.49615700000000001</v>
      </c>
      <c r="P98">
        <v>3.575816101514655</v>
      </c>
      <c r="Q98">
        <v>0.13850809779437509</v>
      </c>
      <c r="R98">
        <v>25.9</v>
      </c>
      <c r="S98">
        <v>34.6</v>
      </c>
      <c r="T98">
        <f t="shared" si="12"/>
        <v>8.2576730667178477</v>
      </c>
      <c r="U98">
        <f t="shared" si="13"/>
        <v>0.13762788444529747</v>
      </c>
      <c r="V98">
        <f t="shared" si="14"/>
        <v>96.038480408405164</v>
      </c>
      <c r="W98">
        <f t="shared" si="15"/>
        <v>78.8</v>
      </c>
      <c r="X98" s="8" t="s">
        <v>142</v>
      </c>
      <c r="Y98" t="s">
        <v>227</v>
      </c>
      <c r="Z98">
        <f>V98</f>
        <v>96.038480408405164</v>
      </c>
      <c r="AA98">
        <f>P98</f>
        <v>3.575816101514655</v>
      </c>
      <c r="AD98" t="str">
        <v/>
      </c>
    </row>
    <row r="99" spans="2:30" x14ac:dyDescent="0.3">
      <c r="B99" s="5" t="s">
        <v>143</v>
      </c>
      <c r="C99" s="6"/>
      <c r="D99" s="6"/>
      <c r="E99" s="6"/>
      <c r="F99" s="6"/>
      <c r="G99" s="6">
        <f t="shared" si="11"/>
        <v>0</v>
      </c>
      <c r="H99" s="7" t="s">
        <v>27</v>
      </c>
      <c r="I99" s="7" t="s">
        <v>28</v>
      </c>
      <c r="N99">
        <v>2212.64</v>
      </c>
      <c r="O99">
        <v>0.297097</v>
      </c>
      <c r="P99">
        <v>2.1584915260995592</v>
      </c>
      <c r="Q99">
        <v>0.13661559617471511</v>
      </c>
      <c r="R99">
        <v>25.87</v>
      </c>
      <c r="S99">
        <v>34.9</v>
      </c>
      <c r="T99">
        <f t="shared" si="12"/>
        <v>8.2576730667178477</v>
      </c>
      <c r="U99">
        <f t="shared" si="13"/>
        <v>0.13762788444529747</v>
      </c>
      <c r="V99">
        <f t="shared" si="14"/>
        <v>42.89434462875527</v>
      </c>
      <c r="W99">
        <f t="shared" si="15"/>
        <v>34.1</v>
      </c>
      <c r="X99" s="5" t="s">
        <v>143</v>
      </c>
      <c r="Y99" t="s">
        <v>228</v>
      </c>
      <c r="AB99">
        <f>V99</f>
        <v>42.89434462875527</v>
      </c>
      <c r="AC99">
        <f>P99</f>
        <v>2.1584915260995592</v>
      </c>
      <c r="AD99" t="str">
        <v/>
      </c>
    </row>
    <row r="100" spans="2:30" x14ac:dyDescent="0.3">
      <c r="B100" s="8" t="s">
        <v>144</v>
      </c>
      <c r="C100" s="9"/>
      <c r="D100" s="9"/>
      <c r="E100" s="9"/>
      <c r="F100" s="9"/>
      <c r="G100" s="6">
        <f t="shared" si="11"/>
        <v>0</v>
      </c>
      <c r="H100" s="7" t="s">
        <v>27</v>
      </c>
      <c r="I100" s="10" t="s">
        <v>28</v>
      </c>
      <c r="N100">
        <v>4576.3900000000003</v>
      </c>
      <c r="O100">
        <v>0.46618900000000002</v>
      </c>
      <c r="P100">
        <v>3.366584526126156</v>
      </c>
      <c r="Q100">
        <v>0.13889882492418179</v>
      </c>
      <c r="R100">
        <v>25.9</v>
      </c>
      <c r="S100">
        <v>34.5</v>
      </c>
      <c r="T100">
        <f t="shared" si="12"/>
        <v>8.2576730667178477</v>
      </c>
      <c r="U100">
        <f t="shared" si="13"/>
        <v>0.13762788444529747</v>
      </c>
      <c r="V100">
        <f t="shared" si="14"/>
        <v>88.718114928587269</v>
      </c>
      <c r="W100">
        <f t="shared" si="15"/>
        <v>72.5</v>
      </c>
      <c r="X100" s="8" t="s">
        <v>144</v>
      </c>
      <c r="Y100" t="s">
        <v>227</v>
      </c>
      <c r="Z100">
        <f>V100</f>
        <v>88.718114928587269</v>
      </c>
      <c r="AA100">
        <f>P100</f>
        <v>3.366584526126156</v>
      </c>
      <c r="AD100" t="str">
        <v/>
      </c>
    </row>
    <row r="101" spans="2:30" x14ac:dyDescent="0.3">
      <c r="B101" s="5" t="s">
        <v>145</v>
      </c>
      <c r="C101" s="6"/>
      <c r="D101" s="6"/>
      <c r="E101" s="6"/>
      <c r="F101" s="6"/>
      <c r="G101" s="6">
        <f t="shared" si="11"/>
        <v>0</v>
      </c>
      <c r="H101" s="10" t="s">
        <v>27</v>
      </c>
      <c r="I101" s="7" t="s">
        <v>28</v>
      </c>
      <c r="N101">
        <v>2605.4</v>
      </c>
      <c r="O101">
        <v>0.33734799999999998</v>
      </c>
      <c r="P101">
        <v>2.4491662660946689</v>
      </c>
      <c r="Q101">
        <v>0.13793218347757669</v>
      </c>
      <c r="R101">
        <v>25.83</v>
      </c>
      <c r="S101">
        <v>34.9</v>
      </c>
      <c r="T101">
        <f t="shared" si="12"/>
        <v>8.2576730667178477</v>
      </c>
      <c r="U101">
        <f t="shared" si="13"/>
        <v>0.13762788444529747</v>
      </c>
      <c r="V101">
        <f t="shared" si="14"/>
        <v>50.508408731541955</v>
      </c>
      <c r="W101">
        <f t="shared" si="15"/>
        <v>40.5</v>
      </c>
      <c r="X101" s="5" t="s">
        <v>145</v>
      </c>
      <c r="Y101" t="s">
        <v>228</v>
      </c>
      <c r="AB101">
        <f>V101</f>
        <v>50.508408731541955</v>
      </c>
      <c r="AC101">
        <f>P101</f>
        <v>2.4491662660946689</v>
      </c>
      <c r="AD101" t="str">
        <v/>
      </c>
    </row>
    <row r="102" spans="2:30" x14ac:dyDescent="0.3">
      <c r="B102" s="8" t="s">
        <v>146</v>
      </c>
      <c r="C102" s="9"/>
      <c r="D102" s="9"/>
      <c r="E102" s="9"/>
      <c r="F102" s="9"/>
      <c r="G102" s="6">
        <f t="shared" si="11"/>
        <v>0</v>
      </c>
      <c r="H102" s="7" t="s">
        <v>27</v>
      </c>
      <c r="I102" s="10" t="s">
        <v>28</v>
      </c>
      <c r="N102">
        <v>3243.36</v>
      </c>
      <c r="O102">
        <v>0.40021000000000001</v>
      </c>
      <c r="P102">
        <v>2.8830250269782431</v>
      </c>
      <c r="Q102">
        <v>0.13808918522210781</v>
      </c>
      <c r="R102">
        <v>25.83</v>
      </c>
      <c r="S102">
        <v>34.799999999999997</v>
      </c>
      <c r="T102">
        <f t="shared" si="12"/>
        <v>8.2576730667178477</v>
      </c>
      <c r="U102">
        <f t="shared" si="13"/>
        <v>0.13762788444529747</v>
      </c>
      <c r="V102">
        <f t="shared" si="14"/>
        <v>62.875931735447104</v>
      </c>
      <c r="W102">
        <f t="shared" si="15"/>
        <v>50.9</v>
      </c>
      <c r="X102" s="8" t="s">
        <v>146</v>
      </c>
      <c r="Y102" t="s">
        <v>227</v>
      </c>
      <c r="Z102">
        <f>V102</f>
        <v>62.875931735447104</v>
      </c>
      <c r="AA102">
        <f>P102</f>
        <v>2.8830250269782431</v>
      </c>
      <c r="AD102" t="str">
        <v/>
      </c>
    </row>
    <row r="103" spans="2:30" x14ac:dyDescent="0.3">
      <c r="B103" s="5" t="s">
        <v>147</v>
      </c>
      <c r="C103" s="6"/>
      <c r="D103" s="6"/>
      <c r="E103" s="6"/>
      <c r="F103" s="6"/>
      <c r="G103" s="6">
        <f t="shared" si="11"/>
        <v>0</v>
      </c>
      <c r="H103" s="7" t="s">
        <v>27</v>
      </c>
      <c r="I103" s="7" t="s">
        <v>28</v>
      </c>
      <c r="N103">
        <v>7273.34</v>
      </c>
      <c r="O103">
        <v>0.788381</v>
      </c>
      <c r="P103">
        <v>5.7337014982411434</v>
      </c>
      <c r="Q103">
        <v>0.13774558630915981</v>
      </c>
      <c r="R103">
        <v>25.84</v>
      </c>
      <c r="S103">
        <v>34.6</v>
      </c>
      <c r="T103">
        <f t="shared" si="12"/>
        <v>8.2576730667178477</v>
      </c>
      <c r="U103">
        <f t="shared" si="13"/>
        <v>0.13762788444529747</v>
      </c>
      <c r="V103">
        <f t="shared" si="14"/>
        <v>141.00131632896034</v>
      </c>
      <c r="W103">
        <f t="shared" si="15"/>
        <v>119.1</v>
      </c>
      <c r="X103" s="5" t="s">
        <v>147</v>
      </c>
      <c r="Y103" t="s">
        <v>227</v>
      </c>
      <c r="Z103">
        <f>V103</f>
        <v>141.00131632896034</v>
      </c>
      <c r="AA103">
        <f>P103</f>
        <v>5.7337014982411434</v>
      </c>
      <c r="AD103" t="str">
        <v/>
      </c>
    </row>
    <row r="104" spans="2:30" x14ac:dyDescent="0.3">
      <c r="B104" s="8" t="s">
        <v>148</v>
      </c>
      <c r="C104" s="9"/>
      <c r="D104" s="9"/>
      <c r="E104" s="9"/>
      <c r="F104" s="9"/>
      <c r="G104" s="6">
        <f t="shared" si="11"/>
        <v>0</v>
      </c>
      <c r="H104" s="10" t="s">
        <v>27</v>
      </c>
      <c r="I104" s="10" t="s">
        <v>28</v>
      </c>
      <c r="N104">
        <v>6067.8</v>
      </c>
      <c r="O104">
        <v>0.60197199999999995</v>
      </c>
      <c r="P104">
        <v>4.3585513688951716</v>
      </c>
      <c r="Q104">
        <v>0.13819354360900321</v>
      </c>
      <c r="R104">
        <v>25.9</v>
      </c>
      <c r="S104">
        <v>34.700000000000003</v>
      </c>
      <c r="T104">
        <f t="shared" si="12"/>
        <v>8.2576730667178477</v>
      </c>
      <c r="U104">
        <f t="shared" si="13"/>
        <v>0.13762788444529747</v>
      </c>
      <c r="V104">
        <f t="shared" si="14"/>
        <v>117.63066035973372</v>
      </c>
      <c r="W104">
        <f t="shared" si="15"/>
        <v>97.7</v>
      </c>
      <c r="X104" s="8" t="s">
        <v>148</v>
      </c>
      <c r="Y104" t="s">
        <v>227</v>
      </c>
      <c r="Z104">
        <f>V104</f>
        <v>117.63066035973372</v>
      </c>
      <c r="AA104">
        <f>P104</f>
        <v>4.3585513688951716</v>
      </c>
      <c r="AD104" t="str">
        <v/>
      </c>
    </row>
    <row r="105" spans="2:30" x14ac:dyDescent="0.3">
      <c r="B105" s="5" t="s">
        <v>149</v>
      </c>
      <c r="C105" s="6"/>
      <c r="D105" s="6"/>
      <c r="E105" s="6"/>
      <c r="F105" s="6"/>
      <c r="G105" s="6">
        <f t="shared" si="11"/>
        <v>0</v>
      </c>
      <c r="H105" s="7" t="s">
        <v>27</v>
      </c>
      <c r="I105" s="7" t="s">
        <v>28</v>
      </c>
      <c r="N105">
        <v>2122.5300000000002</v>
      </c>
      <c r="O105">
        <v>0.21961800000000001</v>
      </c>
      <c r="P105">
        <v>1.6127553285439999</v>
      </c>
      <c r="Q105">
        <v>0.13610722461179561</v>
      </c>
      <c r="R105">
        <v>25.91</v>
      </c>
      <c r="S105">
        <v>34.5</v>
      </c>
      <c r="T105">
        <f t="shared" si="12"/>
        <v>8.2576730667178477</v>
      </c>
      <c r="U105">
        <f t="shared" si="13"/>
        <v>0.13762788444529747</v>
      </c>
      <c r="V105">
        <f t="shared" si="14"/>
        <v>41.147467868641954</v>
      </c>
      <c r="W105">
        <f t="shared" si="15"/>
        <v>32.1</v>
      </c>
      <c r="X105" s="5" t="s">
        <v>149</v>
      </c>
      <c r="Y105" t="s">
        <v>228</v>
      </c>
      <c r="AB105">
        <f>V105</f>
        <v>41.147467868641954</v>
      </c>
      <c r="AC105">
        <f>P105</f>
        <v>1.6127553285439999</v>
      </c>
      <c r="AD105" t="str">
        <v/>
      </c>
    </row>
    <row r="106" spans="2:30" x14ac:dyDescent="0.3">
      <c r="B106" s="8" t="s">
        <v>150</v>
      </c>
      <c r="C106" s="9"/>
      <c r="D106" s="9"/>
      <c r="E106" s="9"/>
      <c r="F106" s="9"/>
      <c r="G106" s="6">
        <f t="shared" si="11"/>
        <v>0</v>
      </c>
      <c r="H106" s="7" t="s">
        <v>27</v>
      </c>
      <c r="I106" s="10" t="s">
        <v>28</v>
      </c>
      <c r="N106">
        <v>3040.68</v>
      </c>
      <c r="O106">
        <v>0.32808500000000002</v>
      </c>
      <c r="P106">
        <v>2.368135053536375</v>
      </c>
      <c r="Q106">
        <v>0.13840162760817121</v>
      </c>
      <c r="R106">
        <v>25.92</v>
      </c>
      <c r="S106">
        <v>34.200000000000003</v>
      </c>
      <c r="T106">
        <f t="shared" si="12"/>
        <v>8.2576730667178477</v>
      </c>
      <c r="U106">
        <f t="shared" si="13"/>
        <v>0.13762788444529747</v>
      </c>
      <c r="V106">
        <f t="shared" si="14"/>
        <v>58.946767583413276</v>
      </c>
      <c r="W106">
        <f t="shared" si="15"/>
        <v>47.1</v>
      </c>
      <c r="X106" s="8" t="s">
        <v>150</v>
      </c>
      <c r="Y106" t="s">
        <v>227</v>
      </c>
      <c r="Z106">
        <f>W106</f>
        <v>47.1</v>
      </c>
      <c r="AA106">
        <f>P106</f>
        <v>2.368135053536375</v>
      </c>
      <c r="AD106" t="str">
        <v/>
      </c>
    </row>
    <row r="107" spans="2:30" x14ac:dyDescent="0.3">
      <c r="B107" s="5" t="s">
        <v>151</v>
      </c>
      <c r="C107" s="6"/>
      <c r="D107" s="6"/>
      <c r="E107" s="6"/>
      <c r="F107" s="6"/>
      <c r="G107" s="6">
        <f t="shared" si="11"/>
        <v>0</v>
      </c>
      <c r="H107" s="10" t="s">
        <v>27</v>
      </c>
      <c r="I107" s="7" t="s">
        <v>28</v>
      </c>
      <c r="N107">
        <v>3944.45</v>
      </c>
      <c r="O107">
        <v>0.40547299999999997</v>
      </c>
      <c r="P107">
        <v>2.9091898214047198</v>
      </c>
      <c r="Q107">
        <v>0.13877725268912011</v>
      </c>
      <c r="R107">
        <v>25.94</v>
      </c>
      <c r="S107">
        <v>34.4</v>
      </c>
      <c r="T107">
        <f t="shared" si="12"/>
        <v>8.2576730667178477</v>
      </c>
      <c r="U107">
        <f t="shared" si="13"/>
        <v>0.13762788444529747</v>
      </c>
      <c r="V107">
        <f t="shared" si="14"/>
        <v>76.467295931960777</v>
      </c>
      <c r="W107">
        <f t="shared" si="15"/>
        <v>61.9</v>
      </c>
      <c r="X107" s="5" t="s">
        <v>151</v>
      </c>
      <c r="Y107" t="s">
        <v>227</v>
      </c>
      <c r="Z107">
        <f>W107</f>
        <v>61.9</v>
      </c>
      <c r="AA107">
        <f>P107</f>
        <v>2.9091898214047198</v>
      </c>
      <c r="AD107" t="str">
        <v/>
      </c>
    </row>
    <row r="108" spans="2:30" x14ac:dyDescent="0.3">
      <c r="B108" s="8" t="s">
        <v>152</v>
      </c>
      <c r="C108" s="1"/>
      <c r="D108" s="1"/>
      <c r="E108" s="1"/>
      <c r="F108" s="1"/>
      <c r="G108" s="6">
        <f t="shared" si="11"/>
        <v>0</v>
      </c>
      <c r="H108" s="7" t="s">
        <v>27</v>
      </c>
      <c r="I108" s="10" t="s">
        <v>28</v>
      </c>
      <c r="T108">
        <f t="shared" si="12"/>
        <v>8.2576730667178477</v>
      </c>
      <c r="U108">
        <f t="shared" si="13"/>
        <v>0.13762788444529747</v>
      </c>
      <c r="V108">
        <f t="shared" si="14"/>
        <v>0</v>
      </c>
      <c r="W108">
        <f t="shared" si="15"/>
        <v>0</v>
      </c>
      <c r="X108" s="8" t="s">
        <v>152</v>
      </c>
    </row>
    <row r="109" spans="2:30" s="28" customFormat="1" x14ac:dyDescent="0.3">
      <c r="B109" s="2" t="s">
        <v>10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17</v>
      </c>
      <c r="H109" s="3" t="s">
        <v>29</v>
      </c>
      <c r="I109" s="4" t="s">
        <v>26</v>
      </c>
      <c r="N109" s="29"/>
      <c r="T109" s="28">
        <f t="shared" si="12"/>
        <v>8.2576730667178477</v>
      </c>
      <c r="U109" s="28">
        <f t="shared" si="13"/>
        <v>0.13762788444529747</v>
      </c>
      <c r="V109" s="28">
        <f t="shared" si="14"/>
        <v>0</v>
      </c>
      <c r="W109" s="28">
        <f t="shared" si="15"/>
        <v>0</v>
      </c>
    </row>
    <row r="110" spans="2:30" x14ac:dyDescent="0.3">
      <c r="B110" s="5" t="s">
        <v>153</v>
      </c>
      <c r="C110" s="6"/>
      <c r="D110" s="6"/>
      <c r="E110" s="6"/>
      <c r="F110" s="6"/>
      <c r="G110" s="6">
        <f>SUM(C110:F110)/4</f>
        <v>0</v>
      </c>
      <c r="H110" s="7" t="s">
        <v>27</v>
      </c>
      <c r="I110" s="7" t="s">
        <v>28</v>
      </c>
      <c r="N110" s="29">
        <v>2272.7199999999998</v>
      </c>
      <c r="O110" s="29">
        <v>0.39558900000000002</v>
      </c>
      <c r="P110" s="29">
        <v>2.8720849328489519</v>
      </c>
      <c r="Q110" s="29">
        <v>0.13794566874660871</v>
      </c>
      <c r="R110" s="29">
        <v>24.96</v>
      </c>
      <c r="S110" s="29">
        <v>43.9</v>
      </c>
      <c r="T110">
        <f t="shared" si="12"/>
        <v>8.2576730667178477</v>
      </c>
      <c r="U110">
        <f t="shared" si="13"/>
        <v>0.13762788444529747</v>
      </c>
      <c r="V110">
        <f t="shared" si="14"/>
        <v>44.059058375815617</v>
      </c>
      <c r="W110">
        <f t="shared" si="15"/>
        <v>35.700000000000003</v>
      </c>
      <c r="X110" s="5" t="s">
        <v>153</v>
      </c>
    </row>
    <row r="111" spans="2:30" x14ac:dyDescent="0.3">
      <c r="B111" s="8" t="s">
        <v>154</v>
      </c>
      <c r="C111" s="9"/>
      <c r="D111" s="9"/>
      <c r="E111" s="9"/>
      <c r="F111" s="9"/>
      <c r="G111" s="6">
        <f t="shared" ref="G111:G139" si="16">SUM(C111:F111)/4</f>
        <v>0</v>
      </c>
      <c r="H111" s="10" t="s">
        <v>27</v>
      </c>
      <c r="I111" s="10" t="s">
        <v>28</v>
      </c>
      <c r="N111">
        <v>4927.6400000000003</v>
      </c>
      <c r="O111">
        <v>0.47703400000000001</v>
      </c>
      <c r="P111">
        <v>3.4477914259059199</v>
      </c>
      <c r="Q111">
        <v>0.13851458150087581</v>
      </c>
      <c r="R111">
        <v>25.07</v>
      </c>
      <c r="S111">
        <v>43.6</v>
      </c>
      <c r="T111">
        <f t="shared" si="12"/>
        <v>8.2576730667178477</v>
      </c>
      <c r="U111">
        <f t="shared" si="13"/>
        <v>0.13762788444529747</v>
      </c>
      <c r="V111">
        <f t="shared" si="14"/>
        <v>95.527464190487208</v>
      </c>
      <c r="W111">
        <f t="shared" si="15"/>
        <v>78.2</v>
      </c>
      <c r="X111" s="8" t="s">
        <v>154</v>
      </c>
    </row>
    <row r="112" spans="2:30" x14ac:dyDescent="0.3">
      <c r="B112" s="5" t="s">
        <v>155</v>
      </c>
      <c r="C112" s="6"/>
      <c r="D112" s="6"/>
      <c r="E112" s="6"/>
      <c r="F112" s="6"/>
      <c r="G112" s="6">
        <f t="shared" si="16"/>
        <v>0</v>
      </c>
      <c r="H112" s="7" t="s">
        <v>27</v>
      </c>
      <c r="I112" s="7" t="s">
        <v>28</v>
      </c>
      <c r="N112">
        <v>5049.32</v>
      </c>
      <c r="O112">
        <v>0.51565799999999995</v>
      </c>
      <c r="P112">
        <v>3.7328588243631242</v>
      </c>
      <c r="Q112">
        <v>0.13789726686646789</v>
      </c>
      <c r="R112">
        <v>25.15</v>
      </c>
      <c r="S112">
        <v>43.5</v>
      </c>
      <c r="T112">
        <f t="shared" si="12"/>
        <v>8.2576730667178477</v>
      </c>
      <c r="U112">
        <f t="shared" si="13"/>
        <v>0.13762788444529747</v>
      </c>
      <c r="V112">
        <f t="shared" si="14"/>
        <v>97.886358477143375</v>
      </c>
      <c r="W112">
        <f t="shared" si="15"/>
        <v>80.5</v>
      </c>
      <c r="X112" s="5" t="s">
        <v>155</v>
      </c>
    </row>
    <row r="113" spans="2:24" x14ac:dyDescent="0.3">
      <c r="B113" s="8" t="s">
        <v>156</v>
      </c>
      <c r="C113" s="9"/>
      <c r="D113" s="9"/>
      <c r="E113" s="9"/>
      <c r="F113" s="9"/>
      <c r="G113" s="6">
        <f t="shared" si="16"/>
        <v>0</v>
      </c>
      <c r="H113" s="7" t="s">
        <v>27</v>
      </c>
      <c r="I113" s="10" t="s">
        <v>28</v>
      </c>
      <c r="N113">
        <v>3239.31</v>
      </c>
      <c r="O113">
        <v>0.38439800000000002</v>
      </c>
      <c r="P113">
        <v>2.7744540339448909</v>
      </c>
      <c r="Q113">
        <v>0.13796608547451161</v>
      </c>
      <c r="R113">
        <v>25.27</v>
      </c>
      <c r="S113">
        <v>43.3</v>
      </c>
      <c r="T113">
        <f t="shared" si="12"/>
        <v>8.2576730667178477</v>
      </c>
      <c r="U113">
        <f t="shared" si="13"/>
        <v>0.13762788444529747</v>
      </c>
      <c r="V113">
        <f t="shared" si="14"/>
        <v>62.797418242178225</v>
      </c>
      <c r="W113">
        <f t="shared" si="15"/>
        <v>50.7</v>
      </c>
      <c r="X113" s="8" t="s">
        <v>156</v>
      </c>
    </row>
    <row r="114" spans="2:24" x14ac:dyDescent="0.3">
      <c r="B114" s="5" t="s">
        <v>157</v>
      </c>
      <c r="C114" s="6"/>
      <c r="D114" s="6"/>
      <c r="E114" s="6"/>
      <c r="F114" s="6"/>
      <c r="G114" s="6">
        <f t="shared" si="16"/>
        <v>0</v>
      </c>
      <c r="H114" s="10" t="s">
        <v>27</v>
      </c>
      <c r="I114" s="7" t="s">
        <v>28</v>
      </c>
      <c r="N114">
        <v>1703.61</v>
      </c>
      <c r="O114">
        <v>0.20594399999999999</v>
      </c>
      <c r="P114">
        <v>1.474914710025101</v>
      </c>
      <c r="Q114">
        <v>0.14054900822447991</v>
      </c>
      <c r="R114">
        <v>25.36</v>
      </c>
      <c r="S114">
        <v>43</v>
      </c>
      <c r="T114">
        <f t="shared" si="12"/>
        <v>8.2576730667178477</v>
      </c>
      <c r="U114">
        <f t="shared" si="13"/>
        <v>0.13762788444529747</v>
      </c>
      <c r="V114">
        <f t="shared" si="14"/>
        <v>33.026264757481449</v>
      </c>
      <c r="W114">
        <f t="shared" si="15"/>
        <v>25.6</v>
      </c>
      <c r="X114" s="5" t="s">
        <v>157</v>
      </c>
    </row>
    <row r="115" spans="2:24" x14ac:dyDescent="0.3">
      <c r="B115" s="8" t="s">
        <v>158</v>
      </c>
      <c r="C115" s="9"/>
      <c r="D115" s="9"/>
      <c r="E115" s="9"/>
      <c r="F115" s="9"/>
      <c r="G115" s="6">
        <f t="shared" si="16"/>
        <v>0</v>
      </c>
      <c r="H115" s="7" t="s">
        <v>27</v>
      </c>
      <c r="I115" s="10" t="s">
        <v>28</v>
      </c>
      <c r="N115">
        <v>4012.6</v>
      </c>
      <c r="O115">
        <v>0.49712899999999999</v>
      </c>
      <c r="P115">
        <v>3.588400668796436</v>
      </c>
      <c r="Q115">
        <v>0.13816323243470019</v>
      </c>
      <c r="R115">
        <v>25.41</v>
      </c>
      <c r="S115">
        <v>42.8</v>
      </c>
      <c r="T115">
        <f t="shared" si="12"/>
        <v>8.2576730667178477</v>
      </c>
      <c r="U115">
        <f t="shared" si="13"/>
        <v>0.13762788444529747</v>
      </c>
      <c r="V115">
        <f t="shared" si="14"/>
        <v>77.788455084127278</v>
      </c>
      <c r="W115">
        <f t="shared" si="15"/>
        <v>63.8</v>
      </c>
      <c r="X115" s="8" t="s">
        <v>158</v>
      </c>
    </row>
    <row r="116" spans="2:24" x14ac:dyDescent="0.3">
      <c r="B116" s="5" t="s">
        <v>159</v>
      </c>
      <c r="C116" s="6"/>
      <c r="D116" s="6"/>
      <c r="E116" s="6"/>
      <c r="F116" s="6"/>
      <c r="G116" s="6">
        <f t="shared" si="16"/>
        <v>0</v>
      </c>
      <c r="H116" s="7" t="s">
        <v>27</v>
      </c>
      <c r="I116" s="7" t="s">
        <v>28</v>
      </c>
      <c r="N116">
        <v>1737.11</v>
      </c>
      <c r="O116">
        <v>0.19737399999999999</v>
      </c>
      <c r="P116">
        <v>1.4599324695389559</v>
      </c>
      <c r="Q116">
        <v>0.13446343474114869</v>
      </c>
      <c r="R116">
        <v>25.46</v>
      </c>
      <c r="S116">
        <v>42.9</v>
      </c>
      <c r="T116">
        <f t="shared" si="12"/>
        <v>8.2576730667178477</v>
      </c>
      <c r="U116">
        <f t="shared" si="13"/>
        <v>0.13762788444529747</v>
      </c>
      <c r="V116">
        <f t="shared" si="14"/>
        <v>33.675697356125291</v>
      </c>
      <c r="W116">
        <f t="shared" si="15"/>
        <v>26.1</v>
      </c>
      <c r="X116" s="5" t="s">
        <v>159</v>
      </c>
    </row>
    <row r="117" spans="2:24" x14ac:dyDescent="0.3">
      <c r="B117" s="8" t="s">
        <v>160</v>
      </c>
      <c r="C117" s="9"/>
      <c r="D117" s="9"/>
      <c r="E117" s="9"/>
      <c r="F117" s="9"/>
      <c r="G117" s="6">
        <f t="shared" si="16"/>
        <v>0</v>
      </c>
      <c r="H117" s="10" t="s">
        <v>27</v>
      </c>
      <c r="I117" s="10" t="s">
        <v>28</v>
      </c>
      <c r="N117">
        <v>1847.97</v>
      </c>
      <c r="O117">
        <v>0.22453200000000001</v>
      </c>
      <c r="P117">
        <v>1.631301631307877</v>
      </c>
      <c r="Q117">
        <v>0.13846179435483871</v>
      </c>
      <c r="R117">
        <v>25.55</v>
      </c>
      <c r="S117">
        <v>42.5</v>
      </c>
      <c r="T117">
        <f t="shared" si="12"/>
        <v>8.2576730667178477</v>
      </c>
      <c r="U117">
        <f t="shared" si="13"/>
        <v>0.13762788444529747</v>
      </c>
      <c r="V117">
        <f t="shared" si="14"/>
        <v>35.824834606443375</v>
      </c>
      <c r="W117">
        <f t="shared" si="15"/>
        <v>28</v>
      </c>
      <c r="X117" s="8" t="s">
        <v>160</v>
      </c>
    </row>
    <row r="118" spans="2:24" x14ac:dyDescent="0.3">
      <c r="B118" s="5" t="s">
        <v>161</v>
      </c>
      <c r="C118" s="6"/>
      <c r="D118" s="6"/>
      <c r="E118" s="6"/>
      <c r="F118" s="6"/>
      <c r="G118" s="6">
        <f t="shared" si="16"/>
        <v>0</v>
      </c>
      <c r="H118" s="7" t="s">
        <v>27</v>
      </c>
      <c r="I118" s="7" t="s">
        <v>28</v>
      </c>
      <c r="N118">
        <v>2546.44</v>
      </c>
      <c r="O118">
        <v>0.27733099999999999</v>
      </c>
      <c r="P118">
        <v>1.974348025680843</v>
      </c>
      <c r="Q118">
        <v>0.13951773737440951</v>
      </c>
      <c r="R118">
        <v>25.6</v>
      </c>
      <c r="S118">
        <v>42.4</v>
      </c>
      <c r="T118">
        <f t="shared" si="12"/>
        <v>8.2576730667178477</v>
      </c>
      <c r="U118">
        <f t="shared" si="13"/>
        <v>0.13762788444529747</v>
      </c>
      <c r="V118">
        <f t="shared" si="14"/>
        <v>49.365407357928788</v>
      </c>
      <c r="W118">
        <f t="shared" si="15"/>
        <v>39</v>
      </c>
      <c r="X118" s="5" t="s">
        <v>161</v>
      </c>
    </row>
    <row r="119" spans="2:24" x14ac:dyDescent="0.3">
      <c r="B119" s="8" t="s">
        <v>162</v>
      </c>
      <c r="C119" s="9"/>
      <c r="D119" s="9"/>
      <c r="E119" s="9"/>
      <c r="F119" s="9"/>
      <c r="G119" s="6">
        <f t="shared" si="16"/>
        <v>0</v>
      </c>
      <c r="H119" s="7" t="s">
        <v>27</v>
      </c>
      <c r="I119" s="10" t="s">
        <v>28</v>
      </c>
      <c r="N119">
        <v>1852.1</v>
      </c>
      <c r="O119">
        <v>0.24054900000000001</v>
      </c>
      <c r="P119">
        <v>1.7952410830975529</v>
      </c>
      <c r="Q119">
        <v>0.13469713707676451</v>
      </c>
      <c r="R119">
        <v>25.61</v>
      </c>
      <c r="S119">
        <v>42.4</v>
      </c>
      <c r="T119">
        <f t="shared" si="12"/>
        <v>8.2576730667178477</v>
      </c>
      <c r="U119">
        <f t="shared" si="13"/>
        <v>0.13762788444529747</v>
      </c>
      <c r="V119">
        <f t="shared" si="14"/>
        <v>35.904898983529911</v>
      </c>
      <c r="W119">
        <f t="shared" si="15"/>
        <v>28.2</v>
      </c>
      <c r="X119" s="8" t="s">
        <v>162</v>
      </c>
    </row>
    <row r="120" spans="2:24" x14ac:dyDescent="0.3">
      <c r="B120" s="5" t="s">
        <v>163</v>
      </c>
      <c r="C120" s="6"/>
      <c r="D120" s="6"/>
      <c r="E120" s="6"/>
      <c r="F120" s="6"/>
      <c r="G120" s="6">
        <f t="shared" si="16"/>
        <v>0</v>
      </c>
      <c r="H120" s="10" t="s">
        <v>27</v>
      </c>
      <c r="I120" s="7" t="s">
        <v>28</v>
      </c>
      <c r="N120">
        <v>5519.9100000000008</v>
      </c>
      <c r="O120">
        <v>0.55988700000000002</v>
      </c>
      <c r="P120">
        <v>4.0666312422867597</v>
      </c>
      <c r="Q120">
        <v>0.1379721296652274</v>
      </c>
      <c r="R120">
        <v>25.67</v>
      </c>
      <c r="S120">
        <v>42.3</v>
      </c>
      <c r="T120">
        <f t="shared" si="12"/>
        <v>8.2576730667178477</v>
      </c>
      <c r="U120">
        <f t="shared" si="13"/>
        <v>0.13762788444529747</v>
      </c>
      <c r="V120">
        <f t="shared" si="14"/>
        <v>107.00923867403309</v>
      </c>
      <c r="W120">
        <f t="shared" si="15"/>
        <v>88.5</v>
      </c>
      <c r="X120" s="5" t="s">
        <v>163</v>
      </c>
    </row>
    <row r="121" spans="2:24" x14ac:dyDescent="0.3">
      <c r="B121" s="8" t="s">
        <v>164</v>
      </c>
      <c r="C121" s="9"/>
      <c r="D121" s="9"/>
      <c r="E121" s="9"/>
      <c r="F121" s="9"/>
      <c r="G121" s="6">
        <f t="shared" si="16"/>
        <v>0</v>
      </c>
      <c r="H121" s="7" t="s">
        <v>27</v>
      </c>
      <c r="I121" s="10" t="s">
        <v>28</v>
      </c>
      <c r="N121">
        <v>6183.46</v>
      </c>
      <c r="O121">
        <v>0.62394300000000003</v>
      </c>
      <c r="P121">
        <v>4.5198227219167908</v>
      </c>
      <c r="Q121">
        <v>0.13796432764514399</v>
      </c>
      <c r="R121">
        <v>25.69</v>
      </c>
      <c r="S121">
        <v>42.4</v>
      </c>
      <c r="T121">
        <f t="shared" si="12"/>
        <v>8.2576730667178477</v>
      </c>
      <c r="U121">
        <f t="shared" si="13"/>
        <v>0.13762788444529747</v>
      </c>
      <c r="V121">
        <f t="shared" si="14"/>
        <v>119.87285063911122</v>
      </c>
      <c r="W121">
        <f t="shared" si="15"/>
        <v>99.8</v>
      </c>
      <c r="X121" s="8" t="s">
        <v>164</v>
      </c>
    </row>
    <row r="122" spans="2:24" x14ac:dyDescent="0.3">
      <c r="B122" s="5" t="s">
        <v>165</v>
      </c>
      <c r="C122" s="6"/>
      <c r="D122" s="6"/>
      <c r="E122" s="6"/>
      <c r="F122" s="6"/>
      <c r="G122" s="6">
        <f t="shared" si="16"/>
        <v>0</v>
      </c>
      <c r="H122" s="7" t="s">
        <v>27</v>
      </c>
      <c r="I122" s="7" t="s">
        <v>28</v>
      </c>
      <c r="N122">
        <v>1831.19</v>
      </c>
      <c r="O122">
        <v>0.26387899999999997</v>
      </c>
      <c r="P122">
        <v>1.8935965801618</v>
      </c>
      <c r="Q122">
        <v>0.1388041282642089</v>
      </c>
      <c r="R122">
        <v>25.71</v>
      </c>
      <c r="S122">
        <v>42.3</v>
      </c>
      <c r="T122">
        <f t="shared" si="12"/>
        <v>8.2576730667178477</v>
      </c>
      <c r="U122">
        <f t="shared" si="13"/>
        <v>0.13762788444529747</v>
      </c>
      <c r="V122">
        <f t="shared" si="14"/>
        <v>35.499536725689836</v>
      </c>
      <c r="W122">
        <f t="shared" si="15"/>
        <v>28</v>
      </c>
      <c r="X122" s="5" t="s">
        <v>165</v>
      </c>
    </row>
    <row r="123" spans="2:24" x14ac:dyDescent="0.3">
      <c r="B123" s="8" t="s">
        <v>166</v>
      </c>
      <c r="C123" s="9"/>
      <c r="D123" s="9"/>
      <c r="E123" s="9"/>
      <c r="F123" s="9"/>
      <c r="G123" s="6">
        <f t="shared" si="16"/>
        <v>0</v>
      </c>
      <c r="H123" s="10" t="s">
        <v>27</v>
      </c>
      <c r="I123" s="10" t="s">
        <v>28</v>
      </c>
      <c r="N123">
        <v>4400.12</v>
      </c>
      <c r="O123">
        <v>0.45424399999999998</v>
      </c>
      <c r="P123">
        <v>3.2665841263683628</v>
      </c>
      <c r="Q123">
        <v>0.13865379783461149</v>
      </c>
      <c r="R123">
        <v>25.73</v>
      </c>
      <c r="S123">
        <v>42.2</v>
      </c>
      <c r="T123">
        <f t="shared" si="12"/>
        <v>8.2576730667178477</v>
      </c>
      <c r="U123">
        <f t="shared" si="13"/>
        <v>0.13762788444529747</v>
      </c>
      <c r="V123">
        <f t="shared" si="14"/>
        <v>85.300936296857444</v>
      </c>
      <c r="W123">
        <f t="shared" si="15"/>
        <v>69.599999999999994</v>
      </c>
      <c r="X123" s="8" t="s">
        <v>166</v>
      </c>
    </row>
    <row r="124" spans="2:24" s="34" customFormat="1" x14ac:dyDescent="0.3">
      <c r="B124" s="31" t="s">
        <v>212</v>
      </c>
      <c r="C124" s="32"/>
      <c r="D124" s="32"/>
      <c r="E124" s="32"/>
      <c r="F124" s="32"/>
      <c r="G124" s="32"/>
      <c r="H124" s="33"/>
      <c r="I124" s="33"/>
      <c r="X124" s="31" t="s">
        <v>212</v>
      </c>
    </row>
    <row r="125" spans="2:24" x14ac:dyDescent="0.3">
      <c r="B125" s="8" t="s">
        <v>167</v>
      </c>
      <c r="C125" s="9"/>
      <c r="D125" s="9"/>
      <c r="E125" s="9"/>
      <c r="F125" s="9"/>
      <c r="G125" s="6">
        <f t="shared" si="16"/>
        <v>0</v>
      </c>
      <c r="H125" s="7" t="s">
        <v>27</v>
      </c>
      <c r="I125" s="10" t="s">
        <v>28</v>
      </c>
      <c r="N125">
        <v>1312.18</v>
      </c>
      <c r="O125">
        <v>0.12893099999999999</v>
      </c>
      <c r="P125">
        <v>0.18663955721225989</v>
      </c>
      <c r="Q125">
        <v>0.73353428571422929</v>
      </c>
      <c r="R125">
        <v>25.8</v>
      </c>
      <c r="S125">
        <v>42.1</v>
      </c>
      <c r="T125">
        <f t="shared" si="12"/>
        <v>8.2576730667178477</v>
      </c>
      <c r="U125">
        <f t="shared" si="13"/>
        <v>0.13762788444529747</v>
      </c>
      <c r="V125">
        <f t="shared" si="14"/>
        <v>25.437984098163319</v>
      </c>
      <c r="W125">
        <f t="shared" si="15"/>
        <v>17.399999999999999</v>
      </c>
      <c r="X125" s="8" t="s">
        <v>167</v>
      </c>
    </row>
    <row r="126" spans="2:24" x14ac:dyDescent="0.3">
      <c r="B126" s="5" t="s">
        <v>168</v>
      </c>
      <c r="C126" s="6"/>
      <c r="D126" s="6"/>
      <c r="E126" s="6"/>
      <c r="F126" s="6"/>
      <c r="G126" s="6">
        <f t="shared" si="16"/>
        <v>0</v>
      </c>
      <c r="H126" s="10" t="s">
        <v>27</v>
      </c>
      <c r="I126" s="7" t="s">
        <v>28</v>
      </c>
      <c r="N126">
        <v>6093.27</v>
      </c>
      <c r="O126">
        <v>0.87013200000000002</v>
      </c>
      <c r="P126">
        <v>6.3279712957234029</v>
      </c>
      <c r="Q126">
        <v>0.13777267201826129</v>
      </c>
      <c r="R126">
        <v>25.78</v>
      </c>
      <c r="S126">
        <v>42</v>
      </c>
      <c r="T126">
        <f t="shared" si="12"/>
        <v>8.2576730667178477</v>
      </c>
      <c r="U126">
        <f t="shared" si="13"/>
        <v>0.13762788444529747</v>
      </c>
      <c r="V126">
        <f t="shared" si="14"/>
        <v>118.12442299518025</v>
      </c>
      <c r="W126">
        <f t="shared" si="15"/>
        <v>100.4</v>
      </c>
      <c r="X126" s="5" t="s">
        <v>168</v>
      </c>
    </row>
    <row r="127" spans="2:24" x14ac:dyDescent="0.3">
      <c r="B127" s="8" t="s">
        <v>169</v>
      </c>
      <c r="C127" s="9"/>
      <c r="D127" s="9"/>
      <c r="E127" s="9"/>
      <c r="F127" s="9"/>
      <c r="G127" s="6">
        <f t="shared" si="16"/>
        <v>0</v>
      </c>
      <c r="H127" s="7" t="s">
        <v>27</v>
      </c>
      <c r="I127" s="10" t="s">
        <v>28</v>
      </c>
      <c r="N127">
        <v>3060.31</v>
      </c>
      <c r="O127">
        <v>0.62577799999999995</v>
      </c>
      <c r="P127">
        <v>4.5411184605660306</v>
      </c>
      <c r="Q127">
        <v>0.13811728568837289</v>
      </c>
      <c r="R127">
        <v>25.78</v>
      </c>
      <c r="S127">
        <v>41.9</v>
      </c>
      <c r="T127">
        <f t="shared" si="12"/>
        <v>8.2576730667178477</v>
      </c>
      <c r="U127">
        <f t="shared" si="13"/>
        <v>0.13762788444529747</v>
      </c>
      <c r="V127">
        <f t="shared" si="14"/>
        <v>59.327315700170857</v>
      </c>
      <c r="W127">
        <f t="shared" si="15"/>
        <v>49.4</v>
      </c>
      <c r="X127" s="8" t="s">
        <v>169</v>
      </c>
    </row>
    <row r="128" spans="2:24" x14ac:dyDescent="0.3">
      <c r="B128" s="5" t="s">
        <v>170</v>
      </c>
      <c r="C128" s="6"/>
      <c r="D128" s="6"/>
      <c r="E128" s="6"/>
      <c r="F128" s="6"/>
      <c r="G128" s="6">
        <f t="shared" si="16"/>
        <v>0</v>
      </c>
      <c r="H128" s="7" t="s">
        <v>27</v>
      </c>
      <c r="I128" s="7" t="s">
        <v>28</v>
      </c>
      <c r="N128">
        <v>7856.55</v>
      </c>
      <c r="O128">
        <v>0.76045200000000002</v>
      </c>
      <c r="P128">
        <v>5.4868793327092602</v>
      </c>
      <c r="Q128">
        <v>0.13850620626987711</v>
      </c>
      <c r="R128">
        <v>25.79</v>
      </c>
      <c r="S128">
        <v>41.8</v>
      </c>
      <c r="T128">
        <f t="shared" si="12"/>
        <v>8.2576730667178477</v>
      </c>
      <c r="U128">
        <f t="shared" si="13"/>
        <v>0.13762788444529747</v>
      </c>
      <c r="V128">
        <f t="shared" si="14"/>
        <v>152.30745322015659</v>
      </c>
      <c r="W128">
        <f t="shared" si="15"/>
        <v>128.30000000000001</v>
      </c>
      <c r="X128" s="5" t="s">
        <v>170</v>
      </c>
    </row>
    <row r="129" spans="2:24" x14ac:dyDescent="0.3">
      <c r="B129" s="8" t="s">
        <v>171</v>
      </c>
      <c r="C129" s="9"/>
      <c r="D129" s="9"/>
      <c r="E129" s="9"/>
      <c r="F129" s="9"/>
      <c r="G129" s="6">
        <f t="shared" si="16"/>
        <v>0</v>
      </c>
      <c r="H129" s="10" t="s">
        <v>27</v>
      </c>
      <c r="I129" s="10" t="s">
        <v>28</v>
      </c>
      <c r="X129" s="8" t="s">
        <v>171</v>
      </c>
    </row>
    <row r="130" spans="2:24" x14ac:dyDescent="0.3">
      <c r="B130" s="5" t="s">
        <v>172</v>
      </c>
      <c r="C130" s="6"/>
      <c r="D130" s="6"/>
      <c r="E130" s="6"/>
      <c r="F130" s="6"/>
      <c r="G130" s="6">
        <f t="shared" si="16"/>
        <v>0</v>
      </c>
      <c r="H130" s="7" t="s">
        <v>27</v>
      </c>
      <c r="I130" s="7" t="s">
        <v>28</v>
      </c>
      <c r="N130">
        <v>1743.16</v>
      </c>
      <c r="O130">
        <v>0.32591700000000001</v>
      </c>
      <c r="P130">
        <v>2.3382662534582082</v>
      </c>
      <c r="Q130">
        <v>0.13866286580371859</v>
      </c>
      <c r="R130">
        <v>25.86</v>
      </c>
      <c r="S130">
        <v>41.5</v>
      </c>
      <c r="T130">
        <f t="shared" si="12"/>
        <v>8.2576730667178477</v>
      </c>
      <c r="U130">
        <f t="shared" si="13"/>
        <v>0.13762788444529747</v>
      </c>
      <c r="V130">
        <f t="shared" si="14"/>
        <v>33.792982944835593</v>
      </c>
      <c r="W130">
        <f t="shared" si="15"/>
        <v>27</v>
      </c>
      <c r="X130" s="5" t="s">
        <v>172</v>
      </c>
    </row>
    <row r="131" spans="2:24" x14ac:dyDescent="0.3">
      <c r="B131" s="8" t="s">
        <v>173</v>
      </c>
      <c r="C131" s="9"/>
      <c r="D131" s="9"/>
      <c r="E131" s="9"/>
      <c r="F131" s="9"/>
      <c r="G131" s="6">
        <f t="shared" si="16"/>
        <v>0</v>
      </c>
      <c r="H131" s="7" t="s">
        <v>27</v>
      </c>
      <c r="I131" s="10" t="s">
        <v>28</v>
      </c>
      <c r="N131">
        <v>9966.98</v>
      </c>
      <c r="O131">
        <v>1.01034</v>
      </c>
      <c r="P131">
        <v>7.3123170007915803</v>
      </c>
      <c r="Q131">
        <v>0.13827181850525541</v>
      </c>
      <c r="R131">
        <v>25.88</v>
      </c>
      <c r="S131">
        <v>41.3</v>
      </c>
      <c r="T131">
        <f t="shared" si="12"/>
        <v>8.2576730667178477</v>
      </c>
      <c r="U131">
        <f t="shared" si="13"/>
        <v>0.13762788444529747</v>
      </c>
      <c r="V131">
        <f t="shared" si="14"/>
        <v>193.22034991137789</v>
      </c>
      <c r="W131">
        <f t="shared" si="15"/>
        <v>165.8</v>
      </c>
      <c r="X131" s="8" t="s">
        <v>173</v>
      </c>
    </row>
    <row r="132" spans="2:24" x14ac:dyDescent="0.3">
      <c r="B132" s="5" t="s">
        <v>174</v>
      </c>
      <c r="C132" s="6"/>
      <c r="D132" s="6"/>
      <c r="E132" s="6"/>
      <c r="F132" s="6"/>
      <c r="G132" s="6">
        <f t="shared" si="16"/>
        <v>0</v>
      </c>
      <c r="H132" s="10" t="s">
        <v>27</v>
      </c>
      <c r="I132" s="7" t="s">
        <v>28</v>
      </c>
      <c r="N132">
        <v>4704.8500000000004</v>
      </c>
      <c r="O132">
        <v>0.45899099999999998</v>
      </c>
      <c r="P132">
        <v>3.2995937919860432</v>
      </c>
      <c r="Q132">
        <v>0.1390677202698008</v>
      </c>
      <c r="R132">
        <v>25.88</v>
      </c>
      <c r="S132">
        <v>41.1</v>
      </c>
      <c r="T132">
        <f t="shared" si="12"/>
        <v>8.2576730667178477</v>
      </c>
      <c r="U132">
        <f t="shared" si="13"/>
        <v>0.13762788444529747</v>
      </c>
      <c r="V132">
        <f t="shared" si="14"/>
        <v>91.208446618789878</v>
      </c>
      <c r="W132">
        <f t="shared" si="15"/>
        <v>74.400000000000006</v>
      </c>
      <c r="X132" s="5" t="s">
        <v>174</v>
      </c>
    </row>
    <row r="133" spans="2:24" x14ac:dyDescent="0.3">
      <c r="B133" s="8" t="s">
        <v>175</v>
      </c>
      <c r="C133" s="9"/>
      <c r="D133" s="9"/>
      <c r="E133" s="9"/>
      <c r="F133" s="9"/>
      <c r="G133" s="6">
        <f t="shared" si="16"/>
        <v>0</v>
      </c>
      <c r="H133" s="7" t="s">
        <v>27</v>
      </c>
      <c r="I133" s="10" t="s">
        <v>28</v>
      </c>
      <c r="N133">
        <v>1813.75</v>
      </c>
      <c r="O133">
        <v>0.18959000000000001</v>
      </c>
      <c r="P133">
        <v>1.4069792085921879</v>
      </c>
      <c r="Q133">
        <v>0.1349860887096774</v>
      </c>
      <c r="R133">
        <v>25.82</v>
      </c>
      <c r="S133">
        <v>41.2</v>
      </c>
      <c r="T133">
        <f t="shared" si="12"/>
        <v>8.2576730667178477</v>
      </c>
      <c r="U133">
        <f t="shared" si="13"/>
        <v>0.13762788444529747</v>
      </c>
      <c r="V133">
        <f t="shared" si="14"/>
        <v>35.161444053440626</v>
      </c>
      <c r="W133">
        <f t="shared" si="15"/>
        <v>27.2</v>
      </c>
      <c r="X133" s="8" t="s">
        <v>175</v>
      </c>
    </row>
    <row r="134" spans="2:24" x14ac:dyDescent="0.3">
      <c r="B134" s="5" t="s">
        <v>176</v>
      </c>
      <c r="C134" s="6"/>
      <c r="D134" s="6"/>
      <c r="E134" s="6"/>
      <c r="F134" s="6"/>
      <c r="G134" s="6">
        <f t="shared" si="16"/>
        <v>0</v>
      </c>
      <c r="H134" s="7" t="s">
        <v>27</v>
      </c>
      <c r="I134" s="7" t="s">
        <v>28</v>
      </c>
      <c r="N134">
        <v>1578.72</v>
      </c>
      <c r="O134">
        <v>0.16045499999999999</v>
      </c>
      <c r="P134">
        <v>1.150396824244222</v>
      </c>
      <c r="Q134">
        <v>0.13829672304439741</v>
      </c>
      <c r="R134">
        <v>25.84</v>
      </c>
      <c r="S134">
        <v>41</v>
      </c>
      <c r="T134">
        <f t="shared" si="12"/>
        <v>8.2576730667178477</v>
      </c>
      <c r="U134">
        <f t="shared" si="13"/>
        <v>0.13762788444529747</v>
      </c>
      <c r="V134">
        <f t="shared" si="14"/>
        <v>30.605141257641783</v>
      </c>
      <c r="W134">
        <f t="shared" si="15"/>
        <v>23.4</v>
      </c>
      <c r="X134" s="5" t="s">
        <v>176</v>
      </c>
    </row>
    <row r="135" spans="2:24" x14ac:dyDescent="0.3">
      <c r="B135" s="8" t="s">
        <v>177</v>
      </c>
      <c r="C135" s="9"/>
      <c r="D135" s="9"/>
      <c r="E135" s="9"/>
      <c r="F135" s="9"/>
      <c r="G135" s="6">
        <f t="shared" si="16"/>
        <v>0</v>
      </c>
      <c r="H135" s="10" t="s">
        <v>27</v>
      </c>
      <c r="I135" s="10" t="s">
        <v>28</v>
      </c>
      <c r="N135">
        <v>7164.01</v>
      </c>
      <c r="O135">
        <v>0.724383</v>
      </c>
      <c r="P135">
        <v>5.2361065713446564</v>
      </c>
      <c r="Q135">
        <v>0.13803252533382729</v>
      </c>
      <c r="R135">
        <v>25.87</v>
      </c>
      <c r="S135">
        <v>40.9</v>
      </c>
      <c r="T135">
        <f t="shared" si="12"/>
        <v>8.2576730667178477</v>
      </c>
      <c r="U135">
        <f t="shared" si="13"/>
        <v>0.13762788444529747</v>
      </c>
      <c r="V135">
        <f t="shared" si="14"/>
        <v>138.88183973165496</v>
      </c>
      <c r="W135">
        <f t="shared" si="15"/>
        <v>116.7</v>
      </c>
      <c r="X135" s="8" t="s">
        <v>177</v>
      </c>
    </row>
    <row r="136" spans="2:24" x14ac:dyDescent="0.3">
      <c r="B136" s="5" t="s">
        <v>178</v>
      </c>
      <c r="C136" s="6"/>
      <c r="D136" s="6"/>
      <c r="E136" s="6"/>
      <c r="F136" s="6"/>
      <c r="G136" s="6">
        <f t="shared" si="16"/>
        <v>0</v>
      </c>
      <c r="H136" s="7" t="s">
        <v>27</v>
      </c>
      <c r="I136" s="7" t="s">
        <v>28</v>
      </c>
      <c r="N136">
        <v>1571.01</v>
      </c>
      <c r="O136">
        <v>0.24748700000000001</v>
      </c>
      <c r="P136">
        <v>1.8343705548852329</v>
      </c>
      <c r="Q136">
        <v>0.1350197839774207</v>
      </c>
      <c r="R136">
        <v>25.9</v>
      </c>
      <c r="S136">
        <v>40.799999999999997</v>
      </c>
      <c r="T136">
        <f t="shared" si="12"/>
        <v>8.2576730667178477</v>
      </c>
      <c r="U136">
        <f t="shared" si="13"/>
        <v>0.13762788444529747</v>
      </c>
      <c r="V136">
        <f t="shared" si="14"/>
        <v>30.455674829715097</v>
      </c>
      <c r="W136">
        <f t="shared" si="15"/>
        <v>24</v>
      </c>
      <c r="X136" s="5" t="s">
        <v>178</v>
      </c>
    </row>
    <row r="137" spans="2:24" x14ac:dyDescent="0.3">
      <c r="B137" s="8" t="s">
        <v>179</v>
      </c>
      <c r="C137" s="9"/>
      <c r="D137" s="9"/>
      <c r="E137" s="9"/>
      <c r="F137" s="9"/>
      <c r="G137" s="6">
        <f t="shared" si="16"/>
        <v>0</v>
      </c>
      <c r="H137" s="7" t="s">
        <v>27</v>
      </c>
      <c r="I137" s="10" t="s">
        <v>28</v>
      </c>
      <c r="N137">
        <v>1917.89</v>
      </c>
      <c r="O137">
        <v>0.23968999999999999</v>
      </c>
      <c r="P137">
        <v>1.6973293542749299</v>
      </c>
      <c r="Q137">
        <v>0.14015698364097631</v>
      </c>
      <c r="R137">
        <v>25.82</v>
      </c>
      <c r="S137">
        <v>40.799999999999997</v>
      </c>
      <c r="T137">
        <f t="shared" si="12"/>
        <v>8.2576730667178477</v>
      </c>
      <c r="U137">
        <f t="shared" si="13"/>
        <v>0.13762788444529747</v>
      </c>
      <c r="V137">
        <f t="shared" si="14"/>
        <v>37.180307063075531</v>
      </c>
      <c r="W137">
        <f t="shared" si="15"/>
        <v>29.1</v>
      </c>
      <c r="X137" s="8" t="s">
        <v>179</v>
      </c>
    </row>
    <row r="138" spans="2:24" x14ac:dyDescent="0.3">
      <c r="B138" s="5" t="s">
        <v>180</v>
      </c>
      <c r="C138" s="6"/>
      <c r="D138" s="6"/>
      <c r="E138" s="6"/>
      <c r="F138" s="6"/>
      <c r="G138" s="6">
        <f t="shared" si="16"/>
        <v>0</v>
      </c>
      <c r="H138" s="10" t="s">
        <v>27</v>
      </c>
      <c r="I138" s="7" t="s">
        <v>28</v>
      </c>
      <c r="N138">
        <v>2795.88</v>
      </c>
      <c r="O138">
        <v>0.62263599999999997</v>
      </c>
      <c r="P138">
        <v>4.4983990731903756</v>
      </c>
      <c r="Q138">
        <v>0.13858337978032431</v>
      </c>
      <c r="R138">
        <v>25.82</v>
      </c>
      <c r="S138">
        <v>40.700000000000003</v>
      </c>
      <c r="T138">
        <f t="shared" si="12"/>
        <v>8.2576730667178477</v>
      </c>
      <c r="U138">
        <f t="shared" si="13"/>
        <v>0.13762788444529747</v>
      </c>
      <c r="V138">
        <f t="shared" si="14"/>
        <v>54.201063101383085</v>
      </c>
      <c r="W138">
        <f t="shared" si="15"/>
        <v>45.1</v>
      </c>
      <c r="X138" s="5" t="s">
        <v>180</v>
      </c>
    </row>
    <row r="139" spans="2:24" x14ac:dyDescent="0.3">
      <c r="B139" s="8" t="s">
        <v>181</v>
      </c>
      <c r="C139" s="1"/>
      <c r="D139" s="1"/>
      <c r="E139" s="1"/>
      <c r="F139" s="1"/>
      <c r="G139" s="6">
        <f t="shared" si="16"/>
        <v>0</v>
      </c>
      <c r="H139" s="7" t="s">
        <v>27</v>
      </c>
      <c r="I139" s="10" t="s">
        <v>28</v>
      </c>
      <c r="N139">
        <v>1219.29</v>
      </c>
      <c r="O139">
        <v>0.21717400000000001</v>
      </c>
      <c r="P139">
        <v>1.589122661887036</v>
      </c>
      <c r="Q139">
        <v>0.13742526315789469</v>
      </c>
      <c r="R139">
        <v>25.79</v>
      </c>
      <c r="S139">
        <v>40.799999999999997</v>
      </c>
      <c r="T139">
        <f t="shared" si="12"/>
        <v>8.2576730667178477</v>
      </c>
      <c r="U139">
        <f t="shared" si="13"/>
        <v>0.13762788444529747</v>
      </c>
      <c r="V139">
        <f t="shared" si="14"/>
        <v>23.637214125386421</v>
      </c>
      <c r="W139">
        <f t="shared" si="15"/>
        <v>18.399999999999999</v>
      </c>
      <c r="X139" s="8" t="s">
        <v>181</v>
      </c>
    </row>
    <row r="140" spans="2:24" s="28" customFormat="1" x14ac:dyDescent="0.3">
      <c r="B140" s="2" t="s">
        <v>10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17</v>
      </c>
      <c r="H140" s="3" t="s">
        <v>31</v>
      </c>
      <c r="I140" s="4" t="s">
        <v>26</v>
      </c>
      <c r="N140" s="29"/>
    </row>
    <row r="141" spans="2:24" x14ac:dyDescent="0.3">
      <c r="B141" s="5" t="s">
        <v>182</v>
      </c>
      <c r="C141" s="6"/>
      <c r="D141" s="6"/>
      <c r="E141" s="6"/>
      <c r="F141" s="6"/>
      <c r="G141" s="6">
        <f>SUM(C141:F141)/4</f>
        <v>0</v>
      </c>
      <c r="H141" s="7" t="s">
        <v>28</v>
      </c>
      <c r="I141" s="7" t="s">
        <v>27</v>
      </c>
      <c r="N141" s="29">
        <v>5717.02</v>
      </c>
      <c r="O141" s="29">
        <v>0.57395399999999996</v>
      </c>
      <c r="P141" s="29">
        <v>4.137189314693817</v>
      </c>
      <c r="Q141" s="29">
        <v>0.13843072672006579</v>
      </c>
      <c r="R141" s="29">
        <v>24.37</v>
      </c>
      <c r="S141" s="29">
        <v>47.4</v>
      </c>
      <c r="T141">
        <f t="shared" si="12"/>
        <v>8.2576730667178477</v>
      </c>
      <c r="U141">
        <f t="shared" si="13"/>
        <v>0.13762788444529747</v>
      </c>
      <c r="V141">
        <f t="shared" si="14"/>
        <v>110.83042254026252</v>
      </c>
      <c r="W141">
        <f t="shared" si="15"/>
        <v>91.8</v>
      </c>
      <c r="X141" s="5" t="s">
        <v>182</v>
      </c>
    </row>
    <row r="142" spans="2:24" x14ac:dyDescent="0.3">
      <c r="B142" s="8" t="s">
        <v>183</v>
      </c>
      <c r="C142" s="9"/>
      <c r="D142" s="9"/>
      <c r="E142" s="9"/>
      <c r="F142" s="9"/>
      <c r="G142" s="6">
        <f t="shared" ref="G142:G170" si="17">SUM(C142:F142)/4</f>
        <v>0</v>
      </c>
      <c r="H142" s="10" t="s">
        <v>28</v>
      </c>
      <c r="I142" s="10" t="s">
        <v>27</v>
      </c>
      <c r="N142">
        <v>4679.01</v>
      </c>
      <c r="O142">
        <v>0.49202800000000002</v>
      </c>
      <c r="P142">
        <v>3.5645825690652071</v>
      </c>
      <c r="Q142">
        <v>0.13795733699961829</v>
      </c>
      <c r="R142">
        <v>24.44</v>
      </c>
      <c r="S142">
        <v>47.2</v>
      </c>
      <c r="T142">
        <f t="shared" si="12"/>
        <v>8.2576730667178477</v>
      </c>
      <c r="U142">
        <f t="shared" si="13"/>
        <v>0.13762788444529747</v>
      </c>
      <c r="V142">
        <f t="shared" si="14"/>
        <v>90.707511145686681</v>
      </c>
      <c r="W142">
        <f t="shared" si="15"/>
        <v>74.400000000000006</v>
      </c>
      <c r="X142" s="8" t="s">
        <v>183</v>
      </c>
    </row>
    <row r="143" spans="2:24" x14ac:dyDescent="0.3">
      <c r="B143" s="5" t="s">
        <v>184</v>
      </c>
      <c r="C143" s="6"/>
      <c r="D143" s="6"/>
      <c r="E143" s="6"/>
      <c r="F143" s="6"/>
      <c r="G143" s="6">
        <f t="shared" si="17"/>
        <v>0</v>
      </c>
      <c r="H143" s="7" t="s">
        <v>28</v>
      </c>
      <c r="I143" s="7" t="s">
        <v>27</v>
      </c>
      <c r="N143">
        <v>5682.11</v>
      </c>
      <c r="O143">
        <v>0.72060000000000002</v>
      </c>
      <c r="P143">
        <v>5.216593825477184</v>
      </c>
      <c r="Q143">
        <v>0.1379120929659981</v>
      </c>
      <c r="R143">
        <v>24.49</v>
      </c>
      <c r="S143">
        <v>47</v>
      </c>
      <c r="T143">
        <f t="shared" si="12"/>
        <v>8.2576730667178477</v>
      </c>
      <c r="U143">
        <f t="shared" si="13"/>
        <v>0.13762788444529747</v>
      </c>
      <c r="V143">
        <f t="shared" si="14"/>
        <v>110.15365561433246</v>
      </c>
      <c r="W143">
        <f t="shared" si="15"/>
        <v>92.5</v>
      </c>
      <c r="X143" s="5" t="s">
        <v>184</v>
      </c>
    </row>
    <row r="144" spans="2:24" x14ac:dyDescent="0.3">
      <c r="B144" s="8" t="s">
        <v>185</v>
      </c>
      <c r="C144" s="9"/>
      <c r="D144" s="9"/>
      <c r="E144" s="9"/>
      <c r="F144" s="9"/>
      <c r="G144" s="6">
        <f t="shared" si="17"/>
        <v>0</v>
      </c>
      <c r="H144" s="10" t="s">
        <v>28</v>
      </c>
      <c r="I144" s="7" t="s">
        <v>27</v>
      </c>
      <c r="N144">
        <v>3913.95</v>
      </c>
      <c r="O144">
        <v>0.40973500000000002</v>
      </c>
      <c r="P144">
        <v>2.9803712287038762</v>
      </c>
      <c r="Q144">
        <v>0.1378120922880626</v>
      </c>
      <c r="R144">
        <v>24.56</v>
      </c>
      <c r="S144">
        <v>46.8</v>
      </c>
      <c r="T144">
        <f t="shared" si="12"/>
        <v>8.2576730667178477</v>
      </c>
      <c r="U144">
        <f t="shared" si="13"/>
        <v>0.13762788444529747</v>
      </c>
      <c r="V144">
        <f t="shared" si="14"/>
        <v>75.876021476479067</v>
      </c>
      <c r="W144">
        <f t="shared" si="15"/>
        <v>61.5</v>
      </c>
      <c r="X144" s="8" t="s">
        <v>185</v>
      </c>
    </row>
    <row r="145" spans="2:24" x14ac:dyDescent="0.3">
      <c r="B145" s="5" t="s">
        <v>186</v>
      </c>
      <c r="C145" s="6"/>
      <c r="D145" s="6"/>
      <c r="E145" s="6"/>
      <c r="F145" s="6"/>
      <c r="G145" s="6">
        <f t="shared" si="17"/>
        <v>0</v>
      </c>
      <c r="H145" s="7" t="s">
        <v>28</v>
      </c>
      <c r="I145" s="10" t="s">
        <v>27</v>
      </c>
      <c r="N145">
        <v>6041.99</v>
      </c>
      <c r="O145">
        <v>0.61411099999999996</v>
      </c>
      <c r="P145">
        <v>4.4563462260774021</v>
      </c>
      <c r="Q145">
        <v>0.13804727646252379</v>
      </c>
      <c r="R145">
        <v>24.64</v>
      </c>
      <c r="S145">
        <v>46.6</v>
      </c>
      <c r="T145">
        <f t="shared" si="12"/>
        <v>8.2576730667178477</v>
      </c>
      <c r="U145">
        <f t="shared" si="13"/>
        <v>0.13762788444529747</v>
      </c>
      <c r="V145">
        <f t="shared" si="14"/>
        <v>117.13030646806216</v>
      </c>
      <c r="W145">
        <f t="shared" si="15"/>
        <v>97.4</v>
      </c>
      <c r="X145" s="5" t="s">
        <v>186</v>
      </c>
    </row>
    <row r="146" spans="2:24" x14ac:dyDescent="0.3">
      <c r="B146" s="8" t="s">
        <v>187</v>
      </c>
      <c r="C146" s="9"/>
      <c r="D146" s="9"/>
      <c r="E146" s="9"/>
      <c r="F146" s="9"/>
      <c r="G146" s="6">
        <f t="shared" si="17"/>
        <v>0</v>
      </c>
      <c r="H146" s="10" t="s">
        <v>28</v>
      </c>
      <c r="I146" s="7" t="s">
        <v>27</v>
      </c>
      <c r="N146">
        <v>5259.24</v>
      </c>
      <c r="O146">
        <v>0.68209200000000003</v>
      </c>
      <c r="P146">
        <v>4.9209484326589266</v>
      </c>
      <c r="Q146">
        <v>0.13821830462215409</v>
      </c>
      <c r="R146">
        <v>24.7</v>
      </c>
      <c r="S146">
        <v>46.4</v>
      </c>
      <c r="T146">
        <f t="shared" ref="T146:T170" si="18">U146*60</f>
        <v>8.2576730667178477</v>
      </c>
      <c r="U146">
        <f t="shared" ref="U146:U167" si="19">($G$9^2)/(6*$G$7*$G$5)*$I$2</f>
        <v>0.13762788444529747</v>
      </c>
      <c r="V146">
        <f t="shared" ref="V146:V170" si="20">(3*N146)/(2 * PI() * $G$5^2)*((1-$G$6)*($G$9^2-$G$10^2)/(2 * $G$12^2)+(1+$G$6)*LN($G$9/$G$10))</f>
        <v>101.95587761467516</v>
      </c>
      <c r="W146">
        <f t="shared" ref="W146:W170" si="21">ROUND(V146*(P146/($G$13*($G$14+1)))^(1 / $G$14),1)</f>
        <v>85.3</v>
      </c>
      <c r="X146" s="8" t="s">
        <v>187</v>
      </c>
    </row>
    <row r="147" spans="2:24" x14ac:dyDescent="0.3">
      <c r="B147" s="5" t="s">
        <v>188</v>
      </c>
      <c r="C147" s="6"/>
      <c r="D147" s="6"/>
      <c r="E147" s="6"/>
      <c r="F147" s="6"/>
      <c r="G147" s="6">
        <f t="shared" si="17"/>
        <v>0</v>
      </c>
      <c r="H147" s="7" t="s">
        <v>28</v>
      </c>
      <c r="I147" s="7" t="s">
        <v>27</v>
      </c>
      <c r="N147">
        <v>5430.88</v>
      </c>
      <c r="O147">
        <v>0.70107200000000003</v>
      </c>
      <c r="P147">
        <v>5.0908034689939576</v>
      </c>
      <c r="Q147">
        <v>0.13797447819938391</v>
      </c>
      <c r="R147">
        <v>24.8</v>
      </c>
      <c r="S147">
        <v>46.2</v>
      </c>
      <c r="T147">
        <f t="shared" si="18"/>
        <v>8.2576730667178477</v>
      </c>
      <c r="U147">
        <f t="shared" si="19"/>
        <v>0.13762788444529747</v>
      </c>
      <c r="V147">
        <f t="shared" si="20"/>
        <v>105.28329884545811</v>
      </c>
      <c r="W147">
        <f t="shared" si="21"/>
        <v>88.3</v>
      </c>
      <c r="X147" s="5" t="s">
        <v>188</v>
      </c>
    </row>
    <row r="148" spans="2:24" x14ac:dyDescent="0.3">
      <c r="B148" s="8" t="s">
        <v>189</v>
      </c>
      <c r="C148" s="9"/>
      <c r="D148" s="9"/>
      <c r="E148" s="9"/>
      <c r="F148" s="9"/>
      <c r="G148" s="6">
        <f t="shared" si="17"/>
        <v>0</v>
      </c>
      <c r="H148" s="10" t="s">
        <v>28</v>
      </c>
      <c r="I148" s="10" t="s">
        <v>27</v>
      </c>
      <c r="N148">
        <v>3731.3</v>
      </c>
      <c r="O148">
        <v>0.42885699999999999</v>
      </c>
      <c r="P148">
        <v>3.0972776351926128</v>
      </c>
      <c r="Q148">
        <v>0.138371750110832</v>
      </c>
      <c r="R148">
        <v>24.85</v>
      </c>
      <c r="S148">
        <v>46.1</v>
      </c>
      <c r="T148">
        <f t="shared" si="18"/>
        <v>8.2576730667178477</v>
      </c>
      <c r="U148">
        <f t="shared" si="19"/>
        <v>0.13762788444529747</v>
      </c>
      <c r="V148">
        <f t="shared" si="20"/>
        <v>72.335159860291114</v>
      </c>
      <c r="W148">
        <f t="shared" si="21"/>
        <v>58.8</v>
      </c>
      <c r="X148" s="8" t="s">
        <v>189</v>
      </c>
    </row>
    <row r="149" spans="2:24" x14ac:dyDescent="0.3">
      <c r="B149" s="5" t="s">
        <v>190</v>
      </c>
      <c r="C149" s="6"/>
      <c r="D149" s="6"/>
      <c r="E149" s="6"/>
      <c r="F149" s="6"/>
      <c r="G149" s="6">
        <f t="shared" si="17"/>
        <v>0</v>
      </c>
      <c r="H149" s="7" t="s">
        <v>28</v>
      </c>
      <c r="I149" s="7" t="s">
        <v>27</v>
      </c>
      <c r="N149">
        <v>3872.83</v>
      </c>
      <c r="O149">
        <v>0.41125099999999998</v>
      </c>
      <c r="P149">
        <v>2.9774208618404412</v>
      </c>
      <c r="Q149">
        <v>0.13835559739911349</v>
      </c>
      <c r="R149">
        <v>24.88</v>
      </c>
      <c r="S149">
        <v>46</v>
      </c>
      <c r="T149">
        <f t="shared" si="18"/>
        <v>8.2576730667178477</v>
      </c>
      <c r="U149">
        <f t="shared" si="19"/>
        <v>0.13762788444529747</v>
      </c>
      <c r="V149">
        <f t="shared" si="20"/>
        <v>75.078867194203426</v>
      </c>
      <c r="W149">
        <f t="shared" si="21"/>
        <v>60.9</v>
      </c>
      <c r="X149" s="5" t="s">
        <v>190</v>
      </c>
    </row>
    <row r="150" spans="2:24" x14ac:dyDescent="0.3">
      <c r="B150" s="8" t="s">
        <v>191</v>
      </c>
      <c r="C150" s="9"/>
      <c r="D150" s="9"/>
      <c r="E150" s="9"/>
      <c r="F150" s="9"/>
      <c r="G150" s="9">
        <f t="shared" si="17"/>
        <v>0</v>
      </c>
      <c r="H150" s="10" t="s">
        <v>28</v>
      </c>
      <c r="I150" s="10" t="s">
        <v>27</v>
      </c>
      <c r="N150">
        <v>2084.88</v>
      </c>
      <c r="O150">
        <v>0.53296500000000002</v>
      </c>
      <c r="P150">
        <v>3.8674747663570299</v>
      </c>
      <c r="Q150">
        <v>0.13740480893761881</v>
      </c>
      <c r="R150">
        <v>25</v>
      </c>
      <c r="S150">
        <v>45.7</v>
      </c>
      <c r="T150">
        <f t="shared" si="18"/>
        <v>8.2576730667178477</v>
      </c>
      <c r="U150">
        <f t="shared" si="19"/>
        <v>0.13762788444529747</v>
      </c>
      <c r="V150">
        <f t="shared" si="20"/>
        <v>40.417583171957162</v>
      </c>
      <c r="W150">
        <f t="shared" si="21"/>
        <v>33.299999999999997</v>
      </c>
      <c r="X150" s="8" t="s">
        <v>191</v>
      </c>
    </row>
    <row r="151" spans="2:24" x14ac:dyDescent="0.3">
      <c r="B151" s="5" t="s">
        <v>192</v>
      </c>
      <c r="C151" s="6"/>
      <c r="D151" s="6"/>
      <c r="E151" s="6"/>
      <c r="F151" s="6"/>
      <c r="G151" s="6">
        <f t="shared" si="17"/>
        <v>0</v>
      </c>
      <c r="H151" s="7" t="s">
        <v>28</v>
      </c>
      <c r="I151" s="10" t="s">
        <v>27</v>
      </c>
      <c r="N151">
        <v>6793.71</v>
      </c>
      <c r="O151">
        <v>1.53796</v>
      </c>
      <c r="P151">
        <v>11.17266739012752</v>
      </c>
      <c r="Q151">
        <v>0.13767947994318411</v>
      </c>
      <c r="R151">
        <v>25.07</v>
      </c>
      <c r="S151">
        <v>45.4</v>
      </c>
      <c r="T151">
        <f t="shared" si="18"/>
        <v>8.2576730667178477</v>
      </c>
      <c r="U151">
        <f t="shared" si="19"/>
        <v>0.13762788444529747</v>
      </c>
      <c r="V151">
        <f t="shared" si="20"/>
        <v>131.70318626067547</v>
      </c>
      <c r="W151">
        <f t="shared" si="21"/>
        <v>116</v>
      </c>
      <c r="X151" s="5" t="s">
        <v>192</v>
      </c>
    </row>
    <row r="152" spans="2:24" x14ac:dyDescent="0.3">
      <c r="B152" s="8" t="s">
        <v>193</v>
      </c>
      <c r="C152" s="9"/>
      <c r="D152" s="9"/>
      <c r="E152" s="9"/>
      <c r="F152" s="9"/>
      <c r="G152" s="6">
        <f t="shared" si="17"/>
        <v>0</v>
      </c>
      <c r="H152" s="10" t="s">
        <v>28</v>
      </c>
      <c r="I152" s="7" t="s">
        <v>27</v>
      </c>
      <c r="N152">
        <v>11623.2</v>
      </c>
      <c r="O152">
        <v>1.1659299999999999</v>
      </c>
      <c r="P152">
        <v>8.4638801457923094</v>
      </c>
      <c r="Q152">
        <v>0.13800378575681499</v>
      </c>
      <c r="R152">
        <v>25.11</v>
      </c>
      <c r="S152">
        <v>45.2</v>
      </c>
      <c r="T152">
        <f t="shared" si="18"/>
        <v>8.2576730667178477</v>
      </c>
      <c r="U152">
        <f t="shared" si="19"/>
        <v>0.13762788444529747</v>
      </c>
      <c r="V152">
        <f t="shared" si="20"/>
        <v>225.32790986737484</v>
      </c>
      <c r="W152">
        <f t="shared" si="21"/>
        <v>195.1</v>
      </c>
      <c r="X152" s="8" t="s">
        <v>193</v>
      </c>
    </row>
    <row r="153" spans="2:24" x14ac:dyDescent="0.3">
      <c r="B153" s="5" t="s">
        <v>194</v>
      </c>
      <c r="C153" s="6"/>
      <c r="D153" s="6"/>
      <c r="E153" s="6"/>
      <c r="F153" s="6"/>
      <c r="G153" s="6">
        <f t="shared" si="17"/>
        <v>0</v>
      </c>
      <c r="H153" s="7" t="s">
        <v>28</v>
      </c>
      <c r="I153" s="7" t="s">
        <v>27</v>
      </c>
      <c r="N153">
        <v>4402.54</v>
      </c>
      <c r="O153">
        <v>0.47412300000000002</v>
      </c>
      <c r="P153">
        <v>3.4137550050779519</v>
      </c>
      <c r="Q153">
        <v>0.13855655839058509</v>
      </c>
      <c r="R153">
        <v>25.21</v>
      </c>
      <c r="S153">
        <v>45</v>
      </c>
      <c r="T153">
        <f t="shared" si="18"/>
        <v>8.2576730667178477</v>
      </c>
      <c r="U153">
        <f t="shared" si="19"/>
        <v>0.13762788444529747</v>
      </c>
      <c r="V153">
        <f t="shared" si="20"/>
        <v>85.347850532341539</v>
      </c>
      <c r="W153">
        <f t="shared" si="21"/>
        <v>69.8</v>
      </c>
      <c r="X153" s="5" t="s">
        <v>194</v>
      </c>
    </row>
    <row r="154" spans="2:24" x14ac:dyDescent="0.3">
      <c r="B154" s="8" t="s">
        <v>195</v>
      </c>
      <c r="C154" s="9"/>
      <c r="D154" s="9"/>
      <c r="E154" s="9"/>
      <c r="F154" s="9"/>
      <c r="G154" s="6">
        <f t="shared" si="17"/>
        <v>0</v>
      </c>
      <c r="H154" s="10" t="s">
        <v>28</v>
      </c>
      <c r="I154" s="10" t="s">
        <v>27</v>
      </c>
      <c r="N154">
        <v>6216.96</v>
      </c>
      <c r="O154">
        <v>0.61592000000000002</v>
      </c>
      <c r="P154">
        <v>4.4312130969841173</v>
      </c>
      <c r="Q154">
        <v>0.138291694005446</v>
      </c>
      <c r="R154">
        <v>25.23</v>
      </c>
      <c r="S154">
        <v>44.9</v>
      </c>
      <c r="T154">
        <f t="shared" si="18"/>
        <v>8.2576730667178477</v>
      </c>
      <c r="U154">
        <f t="shared" si="19"/>
        <v>0.13762788444529747</v>
      </c>
      <c r="V154">
        <f t="shared" si="20"/>
        <v>120.52228323775506</v>
      </c>
      <c r="W154">
        <f t="shared" si="21"/>
        <v>100.2</v>
      </c>
      <c r="X154" s="8" t="s">
        <v>195</v>
      </c>
    </row>
    <row r="155" spans="2:24" x14ac:dyDescent="0.3">
      <c r="B155" s="5" t="s">
        <v>196</v>
      </c>
      <c r="C155" s="6"/>
      <c r="D155" s="6"/>
      <c r="E155" s="6"/>
      <c r="F155" s="6"/>
      <c r="G155" s="6">
        <f t="shared" si="17"/>
        <v>0</v>
      </c>
      <c r="H155" s="7" t="s">
        <v>28</v>
      </c>
      <c r="I155" s="7" t="s">
        <v>27</v>
      </c>
      <c r="N155">
        <v>7382.74</v>
      </c>
      <c r="O155">
        <v>0.71535400000000005</v>
      </c>
      <c r="P155">
        <v>5.1634873492706346</v>
      </c>
      <c r="Q155">
        <v>0.1381973838444483</v>
      </c>
      <c r="R155">
        <v>25.29</v>
      </c>
      <c r="S155">
        <v>44.9</v>
      </c>
      <c r="T155">
        <f t="shared" si="18"/>
        <v>8.2576730667178477</v>
      </c>
      <c r="U155">
        <f t="shared" si="19"/>
        <v>0.13762788444529747</v>
      </c>
      <c r="V155">
        <f t="shared" si="20"/>
        <v>143.12214994960621</v>
      </c>
      <c r="W155">
        <f t="shared" si="21"/>
        <v>120.1</v>
      </c>
      <c r="X155" s="5" t="s">
        <v>196</v>
      </c>
    </row>
    <row r="156" spans="2:24" x14ac:dyDescent="0.3">
      <c r="B156" s="8" t="s">
        <v>197</v>
      </c>
      <c r="C156" s="9"/>
      <c r="D156" s="9"/>
      <c r="E156" s="9"/>
      <c r="F156" s="9"/>
      <c r="G156" s="6">
        <f t="shared" si="17"/>
        <v>0</v>
      </c>
      <c r="H156" s="10" t="s">
        <v>28</v>
      </c>
      <c r="I156" s="7" t="s">
        <v>27</v>
      </c>
      <c r="N156">
        <v>5142.71</v>
      </c>
      <c r="O156">
        <v>0.52238099999999998</v>
      </c>
      <c r="P156">
        <v>3.7965006781109589</v>
      </c>
      <c r="Q156">
        <v>0.13757546254506331</v>
      </c>
      <c r="R156">
        <v>25.32</v>
      </c>
      <c r="S156">
        <v>44.8</v>
      </c>
      <c r="T156">
        <f t="shared" si="18"/>
        <v>8.2576730667178477</v>
      </c>
      <c r="U156">
        <f t="shared" si="19"/>
        <v>0.13762788444529747</v>
      </c>
      <c r="V156">
        <f t="shared" si="20"/>
        <v>99.696821473780645</v>
      </c>
      <c r="W156">
        <f t="shared" si="21"/>
        <v>82.1</v>
      </c>
      <c r="X156" s="8" t="s">
        <v>197</v>
      </c>
    </row>
    <row r="157" spans="2:24" x14ac:dyDescent="0.3">
      <c r="B157" s="5" t="s">
        <v>198</v>
      </c>
      <c r="C157" s="6"/>
      <c r="D157" s="6"/>
      <c r="E157" s="6"/>
      <c r="F157" s="6"/>
      <c r="G157" s="6">
        <f t="shared" si="17"/>
        <v>0</v>
      </c>
      <c r="H157" s="7" t="s">
        <v>28</v>
      </c>
      <c r="I157" s="10" t="s">
        <v>27</v>
      </c>
      <c r="N157">
        <v>4006.32</v>
      </c>
      <c r="O157">
        <v>0.41188599999999997</v>
      </c>
      <c r="P157">
        <v>2.9528447081897111</v>
      </c>
      <c r="Q157">
        <v>0.13863667317277109</v>
      </c>
      <c r="R157">
        <v>25.36</v>
      </c>
      <c r="S157">
        <v>44.5</v>
      </c>
      <c r="T157">
        <f t="shared" si="18"/>
        <v>8.2576730667178477</v>
      </c>
      <c r="U157">
        <f t="shared" si="19"/>
        <v>0.13762788444529747</v>
      </c>
      <c r="V157">
        <f t="shared" si="20"/>
        <v>77.666710704441215</v>
      </c>
      <c r="W157">
        <f t="shared" si="21"/>
        <v>63</v>
      </c>
      <c r="X157" s="5" t="s">
        <v>198</v>
      </c>
    </row>
    <row r="158" spans="2:24" x14ac:dyDescent="0.3">
      <c r="B158" s="8" t="s">
        <v>199</v>
      </c>
      <c r="C158" s="9"/>
      <c r="D158" s="9"/>
      <c r="E158" s="9"/>
      <c r="F158" s="9"/>
      <c r="G158" s="6">
        <f t="shared" si="17"/>
        <v>0</v>
      </c>
      <c r="H158" s="10" t="s">
        <v>28</v>
      </c>
      <c r="I158" s="7" t="s">
        <v>27</v>
      </c>
      <c r="N158">
        <v>1766.57</v>
      </c>
      <c r="O158">
        <v>0.21445600000000001</v>
      </c>
      <c r="P158">
        <v>1.5440642432466369</v>
      </c>
      <c r="Q158">
        <v>0.13960814115031961</v>
      </c>
      <c r="R158">
        <v>25.38</v>
      </c>
      <c r="S158">
        <v>44.5</v>
      </c>
      <c r="T158">
        <f t="shared" si="18"/>
        <v>8.2576730667178477</v>
      </c>
      <c r="U158">
        <f t="shared" si="19"/>
        <v>0.13762788444529747</v>
      </c>
      <c r="V158">
        <f t="shared" si="20"/>
        <v>34.246810321977449</v>
      </c>
      <c r="W158">
        <f t="shared" si="21"/>
        <v>26.7</v>
      </c>
      <c r="X158" s="8" t="s">
        <v>199</v>
      </c>
    </row>
    <row r="159" spans="2:24" x14ac:dyDescent="0.3">
      <c r="B159" s="5" t="s">
        <v>200</v>
      </c>
      <c r="C159" s="6"/>
      <c r="D159" s="6"/>
      <c r="E159" s="6"/>
      <c r="F159" s="6"/>
      <c r="G159" s="6">
        <f t="shared" si="17"/>
        <v>0</v>
      </c>
      <c r="H159" s="7" t="s">
        <v>28</v>
      </c>
      <c r="I159" s="7" t="s">
        <v>27</v>
      </c>
      <c r="N159">
        <v>7436.94</v>
      </c>
      <c r="O159">
        <v>0.73670800000000003</v>
      </c>
      <c r="P159">
        <v>5.3391004189594904</v>
      </c>
      <c r="Q159">
        <v>0.1382009226452996</v>
      </c>
      <c r="R159">
        <v>25.4</v>
      </c>
      <c r="S159">
        <v>44.3</v>
      </c>
      <c r="T159">
        <f t="shared" si="18"/>
        <v>8.2576730667178477</v>
      </c>
      <c r="U159">
        <f t="shared" si="19"/>
        <v>0.13762788444529747</v>
      </c>
      <c r="V159">
        <f t="shared" si="20"/>
        <v>144.17287373606877</v>
      </c>
      <c r="W159">
        <f t="shared" si="21"/>
        <v>121.3</v>
      </c>
      <c r="X159" s="5" t="s">
        <v>200</v>
      </c>
    </row>
    <row r="160" spans="2:24" x14ac:dyDescent="0.3">
      <c r="B160" s="8" t="s">
        <v>201</v>
      </c>
      <c r="C160" s="9"/>
      <c r="D160" s="9"/>
      <c r="E160" s="9"/>
      <c r="F160" s="9"/>
      <c r="G160" s="6">
        <f t="shared" si="17"/>
        <v>0</v>
      </c>
      <c r="H160" s="10" t="s">
        <v>28</v>
      </c>
      <c r="I160" s="10" t="s">
        <v>27</v>
      </c>
      <c r="N160">
        <v>4810.71</v>
      </c>
      <c r="O160">
        <v>0.49187199999999998</v>
      </c>
      <c r="P160">
        <v>3.5650720592134291</v>
      </c>
      <c r="Q160">
        <v>0.13821679573011489</v>
      </c>
      <c r="R160">
        <v>25.44</v>
      </c>
      <c r="S160">
        <v>44.3</v>
      </c>
      <c r="T160">
        <f t="shared" si="18"/>
        <v>8.2576730667178477</v>
      </c>
      <c r="U160">
        <f t="shared" si="19"/>
        <v>0.13762788444529747</v>
      </c>
      <c r="V160">
        <f t="shared" si="20"/>
        <v>93.260653630504393</v>
      </c>
      <c r="W160">
        <f t="shared" si="21"/>
        <v>76.5</v>
      </c>
      <c r="X160" s="8" t="s">
        <v>201</v>
      </c>
    </row>
    <row r="161" spans="2:24" x14ac:dyDescent="0.3">
      <c r="B161" s="5" t="s">
        <v>202</v>
      </c>
      <c r="C161" s="6"/>
      <c r="D161" s="6"/>
      <c r="E161" s="6"/>
      <c r="F161" s="6"/>
      <c r="G161" s="6">
        <f t="shared" si="17"/>
        <v>0</v>
      </c>
      <c r="H161" s="7" t="s">
        <v>28</v>
      </c>
      <c r="I161" s="7" t="s">
        <v>27</v>
      </c>
      <c r="N161">
        <v>4116.95</v>
      </c>
      <c r="O161">
        <v>0.43285600000000002</v>
      </c>
      <c r="P161">
        <v>3.1136701309903501</v>
      </c>
      <c r="Q161">
        <v>0.13891752641356439</v>
      </c>
      <c r="R161">
        <v>25.41</v>
      </c>
      <c r="S161">
        <v>44.2</v>
      </c>
      <c r="T161">
        <f t="shared" si="18"/>
        <v>8.2576730667178477</v>
      </c>
      <c r="U161">
        <f t="shared" si="19"/>
        <v>0.13762788444529747</v>
      </c>
      <c r="V161">
        <f t="shared" si="20"/>
        <v>79.811389163783531</v>
      </c>
      <c r="W161">
        <f t="shared" si="21"/>
        <v>64.900000000000006</v>
      </c>
      <c r="X161" s="5" t="s">
        <v>202</v>
      </c>
    </row>
    <row r="162" spans="2:24" x14ac:dyDescent="0.3">
      <c r="B162" s="8" t="s">
        <v>203</v>
      </c>
      <c r="C162" s="9"/>
      <c r="D162" s="9"/>
      <c r="E162" s="9"/>
      <c r="F162" s="9"/>
      <c r="G162" s="6">
        <f t="shared" si="17"/>
        <v>0</v>
      </c>
      <c r="H162" s="10" t="s">
        <v>28</v>
      </c>
      <c r="I162" s="7" t="s">
        <v>27</v>
      </c>
      <c r="N162">
        <v>5647.98</v>
      </c>
      <c r="O162">
        <v>0.56690700000000005</v>
      </c>
      <c r="P162">
        <v>4.1002032172537266</v>
      </c>
      <c r="Q162">
        <v>0.1377473803558624</v>
      </c>
      <c r="R162">
        <v>25.44</v>
      </c>
      <c r="S162">
        <v>44.1</v>
      </c>
      <c r="T162">
        <f t="shared" si="18"/>
        <v>8.2576730667178477</v>
      </c>
      <c r="U162">
        <f t="shared" si="19"/>
        <v>0.13762788444529747</v>
      </c>
      <c r="V162">
        <f t="shared" si="20"/>
        <v>109.49200980562456</v>
      </c>
      <c r="W162">
        <f t="shared" si="21"/>
        <v>90.6</v>
      </c>
      <c r="X162" s="8" t="s">
        <v>203</v>
      </c>
    </row>
    <row r="163" spans="2:24" x14ac:dyDescent="0.3">
      <c r="B163" s="5" t="s">
        <v>204</v>
      </c>
      <c r="C163" s="6"/>
      <c r="D163" s="6"/>
      <c r="E163" s="6"/>
      <c r="F163" s="6"/>
      <c r="G163" s="6">
        <f t="shared" si="17"/>
        <v>0</v>
      </c>
      <c r="H163" s="7" t="s">
        <v>28</v>
      </c>
      <c r="I163" s="10" t="s">
        <v>27</v>
      </c>
      <c r="N163">
        <v>6563.75</v>
      </c>
      <c r="O163">
        <v>0.78067799999999998</v>
      </c>
      <c r="P163">
        <v>5.6677549145971664</v>
      </c>
      <c r="Q163">
        <v>0.13801641512146079</v>
      </c>
      <c r="R163">
        <v>25.46</v>
      </c>
      <c r="S163">
        <v>44</v>
      </c>
      <c r="T163">
        <f t="shared" si="18"/>
        <v>8.2576730667178477</v>
      </c>
      <c r="U163">
        <f t="shared" si="19"/>
        <v>0.13762788444529747</v>
      </c>
      <c r="V163">
        <f t="shared" si="20"/>
        <v>127.24517072682063</v>
      </c>
      <c r="W163">
        <f t="shared" si="21"/>
        <v>107.4</v>
      </c>
      <c r="X163" s="5" t="s">
        <v>204</v>
      </c>
    </row>
    <row r="164" spans="2:24" x14ac:dyDescent="0.3">
      <c r="B164" s="8" t="s">
        <v>205</v>
      </c>
      <c r="C164" s="9"/>
      <c r="D164" s="9"/>
      <c r="E164" s="9"/>
      <c r="F164" s="9"/>
      <c r="G164" s="6">
        <f t="shared" si="17"/>
        <v>0</v>
      </c>
      <c r="H164" s="10" t="s">
        <v>28</v>
      </c>
      <c r="I164" s="7" t="s">
        <v>27</v>
      </c>
      <c r="N164">
        <v>6808.94</v>
      </c>
      <c r="O164">
        <v>0.74149200000000004</v>
      </c>
      <c r="P164">
        <v>5.3712735179673876</v>
      </c>
      <c r="Q164">
        <v>0.13827890126180281</v>
      </c>
      <c r="R164">
        <v>25.48</v>
      </c>
      <c r="S164">
        <v>44</v>
      </c>
      <c r="T164">
        <f t="shared" si="18"/>
        <v>8.2576730667178477</v>
      </c>
      <c r="U164">
        <f t="shared" si="19"/>
        <v>0.13762788444529747</v>
      </c>
      <c r="V164">
        <f t="shared" si="20"/>
        <v>131.99843576746187</v>
      </c>
      <c r="W164">
        <f t="shared" si="21"/>
        <v>111.1</v>
      </c>
      <c r="X164" s="8" t="s">
        <v>205</v>
      </c>
    </row>
    <row r="165" spans="2:24" x14ac:dyDescent="0.3">
      <c r="B165" s="5" t="s">
        <v>206</v>
      </c>
      <c r="C165" s="6"/>
      <c r="D165" s="6"/>
      <c r="E165" s="6"/>
      <c r="F165" s="6"/>
      <c r="G165" s="6">
        <f t="shared" si="17"/>
        <v>0</v>
      </c>
      <c r="H165" s="7" t="s">
        <v>28</v>
      </c>
      <c r="I165" s="7" t="s">
        <v>27</v>
      </c>
      <c r="N165">
        <v>4161.05</v>
      </c>
      <c r="O165">
        <v>0.469084</v>
      </c>
      <c r="P165">
        <v>3.4129872271495101</v>
      </c>
      <c r="Q165">
        <v>0.13778896726961201</v>
      </c>
      <c r="R165">
        <v>25.49</v>
      </c>
      <c r="S165">
        <v>44</v>
      </c>
      <c r="T165">
        <f t="shared" si="18"/>
        <v>8.2576730667178477</v>
      </c>
      <c r="U165">
        <f t="shared" si="19"/>
        <v>0.13762788444529747</v>
      </c>
      <c r="V165">
        <f t="shared" si="20"/>
        <v>80.666313868266926</v>
      </c>
      <c r="W165">
        <f t="shared" si="21"/>
        <v>66</v>
      </c>
      <c r="X165" s="5" t="s">
        <v>206</v>
      </c>
    </row>
    <row r="166" spans="2:24" x14ac:dyDescent="0.3">
      <c r="B166" s="8" t="s">
        <v>207</v>
      </c>
      <c r="C166" s="9"/>
      <c r="D166" s="9"/>
      <c r="E166" s="9"/>
      <c r="F166" s="9"/>
      <c r="G166" s="6">
        <f t="shared" si="17"/>
        <v>0</v>
      </c>
      <c r="H166" s="10" t="s">
        <v>28</v>
      </c>
      <c r="I166" s="10" t="s">
        <v>27</v>
      </c>
      <c r="N166">
        <v>2212.13</v>
      </c>
      <c r="O166">
        <v>0.26920300000000003</v>
      </c>
      <c r="P166">
        <v>1.950157915316173</v>
      </c>
      <c r="Q166">
        <v>0.13685196209587519</v>
      </c>
      <c r="R166">
        <v>25.49</v>
      </c>
      <c r="S166">
        <v>44</v>
      </c>
      <c r="T166">
        <f t="shared" si="18"/>
        <v>8.2576730667178477</v>
      </c>
      <c r="U166">
        <f t="shared" si="19"/>
        <v>0.13762788444529747</v>
      </c>
      <c r="V166">
        <f t="shared" si="20"/>
        <v>42.884457744417702</v>
      </c>
      <c r="W166">
        <f t="shared" si="21"/>
        <v>33.9</v>
      </c>
      <c r="X166" s="8" t="s">
        <v>207</v>
      </c>
    </row>
    <row r="167" spans="2:24" x14ac:dyDescent="0.3">
      <c r="B167" s="5" t="s">
        <v>208</v>
      </c>
      <c r="C167" s="6"/>
      <c r="D167" s="6"/>
      <c r="E167" s="6"/>
      <c r="F167" s="6"/>
      <c r="G167" s="6">
        <f t="shared" si="17"/>
        <v>0</v>
      </c>
      <c r="H167" s="7" t="s">
        <v>28</v>
      </c>
      <c r="I167" s="7" t="s">
        <v>27</v>
      </c>
      <c r="N167">
        <v>10074.9</v>
      </c>
      <c r="O167">
        <v>1.06738</v>
      </c>
      <c r="P167">
        <v>7.7270093541246698</v>
      </c>
      <c r="Q167">
        <v>0.13814855486033761</v>
      </c>
      <c r="R167">
        <v>25.5</v>
      </c>
      <c r="S167">
        <v>43.8</v>
      </c>
      <c r="T167">
        <f t="shared" si="18"/>
        <v>8.2576730667178477</v>
      </c>
      <c r="U167">
        <f t="shared" si="19"/>
        <v>0.13762788444529747</v>
      </c>
      <c r="V167">
        <f t="shared" si="20"/>
        <v>195.31249218139706</v>
      </c>
      <c r="W167">
        <f t="shared" si="21"/>
        <v>168.1</v>
      </c>
      <c r="X167" s="5" t="s">
        <v>208</v>
      </c>
    </row>
    <row r="168" spans="2:24" x14ac:dyDescent="0.3">
      <c r="B168" s="8" t="s">
        <v>209</v>
      </c>
      <c r="C168" s="9"/>
      <c r="D168" s="9"/>
      <c r="E168" s="9"/>
      <c r="F168" s="9"/>
      <c r="G168" s="6">
        <f t="shared" si="17"/>
        <v>0</v>
      </c>
      <c r="H168" s="10" t="s">
        <v>28</v>
      </c>
      <c r="I168" s="7" t="s">
        <v>27</v>
      </c>
      <c r="N168">
        <v>6392.45</v>
      </c>
      <c r="O168">
        <v>0.77746800000000005</v>
      </c>
      <c r="P168">
        <v>5.6344171554951021</v>
      </c>
      <c r="Q168">
        <v>0.13829490197829761</v>
      </c>
      <c r="R168">
        <v>25.52</v>
      </c>
      <c r="S168">
        <v>43.9</v>
      </c>
      <c r="T168">
        <f t="shared" si="18"/>
        <v>8.2576730667178477</v>
      </c>
      <c r="U168">
        <f>($G$9^2)/(6*$G$7*$G$5)*$I$2</f>
        <v>0.13762788444529747</v>
      </c>
      <c r="V168">
        <f t="shared" si="20"/>
        <v>123.92434075226272</v>
      </c>
      <c r="W168">
        <f t="shared" si="21"/>
        <v>104.6</v>
      </c>
      <c r="X168" s="8" t="s">
        <v>209</v>
      </c>
    </row>
    <row r="169" spans="2:24" x14ac:dyDescent="0.3">
      <c r="B169" s="5" t="s">
        <v>210</v>
      </c>
      <c r="C169" s="6"/>
      <c r="D169" s="6"/>
      <c r="E169" s="6"/>
      <c r="F169" s="6"/>
      <c r="G169" s="6">
        <f t="shared" si="17"/>
        <v>0</v>
      </c>
      <c r="H169" s="7" t="s">
        <v>28</v>
      </c>
      <c r="I169" s="10" t="s">
        <v>27</v>
      </c>
      <c r="N169">
        <v>7937.97</v>
      </c>
      <c r="O169">
        <v>0.84216100000000005</v>
      </c>
      <c r="P169">
        <v>6.1179374159809417</v>
      </c>
      <c r="Q169">
        <v>0.1379864042291814</v>
      </c>
      <c r="R169">
        <v>25.53</v>
      </c>
      <c r="S169">
        <v>43.8</v>
      </c>
      <c r="T169">
        <f t="shared" si="18"/>
        <v>8.2576730667178477</v>
      </c>
      <c r="U169">
        <f t="shared" ref="U169:U170" si="22">($G$9^2)/(6*$G$7*$G$5)*$I$2</f>
        <v>0.13762788444529747</v>
      </c>
      <c r="V169">
        <f t="shared" si="20"/>
        <v>153.88586522557688</v>
      </c>
      <c r="W169">
        <f t="shared" si="21"/>
        <v>130.5</v>
      </c>
      <c r="X169" s="5" t="s">
        <v>210</v>
      </c>
    </row>
    <row r="170" spans="2:24" x14ac:dyDescent="0.3">
      <c r="B170" s="8" t="s">
        <v>211</v>
      </c>
      <c r="C170" s="1"/>
      <c r="D170" s="1"/>
      <c r="E170" s="1"/>
      <c r="F170" s="1"/>
      <c r="G170" s="6">
        <f t="shared" si="17"/>
        <v>0</v>
      </c>
      <c r="H170" s="10" t="s">
        <v>28</v>
      </c>
      <c r="I170" s="7" t="s">
        <v>27</v>
      </c>
      <c r="N170">
        <v>2947.97</v>
      </c>
      <c r="O170">
        <v>0.32208300000000001</v>
      </c>
      <c r="P170">
        <v>2.3423584709061358</v>
      </c>
      <c r="Q170">
        <v>0.13843241406480841</v>
      </c>
      <c r="R170">
        <v>25.55</v>
      </c>
      <c r="S170">
        <v>43.8</v>
      </c>
      <c r="T170">
        <f t="shared" si="18"/>
        <v>8.2576730667178477</v>
      </c>
      <c r="U170">
        <f t="shared" si="22"/>
        <v>0.13762788444529747</v>
      </c>
      <c r="V170">
        <f t="shared" si="20"/>
        <v>57.149487099226114</v>
      </c>
      <c r="W170">
        <f t="shared" si="21"/>
        <v>45.7</v>
      </c>
      <c r="X170" s="8" t="s">
        <v>211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04D6-3C18-40F2-AAC5-2C9CC1DE27AA}">
  <dimension ref="B3:AH71"/>
  <sheetViews>
    <sheetView tabSelected="1" topLeftCell="E1" zoomScale="47" zoomScaleNormal="64" workbookViewId="0">
      <selection activeCell="C22" sqref="C22:D25"/>
    </sheetView>
  </sheetViews>
  <sheetFormatPr defaultRowHeight="14.4" x14ac:dyDescent="0.3"/>
  <cols>
    <col min="2" max="2" width="12.21875" bestFit="1" customWidth="1"/>
    <col min="3" max="3" width="10.33203125" bestFit="1" customWidth="1"/>
    <col min="4" max="4" width="12.21875" bestFit="1" customWidth="1"/>
    <col min="5" max="5" width="12" bestFit="1" customWidth="1"/>
    <col min="6" max="6" width="11.6640625" bestFit="1" customWidth="1"/>
    <col min="7" max="7" width="12" bestFit="1" customWidth="1"/>
    <col min="8" max="8" width="14" bestFit="1" customWidth="1"/>
    <col min="12" max="12" width="12.21875" bestFit="1" customWidth="1"/>
    <col min="13" max="13" width="12.77734375" bestFit="1" customWidth="1"/>
    <col min="14" max="14" width="15.77734375" customWidth="1"/>
    <col min="15" max="15" width="23" customWidth="1"/>
    <col min="19" max="19" width="12.6640625" bestFit="1" customWidth="1"/>
    <col min="25" max="25" width="17.6640625" customWidth="1"/>
    <col min="34" max="34" width="14.88671875" bestFit="1" customWidth="1"/>
    <col min="35" max="35" width="12.21875" bestFit="1" customWidth="1"/>
  </cols>
  <sheetData>
    <row r="3" spans="2:34" ht="28.8" x14ac:dyDescent="0.3">
      <c r="B3" s="35" t="s">
        <v>213</v>
      </c>
      <c r="C3" s="35" t="s">
        <v>218</v>
      </c>
      <c r="D3" s="35" t="s">
        <v>219</v>
      </c>
      <c r="E3" s="35" t="s">
        <v>220</v>
      </c>
      <c r="G3" s="35" t="s">
        <v>218</v>
      </c>
      <c r="H3" s="35" t="s">
        <v>219</v>
      </c>
      <c r="I3" s="35" t="s">
        <v>220</v>
      </c>
      <c r="K3" s="35" t="s">
        <v>218</v>
      </c>
      <c r="L3" s="35" t="s">
        <v>219</v>
      </c>
      <c r="M3" s="35" t="s">
        <v>220</v>
      </c>
      <c r="N3" s="35"/>
      <c r="O3" s="35" t="s">
        <v>218</v>
      </c>
      <c r="P3" s="35" t="s">
        <v>219</v>
      </c>
      <c r="Q3" s="35" t="s">
        <v>220</v>
      </c>
      <c r="S3" s="35" t="s">
        <v>218</v>
      </c>
      <c r="T3" s="35" t="s">
        <v>219</v>
      </c>
      <c r="U3" s="35" t="s">
        <v>220</v>
      </c>
    </row>
    <row r="4" spans="2:34" ht="28.8" x14ac:dyDescent="0.3">
      <c r="B4" s="37" t="s">
        <v>214</v>
      </c>
      <c r="C4" s="36">
        <v>10.25</v>
      </c>
      <c r="D4" s="36">
        <v>24.89</v>
      </c>
      <c r="E4" s="36">
        <v>86.53</v>
      </c>
      <c r="K4">
        <f>(C4-C6)/C6*100</f>
        <v>420.30456852791878</v>
      </c>
      <c r="L4" s="37">
        <f>(D4-D6)/D6*100</f>
        <v>237.7204884667571</v>
      </c>
      <c r="M4" s="36">
        <f>(E4-E6)/E6*100</f>
        <v>83.676501804287838</v>
      </c>
      <c r="N4" s="37" t="s">
        <v>215</v>
      </c>
      <c r="O4" s="36" cm="1">
        <f t="array" ref="O4:Q4">G5:I5</f>
        <v>-57.463414634146339</v>
      </c>
      <c r="P4">
        <v>-53.877059059863399</v>
      </c>
      <c r="Q4">
        <v>-48.295388882468501</v>
      </c>
      <c r="S4" cm="1">
        <f t="array" ref="S4:U4">K4:M4</f>
        <v>420.30456852791878</v>
      </c>
      <c r="T4">
        <v>237.7204884667571</v>
      </c>
      <c r="U4">
        <v>83.676501804287838</v>
      </c>
    </row>
    <row r="5" spans="2:34" x14ac:dyDescent="0.3">
      <c r="B5" s="37" t="s">
        <v>215</v>
      </c>
      <c r="C5" s="36">
        <v>4.3600000000000003</v>
      </c>
      <c r="D5" s="36">
        <v>11.48</v>
      </c>
      <c r="E5" s="36">
        <v>44.74</v>
      </c>
      <c r="G5">
        <f>(C5-C4)/C4*100</f>
        <v>-57.463414634146339</v>
      </c>
      <c r="H5">
        <f>(D5-D4)/D4*100</f>
        <v>-53.877059059863399</v>
      </c>
      <c r="I5">
        <f>(E5-E4)/E4*100</f>
        <v>-48.295388882468501</v>
      </c>
      <c r="K5">
        <f>(C5-C6)/C6*100</f>
        <v>121.31979695431474</v>
      </c>
      <c r="L5" s="37">
        <f>(D5-D6)/D6*100</f>
        <v>55.766621438263229</v>
      </c>
      <c r="M5" s="36">
        <f>(E5-E6)/E6*100</f>
        <v>-5.0307790278072542</v>
      </c>
      <c r="N5" s="37" t="s">
        <v>216</v>
      </c>
      <c r="O5" s="36" cm="1">
        <f t="array" ref="O5:Q5">G6:I6</f>
        <v>-80.780487804878049</v>
      </c>
      <c r="P5">
        <v>-70.389714744877466</v>
      </c>
      <c r="Q5">
        <v>-45.556454408875538</v>
      </c>
      <c r="S5" cm="1">
        <f t="array" ref="S5:U5">K5:M5</f>
        <v>121.31979695431474</v>
      </c>
      <c r="T5">
        <v>55.766621438263229</v>
      </c>
      <c r="U5">
        <v>-5.0307790278072542</v>
      </c>
    </row>
    <row r="6" spans="2:34" x14ac:dyDescent="0.3">
      <c r="B6" s="37" t="s">
        <v>216</v>
      </c>
      <c r="C6" s="36">
        <v>1.97</v>
      </c>
      <c r="D6" s="36">
        <v>7.37</v>
      </c>
      <c r="E6" s="36">
        <v>47.11</v>
      </c>
      <c r="G6">
        <f>(C6-C4)/C4*100</f>
        <v>-80.780487804878049</v>
      </c>
      <c r="H6">
        <f>(D6-D4)/D4*100</f>
        <v>-70.389714744877466</v>
      </c>
      <c r="I6">
        <f>(E6-E4)/E4*100</f>
        <v>-45.556454408875538</v>
      </c>
      <c r="L6" s="37"/>
      <c r="M6" s="36"/>
      <c r="N6" s="36" t="s">
        <v>217</v>
      </c>
      <c r="O6" s="36" cm="1">
        <f t="array" ref="O6:Q6">G7:I7</f>
        <v>55.121951219512198</v>
      </c>
      <c r="P6">
        <v>28.244274809160309</v>
      </c>
      <c r="Q6">
        <v>-1.9068531145267604</v>
      </c>
      <c r="S6" cm="1">
        <f t="array" ref="S6:U6">K8:M8</f>
        <v>555.32994923857859</v>
      </c>
      <c r="T6">
        <v>201.76390773405694</v>
      </c>
      <c r="U6">
        <v>1.3160687752069571</v>
      </c>
    </row>
    <row r="7" spans="2:34" ht="29.4" thickBot="1" x14ac:dyDescent="0.35">
      <c r="B7" s="36" t="s">
        <v>217</v>
      </c>
      <c r="C7" s="36">
        <v>15.9</v>
      </c>
      <c r="D7" s="36">
        <v>31.92</v>
      </c>
      <c r="E7" s="36">
        <v>84.88</v>
      </c>
      <c r="G7">
        <f>(C7-C4)/C4*100</f>
        <v>55.121951219512198</v>
      </c>
      <c r="H7">
        <f>(D7-D4)/D4*100</f>
        <v>28.244274809160309</v>
      </c>
      <c r="I7">
        <f>(E7-E4)/E4*100</f>
        <v>-1.9068531145267604</v>
      </c>
      <c r="L7" s="37"/>
      <c r="M7" s="36"/>
      <c r="N7" s="37" t="s">
        <v>223</v>
      </c>
      <c r="O7" s="36" cm="1">
        <f t="array" ref="O7:Q7">G8:I8</f>
        <v>25.951219512195124</v>
      </c>
      <c r="P7">
        <v>-10.646846122940948</v>
      </c>
      <c r="Q7">
        <v>-44.839939905235184</v>
      </c>
    </row>
    <row r="8" spans="2:34" ht="29.4" thickBot="1" x14ac:dyDescent="0.35">
      <c r="B8" s="37" t="s">
        <v>223</v>
      </c>
      <c r="C8" s="39">
        <v>12.91</v>
      </c>
      <c r="D8" s="40">
        <v>22.24</v>
      </c>
      <c r="E8" s="40">
        <v>47.73</v>
      </c>
      <c r="G8">
        <f>(C8-C4)/C4*100</f>
        <v>25.951219512195124</v>
      </c>
      <c r="H8">
        <f>(D8-D4)/D4*100</f>
        <v>-10.646846122940948</v>
      </c>
      <c r="I8">
        <f>(E8-E4)/E4*100</f>
        <v>-44.839939905235184</v>
      </c>
      <c r="K8">
        <f>(C8-C6)/C6*100</f>
        <v>555.32994923857859</v>
      </c>
      <c r="L8">
        <f>(D8-D6)/D6*100</f>
        <v>201.76390773405694</v>
      </c>
      <c r="M8">
        <f>(E8-E6)/E6*100</f>
        <v>1.3160687752069571</v>
      </c>
    </row>
    <row r="9" spans="2:34" ht="15" thickTop="1" x14ac:dyDescent="0.3"/>
    <row r="10" spans="2:34" x14ac:dyDescent="0.3">
      <c r="B10" s="35" t="s">
        <v>221</v>
      </c>
      <c r="C10" s="35" t="s">
        <v>214</v>
      </c>
      <c r="D10" s="35" t="s">
        <v>215</v>
      </c>
      <c r="E10" s="35" t="s">
        <v>216</v>
      </c>
      <c r="F10" s="35" t="s">
        <v>217</v>
      </c>
      <c r="O10" s="35" t="s">
        <v>225</v>
      </c>
      <c r="P10" s="41">
        <v>0.05</v>
      </c>
      <c r="Q10" s="41">
        <v>0.5</v>
      </c>
      <c r="T10" s="35" t="s">
        <v>225</v>
      </c>
      <c r="U10" s="41">
        <v>0.05</v>
      </c>
      <c r="V10" s="41">
        <v>0.5</v>
      </c>
      <c r="Z10" s="35" t="s">
        <v>225</v>
      </c>
      <c r="AA10" s="41">
        <v>0.05</v>
      </c>
      <c r="AB10" s="41">
        <v>0.5</v>
      </c>
      <c r="AE10" s="35" t="s">
        <v>225</v>
      </c>
      <c r="AF10" s="41">
        <v>0.05</v>
      </c>
      <c r="AG10" s="41">
        <v>0.5</v>
      </c>
    </row>
    <row r="11" spans="2:34" x14ac:dyDescent="0.3">
      <c r="B11" s="37" t="s">
        <v>214</v>
      </c>
      <c r="C11" s="38"/>
      <c r="D11">
        <f>(D4-D5)/D4*100</f>
        <v>53.877059059863399</v>
      </c>
      <c r="E11">
        <f>(D4-D6)/D4*100</f>
        <v>70.389714744877466</v>
      </c>
      <c r="N11" s="37" t="s">
        <v>217</v>
      </c>
      <c r="O11" cm="1">
        <f t="array" ref="O11:Q11">O6:Q6</f>
        <v>55.121951219512198</v>
      </c>
      <c r="P11">
        <v>28.244274809160309</v>
      </c>
      <c r="Q11">
        <v>-1.9068531145267604</v>
      </c>
      <c r="S11" s="37" t="s">
        <v>224</v>
      </c>
      <c r="T11" cm="1">
        <f t="array" ref="T11:V11">S4:U4</f>
        <v>420.30456852791878</v>
      </c>
      <c r="U11">
        <v>237.7204884667571</v>
      </c>
      <c r="V11">
        <v>83.676501804287838</v>
      </c>
      <c r="Y11" s="37" t="s">
        <v>229</v>
      </c>
      <c r="Z11">
        <f>100</f>
        <v>100</v>
      </c>
      <c r="AA11">
        <f>100</f>
        <v>100</v>
      </c>
      <c r="AB11">
        <f>100</f>
        <v>100</v>
      </c>
      <c r="AD11" t="str" cm="1">
        <f t="array" ref="AD11:AG11">Y12:AB12</f>
        <v>AR-air</v>
      </c>
      <c r="AE11">
        <v>155.12</v>
      </c>
      <c r="AF11">
        <v>128.24</v>
      </c>
      <c r="AG11">
        <v>98.09</v>
      </c>
      <c r="AH11" t="s">
        <v>214</v>
      </c>
    </row>
    <row r="12" spans="2:34" x14ac:dyDescent="0.3">
      <c r="B12" s="37" t="s">
        <v>215</v>
      </c>
      <c r="D12" s="38"/>
      <c r="E12">
        <f>(D5-D6)/D5*100</f>
        <v>35.801393728222997</v>
      </c>
      <c r="N12" s="37" t="s">
        <v>216</v>
      </c>
      <c r="O12" cm="1">
        <f t="array" ref="O12:Q12">O5:Q5</f>
        <v>-80.780487804878049</v>
      </c>
      <c r="P12">
        <v>-70.389714744877466</v>
      </c>
      <c r="Q12">
        <v>-45.556454408875538</v>
      </c>
      <c r="S12" s="37" t="s">
        <v>215</v>
      </c>
      <c r="T12" cm="1">
        <f t="array" ref="T12:V12">S5:U5</f>
        <v>121.31979695431474</v>
      </c>
      <c r="U12">
        <v>55.766621438263229</v>
      </c>
      <c r="V12">
        <v>-5.0307790278072542</v>
      </c>
      <c r="Y12" s="37" t="s">
        <v>214</v>
      </c>
      <c r="Z12" cm="1">
        <f t="array" ref="Z12:AB15">ROUND(O11:Q14+100,2)</f>
        <v>155.12</v>
      </c>
      <c r="AA12">
        <v>128.24</v>
      </c>
      <c r="AB12">
        <v>98.09</v>
      </c>
      <c r="AD12" t="str" cm="1">
        <f t="array" ref="AD12:AG12">Y11:AB11</f>
        <v>AR-tin</v>
      </c>
      <c r="AE12">
        <v>100</v>
      </c>
      <c r="AF12">
        <v>100</v>
      </c>
      <c r="AG12">
        <v>100</v>
      </c>
      <c r="AH12" t="s">
        <v>216</v>
      </c>
    </row>
    <row r="13" spans="2:34" x14ac:dyDescent="0.3">
      <c r="B13" s="37" t="s">
        <v>216</v>
      </c>
      <c r="E13" s="38"/>
      <c r="N13" s="37" t="s">
        <v>215</v>
      </c>
      <c r="O13" cm="1">
        <f t="array" ref="O13:Q13">O4:Q4</f>
        <v>-57.463414634146339</v>
      </c>
      <c r="P13">
        <v>-53.877059059863399</v>
      </c>
      <c r="Q13">
        <v>-48.295388882468501</v>
      </c>
      <c r="S13" s="37" t="s">
        <v>223</v>
      </c>
      <c r="T13" cm="1">
        <f t="array" ref="T13:V13">S6:U6</f>
        <v>555.32994923857859</v>
      </c>
      <c r="U13">
        <v>201.76390773405694</v>
      </c>
      <c r="V13">
        <v>1.3160687752069571</v>
      </c>
      <c r="Y13" s="37" t="s">
        <v>216</v>
      </c>
      <c r="Z13">
        <v>19.22</v>
      </c>
      <c r="AA13">
        <v>29.61</v>
      </c>
      <c r="AB13">
        <v>54.44</v>
      </c>
      <c r="AD13" t="str" cm="1">
        <f t="array" ref="AD13:AG15">Y13:AB15</f>
        <v>SC-air</v>
      </c>
      <c r="AE13">
        <v>19.22</v>
      </c>
      <c r="AF13">
        <v>29.61</v>
      </c>
      <c r="AG13">
        <v>54.44</v>
      </c>
      <c r="AH13" t="s">
        <v>215</v>
      </c>
    </row>
    <row r="14" spans="2:34" x14ac:dyDescent="0.3">
      <c r="B14" s="37" t="s">
        <v>217</v>
      </c>
      <c r="C14">
        <f>(D7-D4)/D7*100</f>
        <v>22.023809523809526</v>
      </c>
      <c r="D14">
        <f>(D7-D5)/D7*100</f>
        <v>64.035087719298247</v>
      </c>
      <c r="E14">
        <f>(D7-D6)/D7*100</f>
        <v>76.911027568922307</v>
      </c>
      <c r="F14" s="38"/>
      <c r="N14" s="37" t="s">
        <v>223</v>
      </c>
      <c r="O14" cm="1">
        <f t="array" ref="O14:Q14">_xlfn.ANCHORARRAY(O7)</f>
        <v>25.951219512195124</v>
      </c>
      <c r="P14">
        <v>-10.646846122940948</v>
      </c>
      <c r="Q14">
        <v>-44.839939905235184</v>
      </c>
      <c r="S14" s="37" t="s">
        <v>226</v>
      </c>
      <c r="T14">
        <v>100</v>
      </c>
      <c r="U14">
        <v>100</v>
      </c>
      <c r="V14">
        <v>100</v>
      </c>
      <c r="Y14" s="37" t="s">
        <v>215</v>
      </c>
      <c r="Z14">
        <v>42.54</v>
      </c>
      <c r="AA14">
        <v>46.12</v>
      </c>
      <c r="AB14">
        <v>51.7</v>
      </c>
      <c r="AD14" t="str">
        <v>SC-air-HT500</v>
      </c>
      <c r="AE14">
        <v>42.54</v>
      </c>
      <c r="AF14">
        <v>46.12</v>
      </c>
      <c r="AG14">
        <v>51.7</v>
      </c>
    </row>
    <row r="15" spans="2:34" x14ac:dyDescent="0.3">
      <c r="I15" s="36"/>
      <c r="J15" s="36"/>
      <c r="K15" s="36"/>
      <c r="L15" s="36"/>
      <c r="N15" s="37" t="s">
        <v>214</v>
      </c>
      <c r="O15">
        <v>100</v>
      </c>
      <c r="P15">
        <v>100</v>
      </c>
      <c r="Q15">
        <v>100</v>
      </c>
      <c r="Y15" s="37" t="s">
        <v>223</v>
      </c>
      <c r="Z15">
        <v>125.95</v>
      </c>
      <c r="AA15">
        <v>89.35</v>
      </c>
      <c r="AB15">
        <v>55.16</v>
      </c>
      <c r="AD15" t="str">
        <v>SC-air-HT600</v>
      </c>
      <c r="AE15">
        <v>125.95</v>
      </c>
      <c r="AF15">
        <v>89.35</v>
      </c>
      <c r="AG15">
        <v>55.16</v>
      </c>
    </row>
    <row r="16" spans="2:34" x14ac:dyDescent="0.3">
      <c r="B16" t="s">
        <v>222</v>
      </c>
      <c r="I16" s="36"/>
      <c r="J16" s="36"/>
      <c r="K16" s="36"/>
      <c r="L16" s="36"/>
    </row>
    <row r="17" spans="9:29" x14ac:dyDescent="0.3">
      <c r="I17" s="36"/>
      <c r="J17" s="36"/>
      <c r="K17" s="36"/>
      <c r="L17" s="36"/>
      <c r="AC17">
        <f>Z14-Z13</f>
        <v>23.32</v>
      </c>
    </row>
    <row r="18" spans="9:29" x14ac:dyDescent="0.3">
      <c r="I18" s="36"/>
      <c r="J18" s="36"/>
      <c r="K18" s="36"/>
      <c r="L18" s="36"/>
    </row>
    <row r="68" spans="34:34" x14ac:dyDescent="0.3">
      <c r="AH68">
        <f>19.22/42.54</f>
        <v>0.45181006111894684</v>
      </c>
    </row>
    <row r="69" spans="34:34" x14ac:dyDescent="0.3">
      <c r="AH69">
        <f>1/AH68</f>
        <v>2.2133194588969825</v>
      </c>
    </row>
    <row r="70" spans="34:34" x14ac:dyDescent="0.3">
      <c r="AH70">
        <f>(42.54-19.22)/42.54*100</f>
        <v>54.818993888105318</v>
      </c>
    </row>
    <row r="71" spans="34:34" x14ac:dyDescent="0.3">
      <c r="AH71" t="s">
        <v>230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8" ma:contentTypeDescription="Een nieuw document maken." ma:contentTypeScope="" ma:versionID="285d813263f0e3090aacf623367fa431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f0df58f2c7c4a8c27e4b198d3e2051ce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Props1.xml><?xml version="1.0" encoding="utf-8"?>
<ds:datastoreItem xmlns:ds="http://schemas.openxmlformats.org/officeDocument/2006/customXml" ds:itemID="{C06F34C7-3548-4FF8-A5C0-27AD49B50D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10F85-9003-4B24-B5BF-EE98B8EF7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BBD817-B386-4FD8-9FF3-B43EBD2C96E6}">
  <ds:schemaRefs>
    <ds:schemaRef ds:uri="http://www.w3.org/XML/1998/namespace"/>
    <ds:schemaRef ds:uri="http://purl.org/dc/terms/"/>
    <ds:schemaRef ds:uri="21c71b5b-54a6-4753-8f4b-20b8bb49b2a6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0a426c39-e762-41a7-9593-fde40415399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Groep 1</vt:lpstr>
      <vt:lpstr>Groep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Raghad Ahmad</dc:creator>
  <cp:keywords/>
  <dc:description/>
  <cp:lastModifiedBy>Raghad Ahmad</cp:lastModifiedBy>
  <cp:revision/>
  <dcterms:created xsi:type="dcterms:W3CDTF">2025-04-30T20:52:51Z</dcterms:created>
  <dcterms:modified xsi:type="dcterms:W3CDTF">2025-06-22T22:43:43Z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