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<sst xmlns="http://schemas.openxmlformats.org/spreadsheetml/2006/main" count="80" uniqueCount="54">
  <si>
    <t xml:space="preserve">x1</t>
  </si>
  <si>
    <t xml:space="preserve">x2</t>
  </si>
  <si>
    <t xml:space="preserve">x3</t>
  </si>
  <si>
    <t xml:space="preserve">y</t>
  </si>
  <si>
    <t xml:space="preserve">ln(x1)</t>
  </si>
  <si>
    <t xml:space="preserve">cos(cos(x2))</t>
  </si>
  <si>
    <t xml:space="preserve">x1+x3</t>
  </si>
  <si>
    <t xml:space="preserve">b3</t>
  </si>
  <si>
    <t xml:space="preserve">b2</t>
  </si>
  <si>
    <t xml:space="preserve">b1</t>
  </si>
  <si>
    <t xml:space="preserve">b0</t>
  </si>
  <si>
    <t xml:space="preserve">y_hat </t>
  </si>
  <si>
    <t xml:space="preserve">u_i</t>
  </si>
  <si>
    <t xml:space="preserve">Rank(x1)</t>
  </si>
  <si>
    <t xml:space="preserve">Rank(x2)</t>
  </si>
  <si>
    <t xml:space="preserve">Rank(x3)</t>
  </si>
  <si>
    <t xml:space="preserve">Rank(u)</t>
  </si>
  <si>
    <t xml:space="preserve">Corr X1 ↔ y</t>
  </si>
  <si>
    <t xml:space="preserve">Corr X2 ↔ y</t>
  </si>
  <si>
    <t xml:space="preserve">Corr X3 ↔ y</t>
  </si>
  <si>
    <t xml:space="preserve">Correlations</t>
  </si>
  <si>
    <t xml:space="preserve">Column 1</t>
  </si>
  <si>
    <t xml:space="preserve">Column 2</t>
  </si>
  <si>
    <t xml:space="preserve">Column 3</t>
  </si>
  <si>
    <t xml:space="preserve">Si</t>
  </si>
  <si>
    <t xml:space="preserve">R2</t>
  </si>
  <si>
    <t xml:space="preserve">F</t>
  </si>
  <si>
    <t xml:space="preserve">t stats</t>
  </si>
  <si>
    <t xml:space="preserve">t crit.</t>
  </si>
  <si>
    <t xml:space="preserve">R </t>
  </si>
  <si>
    <t xml:space="preserve">χ2</t>
  </si>
  <si>
    <t xml:space="preserve"> There is multicollinearity in data</t>
  </si>
  <si>
    <t xml:space="preserve">F crit.</t>
  </si>
  <si>
    <t xml:space="preserve">χ2 (кр.)</t>
  </si>
  <si>
    <t xml:space="preserve">Durbin-Watson from data</t>
  </si>
  <si>
    <t xml:space="preserve">Durbin-Watson from table (l-u)</t>
  </si>
  <si>
    <t xml:space="preserve">1-1.68</t>
  </si>
  <si>
    <t xml:space="preserve">r^-1</t>
  </si>
  <si>
    <t xml:space="preserve">t(b_i)</t>
  </si>
  <si>
    <t xml:space="preserve">No conclusion can be made :(</t>
  </si>
  <si>
    <t xml:space="preserve">t. crit.</t>
  </si>
  <si>
    <t xml:space="preserve">intervals</t>
  </si>
  <si>
    <t xml:space="preserve">F Stat</t>
  </si>
  <si>
    <t xml:space="preserve">F stat bound</t>
  </si>
  <si>
    <t xml:space="preserve">AVG</t>
  </si>
  <si>
    <t xml:space="preserve">All vars are multicollinear with others</t>
  </si>
  <si>
    <t xml:space="preserve">VARIANCE</t>
  </si>
  <si>
    <t xml:space="preserve">r(xi,xj)</t>
  </si>
  <si>
    <t xml:space="preserve">No</t>
  </si>
  <si>
    <t xml:space="preserve">Y</t>
  </si>
  <si>
    <t xml:space="preserve">Y*</t>
  </si>
  <si>
    <t xml:space="preserve">t(xi,xj)</t>
  </si>
  <si>
    <t xml:space="preserve">All vars are multicollinear with one another</t>
  </si>
  <si>
    <t xml:space="preserve">tкр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</si>
</sst>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CC0000"/>
      <name val="Arial"/>
      <family val="2"/>
    </font>
    <font>
      <sz val="10"/>
      <color rgb="FFCC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3B3B3"/>
      </patternFill>
    </fill>
    <fill>
      <patternFill patternType="solid">
        <fgColor rgb="FFE16173"/>
        <bgColor rgb="FFFF4000"/>
      </patternFill>
    </fill>
    <fill>
      <patternFill patternType="solid">
        <fgColor rgb="FFFF4000"/>
        <bgColor rgb="FFE16173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arning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458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Sheet1!$S$2:$S$21</c:f>
              <c:numCache>
                <c:formatCode>General</c:formatCode>
                <c:ptCount val="20"/>
                <c:pt idx="0">
                  <c:v>10</c:v>
                </c:pt>
                <c:pt idx="1">
                  <c:v>29</c:v>
                </c:pt>
                <c:pt idx="2">
                  <c:v>27</c:v>
                </c:pt>
                <c:pt idx="3">
                  <c:v>25</c:v>
                </c:pt>
                <c:pt idx="4">
                  <c:v>28</c:v>
                </c:pt>
                <c:pt idx="5">
                  <c:v>34</c:v>
                </c:pt>
                <c:pt idx="6">
                  <c:v>37</c:v>
                </c:pt>
                <c:pt idx="7">
                  <c:v>39</c:v>
                </c:pt>
                <c:pt idx="8">
                  <c:v>47</c:v>
                </c:pt>
                <c:pt idx="9">
                  <c:v>51</c:v>
                </c:pt>
                <c:pt idx="10">
                  <c:v>56</c:v>
                </c:pt>
                <c:pt idx="11">
                  <c:v>56</c:v>
                </c:pt>
                <c:pt idx="12">
                  <c:v>63</c:v>
                </c:pt>
                <c:pt idx="13">
                  <c:v>67</c:v>
                </c:pt>
                <c:pt idx="14">
                  <c:v>69</c:v>
                </c:pt>
                <c:pt idx="15">
                  <c:v>65</c:v>
                </c:pt>
                <c:pt idx="16">
                  <c:v>63</c:v>
                </c:pt>
                <c:pt idx="17">
                  <c:v>63</c:v>
                </c:pt>
                <c:pt idx="18">
                  <c:v>64</c:v>
                </c:pt>
                <c:pt idx="19">
                  <c:v>77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2336357"/>
        <c:axId val="13277807"/>
      </c:lineChart>
      <c:catAx>
        <c:axId val="623363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277807"/>
        <c:crosses val="autoZero"/>
        <c:auto val="1"/>
        <c:lblAlgn val="ctr"/>
        <c:lblOffset val="100"/>
        <c:noMultiLvlLbl val="0"/>
      </c:catAx>
      <c:valAx>
        <c:axId val="1327780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33635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Sheet1!$AA$2:$AA$21</c:f>
              <c:numCache>
                <c:formatCode>General</c:formatCode>
                <c:ptCount val="20"/>
                <c:pt idx="0">
                  <c:v>9.86995864252882</c:v>
                </c:pt>
                <c:pt idx="1">
                  <c:v>21.4383704927416</c:v>
                </c:pt>
                <c:pt idx="2">
                  <c:v>26.4056783930146</c:v>
                </c:pt>
                <c:pt idx="3">
                  <c:v>33.3507039283343</c:v>
                </c:pt>
                <c:pt idx="4">
                  <c:v>32.1719037159606</c:v>
                </c:pt>
                <c:pt idx="5">
                  <c:v>34.564328848296</c:v>
                </c:pt>
                <c:pt idx="6">
                  <c:v>41.2402742054158</c:v>
                </c:pt>
                <c:pt idx="7">
                  <c:v>44.0477815855065</c:v>
                </c:pt>
                <c:pt idx="8">
                  <c:v>49.8297885104965</c:v>
                </c:pt>
                <c:pt idx="9">
                  <c:v>53.2745240860203</c:v>
                </c:pt>
                <c:pt idx="10">
                  <c:v>51.964096067027</c:v>
                </c:pt>
                <c:pt idx="11">
                  <c:v>56.2488612997419</c:v>
                </c:pt>
                <c:pt idx="12">
                  <c:v>59.4291189709739</c:v>
                </c:pt>
                <c:pt idx="13">
                  <c:v>60.5855931694383</c:v>
                </c:pt>
                <c:pt idx="14">
                  <c:v>58.1462020470552</c:v>
                </c:pt>
                <c:pt idx="15">
                  <c:v>62.7591874821717</c:v>
                </c:pt>
                <c:pt idx="16">
                  <c:v>63.4474154605848</c:v>
                </c:pt>
                <c:pt idx="17">
                  <c:v>64.6885678848611</c:v>
                </c:pt>
                <c:pt idx="18">
                  <c:v>61.8477685552202</c:v>
                </c:pt>
                <c:pt idx="19">
                  <c:v>84.6898766546111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4626283"/>
        <c:axId val="10983779"/>
      </c:lineChart>
      <c:catAx>
        <c:axId val="846262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983779"/>
        <c:crosses val="autoZero"/>
        <c:auto val="1"/>
        <c:lblAlgn val="ctr"/>
        <c:lblOffset val="100"/>
        <c:noMultiLvlLbl val="0"/>
      </c:catAx>
      <c:valAx>
        <c:axId val="1098377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62628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429480</xdr:colOff>
      <xdr:row>23</xdr:row>
      <xdr:rowOff>115560</xdr:rowOff>
    </xdr:from>
    <xdr:to>
      <xdr:col>20</xdr:col>
      <xdr:colOff>464400</xdr:colOff>
      <xdr:row>38</xdr:row>
      <xdr:rowOff>14040</xdr:rowOff>
    </xdr:to>
    <xdr:graphicFrame>
      <xdr:nvGraphicFramePr>
        <xdr:cNvPr id="0" name=""/>
        <xdr:cNvGraphicFramePr/>
      </xdr:nvGraphicFramePr>
      <xdr:xfrm>
        <a:off x="14562000" y="3854160"/>
        <a:ext cx="4098960" cy="23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188280</xdr:colOff>
      <xdr:row>22</xdr:row>
      <xdr:rowOff>62640</xdr:rowOff>
    </xdr:from>
    <xdr:to>
      <xdr:col>26</xdr:col>
      <xdr:colOff>643680</xdr:colOff>
      <xdr:row>37</xdr:row>
      <xdr:rowOff>49320</xdr:rowOff>
    </xdr:to>
    <xdr:graphicFrame>
      <xdr:nvGraphicFramePr>
        <xdr:cNvPr id="1" name=""/>
        <xdr:cNvGraphicFramePr/>
      </xdr:nvGraphicFramePr>
      <xdr:xfrm>
        <a:off x="19197360" y="3638880"/>
        <a:ext cx="4519440" cy="242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1"/>
  <sheetViews>
    <sheetView showFormulas="false" showGridLines="true" showRowColHeaders="true" showZeros="true" rightToLeft="false" tabSelected="true" showOutlineSymbols="true" defaultGridColor="true" view="normal" topLeftCell="Z1" colorId="64" zoomScale="110" zoomScaleNormal="110" zoomScalePageLayoutView="100" workbookViewId="0">
      <selection pane="topLeft" activeCell="AK12" activeCellId="0" sqref="AK12"/>
    </sheetView>
  </sheetViews>
  <sheetFormatPr defaultColWidth="11.53515625" defaultRowHeight="12.8" zeroHeight="false" outlineLevelRow="0" outlineLevelCol="0"/>
  <cols>
    <col collapsed="false" customWidth="true" hidden="false" outlineLevel="0" max="15" min="15" style="0" width="39.02"/>
    <col collapsed="false" customWidth="true" hidden="false" outlineLevel="0" max="36" min="36" style="0" width="2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0</v>
      </c>
      <c r="H1" s="1" t="s">
        <v>1</v>
      </c>
      <c r="I1" s="1" t="s">
        <v>2</v>
      </c>
      <c r="K1" s="1"/>
      <c r="L1" s="1"/>
      <c r="M1" s="1"/>
      <c r="N1" s="1"/>
      <c r="P1" s="1" t="s">
        <v>4</v>
      </c>
      <c r="Q1" s="1" t="s">
        <v>5</v>
      </c>
      <c r="R1" s="1" t="s">
        <v>6</v>
      </c>
      <c r="S1" s="1" t="s">
        <v>3</v>
      </c>
      <c r="V1" s="2" t="s">
        <v>7</v>
      </c>
      <c r="W1" s="2" t="s">
        <v>8</v>
      </c>
      <c r="X1" s="2" t="s">
        <v>9</v>
      </c>
      <c r="Y1" s="2" t="s">
        <v>10</v>
      </c>
      <c r="AA1" s="0" t="s">
        <v>11</v>
      </c>
      <c r="AC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K1" s="1" t="s">
        <v>17</v>
      </c>
      <c r="AL1" s="1" t="s">
        <v>18</v>
      </c>
      <c r="AM1" s="1" t="s">
        <v>19</v>
      </c>
      <c r="AN1" s="1"/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5</v>
      </c>
      <c r="D2" s="3" t="n">
        <v>10</v>
      </c>
      <c r="G2" s="3" t="n">
        <f aca="false">(A2 - $A$23)/SQRT(20 * $A$24^2)</f>
        <v>-0.0183658425839399</v>
      </c>
      <c r="H2" s="3" t="n">
        <f aca="false">(B2 - $B$23)/SQRT(20 * $B$24^2)</f>
        <v>-0.0201290445473804</v>
      </c>
      <c r="I2" s="3" t="n">
        <f aca="false">(C2 - $C$23)/SQRT(20 * $C$24^2)</f>
        <v>-0.0283799825189328</v>
      </c>
      <c r="J2" s="3"/>
      <c r="K2" s="1" t="s">
        <v>20</v>
      </c>
      <c r="L2" s="1" t="s">
        <v>21</v>
      </c>
      <c r="M2" s="1" t="s">
        <v>22</v>
      </c>
      <c r="N2" s="1" t="s">
        <v>23</v>
      </c>
      <c r="P2" s="3" t="n">
        <f aca="false">LOG(A2, 2)</f>
        <v>0</v>
      </c>
      <c r="Q2" s="3" t="n">
        <f aca="false">COS(COS(B2))</f>
        <v>0.914653325852371</v>
      </c>
      <c r="R2" s="3" t="n">
        <f aca="false">A2+C2</f>
        <v>6</v>
      </c>
      <c r="S2" s="3" t="n">
        <v>10</v>
      </c>
      <c r="U2" s="4"/>
      <c r="V2" s="5" t="n">
        <f aca="false" t="array" ref="V2:Y6">LINEST(S2:S21,P2:R21, 1,1)</f>
        <v>0.356419608716083</v>
      </c>
      <c r="W2" s="5" t="n">
        <v>9.91072750963651</v>
      </c>
      <c r="X2" s="5" t="n">
        <v>7.33521559224634</v>
      </c>
      <c r="Y2" s="5" t="n">
        <v>-1.3334388880733</v>
      </c>
      <c r="AA2" s="0" t="n">
        <f aca="false">P2*$X$2+Q2*$W$2+R2*$V$2+$Y$2</f>
        <v>9.86995864252882</v>
      </c>
      <c r="AC2" s="0" t="n">
        <f aca="false">$D2 -  AA2</f>
        <v>0.130041357471182</v>
      </c>
      <c r="AE2" s="0" t="n">
        <f aca="false">_xlfn.RANK.AVG(P2, P$2:P$21)</f>
        <v>20</v>
      </c>
      <c r="AF2" s="0" t="n">
        <f aca="false">_xlfn.RANK.AVG(Q2, Q$2:Q$21)</f>
        <v>9</v>
      </c>
      <c r="AG2" s="0" t="n">
        <f aca="false">_xlfn.RANK.AVG(R2, R$2:R$21)</f>
        <v>20</v>
      </c>
      <c r="AH2" s="0" t="n">
        <f aca="false">_xlfn.RANK.AVG(AC2, AC$2:AC$21)</f>
        <v>9</v>
      </c>
      <c r="AK2" s="0" t="n">
        <f aca="false">CORREL(AE2:AE21, $AH$2:$AH$21)</f>
        <v>0.109857066464056</v>
      </c>
      <c r="AL2" s="0" t="n">
        <f aca="false">CORREL(AF2:AF21, $AH$2:$AH$21)</f>
        <v>0.0518992138996467</v>
      </c>
      <c r="AM2" s="0" t="n">
        <f aca="false">CORREL(AG2:AG21, $AH$2:$AH$21)</f>
        <v>0.295822544605529</v>
      </c>
    </row>
    <row r="3" customFormat="false" ht="12.8" hidden="false" customHeight="false" outlineLevel="0" collapsed="false">
      <c r="A3" s="3" t="n">
        <v>3</v>
      </c>
      <c r="B3" s="3" t="n">
        <v>7</v>
      </c>
      <c r="C3" s="3" t="n">
        <v>11</v>
      </c>
      <c r="D3" s="3" t="n">
        <v>29</v>
      </c>
      <c r="G3" s="3" t="n">
        <f aca="false">(A3 - $A$23)/SQRT(20 * $A$24^2)</f>
        <v>-0.0169448876451438</v>
      </c>
      <c r="H3" s="3" t="n">
        <f aca="false">(B3 - $B$23)/SQRT(20 * $B$24^2)</f>
        <v>-0.0164956430045319</v>
      </c>
      <c r="I3" s="3" t="n">
        <f aca="false">(C3 - $C$23)/SQRT(20 * $C$24^2)</f>
        <v>-0.021056116062434</v>
      </c>
      <c r="J3" s="3"/>
      <c r="K3" s="1" t="s">
        <v>21</v>
      </c>
      <c r="L3" s="0" t="n">
        <f aca="false">CORREL(Sheet1!$G$2:$G$21, Sheet1!$G$2:$G$21)</f>
        <v>1</v>
      </c>
      <c r="M3" s="0" t="n">
        <f aca="false">CORREL(Sheet1!$G$2:$G$21, Sheet1!$H$2:$H$21)</f>
        <v>0.986523187554037</v>
      </c>
      <c r="N3" s="0" t="n">
        <f aca="false">CORREL(Sheet1!$G$2:$G$21, Sheet1!$I$2:$I$21)</f>
        <v>0.865374620168164</v>
      </c>
      <c r="P3" s="3" t="n">
        <f aca="false">LOG(A3, 2)</f>
        <v>1.58496250072116</v>
      </c>
      <c r="Q3" s="3" t="n">
        <f aca="false">COS(COS(B3))</f>
        <v>0.729023376891063</v>
      </c>
      <c r="R3" s="3" t="n">
        <v>11</v>
      </c>
      <c r="S3" s="3" t="n">
        <v>29</v>
      </c>
      <c r="U3" s="6" t="s">
        <v>24</v>
      </c>
      <c r="V3" s="7" t="n">
        <v>0.0816627346137792</v>
      </c>
      <c r="W3" s="7" t="n">
        <v>6.96734470294512</v>
      </c>
      <c r="X3" s="7" t="n">
        <v>1.11428553206015</v>
      </c>
      <c r="Y3" s="7" t="n">
        <v>6.46733027750936</v>
      </c>
      <c r="AA3" s="0" t="n">
        <f aca="false">P3*$X$2+Q3*$W$2+R3*$V$2+$Y$2</f>
        <v>21.4383704927416</v>
      </c>
      <c r="AC3" s="0" t="n">
        <f aca="false">$D3 -  AA3</f>
        <v>7.56162950725845</v>
      </c>
      <c r="AE3" s="0" t="n">
        <f aca="false">_xlfn.RANK.AVG(P3, P$2:P$21)</f>
        <v>19</v>
      </c>
      <c r="AF3" s="0" t="n">
        <f aca="false">_xlfn.RANK.AVG(Q3, Q$2:Q$21)</f>
        <v>12</v>
      </c>
      <c r="AG3" s="0" t="n">
        <f aca="false">_xlfn.RANK.AVG(R3, R$2:R$21)</f>
        <v>18</v>
      </c>
      <c r="AH3" s="0" t="n">
        <f aca="false">_xlfn.RANK.AVG(AC3, AC$2:AC$21)</f>
        <v>2</v>
      </c>
    </row>
    <row r="4" customFormat="false" ht="12.8" hidden="false" customHeight="false" outlineLevel="0" collapsed="false">
      <c r="A4" s="3" t="n">
        <v>5</v>
      </c>
      <c r="B4" s="3" t="n">
        <v>9</v>
      </c>
      <c r="C4" s="3" t="n">
        <v>13</v>
      </c>
      <c r="D4" s="3" t="n">
        <v>27</v>
      </c>
      <c r="G4" s="3" t="n">
        <f aca="false">(A4 - $A$23)/SQRT(20 * $A$24^2)</f>
        <v>-0.0155239327063477</v>
      </c>
      <c r="H4" s="3" t="n">
        <f aca="false">(B4 - $B$23)/SQRT(20 * $B$24^2)</f>
        <v>-0.0150422823873926</v>
      </c>
      <c r="I4" s="3" t="n">
        <f aca="false">(C4 - $C$23)/SQRT(20 * $C$24^2)</f>
        <v>-0.0186148272436011</v>
      </c>
      <c r="J4" s="3"/>
      <c r="K4" s="1" t="s">
        <v>22</v>
      </c>
      <c r="L4" s="0" t="n">
        <f aca="false">CORREL(Sheet1!$G$2:$G$21, Sheet1!$H$2:$H$21)</f>
        <v>0.986523187554037</v>
      </c>
      <c r="M4" s="0" t="n">
        <f aca="false">CORREL(Sheet1!$H$2:$H$21, Sheet1!$H$2:$H$21)</f>
        <v>1</v>
      </c>
      <c r="N4" s="0" t="n">
        <f aca="false">CORREL(Sheet1!$H$2:$H$21, Sheet1!$I$2:$I$21)</f>
        <v>0.914936772667527</v>
      </c>
      <c r="P4" s="3" t="n">
        <f aca="false">LOG(A4, 2)</f>
        <v>2.32192809488736</v>
      </c>
      <c r="Q4" s="3" t="n">
        <f aca="false">COS(COS(B4))</f>
        <v>0.612853011666446</v>
      </c>
      <c r="R4" s="3" t="n">
        <v>13</v>
      </c>
      <c r="S4" s="3" t="n">
        <v>27</v>
      </c>
      <c r="U4" s="6" t="s">
        <v>25</v>
      </c>
      <c r="V4" s="7" t="n">
        <v>0.92974010726016</v>
      </c>
      <c r="W4" s="0" t="n">
        <v>5.37085442113268</v>
      </c>
      <c r="X4" s="0" t="e">
        <v>#N/A</v>
      </c>
      <c r="Y4" s="0" t="e">
        <v>#N/A</v>
      </c>
      <c r="AA4" s="0" t="n">
        <f aca="false">P4*$X$2+Q4*$W$2+R4*$V$2+$Y$2</f>
        <v>26.4056783930146</v>
      </c>
      <c r="AC4" s="0" t="n">
        <f aca="false">$D4 -  AA4</f>
        <v>0.594321606985371</v>
      </c>
      <c r="AE4" s="0" t="n">
        <f aca="false">_xlfn.RANK.AVG(P4, P$2:P$21)</f>
        <v>18</v>
      </c>
      <c r="AF4" s="0" t="n">
        <f aca="false">_xlfn.RANK.AVG(Q4, Q$2:Q$21)</f>
        <v>17</v>
      </c>
      <c r="AG4" s="0" t="n">
        <f aca="false">_xlfn.RANK.AVG(R4, R$2:R$21)</f>
        <v>16.5</v>
      </c>
      <c r="AH4" s="0" t="n">
        <f aca="false">_xlfn.RANK.AVG(AC4, AC$2:AC$21)</f>
        <v>8</v>
      </c>
    </row>
    <row r="5" customFormat="false" ht="12.8" hidden="false" customHeight="false" outlineLevel="0" collapsed="false">
      <c r="A5" s="3" t="n">
        <v>9</v>
      </c>
      <c r="B5" s="3" t="n">
        <v>4</v>
      </c>
      <c r="C5" s="3" t="n">
        <v>10</v>
      </c>
      <c r="D5" s="3" t="n">
        <v>25</v>
      </c>
      <c r="G5" s="3" t="n">
        <f aca="false">(A5 - $A$23)/SQRT(20 * $A$24^2)</f>
        <v>-0.0126820228287554</v>
      </c>
      <c r="H5" s="3" t="n">
        <f aca="false">(B5 - $B$23)/SQRT(20 * $B$24^2)</f>
        <v>-0.018675683930241</v>
      </c>
      <c r="I5" s="3" t="n">
        <f aca="false">(C5 - $C$23)/SQRT(20 * $C$24^2)</f>
        <v>-0.0222767604718505</v>
      </c>
      <c r="J5" s="3"/>
      <c r="K5" s="1" t="s">
        <v>23</v>
      </c>
      <c r="L5" s="0" t="n">
        <f aca="false">CORREL(Sheet1!$G$2:$G$21, Sheet1!$I$2:$I$21)</f>
        <v>0.865374620168164</v>
      </c>
      <c r="M5" s="0" t="n">
        <f aca="false">CORREL(Sheet1!$H$2:$H$21, Sheet1!$I$2:$I$21)</f>
        <v>0.914936772667527</v>
      </c>
      <c r="N5" s="0" t="n">
        <f aca="false">CORREL(Sheet1!$I$2:$I$21, Sheet1!$I$2:$I$21)</f>
        <v>1</v>
      </c>
      <c r="P5" s="3" t="n">
        <f aca="false">LOG(A5, 2)</f>
        <v>3.16992500144231</v>
      </c>
      <c r="Q5" s="3" t="n">
        <f aca="false">COS(COS(B5))</f>
        <v>0.793873449226153</v>
      </c>
      <c r="R5" s="3" t="n">
        <v>10</v>
      </c>
      <c r="S5" s="3" t="n">
        <v>25</v>
      </c>
      <c r="U5" s="6" t="s">
        <v>26</v>
      </c>
      <c r="V5" s="7" t="n">
        <v>70.5753127712337</v>
      </c>
      <c r="W5" s="0" t="n">
        <v>16</v>
      </c>
      <c r="X5" s="0" t="e">
        <v>#N/A</v>
      </c>
      <c r="Y5" s="0" t="e">
        <v>#N/A</v>
      </c>
      <c r="AA5" s="0" t="n">
        <f aca="false">P5*$X$2+Q5*$W$2+R5*$V$2+$Y$2</f>
        <v>33.3507039283343</v>
      </c>
      <c r="AC5" s="0" t="n">
        <f aca="false">$D5 -  AA5</f>
        <v>-8.35070392833435</v>
      </c>
      <c r="AE5" s="0" t="n">
        <f aca="false">_xlfn.RANK.AVG(P5, P$2:P$21)</f>
        <v>15.5</v>
      </c>
      <c r="AF5" s="0" t="n">
        <f aca="false">_xlfn.RANK.AVG(Q5, Q$2:Q$21)</f>
        <v>11</v>
      </c>
      <c r="AG5" s="0" t="n">
        <f aca="false">_xlfn.RANK.AVG(R5, R$2:R$21)</f>
        <v>19</v>
      </c>
      <c r="AH5" s="0" t="n">
        <f aca="false">_xlfn.RANK.AVG(AC5, AC$2:AC$21)</f>
        <v>20</v>
      </c>
      <c r="AJ5" s="0" t="s">
        <v>27</v>
      </c>
      <c r="AK5" s="8" t="n">
        <f aca="false">ABS($AK$2*SQRT(20-2)/SQRT(1-$AK$2))</f>
        <v>0.494008448292568</v>
      </c>
      <c r="AL5" s="8" t="n">
        <f aca="false">ABS(AL2*SQRT(20-2)/SQRT(1-AL2))</f>
        <v>0.226136038066199</v>
      </c>
      <c r="AM5" s="8" t="n">
        <f aca="false">ABS(AM2*SQRT(20-2)/SQRT(1-AM2))</f>
        <v>1.49563790280633</v>
      </c>
    </row>
    <row r="6" customFormat="false" ht="12.8" hidden="false" customHeight="false" outlineLevel="0" collapsed="false">
      <c r="A6" s="3" t="n">
        <v>6</v>
      </c>
      <c r="B6" s="3" t="n">
        <v>11</v>
      </c>
      <c r="C6" s="3" t="n">
        <v>13</v>
      </c>
      <c r="D6" s="3" t="n">
        <v>28</v>
      </c>
      <c r="G6" s="3" t="n">
        <f aca="false">(A6 - $A$23)/SQRT(20 * $A$24^2)</f>
        <v>-0.0148134552369496</v>
      </c>
      <c r="H6" s="3" t="n">
        <f aca="false">(B6 - $B$23)/SQRT(20 * $B$24^2)</f>
        <v>-0.0135889217702532</v>
      </c>
      <c r="I6" s="3" t="n">
        <f aca="false">(C6 - $C$23)/SQRT(20 * $C$24^2)</f>
        <v>-0.0186148272436011</v>
      </c>
      <c r="J6" s="3"/>
      <c r="P6" s="3" t="n">
        <f aca="false">LOG(A6, 2)</f>
        <v>2.58496250072116</v>
      </c>
      <c r="Q6" s="3" t="n">
        <f aca="false">COS(COS(B6))</f>
        <v>0.999990206614644</v>
      </c>
      <c r="R6" s="3" t="n">
        <v>13</v>
      </c>
      <c r="S6" s="3" t="n">
        <v>28</v>
      </c>
      <c r="V6" s="0" t="n">
        <v>6107.46276459199</v>
      </c>
      <c r="W6" s="0" t="n">
        <v>461.537235408007</v>
      </c>
      <c r="X6" s="0" t="e">
        <v>#N/A</v>
      </c>
      <c r="Y6" s="0" t="e">
        <v>#N/A</v>
      </c>
      <c r="AA6" s="0" t="n">
        <f aca="false">P6*$X$2+Q6*$W$2+R6*$V$2+$Y$2</f>
        <v>32.1719037159606</v>
      </c>
      <c r="AC6" s="0" t="n">
        <f aca="false">$D6 -  AA6</f>
        <v>-4.17190371596055</v>
      </c>
      <c r="AE6" s="0" t="n">
        <f aca="false">_xlfn.RANK.AVG(P6, P$2:P$21)</f>
        <v>17</v>
      </c>
      <c r="AF6" s="0" t="n">
        <f aca="false">_xlfn.RANK.AVG(Q6, Q$2:Q$21)</f>
        <v>1</v>
      </c>
      <c r="AG6" s="0" t="n">
        <f aca="false">_xlfn.RANK.AVG(R6, R$2:R$21)</f>
        <v>16.5</v>
      </c>
      <c r="AH6" s="0" t="n">
        <f aca="false">_xlfn.RANK.AVG(AC6, AC$2:AC$21)</f>
        <v>16</v>
      </c>
    </row>
    <row r="7" customFormat="false" ht="12.8" hidden="false" customHeight="false" outlineLevel="0" collapsed="false">
      <c r="A7" s="3" t="n">
        <v>9</v>
      </c>
      <c r="B7" s="3" t="n">
        <v>12</v>
      </c>
      <c r="C7" s="3" t="n">
        <v>17</v>
      </c>
      <c r="D7" s="3" t="n">
        <v>34</v>
      </c>
      <c r="G7" s="3" t="n">
        <f aca="false">(A7 - $A$23)/SQRT(20 * $A$24^2)</f>
        <v>-0.0126820228287554</v>
      </c>
      <c r="H7" s="3" t="n">
        <f aca="false">(B7 - $B$23)/SQRT(20 * $B$24^2)</f>
        <v>-0.0128622414616835</v>
      </c>
      <c r="I7" s="3" t="n">
        <f aca="false">(C7 - $C$23)/SQRT(20 * $C$24^2)</f>
        <v>-0.0137322496059352</v>
      </c>
      <c r="J7" s="3"/>
      <c r="P7" s="3" t="n">
        <f aca="false">LOG(A7, 2)</f>
        <v>3.16992500144231</v>
      </c>
      <c r="Q7" s="3" t="n">
        <f aca="false">COS(COS(B7))</f>
        <v>0.664588052184905</v>
      </c>
      <c r="R7" s="3" t="n">
        <v>17</v>
      </c>
      <c r="S7" s="3" t="n">
        <v>34</v>
      </c>
      <c r="AA7" s="0" t="n">
        <f aca="false">P7*$X$2+Q7*$W$2+R7*$V$2+$Y$2</f>
        <v>34.564328848296</v>
      </c>
      <c r="AC7" s="0" t="n">
        <f aca="false">$D7 -  AA7</f>
        <v>-0.564328848295958</v>
      </c>
      <c r="AE7" s="0" t="n">
        <f aca="false">_xlfn.RANK.AVG(P7, P$2:P$21)</f>
        <v>15.5</v>
      </c>
      <c r="AF7" s="0" t="n">
        <f aca="false">_xlfn.RANK.AVG(Q7, Q$2:Q$21)</f>
        <v>14</v>
      </c>
      <c r="AG7" s="0" t="n">
        <f aca="false">_xlfn.RANK.AVG(R7, R$2:R$21)</f>
        <v>14.5</v>
      </c>
      <c r="AH7" s="0" t="n">
        <f aca="false">_xlfn.RANK.AVG(AC7, AC$2:AC$21)</f>
        <v>12</v>
      </c>
      <c r="AJ7" s="0" t="s">
        <v>28</v>
      </c>
      <c r="AK7" s="0" t="n">
        <f aca="false">_xlfn.T.INV.2T(0.025, 20-2)</f>
        <v>2.44500561651494</v>
      </c>
    </row>
    <row r="8" customFormat="false" ht="12.8" hidden="false" customHeight="false" outlineLevel="0" collapsed="false">
      <c r="A8" s="3" t="n">
        <v>19</v>
      </c>
      <c r="B8" s="3" t="n">
        <v>22</v>
      </c>
      <c r="C8" s="3" t="n">
        <v>17</v>
      </c>
      <c r="D8" s="3" t="n">
        <v>37</v>
      </c>
      <c r="G8" s="3" t="n">
        <f aca="false">(A8 - $A$23)/SQRT(20 * $A$24^2)</f>
        <v>-0.0055772481347748</v>
      </c>
      <c r="H8" s="3" t="n">
        <f aca="false">(B8 - $B$23)/SQRT(20 * $B$24^2)</f>
        <v>-0.0055954383759866</v>
      </c>
      <c r="I8" s="3" t="n">
        <f aca="false">(C8 - $C$23)/SQRT(20 * $C$24^2)</f>
        <v>-0.0137322496059352</v>
      </c>
      <c r="J8" s="3"/>
      <c r="P8" s="3" t="n">
        <f aca="false">LOG(A8, 2)</f>
        <v>4.24792751344359</v>
      </c>
      <c r="Q8" s="3" t="n">
        <f aca="false">COS(COS(B8))</f>
        <v>0.540335268905848</v>
      </c>
      <c r="R8" s="3" t="n">
        <v>17</v>
      </c>
      <c r="S8" s="3" t="n">
        <v>37</v>
      </c>
      <c r="AA8" s="0" t="n">
        <f aca="false">P8*$X$2+Q8*$W$2+R8*$V$2+$Y$2</f>
        <v>41.2402742054158</v>
      </c>
      <c r="AC8" s="0" t="n">
        <f aca="false">$D8 -  AA8</f>
        <v>-4.24027420541577</v>
      </c>
      <c r="AE8" s="0" t="n">
        <f aca="false">_xlfn.RANK.AVG(P8, P$2:P$21)</f>
        <v>14</v>
      </c>
      <c r="AF8" s="0" t="n">
        <f aca="false">_xlfn.RANK.AVG(Q8, Q$2:Q$21)</f>
        <v>20</v>
      </c>
      <c r="AG8" s="0" t="n">
        <f aca="false">_xlfn.RANK.AVG(R8, R$2:R$21)</f>
        <v>14.5</v>
      </c>
      <c r="AH8" s="0" t="n">
        <f aca="false">_xlfn.RANK.AVG(AC8, AC$2:AC$21)</f>
        <v>17</v>
      </c>
    </row>
    <row r="9" customFormat="false" ht="12.8" hidden="false" customHeight="false" outlineLevel="0" collapsed="false">
      <c r="A9" s="3" t="n">
        <v>23</v>
      </c>
      <c r="B9" s="3" t="n">
        <v>25</v>
      </c>
      <c r="C9" s="3" t="n">
        <v>19</v>
      </c>
      <c r="D9" s="3" t="n">
        <v>39</v>
      </c>
      <c r="G9" s="3" t="n">
        <f aca="false">(A9 - $A$23)/SQRT(20 * $A$24^2)</f>
        <v>-0.00273533825718254</v>
      </c>
      <c r="H9" s="3" t="n">
        <f aca="false">(B9 - $B$23)/SQRT(20 * $B$24^2)</f>
        <v>-0.00341539745027754</v>
      </c>
      <c r="I9" s="3" t="n">
        <f aca="false">(C9 - $C$23)/SQRT(20 * $C$24^2)</f>
        <v>-0.0112909607871023</v>
      </c>
      <c r="J9" s="3"/>
      <c r="P9" s="3" t="n">
        <f aca="false">LOG(A9, 2)</f>
        <v>4.52356195605701</v>
      </c>
      <c r="Q9" s="3" t="n">
        <f aca="false">COS(COS(B9))</f>
        <v>0.547683881948597</v>
      </c>
      <c r="R9" s="3" t="n">
        <v>19</v>
      </c>
      <c r="S9" s="3" t="n">
        <v>39</v>
      </c>
      <c r="U9" s="1" t="s">
        <v>29</v>
      </c>
      <c r="V9" s="0" t="n">
        <f aca="false">SQRT(V4)</f>
        <v>0.964230318575474</v>
      </c>
      <c r="AA9" s="0" t="n">
        <f aca="false">P9*$X$2+Q9*$W$2+R9*$V$2+$Y$2</f>
        <v>44.0477815855065</v>
      </c>
      <c r="AC9" s="0" t="n">
        <f aca="false">$D9 -  AA9</f>
        <v>-5.04778158550651</v>
      </c>
      <c r="AE9" s="0" t="n">
        <f aca="false">_xlfn.RANK.AVG(P9, P$2:P$21)</f>
        <v>13</v>
      </c>
      <c r="AF9" s="0" t="n">
        <f aca="false">_xlfn.RANK.AVG(Q9, Q$2:Q$21)</f>
        <v>19</v>
      </c>
      <c r="AG9" s="0" t="n">
        <f aca="false">_xlfn.RANK.AVG(R9, R$2:R$21)</f>
        <v>13</v>
      </c>
      <c r="AH9" s="0" t="n">
        <f aca="false">_xlfn.RANK.AVG(AC9, AC$2:AC$21)</f>
        <v>18</v>
      </c>
    </row>
    <row r="10" customFormat="false" ht="12.8" hidden="false" customHeight="false" outlineLevel="0" collapsed="false">
      <c r="A10" s="3" t="n">
        <v>24</v>
      </c>
      <c r="B10" s="3" t="n">
        <v>26</v>
      </c>
      <c r="C10" s="3" t="n">
        <v>27</v>
      </c>
      <c r="D10" s="3" t="n">
        <v>47</v>
      </c>
      <c r="G10" s="3" t="n">
        <f aca="false">(A10 - $A$23)/SQRT(20 * $A$24^2)</f>
        <v>-0.00202486078778448</v>
      </c>
      <c r="H10" s="3" t="n">
        <f aca="false">(B10 - $B$23)/SQRT(20 * $B$24^2)</f>
        <v>-0.00268871714170785</v>
      </c>
      <c r="I10" s="3" t="n">
        <f aca="false">(C10 - $C$23)/SQRT(20 * $C$24^2)</f>
        <v>-0.00152580551177058</v>
      </c>
      <c r="J10" s="3"/>
      <c r="K10" s="0" t="s">
        <v>30</v>
      </c>
      <c r="L10" s="0" t="n">
        <f aca="false">-(20-1-(2*3+5)/6)*LN(MDETERM(L3:N5))</f>
        <v>99.8689562319453</v>
      </c>
      <c r="O10" s="0" t="s">
        <v>31</v>
      </c>
      <c r="P10" s="3" t="n">
        <f aca="false">LOG(A10, 2)</f>
        <v>4.58496250072116</v>
      </c>
      <c r="Q10" s="3" t="n">
        <f aca="false">COS(COS(B10))</f>
        <v>0.797944402203729</v>
      </c>
      <c r="R10" s="3" t="n">
        <v>27</v>
      </c>
      <c r="S10" s="3" t="n">
        <v>47</v>
      </c>
      <c r="U10" s="0" t="s">
        <v>32</v>
      </c>
      <c r="V10" s="0" t="n">
        <f aca="false">_xlfn.F.INV.RT(0.05,20,20-3-1)</f>
        <v>2.275569585226</v>
      </c>
      <c r="AA10" s="0" t="n">
        <f aca="false">P10*$X$2+Q10*$W$2+R10*$V$2+$Y$2</f>
        <v>49.8297885104965</v>
      </c>
      <c r="AC10" s="0" t="n">
        <f aca="false">$D10 -  AA10</f>
        <v>-2.82978851049651</v>
      </c>
      <c r="AE10" s="0" t="n">
        <f aca="false">_xlfn.RANK.AVG(P10, P$2:P$21)</f>
        <v>12</v>
      </c>
      <c r="AF10" s="0" t="n">
        <f aca="false">_xlfn.RANK.AVG(Q10, Q$2:Q$21)</f>
        <v>10</v>
      </c>
      <c r="AG10" s="0" t="n">
        <f aca="false">_xlfn.RANK.AVG(R10, R$2:R$21)</f>
        <v>12</v>
      </c>
      <c r="AH10" s="0" t="n">
        <f aca="false">_xlfn.RANK.AVG(AC10, AC$2:AC$21)</f>
        <v>15</v>
      </c>
    </row>
    <row r="11" customFormat="false" ht="12.8" hidden="false" customHeight="false" outlineLevel="0" collapsed="false">
      <c r="A11" s="3" t="n">
        <v>26</v>
      </c>
      <c r="B11" s="3" t="n">
        <v>30</v>
      </c>
      <c r="C11" s="3" t="n">
        <v>29</v>
      </c>
      <c r="D11" s="3" t="n">
        <v>51</v>
      </c>
      <c r="G11" s="3" t="n">
        <f aca="false">(A11 - $A$23)/SQRT(20 * $A$24^2)</f>
        <v>-0.000603905848988355</v>
      </c>
      <c r="H11" s="3" t="n">
        <f aca="false">(B11 - $B$23)/SQRT(20 * $B$24^2)</f>
        <v>0.000218004092570907</v>
      </c>
      <c r="I11" s="3" t="n">
        <f aca="false">(C11 - $C$23)/SQRT(20 * $C$24^2)</f>
        <v>0.00091548330706235</v>
      </c>
      <c r="J11" s="3"/>
      <c r="K11" s="0" t="s">
        <v>33</v>
      </c>
      <c r="L11" s="0" t="n">
        <f aca="false">_xlfn.CHISQ.INV.RT(0.05,(3*(3-1))/2)</f>
        <v>7.81472790325118</v>
      </c>
      <c r="P11" s="3" t="n">
        <f aca="false">LOG(A11, 2)</f>
        <v>4.70043971814109</v>
      </c>
      <c r="Q11" s="3" t="n">
        <f aca="false">COS(COS(B11))</f>
        <v>0.988126815199238</v>
      </c>
      <c r="R11" s="3" t="n">
        <v>29</v>
      </c>
      <c r="S11" s="3" t="n">
        <v>51</v>
      </c>
      <c r="AA11" s="0" t="n">
        <f aca="false">P11*$X$2+Q11*$W$2+R11*$V$2+$Y$2</f>
        <v>53.2745240860203</v>
      </c>
      <c r="AC11" s="0" t="n">
        <f aca="false">$D11 -  AA11</f>
        <v>-2.27452408602025</v>
      </c>
      <c r="AE11" s="0" t="n">
        <f aca="false">_xlfn.RANK.AVG(P11, P$2:P$21)</f>
        <v>11</v>
      </c>
      <c r="AF11" s="0" t="n">
        <f aca="false">_xlfn.RANK.AVG(Q11, Q$2:Q$21)</f>
        <v>5</v>
      </c>
      <c r="AG11" s="0" t="n">
        <f aca="false">_xlfn.RANK.AVG(R11, R$2:R$21)</f>
        <v>11</v>
      </c>
      <c r="AH11" s="0" t="n">
        <f aca="false">_xlfn.RANK.AVG(AC11, AC$2:AC$21)</f>
        <v>14</v>
      </c>
    </row>
    <row r="12" customFormat="false" ht="12.8" hidden="false" customHeight="false" outlineLevel="0" collapsed="false">
      <c r="A12" s="3" t="n">
        <v>27</v>
      </c>
      <c r="B12" s="3" t="n">
        <v>32</v>
      </c>
      <c r="C12" s="3" t="n">
        <v>33</v>
      </c>
      <c r="D12" s="3" t="n">
        <v>56</v>
      </c>
      <c r="G12" s="3" t="n">
        <f aca="false">(A12 - $A$23)/SQRT(20 * $A$24^2)</f>
        <v>0.000106571620409708</v>
      </c>
      <c r="H12" s="3" t="n">
        <f aca="false">(B12 - $B$23)/SQRT(20 * $B$24^2)</f>
        <v>0.00167136470971028</v>
      </c>
      <c r="I12" s="3" t="n">
        <f aca="false">(C12 - $C$23)/SQRT(20 * $C$24^2)</f>
        <v>0.00579806094472822</v>
      </c>
      <c r="J12" s="3"/>
      <c r="P12" s="3" t="n">
        <f aca="false">LOG(A12, 2)</f>
        <v>4.75488750216347</v>
      </c>
      <c r="Q12" s="3" t="n">
        <f aca="false">COS(COS(B12))</f>
        <v>0.671753200332617</v>
      </c>
      <c r="R12" s="3" t="n">
        <v>33</v>
      </c>
      <c r="S12" s="3" t="n">
        <v>56</v>
      </c>
      <c r="AA12" s="0" t="n">
        <f aca="false">P12*$X$2+Q12*$W$2+R12*$V$2+$Y$2</f>
        <v>51.964096067027</v>
      </c>
      <c r="AC12" s="0" t="n">
        <f aca="false">$D12 -  AA12</f>
        <v>4.03590393297299</v>
      </c>
      <c r="AE12" s="0" t="n">
        <f aca="false">_xlfn.RANK.AVG(P12, P$2:P$21)</f>
        <v>10</v>
      </c>
      <c r="AF12" s="0" t="n">
        <f aca="false">_xlfn.RANK.AVG(Q12, Q$2:Q$21)</f>
        <v>13</v>
      </c>
      <c r="AG12" s="0" t="n">
        <f aca="false">_xlfn.RANK.AVG(R12, R$2:R$21)</f>
        <v>10</v>
      </c>
      <c r="AH12" s="0" t="n">
        <f aca="false">_xlfn.RANK.AVG(AC12, AC$2:AC$21)</f>
        <v>4</v>
      </c>
      <c r="AJ12" s="0" t="s">
        <v>34</v>
      </c>
      <c r="AK12" s="1" t="n">
        <f aca="false">SUMXMY2(AC3:AC21,AC2:AC20)/SUMSQ(AC2:AC20)</f>
        <v>1.31407842446549</v>
      </c>
    </row>
    <row r="13" customFormat="false" ht="12.8" hidden="false" customHeight="false" outlineLevel="0" collapsed="false">
      <c r="A13" s="3" t="n">
        <v>29</v>
      </c>
      <c r="B13" s="3" t="n">
        <v>36</v>
      </c>
      <c r="C13" s="3" t="n">
        <v>34</v>
      </c>
      <c r="D13" s="3" t="n">
        <v>56</v>
      </c>
      <c r="G13" s="3" t="n">
        <f aca="false">(A13 - $A$23)/SQRT(20 * $A$24^2)</f>
        <v>0.00152752655920583</v>
      </c>
      <c r="H13" s="3" t="n">
        <f aca="false">(B13 - $B$23)/SQRT(20 * $B$24^2)</f>
        <v>0.00457808594398904</v>
      </c>
      <c r="I13" s="3" t="n">
        <f aca="false">(C13 - $C$23)/SQRT(20 * $C$24^2)</f>
        <v>0.00701870535414468</v>
      </c>
      <c r="J13" s="3"/>
      <c r="P13" s="3" t="n">
        <f aca="false">LOG(A13, 2)</f>
        <v>4.85798099512757</v>
      </c>
      <c r="Q13" s="3" t="n">
        <f aca="false">COS(COS(B13))</f>
        <v>0.991823813096916</v>
      </c>
      <c r="R13" s="3" t="n">
        <v>34</v>
      </c>
      <c r="S13" s="3" t="n">
        <v>56</v>
      </c>
      <c r="V13" s="2" t="s">
        <v>7</v>
      </c>
      <c r="W13" s="2" t="s">
        <v>8</v>
      </c>
      <c r="X13" s="2" t="s">
        <v>9</v>
      </c>
      <c r="Y13" s="2" t="s">
        <v>10</v>
      </c>
      <c r="AA13" s="0" t="n">
        <f aca="false">P13*$X$2+Q13*$W$2+R13*$V$2+$Y$2</f>
        <v>56.2488612997419</v>
      </c>
      <c r="AC13" s="0" t="n">
        <f aca="false">$D13 -  AA13</f>
        <v>-0.248861299741883</v>
      </c>
      <c r="AE13" s="0" t="n">
        <f aca="false">_xlfn.RANK.AVG(P13, P$2:P$21)</f>
        <v>9</v>
      </c>
      <c r="AF13" s="0" t="n">
        <f aca="false">_xlfn.RANK.AVG(Q13, Q$2:Q$21)</f>
        <v>3.5</v>
      </c>
      <c r="AG13" s="0" t="n">
        <f aca="false">_xlfn.RANK.AVG(R13, R$2:R$21)</f>
        <v>9</v>
      </c>
      <c r="AH13" s="0" t="n">
        <f aca="false">_xlfn.RANK.AVG(AC13, AC$2:AC$21)</f>
        <v>10</v>
      </c>
      <c r="AJ13" s="0" t="s">
        <v>35</v>
      </c>
      <c r="AK13" s="0" t="s">
        <v>36</v>
      </c>
    </row>
    <row r="14" customFormat="false" ht="12.8" hidden="false" customHeight="false" outlineLevel="0" collapsed="false">
      <c r="A14" s="3" t="n">
        <v>32</v>
      </c>
      <c r="B14" s="3" t="n">
        <v>36</v>
      </c>
      <c r="C14" s="3" t="n">
        <v>40</v>
      </c>
      <c r="D14" s="3" t="n">
        <v>63</v>
      </c>
      <c r="G14" s="3" t="n">
        <f aca="false">(A14 - $A$23)/SQRT(20 * $A$24^2)</f>
        <v>0.00365895896740003</v>
      </c>
      <c r="H14" s="3" t="n">
        <f aca="false">(B14 - $B$23)/SQRT(20 * $B$24^2)</f>
        <v>0.00457808594398904</v>
      </c>
      <c r="I14" s="3" t="n">
        <f aca="false">(C14 - $C$23)/SQRT(20 * $C$24^2)</f>
        <v>0.0143425718106435</v>
      </c>
      <c r="J14" s="3"/>
      <c r="K14" s="0" t="s">
        <v>37</v>
      </c>
      <c r="P14" s="3" t="n">
        <f aca="false">LOG(A14, 2)</f>
        <v>5</v>
      </c>
      <c r="Q14" s="3" t="n">
        <f aca="false">COS(COS(B14))</f>
        <v>0.991823813096916</v>
      </c>
      <c r="R14" s="3" t="n">
        <v>40</v>
      </c>
      <c r="S14" s="3" t="n">
        <v>63</v>
      </c>
      <c r="U14" s="0" t="s">
        <v>38</v>
      </c>
      <c r="V14" s="5" t="n">
        <f aca="false">ABS(V2/V3)</f>
        <v>4.36453188105635</v>
      </c>
      <c r="W14" s="9" t="n">
        <f aca="false">ABS(W2/W3)</f>
        <v>1.42245402404839</v>
      </c>
      <c r="X14" s="5" t="n">
        <f aca="false">ABS(X2/X3)</f>
        <v>6.58288686445083</v>
      </c>
      <c r="Y14" s="9" t="n">
        <f aca="false">ABS(Y2/Y3)</f>
        <v>0.206180731593443</v>
      </c>
      <c r="Z14" s="0" t="n">
        <v>4</v>
      </c>
      <c r="AA14" s="0" t="n">
        <f aca="false">P14*$X$2+Q14*$W$2+R14*$V$2+$Y$2</f>
        <v>59.4291189709739</v>
      </c>
      <c r="AC14" s="0" t="n">
        <f aca="false">$D14 -  AA14</f>
        <v>3.57088102902609</v>
      </c>
      <c r="AE14" s="0" t="n">
        <f aca="false">_xlfn.RANK.AVG(P14, P$2:P$21)</f>
        <v>7.5</v>
      </c>
      <c r="AF14" s="0" t="n">
        <f aca="false">_xlfn.RANK.AVG(Q14, Q$2:Q$21)</f>
        <v>3.5</v>
      </c>
      <c r="AG14" s="0" t="n">
        <f aca="false">_xlfn.RANK.AVG(R14, R$2:R$21)</f>
        <v>5.5</v>
      </c>
      <c r="AH14" s="0" t="n">
        <f aca="false">_xlfn.RANK.AVG(AC14, AC$2:AC$21)</f>
        <v>5</v>
      </c>
      <c r="AJ14" s="10" t="s">
        <v>39</v>
      </c>
    </row>
    <row r="15" customFormat="false" ht="12.8" hidden="false" customHeight="false" outlineLevel="0" collapsed="false">
      <c r="A15" s="3" t="n">
        <v>32</v>
      </c>
      <c r="B15" s="3" t="n">
        <v>39</v>
      </c>
      <c r="C15" s="3" t="n">
        <v>44</v>
      </c>
      <c r="D15" s="3" t="n">
        <v>67</v>
      </c>
      <c r="G15" s="3" t="n">
        <f aca="false">(A15 - $A$23)/SQRT(20 * $A$24^2)</f>
        <v>0.00365895896740003</v>
      </c>
      <c r="H15" s="3" t="n">
        <f aca="false">(B15 - $B$23)/SQRT(20 * $B$24^2)</f>
        <v>0.00675812686969811</v>
      </c>
      <c r="I15" s="3" t="n">
        <f aca="false">(C15 - $C$23)/SQRT(20 * $C$24^2)</f>
        <v>0.0192251494483094</v>
      </c>
      <c r="J15" s="3"/>
      <c r="K15" s="0" t="n">
        <f aca="false" t="array" ref="K15:M17">MINVERSE(L3:N5)</f>
        <v>54.7585356075061</v>
      </c>
      <c r="L15" s="0" t="n">
        <v>-65.4719952147326</v>
      </c>
      <c r="M15" s="0" t="n">
        <v>12.5160890495607</v>
      </c>
      <c r="P15" s="3" t="n">
        <f aca="false">LOG(A15, 2)</f>
        <v>5</v>
      </c>
      <c r="Q15" s="3" t="n">
        <f aca="false">COS(COS(B15))</f>
        <v>0.96466089936145</v>
      </c>
      <c r="R15" s="3" t="n">
        <v>44</v>
      </c>
      <c r="S15" s="3" t="n">
        <v>67</v>
      </c>
      <c r="U15" s="0" t="s">
        <v>40</v>
      </c>
      <c r="V15" s="0" t="n">
        <f aca="false">_xlfn.T.INV.2T(0.025, 20-3-1)</f>
        <v>2.47287832246157</v>
      </c>
      <c r="AA15" s="0" t="n">
        <f aca="false">P15*$X$2+Q15*$W$2+R15*$V$2+$Y$2</f>
        <v>60.5855931694383</v>
      </c>
      <c r="AC15" s="0" t="n">
        <f aca="false">$D15 -  AA15</f>
        <v>6.41440683056172</v>
      </c>
      <c r="AE15" s="0" t="n">
        <f aca="false">_xlfn.RANK.AVG(P15, P$2:P$21)</f>
        <v>7.5</v>
      </c>
      <c r="AF15" s="0" t="n">
        <f aca="false">_xlfn.RANK.AVG(Q15, Q$2:Q$21)</f>
        <v>7</v>
      </c>
      <c r="AG15" s="0" t="n">
        <f aca="false">_xlfn.RANK.AVG(R15, R$2:R$21)</f>
        <v>4</v>
      </c>
      <c r="AH15" s="0" t="n">
        <f aca="false">_xlfn.RANK.AVG(AC15, AC$2:AC$21)</f>
        <v>3</v>
      </c>
    </row>
    <row r="16" customFormat="false" ht="12.8" hidden="false" customHeight="false" outlineLevel="0" collapsed="false">
      <c r="A16" s="3" t="n">
        <v>35</v>
      </c>
      <c r="B16" s="3" t="n">
        <v>41</v>
      </c>
      <c r="C16" s="3" t="n">
        <v>46</v>
      </c>
      <c r="D16" s="3" t="n">
        <v>69</v>
      </c>
      <c r="G16" s="3" t="n">
        <f aca="false">(A16 - $A$23)/SQRT(20 * $A$24^2)</f>
        <v>0.00579039137559421</v>
      </c>
      <c r="H16" s="3" t="n">
        <f aca="false">(B16 - $B$23)/SQRT(20 * $B$24^2)</f>
        <v>0.00821148748683749</v>
      </c>
      <c r="I16" s="3" t="n">
        <f aca="false">(C16 - $C$23)/SQRT(20 * $C$24^2)</f>
        <v>0.0216664382671423</v>
      </c>
      <c r="J16" s="3"/>
      <c r="K16" s="0" t="n">
        <v>-65.4719952147326</v>
      </c>
      <c r="L16" s="0" t="n">
        <v>84.4206196518046</v>
      </c>
      <c r="M16" s="0" t="n">
        <v>-20.5817263002138</v>
      </c>
      <c r="P16" s="3" t="n">
        <f aca="false">LOG(A16, 2)</f>
        <v>5.12928301694497</v>
      </c>
      <c r="Q16" s="3" t="n">
        <f aca="false">COS(COS(B16))</f>
        <v>0.55091234886044</v>
      </c>
      <c r="R16" s="3" t="n">
        <v>46</v>
      </c>
      <c r="S16" s="3" t="n">
        <v>69</v>
      </c>
      <c r="AA16" s="0" t="n">
        <f aca="false">P16*$X$2+Q16*$W$2+R16*$V$2+$Y$2</f>
        <v>58.1462020470552</v>
      </c>
      <c r="AC16" s="0" t="n">
        <f aca="false">$D16 -  AA16</f>
        <v>10.8537979529448</v>
      </c>
      <c r="AE16" s="0" t="n">
        <f aca="false">_xlfn.RANK.AVG(P16, P$2:P$21)</f>
        <v>6</v>
      </c>
      <c r="AF16" s="0" t="n">
        <f aca="false">_xlfn.RANK.AVG(Q16, Q$2:Q$21)</f>
        <v>18</v>
      </c>
      <c r="AG16" s="0" t="n">
        <f aca="false">_xlfn.RANK.AVG(R16, R$2:R$21)</f>
        <v>3</v>
      </c>
      <c r="AH16" s="0" t="n">
        <f aca="false">_xlfn.RANK.AVG(AC16, AC$2:AC$21)</f>
        <v>1</v>
      </c>
    </row>
    <row r="17" customFormat="false" ht="12.8" hidden="false" customHeight="false" outlineLevel="0" collapsed="false">
      <c r="A17" s="3" t="n">
        <v>37</v>
      </c>
      <c r="B17" s="3" t="n">
        <v>42</v>
      </c>
      <c r="C17" s="3" t="n">
        <v>47</v>
      </c>
      <c r="D17" s="3" t="n">
        <v>65</v>
      </c>
      <c r="G17" s="3" t="n">
        <f aca="false">(A17 - $A$23)/SQRT(20 * $A$24^2)</f>
        <v>0.00721134631439034</v>
      </c>
      <c r="H17" s="3" t="n">
        <f aca="false">(B17 - $B$23)/SQRT(20 * $B$24^2)</f>
        <v>0.00893816779540718</v>
      </c>
      <c r="I17" s="3" t="n">
        <f aca="false">(C17 - $C$23)/SQRT(20 * $C$24^2)</f>
        <v>0.0228870826765587</v>
      </c>
      <c r="J17" s="3"/>
      <c r="K17" s="0" t="n">
        <v>12.5160890495606</v>
      </c>
      <c r="L17" s="0" t="n">
        <v>-20.5817263002138</v>
      </c>
      <c r="M17" s="0" t="n">
        <v>8.99987242978953</v>
      </c>
      <c r="P17" s="3" t="n">
        <f aca="false">LOG(A17, 2)</f>
        <v>5.20945336562895</v>
      </c>
      <c r="Q17" s="3" t="n">
        <f aca="false">COS(COS(B17))</f>
        <v>0.921066712516465</v>
      </c>
      <c r="R17" s="3" t="n">
        <v>47</v>
      </c>
      <c r="S17" s="3" t="n">
        <v>65</v>
      </c>
      <c r="AA17" s="0" t="n">
        <f aca="false">P17*$X$2+Q17*$W$2+R17*$V$2+$Y$2</f>
        <v>62.7591874821717</v>
      </c>
      <c r="AC17" s="0" t="n">
        <f aca="false">$D17 -  AA17</f>
        <v>2.24081251782835</v>
      </c>
      <c r="AE17" s="0" t="n">
        <f aca="false">_xlfn.RANK.AVG(P17, P$2:P$21)</f>
        <v>5</v>
      </c>
      <c r="AF17" s="0" t="n">
        <f aca="false">_xlfn.RANK.AVG(Q17, Q$2:Q$21)</f>
        <v>8</v>
      </c>
      <c r="AG17" s="0" t="n">
        <f aca="false">_xlfn.RANK.AVG(R17, R$2:R$21)</f>
        <v>2</v>
      </c>
      <c r="AH17" s="0" t="n">
        <f aca="false">_xlfn.RANK.AVG(AC17, AC$2:AC$21)</f>
        <v>6</v>
      </c>
    </row>
    <row r="18" customFormat="false" ht="12.8" hidden="false" customHeight="false" outlineLevel="0" collapsed="false">
      <c r="A18" s="3" t="n">
        <v>52</v>
      </c>
      <c r="B18" s="3" t="n">
        <v>52</v>
      </c>
      <c r="C18" s="3" t="n">
        <v>37</v>
      </c>
      <c r="D18" s="3" t="n">
        <v>63</v>
      </c>
      <c r="G18" s="3" t="n">
        <f aca="false">(A18 - $A$23)/SQRT(20 * $A$24^2)</f>
        <v>0.0178685083553613</v>
      </c>
      <c r="H18" s="3" t="n">
        <f aca="false">(B18 - $B$23)/SQRT(20 * $B$24^2)</f>
        <v>0.0162049708811041</v>
      </c>
      <c r="I18" s="3" t="n">
        <f aca="false">(C18 - $C$23)/SQRT(20 * $C$24^2)</f>
        <v>0.0106806385823941</v>
      </c>
      <c r="J18" s="3"/>
      <c r="P18" s="3" t="n">
        <f aca="false">LOG(A18, 2)</f>
        <v>5.70043971814109</v>
      </c>
      <c r="Q18" s="3" t="n">
        <f aca="false">COS(COS(B18))</f>
        <v>0.986746382996133</v>
      </c>
      <c r="R18" s="3" t="n">
        <v>37</v>
      </c>
      <c r="S18" s="3" t="n">
        <v>63</v>
      </c>
      <c r="U18" s="0" t="s">
        <v>41</v>
      </c>
      <c r="V18" s="0" t="n">
        <f aca="false">V2-$V$15*V3</f>
        <v>0.154477602536736</v>
      </c>
      <c r="W18" s="0" t="n">
        <f aca="false">W2-$V$15*W3</f>
        <v>-7.31866817139393</v>
      </c>
      <c r="X18" s="0" t="n">
        <f aca="false">X2-$V$15*X3</f>
        <v>4.57972305498225</v>
      </c>
      <c r="Y18" s="0" t="n">
        <f aca="false">Y2-$V$15*Y3</f>
        <v>-17.3263597355256</v>
      </c>
      <c r="AA18" s="0" t="n">
        <f aca="false">P18*$X$2+Q18*$W$2+R18*$V$2+$Y$2</f>
        <v>63.4474154605848</v>
      </c>
      <c r="AC18" s="0" t="n">
        <f aca="false">$D18 -  AA18</f>
        <v>-0.447415460584764</v>
      </c>
      <c r="AE18" s="0" t="n">
        <f aca="false">_xlfn.RANK.AVG(P18, P$2:P$21)</f>
        <v>4</v>
      </c>
      <c r="AF18" s="0" t="n">
        <f aca="false">_xlfn.RANK.AVG(Q18, Q$2:Q$21)</f>
        <v>6</v>
      </c>
      <c r="AG18" s="0" t="n">
        <f aca="false">_xlfn.RANK.AVG(R18, R$2:R$21)</f>
        <v>8</v>
      </c>
      <c r="AH18" s="0" t="n">
        <f aca="false">_xlfn.RANK.AVG(AC18, AC$2:AC$21)</f>
        <v>11</v>
      </c>
    </row>
    <row r="19" customFormat="false" ht="12.8" hidden="false" customHeight="false" outlineLevel="0" collapsed="false">
      <c r="A19" s="3" t="n">
        <v>54</v>
      </c>
      <c r="B19" s="3" t="n">
        <v>55</v>
      </c>
      <c r="C19" s="3" t="n">
        <v>39</v>
      </c>
      <c r="D19" s="3" t="n">
        <v>63</v>
      </c>
      <c r="G19" s="3" t="n">
        <f aca="false">(A19 - $A$23)/SQRT(20 * $A$24^2)</f>
        <v>0.0192894632941574</v>
      </c>
      <c r="H19" s="3" t="n">
        <f aca="false">(B19 - $B$23)/SQRT(20 * $B$24^2)</f>
        <v>0.0183850118068131</v>
      </c>
      <c r="I19" s="3" t="n">
        <f aca="false">(C19 - $C$23)/SQRT(20 * $C$24^2)</f>
        <v>0.013121927401227</v>
      </c>
      <c r="J19" s="3"/>
      <c r="P19" s="3" t="n">
        <f aca="false">LOG(A19, 2)</f>
        <v>5.75488750216347</v>
      </c>
      <c r="Q19" s="3" t="n">
        <f aca="false">COS(COS(B19))</f>
        <v>0.999755213316067</v>
      </c>
      <c r="R19" s="3" t="n">
        <v>39</v>
      </c>
      <c r="S19" s="3" t="n">
        <v>63</v>
      </c>
      <c r="V19" s="0" t="n">
        <f aca="false">V2+$V$15*V3</f>
        <v>0.55836161489543</v>
      </c>
      <c r="W19" s="0" t="n">
        <f aca="false">W2+$V$15*W3</f>
        <v>27.140123190667</v>
      </c>
      <c r="X19" s="0" t="n">
        <f aca="false">X2+$V$15*X3</f>
        <v>10.0907081295104</v>
      </c>
      <c r="Y19" s="0" t="n">
        <f aca="false">Y2+$V$15*Y3</f>
        <v>14.659481959379</v>
      </c>
      <c r="AA19" s="0" t="n">
        <f aca="false">P19*$X$2+Q19*$W$2+R19*$V$2+$Y$2</f>
        <v>64.6885678848611</v>
      </c>
      <c r="AC19" s="0" t="n">
        <f aca="false">$D19 -  AA19</f>
        <v>-1.68856788486109</v>
      </c>
      <c r="AE19" s="0" t="n">
        <f aca="false">_xlfn.RANK.AVG(P19, P$2:P$21)</f>
        <v>3</v>
      </c>
      <c r="AF19" s="0" t="n">
        <f aca="false">_xlfn.RANK.AVG(Q19, Q$2:Q$21)</f>
        <v>2</v>
      </c>
      <c r="AG19" s="0" t="n">
        <f aca="false">_xlfn.RANK.AVG(R19, R$2:R$21)</f>
        <v>7</v>
      </c>
      <c r="AH19" s="0" t="n">
        <f aca="false">_xlfn.RANK.AVG(AC19, AC$2:AC$21)</f>
        <v>13</v>
      </c>
    </row>
    <row r="20" customFormat="false" ht="12.8" hidden="false" customHeight="false" outlineLevel="0" collapsed="false">
      <c r="A20" s="3" t="n">
        <v>55</v>
      </c>
      <c r="B20" s="3" t="n">
        <v>56</v>
      </c>
      <c r="C20" s="3" t="n">
        <v>40</v>
      </c>
      <c r="D20" s="3" t="n">
        <v>64</v>
      </c>
      <c r="G20" s="3" t="n">
        <f aca="false">(A20 - $A$23)/SQRT(20 * $A$24^2)</f>
        <v>0.0199999407635555</v>
      </c>
      <c r="H20" s="3" t="n">
        <f aca="false">(B20 - $B$23)/SQRT(20 * $B$24^2)</f>
        <v>0.0191116921153828</v>
      </c>
      <c r="I20" s="3" t="n">
        <f aca="false">(C20 - $C$23)/SQRT(20 * $C$24^2)</f>
        <v>0.0143425718106435</v>
      </c>
      <c r="J20" s="3"/>
      <c r="L20" s="0" t="s">
        <v>42</v>
      </c>
      <c r="M20" s="0" t="s">
        <v>43</v>
      </c>
      <c r="P20" s="3" t="n">
        <f aca="false">LOG(A20, 2)</f>
        <v>5.78135971352466</v>
      </c>
      <c r="Q20" s="3" t="n">
        <f aca="false">COS(COS(B20))</f>
        <v>0.657560524520789</v>
      </c>
      <c r="R20" s="3" t="n">
        <v>40</v>
      </c>
      <c r="S20" s="3" t="n">
        <v>64</v>
      </c>
      <c r="AA20" s="0" t="n">
        <f aca="false">P20*$X$2+Q20*$W$2+R20*$V$2+$Y$2</f>
        <v>61.8477685552202</v>
      </c>
      <c r="AC20" s="0" t="n">
        <f aca="false">$D20 -  AA20</f>
        <v>2.15223144477985</v>
      </c>
      <c r="AE20" s="0" t="n">
        <f aca="false">_xlfn.RANK.AVG(P20, P$2:P$21)</f>
        <v>2</v>
      </c>
      <c r="AF20" s="0" t="n">
        <f aca="false">_xlfn.RANK.AVG(Q20, Q$2:Q$21)</f>
        <v>15</v>
      </c>
      <c r="AG20" s="0" t="n">
        <f aca="false">_xlfn.RANK.AVG(R20, R$2:R$21)</f>
        <v>5.5</v>
      </c>
      <c r="AH20" s="0" t="n">
        <f aca="false">_xlfn.RANK.AVG(AC20, AC$2:AC$21)</f>
        <v>7</v>
      </c>
    </row>
    <row r="21" customFormat="false" ht="12.8" hidden="false" customHeight="false" outlineLevel="0" collapsed="false">
      <c r="A21" s="3" t="n">
        <v>59</v>
      </c>
      <c r="B21" s="3" t="n">
        <v>57</v>
      </c>
      <c r="C21" s="3" t="n">
        <v>44</v>
      </c>
      <c r="D21" s="3" t="n">
        <v>77</v>
      </c>
      <c r="G21" s="3" t="n">
        <f aca="false">(A21 - $A$23)/SQRT(20 * $A$24^2)</f>
        <v>0.0228418506411477</v>
      </c>
      <c r="H21" s="3" t="n">
        <f aca="false">(B21 - $B$23)/SQRT(20 * $B$24^2)</f>
        <v>0.0198383724239525</v>
      </c>
      <c r="I21" s="3" t="n">
        <f aca="false">(C21 - $C$23)/SQRT(20 * $C$24^2)</f>
        <v>0.0192251494483094</v>
      </c>
      <c r="J21" s="3"/>
      <c r="K21" s="3" t="s">
        <v>0</v>
      </c>
      <c r="L21" s="0" t="n">
        <f aca="false">ABS(K15-1)*(20-3)/(3-1)</f>
        <v>456.947552663802</v>
      </c>
      <c r="M21" s="3" t="n">
        <f aca="false">_xlfn.F.INV.RT(0.05,20-3,3-1)</f>
        <v>19.4369613785919</v>
      </c>
      <c r="P21" s="3" t="n">
        <f aca="false">LOG(A21, 2)</f>
        <v>5.88264304936184</v>
      </c>
      <c r="Q21" s="3" t="n">
        <f aca="false">COS(COS(B21))</f>
        <v>0.62171428077688</v>
      </c>
      <c r="R21" s="3" t="n">
        <f aca="false">A21+C21</f>
        <v>103</v>
      </c>
      <c r="S21" s="3" t="n">
        <v>77</v>
      </c>
      <c r="AA21" s="0" t="n">
        <f aca="false">P21*$X$2+Q21*$W$2+R21*$V$2+$Y$2</f>
        <v>84.6898766546111</v>
      </c>
      <c r="AC21" s="0" t="n">
        <f aca="false">$D21 -  AA21</f>
        <v>-7.6898766546111</v>
      </c>
      <c r="AE21" s="0" t="n">
        <f aca="false">_xlfn.RANK.AVG(P21, P$2:P$21)</f>
        <v>1</v>
      </c>
      <c r="AF21" s="0" t="n">
        <f aca="false">_xlfn.RANK.AVG(Q21, Q$2:Q$21)</f>
        <v>16</v>
      </c>
      <c r="AG21" s="0" t="n">
        <f aca="false">_xlfn.RANK.AVG(R21, R$2:R$21)</f>
        <v>1</v>
      </c>
      <c r="AH21" s="0" t="n">
        <f aca="false">_xlfn.RANK.AVG(AC21, AC$2:AC$21)</f>
        <v>19</v>
      </c>
    </row>
    <row r="22" customFormat="false" ht="12.8" hidden="false" customHeight="false" outlineLevel="0" collapsed="false">
      <c r="K22" s="3" t="s">
        <v>1</v>
      </c>
      <c r="L22" s="0" t="n">
        <f aca="false">ABS(L16-1)*(20-3)/(3-1)</f>
        <v>709.075267040339</v>
      </c>
      <c r="M22" s="3" t="n">
        <f aca="false">_xlfn.F.INV.RT(0.05,20-3,3-1)</f>
        <v>19.4369613785919</v>
      </c>
    </row>
    <row r="23" customFormat="false" ht="12.8" hidden="false" customHeight="false" outlineLevel="0" collapsed="false">
      <c r="A23" s="0" t="n">
        <f aca="false">AVERAGE($A$2:$A$21)</f>
        <v>26.85</v>
      </c>
      <c r="B23" s="0" t="n">
        <f aca="false">AVERAGE($B$2:$B$21)</f>
        <v>29.7</v>
      </c>
      <c r="C23" s="0" t="n">
        <f aca="false">AVERAGE($C$2:$C$21)</f>
        <v>28.25</v>
      </c>
      <c r="E23" s="0" t="s">
        <v>44</v>
      </c>
      <c r="K23" s="3" t="s">
        <v>2</v>
      </c>
      <c r="L23" s="0" t="n">
        <f aca="false">ABS(M17-1)*(20-3)/(3-1)</f>
        <v>67.998915653211</v>
      </c>
      <c r="M23" s="3" t="n">
        <f aca="false">_xlfn.F.INV.RT(0.05,20-3,3-1)</f>
        <v>19.4369613785919</v>
      </c>
      <c r="O23" s="0" t="s">
        <v>45</v>
      </c>
    </row>
    <row r="24" customFormat="false" ht="12.8" hidden="false" customHeight="false" outlineLevel="0" collapsed="false">
      <c r="A24" s="0" t="n">
        <f aca="false">_xlfn.VAR.P($A$2:$A$21)</f>
        <v>314.7275</v>
      </c>
      <c r="B24" s="0" t="n">
        <f aca="false">_xlfn.VAR.P($B$2:$B$21)</f>
        <v>307.71</v>
      </c>
      <c r="C24" s="0" t="n">
        <f aca="false">_xlfn.VAR.P($C$2:$C$21)</f>
        <v>183.1875</v>
      </c>
      <c r="E24" s="0" t="s">
        <v>46</v>
      </c>
    </row>
    <row r="27" customFormat="false" ht="12.8" hidden="false" customHeight="false" outlineLevel="0" collapsed="false">
      <c r="K27" s="3" t="s">
        <v>47</v>
      </c>
      <c r="L27" s="3" t="s">
        <v>0</v>
      </c>
      <c r="M27" s="3" t="s">
        <v>1</v>
      </c>
      <c r="N27" s="3" t="s">
        <v>2</v>
      </c>
    </row>
    <row r="28" customFormat="false" ht="12.8" hidden="false" customHeight="false" outlineLevel="0" collapsed="false">
      <c r="A28" s="1" t="s">
        <v>48</v>
      </c>
      <c r="B28" s="1" t="s">
        <v>49</v>
      </c>
      <c r="C28" s="1" t="s">
        <v>50</v>
      </c>
      <c r="K28" s="3" t="s">
        <v>0</v>
      </c>
      <c r="L28" s="11"/>
      <c r="M28" s="3" t="n">
        <f aca="false">-L15/SQRT(K15*L16)</f>
        <v>0.962953676173773</v>
      </c>
      <c r="N28" s="3" t="n">
        <f aca="false">-M15/SQRT(K15*M17)</f>
        <v>-0.563799329377902</v>
      </c>
    </row>
    <row r="29" customFormat="false" ht="12.8" hidden="false" customHeight="false" outlineLevel="0" collapsed="false">
      <c r="A29" s="0" t="n">
        <v>1</v>
      </c>
      <c r="B29" s="0" t="n">
        <f aca="false">D2</f>
        <v>10</v>
      </c>
      <c r="C29" s="0" t="n">
        <f aca="false">AA2</f>
        <v>9.86995864252882</v>
      </c>
      <c r="K29" s="3" t="s">
        <v>1</v>
      </c>
      <c r="L29" s="11"/>
      <c r="M29" s="11"/>
      <c r="N29" s="3" t="n">
        <f aca="false">-M16/SQRT(L16*M17)</f>
        <v>0.746688313226877</v>
      </c>
    </row>
    <row r="30" customFormat="false" ht="12.8" hidden="false" customHeight="false" outlineLevel="0" collapsed="false">
      <c r="A30" s="0" t="n">
        <v>2</v>
      </c>
      <c r="B30" s="0" t="n">
        <f aca="false">D3</f>
        <v>29</v>
      </c>
      <c r="C30" s="0" t="n">
        <f aca="false">AA3</f>
        <v>21.4383704927416</v>
      </c>
      <c r="K30" s="3" t="s">
        <v>2</v>
      </c>
      <c r="L30" s="11"/>
      <c r="M30" s="11"/>
      <c r="N30" s="11"/>
    </row>
    <row r="31" customFormat="false" ht="12.8" hidden="false" customHeight="false" outlineLevel="0" collapsed="false">
      <c r="A31" s="0" t="n">
        <v>3</v>
      </c>
      <c r="B31" s="0" t="n">
        <f aca="false">D4</f>
        <v>27</v>
      </c>
      <c r="C31" s="0" t="n">
        <f aca="false">AA4</f>
        <v>26.4056783930146</v>
      </c>
    </row>
    <row r="32" customFormat="false" ht="12.8" hidden="false" customHeight="false" outlineLevel="0" collapsed="false">
      <c r="A32" s="0" t="n">
        <v>4</v>
      </c>
      <c r="B32" s="0" t="n">
        <f aca="false">D5</f>
        <v>25</v>
      </c>
      <c r="C32" s="0" t="n">
        <f aca="false">AA5</f>
        <v>33.3507039283343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2.8" hidden="false" customHeight="false" outlineLevel="0" collapsed="false">
      <c r="A33" s="0" t="n">
        <v>5</v>
      </c>
      <c r="B33" s="0" t="n">
        <f aca="false">D6</f>
        <v>28</v>
      </c>
      <c r="C33" s="0" t="n">
        <f aca="false">AA6</f>
        <v>32.1719037159606</v>
      </c>
      <c r="D33" s="3"/>
      <c r="E33" s="3"/>
      <c r="F33" s="3"/>
      <c r="G33" s="3"/>
      <c r="H33" s="3"/>
      <c r="I33" s="3"/>
      <c r="J33" s="3"/>
      <c r="K33" s="3" t="s">
        <v>51</v>
      </c>
      <c r="L33" s="3" t="s">
        <v>0</v>
      </c>
      <c r="M33" s="3" t="s">
        <v>1</v>
      </c>
      <c r="N33" s="3" t="s">
        <v>2</v>
      </c>
      <c r="O33" s="3"/>
      <c r="P33" s="3"/>
      <c r="Q33" s="3"/>
      <c r="R33" s="3"/>
      <c r="S33" s="3"/>
      <c r="T33" s="3"/>
    </row>
    <row r="34" customFormat="false" ht="12.8" hidden="false" customHeight="false" outlineLevel="0" collapsed="false">
      <c r="A34" s="0" t="n">
        <v>6</v>
      </c>
      <c r="B34" s="0" t="n">
        <f aca="false">D7</f>
        <v>34</v>
      </c>
      <c r="C34" s="0" t="n">
        <f aca="false">AA7</f>
        <v>34.564328848296</v>
      </c>
      <c r="D34" s="3"/>
      <c r="E34" s="3"/>
      <c r="F34" s="3"/>
      <c r="G34" s="3"/>
      <c r="H34" s="3"/>
      <c r="I34" s="3"/>
      <c r="J34" s="3"/>
      <c r="K34" s="3" t="s">
        <v>0</v>
      </c>
      <c r="L34" s="12"/>
      <c r="M34" s="3" t="n">
        <f aca="false">ABS(M28*SQRT(20-3)/SQRT(1-M28^2))</f>
        <v>14.7232020295121</v>
      </c>
      <c r="N34" s="3" t="n">
        <f aca="false">ABS(N28*SQRT(20-3)/SQRT(1-N28^2))</f>
        <v>2.81459129344784</v>
      </c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A35" s="0" t="n">
        <v>7</v>
      </c>
      <c r="B35" s="0" t="n">
        <f aca="false">D8</f>
        <v>37</v>
      </c>
      <c r="C35" s="0" t="n">
        <f aca="false">AA8</f>
        <v>41.2402742054158</v>
      </c>
      <c r="K35" s="3" t="s">
        <v>1</v>
      </c>
      <c r="L35" s="12"/>
      <c r="M35" s="13"/>
      <c r="N35" s="3" t="n">
        <f aca="false">ABS(N29*SQRT(20-3)/SQRT(1-N29^2))</f>
        <v>4.62837452013349</v>
      </c>
    </row>
    <row r="36" customFormat="false" ht="12.8" hidden="false" customHeight="false" outlineLevel="0" collapsed="false">
      <c r="A36" s="0" t="n">
        <v>8</v>
      </c>
      <c r="B36" s="0" t="n">
        <f aca="false">D9</f>
        <v>39</v>
      </c>
      <c r="C36" s="0" t="n">
        <f aca="false">AA9</f>
        <v>44.0477815855065</v>
      </c>
      <c r="D36" s="3"/>
      <c r="E36" s="3"/>
      <c r="F36" s="3"/>
      <c r="G36" s="3"/>
      <c r="H36" s="3"/>
      <c r="I36" s="3"/>
      <c r="J36" s="3"/>
      <c r="K36" s="3" t="s">
        <v>2</v>
      </c>
      <c r="L36" s="12"/>
      <c r="M36" s="12"/>
      <c r="N36" s="12"/>
      <c r="O36" s="14" t="s">
        <v>52</v>
      </c>
      <c r="P36" s="3"/>
      <c r="Q36" s="3"/>
    </row>
    <row r="37" customFormat="false" ht="12.8" hidden="false" customHeight="false" outlineLevel="0" collapsed="false">
      <c r="A37" s="0" t="n">
        <v>9</v>
      </c>
      <c r="B37" s="0" t="n">
        <f aca="false">D10</f>
        <v>47</v>
      </c>
      <c r="C37" s="0" t="n">
        <f aca="false">AA10</f>
        <v>49.8297885104965</v>
      </c>
      <c r="D37" s="3"/>
      <c r="E37" s="3"/>
      <c r="F37" s="3"/>
      <c r="G37" s="3"/>
      <c r="H37" s="3"/>
      <c r="I37" s="3"/>
      <c r="J37" s="3"/>
      <c r="K37" s="15"/>
      <c r="L37" s="15"/>
      <c r="M37" s="15"/>
      <c r="N37" s="15"/>
      <c r="O37" s="3"/>
      <c r="P37" s="3"/>
      <c r="Q37" s="3"/>
    </row>
    <row r="38" customFormat="false" ht="12.8" hidden="false" customHeight="false" outlineLevel="0" collapsed="false">
      <c r="A38" s="0" t="n">
        <v>10</v>
      </c>
      <c r="B38" s="0" t="n">
        <f aca="false">D11</f>
        <v>51</v>
      </c>
      <c r="C38" s="0" t="n">
        <f aca="false">AA11</f>
        <v>53.2745240860203</v>
      </c>
      <c r="D38" s="3"/>
      <c r="E38" s="3"/>
      <c r="F38" s="3"/>
      <c r="G38" s="3"/>
      <c r="H38" s="3"/>
      <c r="I38" s="3"/>
      <c r="J38" s="3"/>
      <c r="K38" s="3" t="s">
        <v>53</v>
      </c>
      <c r="L38" s="3" t="n">
        <f aca="false">_xlfn.T.INV.2T(0.025, 20-3)</f>
        <v>2.45805072037928</v>
      </c>
      <c r="M38" s="15"/>
      <c r="N38" s="15"/>
      <c r="O38" s="3"/>
      <c r="P38" s="3"/>
      <c r="Q38" s="3"/>
    </row>
    <row r="39" customFormat="false" ht="12.8" hidden="false" customHeight="false" outlineLevel="0" collapsed="false">
      <c r="A39" s="0" t="n">
        <v>11</v>
      </c>
      <c r="B39" s="0" t="n">
        <f aca="false">D12</f>
        <v>56</v>
      </c>
      <c r="C39" s="0" t="n">
        <f aca="false">AA12</f>
        <v>51.964096067027</v>
      </c>
    </row>
    <row r="40" customFormat="false" ht="12.8" hidden="false" customHeight="false" outlineLevel="0" collapsed="false">
      <c r="A40" s="0" t="n">
        <v>12</v>
      </c>
      <c r="B40" s="0" t="n">
        <f aca="false">D13</f>
        <v>56</v>
      </c>
      <c r="C40" s="0" t="n">
        <f aca="false">AA13</f>
        <v>56.2488612997419</v>
      </c>
      <c r="G40" s="3"/>
      <c r="H40" s="3"/>
      <c r="I40" s="3"/>
    </row>
    <row r="41" customFormat="false" ht="12.8" hidden="false" customHeight="false" outlineLevel="0" collapsed="false">
      <c r="A41" s="0" t="n">
        <v>13</v>
      </c>
      <c r="B41" s="0" t="n">
        <f aca="false">D14</f>
        <v>63</v>
      </c>
      <c r="C41" s="0" t="n">
        <f aca="false">AA14</f>
        <v>59.4291189709739</v>
      </c>
      <c r="G41" s="3"/>
      <c r="H41" s="3"/>
      <c r="I41" s="3"/>
    </row>
    <row r="42" customFormat="false" ht="12.8" hidden="false" customHeight="false" outlineLevel="0" collapsed="false">
      <c r="A42" s="0" t="n">
        <v>14</v>
      </c>
      <c r="B42" s="0" t="n">
        <f aca="false">D15</f>
        <v>67</v>
      </c>
      <c r="C42" s="0" t="n">
        <f aca="false">AA15</f>
        <v>60.5855931694383</v>
      </c>
      <c r="G42" s="3"/>
      <c r="H42" s="3"/>
      <c r="I42" s="3"/>
    </row>
    <row r="43" customFormat="false" ht="12.8" hidden="false" customHeight="false" outlineLevel="0" collapsed="false">
      <c r="A43" s="0" t="n">
        <v>15</v>
      </c>
      <c r="B43" s="0" t="n">
        <f aca="false">D16</f>
        <v>69</v>
      </c>
      <c r="C43" s="0" t="n">
        <f aca="false">AA16</f>
        <v>58.1462020470552</v>
      </c>
      <c r="G43" s="3"/>
      <c r="H43" s="3"/>
      <c r="I43" s="3"/>
    </row>
    <row r="44" customFormat="false" ht="12.8" hidden="false" customHeight="false" outlineLevel="0" collapsed="false">
      <c r="A44" s="0" t="n">
        <v>16</v>
      </c>
      <c r="B44" s="0" t="n">
        <f aca="false">D17</f>
        <v>65</v>
      </c>
      <c r="C44" s="0" t="n">
        <f aca="false">AA17</f>
        <v>62.7591874821717</v>
      </c>
      <c r="G44" s="3"/>
      <c r="H44" s="3"/>
      <c r="I44" s="3"/>
    </row>
    <row r="45" customFormat="false" ht="12.8" hidden="false" customHeight="false" outlineLevel="0" collapsed="false">
      <c r="A45" s="0" t="n">
        <v>17</v>
      </c>
      <c r="B45" s="0" t="n">
        <f aca="false">D18</f>
        <v>63</v>
      </c>
      <c r="C45" s="0" t="n">
        <f aca="false">AA18</f>
        <v>63.4474154605848</v>
      </c>
      <c r="G45" s="3"/>
      <c r="H45" s="3"/>
      <c r="I45" s="3"/>
    </row>
    <row r="46" customFormat="false" ht="12.8" hidden="false" customHeight="false" outlineLevel="0" collapsed="false">
      <c r="A46" s="0" t="n">
        <v>18</v>
      </c>
      <c r="B46" s="0" t="n">
        <f aca="false">D19</f>
        <v>63</v>
      </c>
      <c r="C46" s="0" t="n">
        <f aca="false">AA19</f>
        <v>64.6885678848611</v>
      </c>
      <c r="G46" s="3"/>
      <c r="H46" s="3"/>
      <c r="I46" s="3"/>
    </row>
    <row r="47" customFormat="false" ht="12.8" hidden="false" customHeight="false" outlineLevel="0" collapsed="false">
      <c r="A47" s="0" t="n">
        <v>19</v>
      </c>
      <c r="B47" s="0" t="n">
        <f aca="false">D20</f>
        <v>64</v>
      </c>
      <c r="C47" s="0" t="n">
        <f aca="false">AA20</f>
        <v>61.8477685552202</v>
      </c>
      <c r="G47" s="3"/>
      <c r="H47" s="3"/>
      <c r="I47" s="3"/>
    </row>
    <row r="48" customFormat="false" ht="12.8" hidden="false" customHeight="false" outlineLevel="0" collapsed="false">
      <c r="A48" s="0" t="n">
        <v>20</v>
      </c>
      <c r="B48" s="0" t="n">
        <f aca="false">D21</f>
        <v>77</v>
      </c>
      <c r="C48" s="0" t="n">
        <f aca="false">AA21</f>
        <v>84.6898766546111</v>
      </c>
      <c r="G48" s="3"/>
      <c r="H48" s="3"/>
      <c r="I48" s="3"/>
    </row>
    <row r="49" customFormat="false" ht="12.8" hidden="false" customHeight="false" outlineLevel="0" collapsed="false">
      <c r="G49" s="3"/>
      <c r="H49" s="3"/>
      <c r="I49" s="3"/>
    </row>
    <row r="50" customFormat="false" ht="12.8" hidden="false" customHeight="false" outlineLevel="0" collapsed="false">
      <c r="G50" s="3"/>
      <c r="H50" s="3"/>
      <c r="I50" s="3"/>
    </row>
    <row r="51" customFormat="false" ht="12.8" hidden="false" customHeight="false" outlineLevel="0" collapsed="false">
      <c r="G51" s="3"/>
      <c r="H51" s="3"/>
      <c r="I5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2022-05-11T09:08:53Z</dcterms:created>
  <dc:creator/>
  <dc:description/>
  <dc:language>en-US</dc:language>
  <cp:lastModifiedBy/>
  <dcterms:modified xsi:type="dcterms:W3CDTF">2022-05-15T12:03:44Z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