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80" yWindow="0" windowWidth="13640" windowHeight="17420" tabRatio="500"/>
  </bookViews>
  <sheets>
    <sheet name="Sheet1" sheetId="1" r:id="rId1"/>
  </sheets>
  <definedNames>
    <definedName name="solver_adj" localSheetId="0" hidden="1">Sheet1!$B$16:$D$18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Sheet1!$B$42:$B$44</definedName>
    <definedName name="solver_lhs2" localSheetId="0" hidden="1">Sheet1!$B$45:$B$51</definedName>
    <definedName name="solver_lhs3" localSheetId="0" hidden="1">Sheet1!$B$52:$B$54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Sheet1!$B$38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Sheet1!$D$42:$D$44</definedName>
    <definedName name="solver_rhs2" localSheetId="0" hidden="1">Sheet1!$D$45:$D$51</definedName>
    <definedName name="solver_rhs3" localSheetId="0" hidden="1">Sheet1!$D$52:$D$54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" l="1"/>
  <c r="D19" i="1"/>
  <c r="B54" i="1"/>
  <c r="C19" i="1"/>
  <c r="B53" i="1"/>
  <c r="B19" i="1"/>
  <c r="B52" i="1"/>
  <c r="D46" i="1"/>
  <c r="D47" i="1"/>
  <c r="D45" i="1"/>
  <c r="D23" i="1"/>
  <c r="B47" i="1"/>
  <c r="E47" i="1"/>
  <c r="C23" i="1"/>
  <c r="B46" i="1"/>
  <c r="E46" i="1"/>
  <c r="B23" i="1"/>
  <c r="B45" i="1"/>
  <c r="E45" i="1"/>
  <c r="E44" i="1"/>
  <c r="E43" i="1"/>
  <c r="E42" i="1"/>
  <c r="D42" i="1"/>
  <c r="E18" i="1"/>
  <c r="B50" i="1"/>
  <c r="E17" i="1"/>
  <c r="B49" i="1"/>
  <c r="E16" i="1"/>
  <c r="B48" i="1"/>
  <c r="B51" i="1"/>
  <c r="C22" i="1"/>
  <c r="B43" i="1"/>
  <c r="D22" i="1"/>
  <c r="B44" i="1"/>
  <c r="B22" i="1"/>
  <c r="B42" i="1"/>
  <c r="D44" i="1"/>
  <c r="D43" i="1"/>
  <c r="A17" i="1"/>
  <c r="A18" i="1"/>
  <c r="A16" i="1"/>
  <c r="B31" i="1"/>
  <c r="B32" i="1"/>
  <c r="B33" i="1"/>
  <c r="B37" i="1"/>
  <c r="B26" i="1"/>
  <c r="B27" i="1"/>
  <c r="B28" i="1"/>
  <c r="B36" i="1"/>
  <c r="B38" i="1"/>
  <c r="A32" i="1"/>
  <c r="A33" i="1"/>
  <c r="A31" i="1"/>
  <c r="A27" i="1"/>
  <c r="A28" i="1"/>
  <c r="A26" i="1"/>
  <c r="C21" i="1"/>
  <c r="D21" i="1"/>
  <c r="B21" i="1"/>
</calcChain>
</file>

<file path=xl/sharedStrings.xml><?xml version="1.0" encoding="utf-8"?>
<sst xmlns="http://schemas.openxmlformats.org/spreadsheetml/2006/main" count="67" uniqueCount="52">
  <si>
    <t>Constraints</t>
  </si>
  <si>
    <t>Oil</t>
  </si>
  <si>
    <t>Super Gasoline</t>
  </si>
  <si>
    <t>Regular Gasoline</t>
  </si>
  <si>
    <t>Diesel Fuel</t>
  </si>
  <si>
    <t>Crude 1</t>
  </si>
  <si>
    <t>Crude 2</t>
  </si>
  <si>
    <t>Crude 3</t>
  </si>
  <si>
    <t>Product</t>
  </si>
  <si>
    <t>Sales Price</t>
  </si>
  <si>
    <t>Sales Prices</t>
  </si>
  <si>
    <t>Purchase Price</t>
  </si>
  <si>
    <t>Decision Variables</t>
  </si>
  <si>
    <t>Super</t>
  </si>
  <si>
    <t>Regular</t>
  </si>
  <si>
    <t>Diesel</t>
  </si>
  <si>
    <t>Objective</t>
  </si>
  <si>
    <t>Purchase cost</t>
  </si>
  <si>
    <t>Sale proceeds</t>
  </si>
  <si>
    <t>Net profit</t>
  </si>
  <si>
    <t>Totals</t>
  </si>
  <si>
    <t>Crude info</t>
  </si>
  <si>
    <t>Octane</t>
  </si>
  <si>
    <t>Iron</t>
  </si>
  <si>
    <t>Combined refined</t>
  </si>
  <si>
    <t>Purchase prices</t>
  </si>
  <si>
    <t>Sales prices</t>
  </si>
  <si>
    <t>Relationship</t>
  </si>
  <si>
    <t>Value</t>
  </si>
  <si>
    <t>&gt;=</t>
  </si>
  <si>
    <t>Super Octane</t>
  </si>
  <si>
    <t>Regular Octane</t>
  </si>
  <si>
    <t>Diesel Octane</t>
  </si>
  <si>
    <t>Super Iron</t>
  </si>
  <si>
    <t>Regular Iron</t>
  </si>
  <si>
    <t>Diesel Iron</t>
  </si>
  <si>
    <t>&lt;=</t>
  </si>
  <si>
    <t>Crude 1 limit</t>
  </si>
  <si>
    <t>Crude 2 limit</t>
  </si>
  <si>
    <t>Crude 3 limit</t>
  </si>
  <si>
    <t>Total crude limit</t>
  </si>
  <si>
    <t xml:space="preserve">&lt;= </t>
  </si>
  <si>
    <t>Check value</t>
  </si>
  <si>
    <t>Should be</t>
  </si>
  <si>
    <t>less than 1</t>
  </si>
  <si>
    <t>less than 2</t>
  </si>
  <si>
    <t>Super demand</t>
  </si>
  <si>
    <t>Regular demand</t>
  </si>
  <si>
    <t>Diesel demand</t>
  </si>
  <si>
    <t>Questions</t>
  </si>
  <si>
    <t>Shadow price of super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</si>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</sst>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6" fontId="0" fillId="0" borderId="5" xfId="0" applyNumberFormat="1" applyBorder="1"/>
    <xf numFmtId="6" fontId="0" fillId="0" borderId="8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Fill="1" applyBorder="1"/>
    <xf numFmtId="6" fontId="0" fillId="0" borderId="3" xfId="0" applyNumberFormat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tabSelected="1" topLeftCell="A20" workbookViewId="0">
      <selection activeCell="D38" sqref="D38"/>
    </sheetView>
  </sheetViews>
  <sheetFormatPr baseColWidth="10" defaultRowHeight="15" x14ac:dyDescent="0"/>
  <cols>
    <col min="1" max="1" width="21.33203125" customWidth="1"/>
    <col min="2" max="5" width="14.6640625" customWidth="1"/>
  </cols>
  <sheetData>
    <row r="2" spans="1:5">
      <c r="A2" s="1" t="s">
        <v>21</v>
      </c>
    </row>
    <row r="3" spans="1:5">
      <c r="A3" s="2" t="s">
        <v>1</v>
      </c>
      <c r="B3" s="3" t="s">
        <v>22</v>
      </c>
      <c r="C3" s="3" t="s">
        <v>23</v>
      </c>
      <c r="D3" s="4" t="s">
        <v>11</v>
      </c>
    </row>
    <row r="4" spans="1:5">
      <c r="A4" s="5" t="s">
        <v>5</v>
      </c>
      <c r="B4" s="6">
        <v>12</v>
      </c>
      <c r="C4" s="6">
        <v>0.5</v>
      </c>
      <c r="D4" s="11">
        <v>45</v>
      </c>
    </row>
    <row r="5" spans="1:5">
      <c r="A5" s="5" t="s">
        <v>6</v>
      </c>
      <c r="B5" s="6">
        <v>6</v>
      </c>
      <c r="C5" s="6">
        <v>2</v>
      </c>
      <c r="D5" s="11">
        <v>35</v>
      </c>
    </row>
    <row r="6" spans="1:5">
      <c r="A6" s="8" t="s">
        <v>7</v>
      </c>
      <c r="B6" s="9">
        <v>8</v>
      </c>
      <c r="C6" s="9">
        <v>3</v>
      </c>
      <c r="D6" s="12">
        <v>25</v>
      </c>
    </row>
    <row r="8" spans="1:5">
      <c r="A8" s="1" t="s">
        <v>10</v>
      </c>
    </row>
    <row r="9" spans="1:5">
      <c r="A9" s="2" t="s">
        <v>8</v>
      </c>
      <c r="B9" s="4" t="s">
        <v>9</v>
      </c>
    </row>
    <row r="10" spans="1:5">
      <c r="A10" s="5" t="s">
        <v>2</v>
      </c>
      <c r="B10" s="11">
        <v>70</v>
      </c>
    </row>
    <row r="11" spans="1:5">
      <c r="A11" s="5" t="s">
        <v>3</v>
      </c>
      <c r="B11" s="11">
        <v>60</v>
      </c>
    </row>
    <row r="12" spans="1:5">
      <c r="A12" s="8" t="s">
        <v>4</v>
      </c>
      <c r="B12" s="12">
        <v>50</v>
      </c>
    </row>
    <row r="14" spans="1:5">
      <c r="A14" s="1" t="s">
        <v>12</v>
      </c>
    </row>
    <row r="15" spans="1:5" s="1" customFormat="1">
      <c r="A15" s="13"/>
      <c r="B15" s="14" t="s">
        <v>13</v>
      </c>
      <c r="C15" s="14" t="s">
        <v>14</v>
      </c>
      <c r="D15" s="15" t="s">
        <v>15</v>
      </c>
      <c r="E15" s="1" t="s">
        <v>20</v>
      </c>
    </row>
    <row r="16" spans="1:5">
      <c r="A16" s="20" t="str">
        <f>A4</f>
        <v>Crude 1</v>
      </c>
      <c r="B16" s="6">
        <v>2400</v>
      </c>
      <c r="C16" s="6">
        <v>800</v>
      </c>
      <c r="D16" s="7">
        <v>799.99999999999989</v>
      </c>
      <c r="E16">
        <f>SUM(B16:D16)</f>
        <v>4000</v>
      </c>
    </row>
    <row r="17" spans="1:5">
      <c r="A17" s="20" t="str">
        <f t="shared" ref="A17:A18" si="0">A5</f>
        <v>Crude 2</v>
      </c>
      <c r="B17" s="6">
        <v>0</v>
      </c>
      <c r="C17" s="6">
        <v>0</v>
      </c>
      <c r="D17" s="7">
        <v>0</v>
      </c>
      <c r="E17">
        <f t="shared" ref="E17:E18" si="1">SUM(B17:D17)</f>
        <v>0</v>
      </c>
    </row>
    <row r="18" spans="1:5">
      <c r="A18" s="21" t="str">
        <f t="shared" si="0"/>
        <v>Crude 3</v>
      </c>
      <c r="B18" s="9">
        <v>599.99999999999989</v>
      </c>
      <c r="C18" s="9">
        <v>1200</v>
      </c>
      <c r="D18" s="10">
        <v>200</v>
      </c>
      <c r="E18">
        <f t="shared" si="1"/>
        <v>2000</v>
      </c>
    </row>
    <row r="19" spans="1:5">
      <c r="A19" s="1" t="s">
        <v>20</v>
      </c>
      <c r="B19">
        <f>SUM(B16:B18)</f>
        <v>3000</v>
      </c>
      <c r="C19">
        <f t="shared" ref="C19:D19" si="2">SUM(C16:C18)</f>
        <v>2000</v>
      </c>
      <c r="D19">
        <f t="shared" si="2"/>
        <v>999.99999999999989</v>
      </c>
    </row>
    <row r="21" spans="1:5">
      <c r="A21" s="13" t="s">
        <v>24</v>
      </c>
      <c r="B21" s="14" t="str">
        <f>B15</f>
        <v>Super</v>
      </c>
      <c r="C21" s="14" t="str">
        <f t="shared" ref="C21:D21" si="3">C15</f>
        <v>Regular</v>
      </c>
      <c r="D21" s="15" t="str">
        <f t="shared" si="3"/>
        <v>Diesel</v>
      </c>
    </row>
    <row r="22" spans="1:5">
      <c r="A22" s="16" t="s">
        <v>22</v>
      </c>
      <c r="B22" s="6">
        <f>SUMPRODUCT($B$4:$B$6,B16:B18)</f>
        <v>33600</v>
      </c>
      <c r="C22" s="6">
        <f t="shared" ref="C22:D22" si="4">SUMPRODUCT($B$4:$B$6,C16:C18)</f>
        <v>19200</v>
      </c>
      <c r="D22" s="7">
        <f t="shared" si="4"/>
        <v>11199.999999999998</v>
      </c>
    </row>
    <row r="23" spans="1:5">
      <c r="A23" s="17" t="s">
        <v>23</v>
      </c>
      <c r="B23" s="9">
        <f>SUMPRODUCT($C$4:$C$6,B16:B18)</f>
        <v>2999.9999999999995</v>
      </c>
      <c r="C23" s="9">
        <f t="shared" ref="C23:D23" si="5">SUMPRODUCT($C$4:$C$6,C16:C18)</f>
        <v>4000</v>
      </c>
      <c r="D23" s="10">
        <f t="shared" si="5"/>
        <v>1000</v>
      </c>
    </row>
    <row r="25" spans="1:5">
      <c r="A25" s="18" t="s">
        <v>25</v>
      </c>
    </row>
    <row r="26" spans="1:5">
      <c r="A26" s="2" t="str">
        <f>A16</f>
        <v>Crude 1</v>
      </c>
      <c r="B26" s="19">
        <f>E16*D4</f>
        <v>180000</v>
      </c>
    </row>
    <row r="27" spans="1:5">
      <c r="A27" s="5" t="str">
        <f t="shared" ref="A27:A28" si="6">A17</f>
        <v>Crude 2</v>
      </c>
      <c r="B27" s="11">
        <f t="shared" ref="B27:B28" si="7">E17*D5</f>
        <v>0</v>
      </c>
    </row>
    <row r="28" spans="1:5">
      <c r="A28" s="8" t="str">
        <f t="shared" si="6"/>
        <v>Crude 3</v>
      </c>
      <c r="B28" s="12">
        <f t="shared" si="7"/>
        <v>50000</v>
      </c>
    </row>
    <row r="30" spans="1:5">
      <c r="A30" s="1" t="s">
        <v>26</v>
      </c>
    </row>
    <row r="31" spans="1:5">
      <c r="A31" s="2" t="str">
        <f>A10</f>
        <v>Super Gasoline</v>
      </c>
      <c r="B31" s="19">
        <f>B19*B10</f>
        <v>210000</v>
      </c>
    </row>
    <row r="32" spans="1:5">
      <c r="A32" s="5" t="str">
        <f t="shared" ref="A32:A33" si="8">A11</f>
        <v>Regular Gasoline</v>
      </c>
      <c r="B32" s="11">
        <f>C19*B11</f>
        <v>120000</v>
      </c>
    </row>
    <row r="33" spans="1:6">
      <c r="A33" s="8" t="str">
        <f t="shared" si="8"/>
        <v>Diesel Fuel</v>
      </c>
      <c r="B33" s="12">
        <f>D19*B12</f>
        <v>49999.999999999993</v>
      </c>
    </row>
    <row r="35" spans="1:6">
      <c r="A35" s="1" t="s">
        <v>16</v>
      </c>
    </row>
    <row r="36" spans="1:6">
      <c r="A36" s="2" t="s">
        <v>17</v>
      </c>
      <c r="B36" s="19">
        <f>SUM(B26:B28)</f>
        <v>230000</v>
      </c>
    </row>
    <row r="37" spans="1:6">
      <c r="A37" s="5" t="s">
        <v>18</v>
      </c>
      <c r="B37" s="11">
        <f>SUM(B31:B33)</f>
        <v>380000</v>
      </c>
    </row>
    <row r="38" spans="1:6">
      <c r="A38" s="8" t="s">
        <v>19</v>
      </c>
      <c r="B38" s="12">
        <f>B37-B36</f>
        <v>150000</v>
      </c>
    </row>
    <row r="40" spans="1:6">
      <c r="A40" s="1" t="s">
        <v>0</v>
      </c>
    </row>
    <row r="41" spans="1:6">
      <c r="A41" s="2"/>
      <c r="B41" s="3" t="s">
        <v>28</v>
      </c>
      <c r="C41" s="3" t="s">
        <v>27</v>
      </c>
      <c r="D41" s="4" t="s">
        <v>28</v>
      </c>
      <c r="E41" s="22" t="s">
        <v>42</v>
      </c>
      <c r="F41" s="22" t="s">
        <v>43</v>
      </c>
    </row>
    <row r="42" spans="1:6">
      <c r="A42" s="5" t="s">
        <v>30</v>
      </c>
      <c r="B42" s="6">
        <f>B22</f>
        <v>33600</v>
      </c>
      <c r="C42" s="6" t="s">
        <v>29</v>
      </c>
      <c r="D42" s="7">
        <f>B19*10</f>
        <v>30000</v>
      </c>
      <c r="E42">
        <f>SUMPRODUCT(B16:B18,B4:B6)/B19</f>
        <v>11.2</v>
      </c>
      <c r="F42">
        <v>10</v>
      </c>
    </row>
    <row r="43" spans="1:6">
      <c r="A43" s="5" t="s">
        <v>31</v>
      </c>
      <c r="B43" s="6">
        <f>C22</f>
        <v>19200</v>
      </c>
      <c r="C43" s="6" t="s">
        <v>29</v>
      </c>
      <c r="D43" s="7">
        <f>C19*8</f>
        <v>16000</v>
      </c>
      <c r="E43">
        <f>SUMPRODUCT(C16:C18,B4:B6)/C19</f>
        <v>9.6</v>
      </c>
      <c r="F43">
        <v>8</v>
      </c>
    </row>
    <row r="44" spans="1:6">
      <c r="A44" s="5" t="s">
        <v>32</v>
      </c>
      <c r="B44" s="6">
        <f>D22</f>
        <v>11199.999999999998</v>
      </c>
      <c r="C44" s="6" t="s">
        <v>29</v>
      </c>
      <c r="D44" s="7">
        <f>D19*6</f>
        <v>5999.9999999999991</v>
      </c>
      <c r="E44">
        <f>SUMPRODUCT(D16:D18,B4:B6)/D19</f>
        <v>11.2</v>
      </c>
      <c r="F44">
        <v>6</v>
      </c>
    </row>
    <row r="45" spans="1:6">
      <c r="A45" s="5" t="s">
        <v>33</v>
      </c>
      <c r="B45" s="6">
        <f>B23</f>
        <v>2999.9999999999995</v>
      </c>
      <c r="C45" s="6" t="s">
        <v>36</v>
      </c>
      <c r="D45" s="7">
        <f>1*B19</f>
        <v>3000</v>
      </c>
      <c r="E45">
        <f>B45/B19</f>
        <v>0.99999999999999989</v>
      </c>
      <c r="F45" t="s">
        <v>44</v>
      </c>
    </row>
    <row r="46" spans="1:6">
      <c r="A46" s="5" t="s">
        <v>34</v>
      </c>
      <c r="B46" s="6">
        <f>C23</f>
        <v>4000</v>
      </c>
      <c r="C46" s="6" t="s">
        <v>36</v>
      </c>
      <c r="D46" s="7">
        <f>2*C19</f>
        <v>4000</v>
      </c>
      <c r="E46">
        <f>B46/C19</f>
        <v>2</v>
      </c>
      <c r="F46" t="s">
        <v>45</v>
      </c>
    </row>
    <row r="47" spans="1:6">
      <c r="A47" s="5" t="s">
        <v>35</v>
      </c>
      <c r="B47" s="6">
        <f>D23</f>
        <v>1000</v>
      </c>
      <c r="C47" s="6" t="s">
        <v>36</v>
      </c>
      <c r="D47" s="7">
        <f>1*D19</f>
        <v>999.99999999999989</v>
      </c>
      <c r="E47">
        <f>B47/D19</f>
        <v>1.0000000000000002</v>
      </c>
      <c r="F47" t="s">
        <v>44</v>
      </c>
    </row>
    <row r="48" spans="1:6">
      <c r="A48" s="5" t="s">
        <v>37</v>
      </c>
      <c r="B48" s="6">
        <f>E16</f>
        <v>4000</v>
      </c>
      <c r="C48" s="6" t="s">
        <v>36</v>
      </c>
      <c r="D48" s="7">
        <v>5000</v>
      </c>
    </row>
    <row r="49" spans="1:4">
      <c r="A49" s="5" t="s">
        <v>38</v>
      </c>
      <c r="B49" s="6">
        <f>E17</f>
        <v>0</v>
      </c>
      <c r="C49" s="6" t="s">
        <v>36</v>
      </c>
      <c r="D49" s="7">
        <v>5000</v>
      </c>
    </row>
    <row r="50" spans="1:4">
      <c r="A50" s="5" t="s">
        <v>39</v>
      </c>
      <c r="B50" s="6">
        <f>E18</f>
        <v>2000</v>
      </c>
      <c r="C50" s="6" t="s">
        <v>36</v>
      </c>
      <c r="D50" s="7">
        <v>5000</v>
      </c>
    </row>
    <row r="51" spans="1:4">
      <c r="A51" s="5" t="s">
        <v>40</v>
      </c>
      <c r="B51" s="6">
        <f>SUM(B48:B50)</f>
        <v>6000</v>
      </c>
      <c r="C51" s="6" t="s">
        <v>41</v>
      </c>
      <c r="D51" s="7">
        <v>14000</v>
      </c>
    </row>
    <row r="52" spans="1:4">
      <c r="A52" s="23" t="s">
        <v>46</v>
      </c>
      <c r="B52" s="6">
        <f>B19</f>
        <v>3000</v>
      </c>
      <c r="C52" s="22" t="s">
        <v>36</v>
      </c>
      <c r="D52" s="24">
        <v>3000</v>
      </c>
    </row>
    <row r="53" spans="1:4">
      <c r="A53" s="23" t="s">
        <v>47</v>
      </c>
      <c r="B53" s="6">
        <f>C19</f>
        <v>2000</v>
      </c>
      <c r="C53" s="22" t="s">
        <v>36</v>
      </c>
      <c r="D53" s="24">
        <v>2000</v>
      </c>
    </row>
    <row r="54" spans="1:4">
      <c r="A54" s="25" t="s">
        <v>48</v>
      </c>
      <c r="B54" s="9">
        <f>D19</f>
        <v>999.99999999999989</v>
      </c>
      <c r="C54" s="26" t="s">
        <v>36</v>
      </c>
      <c r="D54" s="27">
        <v>1000</v>
      </c>
    </row>
    <row r="56" spans="1:4">
      <c r="A56" s="1" t="s">
        <v>49</v>
      </c>
    </row>
    <row r="57" spans="1:4">
      <c r="A57" t="s">
        <v>50</v>
      </c>
      <c r="B57">
        <v>29</v>
      </c>
    </row>
    <row r="58" spans="1:4">
      <c r="A58" t="s">
        <v>51</v>
      </c>
      <c r="B58">
        <f>B57*500</f>
        <v>14500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Gasser</dc:creator>
  <cp:lastModifiedBy>Tim Gasser</cp:lastModifiedBy>
  <dcterms:created xsi:type="dcterms:W3CDTF">2015-08-07T17:16:27Z</dcterms:created>
  <dcterms:modified xsi:type="dcterms:W3CDTF">2015-08-07T18:18:47Z</dcterms:modified>
</cp:coreProperties>
</file>