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https://d.docs.live.net/91894295fa091147/Desktop/Wipro/Final - Copy/"/>
    </mc:Choice>
  </mc:AlternateContent>
  <xr:revisionPtr revIDLastSave="2588" documentId="8_{9DB807FA-572F-498B-985F-8108C0A2C755}" xr6:coauthVersionLast="47" xr6:coauthVersionMax="47" xr10:uidLastSave="{D9389463-7919-452F-8ED9-070BB4A078CF}"/>
  <bookViews>
    <workbookView xWindow="-108" yWindow="-108" windowWidth="23256" windowHeight="12456" activeTab="2" xr2:uid="{766F63E1-BA44-4E92-85AF-44081B69F761}"/>
  </bookViews>
  <sheets>
    <sheet name="Base data" sheetId="1" r:id="rId1"/>
    <sheet name="Cal sheet" sheetId="3" r:id="rId2"/>
    <sheet name="Dashboard" sheetId="4" r:id="rId3"/>
    <sheet name="Pivots" sheetId="7" r:id="rId4"/>
    <sheet name="Rough" sheetId="5" r:id="rId5"/>
  </sheets>
  <definedNames>
    <definedName name="_xlnm._FilterDatabase" localSheetId="0" hidden="1">'Base data'!#REF!</definedName>
    <definedName name="BandWise_EH">#REF!</definedName>
    <definedName name="BandWise_Overall">#REF!</definedName>
    <definedName name="Consumer">#REF!</definedName>
    <definedName name="Enabling">#REF!</definedName>
    <definedName name="ExcludingEnabling">#REF!</definedName>
    <definedName name="HIB_1">#REF!</definedName>
    <definedName name="HIB_2">#REF!</definedName>
    <definedName name="Overall">#REF!</definedName>
    <definedName name="QnQ_Overall">#REF!</definedName>
    <definedName name="SET">#REF!</definedName>
    <definedName name="Slicer_GEO">#N/A</definedName>
    <definedName name="Slicer_OnShore_Off_Shore">#N/A</definedName>
    <definedName name="Slicer_Source">#N/A</definedName>
    <definedName name="Slicer_Year_Offered">#N/A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3" i="1" l="1"/>
  <c r="U2" i="5"/>
  <c r="U3" i="5"/>
  <c r="U5" i="5"/>
  <c r="U6" i="5"/>
  <c r="U7" i="5"/>
  <c r="U8" i="5"/>
  <c r="U9" i="5"/>
  <c r="U10" i="5"/>
  <c r="U11" i="5"/>
  <c r="U12" i="5"/>
  <c r="U13" i="5"/>
  <c r="U14" i="5"/>
  <c r="U15" i="5"/>
  <c r="U16" i="5"/>
  <c r="U17" i="5"/>
  <c r="U18" i="5"/>
  <c r="U19" i="5"/>
  <c r="U20" i="5"/>
  <c r="U21" i="5"/>
  <c r="U22" i="5"/>
  <c r="U23" i="5"/>
  <c r="U24" i="5"/>
  <c r="U25" i="5"/>
  <c r="U26" i="5"/>
  <c r="U27" i="5"/>
  <c r="U28" i="5"/>
  <c r="U29" i="5"/>
  <c r="U30" i="5"/>
  <c r="U31" i="5"/>
  <c r="U32" i="5"/>
  <c r="U33" i="5"/>
  <c r="U34" i="5"/>
  <c r="U35" i="5"/>
  <c r="U36" i="5"/>
  <c r="U37" i="5"/>
  <c r="U38" i="5"/>
  <c r="U39" i="5"/>
  <c r="U40" i="5"/>
  <c r="U41" i="5"/>
  <c r="U42" i="5"/>
  <c r="U43" i="5"/>
  <c r="U44" i="5"/>
  <c r="U45" i="5"/>
  <c r="U46" i="5"/>
  <c r="U47" i="5"/>
  <c r="U48" i="5"/>
  <c r="U49" i="5"/>
  <c r="U50" i="5"/>
  <c r="U51" i="5"/>
  <c r="U52" i="5"/>
  <c r="U53" i="5"/>
  <c r="U54" i="5"/>
  <c r="U55" i="5"/>
  <c r="U56" i="5"/>
  <c r="U57" i="5"/>
  <c r="U58" i="5"/>
  <c r="U59" i="5"/>
  <c r="U60" i="5"/>
  <c r="U61" i="5"/>
  <c r="U62" i="5"/>
  <c r="U63" i="5"/>
  <c r="U64" i="5"/>
  <c r="U65" i="5"/>
  <c r="U66" i="5"/>
  <c r="U67" i="5"/>
  <c r="U68" i="5"/>
  <c r="U69" i="5"/>
  <c r="U70" i="5"/>
  <c r="U71" i="5"/>
  <c r="U72" i="5"/>
  <c r="U73" i="5"/>
  <c r="U74" i="5"/>
  <c r="U75" i="5"/>
  <c r="U76" i="5"/>
  <c r="U77" i="5"/>
  <c r="U78" i="5"/>
  <c r="U79" i="5"/>
  <c r="U80" i="5"/>
  <c r="U81" i="5"/>
  <c r="U82" i="5"/>
  <c r="U83" i="5"/>
  <c r="U84" i="5"/>
  <c r="U85" i="5"/>
  <c r="U86" i="5"/>
  <c r="U87" i="5"/>
  <c r="U88" i="5"/>
  <c r="U89" i="5"/>
  <c r="U90" i="5"/>
  <c r="U91" i="5"/>
  <c r="U92" i="5"/>
  <c r="U93" i="5"/>
  <c r="U94" i="5"/>
  <c r="U95" i="5"/>
  <c r="U96" i="5"/>
  <c r="U97" i="5"/>
  <c r="U98" i="5"/>
  <c r="U99" i="5"/>
  <c r="U100" i="5"/>
  <c r="U101" i="5"/>
  <c r="U102" i="5"/>
  <c r="U103" i="5"/>
  <c r="U104" i="5"/>
  <c r="U105" i="5"/>
  <c r="U106" i="5"/>
  <c r="U107" i="5"/>
  <c r="U108" i="5"/>
  <c r="U109" i="5"/>
  <c r="U110" i="5"/>
  <c r="U111" i="5"/>
  <c r="U112" i="5"/>
  <c r="U113" i="5"/>
  <c r="U114" i="5"/>
  <c r="U115" i="5"/>
  <c r="U116" i="5"/>
  <c r="U117" i="5"/>
  <c r="U118" i="5"/>
  <c r="U119" i="5"/>
  <c r="U120" i="5"/>
  <c r="U121" i="5"/>
  <c r="U122" i="5"/>
  <c r="U123" i="5"/>
  <c r="U124" i="5"/>
  <c r="U125" i="5"/>
  <c r="U126" i="5"/>
  <c r="U127" i="5"/>
  <c r="U128" i="5"/>
  <c r="U129" i="5"/>
  <c r="U130" i="5"/>
  <c r="U131" i="5"/>
  <c r="U132" i="5"/>
  <c r="U133" i="5"/>
  <c r="U134" i="5"/>
  <c r="U135" i="5"/>
  <c r="U136" i="5"/>
  <c r="U137" i="5"/>
  <c r="U138" i="5"/>
  <c r="U139" i="5"/>
  <c r="U140" i="5"/>
  <c r="U141" i="5"/>
  <c r="U142" i="5"/>
  <c r="U143" i="5"/>
  <c r="U144" i="5"/>
  <c r="U145" i="5"/>
  <c r="U146" i="5"/>
  <c r="U147" i="5"/>
  <c r="U148" i="5"/>
  <c r="U149" i="5"/>
  <c r="U150" i="5"/>
  <c r="U151" i="5"/>
  <c r="U152" i="5"/>
  <c r="U153" i="5"/>
  <c r="U154" i="5"/>
  <c r="U155" i="5"/>
  <c r="U156" i="5"/>
  <c r="U157" i="5"/>
  <c r="U158" i="5"/>
  <c r="U159" i="5"/>
  <c r="U160" i="5"/>
  <c r="U161" i="5"/>
  <c r="U162" i="5"/>
  <c r="U163" i="5"/>
  <c r="U164" i="5"/>
  <c r="U165" i="5"/>
  <c r="U166" i="5"/>
  <c r="U167" i="5"/>
  <c r="U168" i="5"/>
  <c r="U169" i="5"/>
  <c r="U170" i="5"/>
  <c r="U171" i="5"/>
  <c r="U172" i="5"/>
  <c r="U173" i="5"/>
  <c r="U174" i="5"/>
  <c r="U175" i="5"/>
  <c r="U176" i="5"/>
  <c r="U177" i="5"/>
  <c r="U178" i="5"/>
  <c r="U179" i="5"/>
  <c r="U180" i="5"/>
  <c r="U181" i="5"/>
  <c r="U182" i="5"/>
  <c r="U183" i="5"/>
  <c r="U184" i="5"/>
  <c r="U185" i="5"/>
  <c r="U186" i="5"/>
  <c r="U187" i="5"/>
  <c r="U188" i="5"/>
  <c r="U189" i="5"/>
  <c r="U190" i="5"/>
  <c r="U191" i="5"/>
  <c r="W2" i="5"/>
  <c r="T2" i="5"/>
  <c r="T3" i="5"/>
  <c r="T4" i="5"/>
  <c r="T5" i="5"/>
  <c r="T6" i="5"/>
  <c r="T7" i="5"/>
  <c r="T8" i="5"/>
  <c r="T9" i="5"/>
  <c r="T10" i="5"/>
  <c r="T11" i="5"/>
  <c r="T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T44" i="5"/>
  <c r="T45" i="5"/>
  <c r="T46" i="5"/>
  <c r="T47" i="5"/>
  <c r="T48" i="5"/>
  <c r="T49" i="5"/>
  <c r="T50" i="5"/>
  <c r="T51" i="5"/>
  <c r="T52" i="5"/>
  <c r="T53" i="5"/>
  <c r="T54" i="5"/>
  <c r="T55" i="5"/>
  <c r="T56" i="5"/>
  <c r="T57" i="5"/>
  <c r="T58" i="5"/>
  <c r="T59" i="5"/>
  <c r="T60" i="5"/>
  <c r="T61" i="5"/>
  <c r="T62" i="5"/>
  <c r="T63" i="5"/>
  <c r="T64" i="5"/>
  <c r="T65" i="5"/>
  <c r="T66" i="5"/>
  <c r="T67" i="5"/>
  <c r="T68" i="5"/>
  <c r="T69" i="5"/>
  <c r="T70" i="5"/>
  <c r="T71" i="5"/>
  <c r="T72" i="5"/>
  <c r="T73" i="5"/>
  <c r="T74" i="5"/>
  <c r="T75" i="5"/>
  <c r="T76" i="5"/>
  <c r="T77" i="5"/>
  <c r="T78" i="5"/>
  <c r="T79" i="5"/>
  <c r="T80" i="5"/>
  <c r="T81" i="5"/>
  <c r="T82" i="5"/>
  <c r="T83" i="5"/>
  <c r="T84" i="5"/>
  <c r="T85" i="5"/>
  <c r="T86" i="5"/>
  <c r="T87" i="5"/>
  <c r="T88" i="5"/>
  <c r="T89" i="5"/>
  <c r="T90" i="5"/>
  <c r="T91" i="5"/>
  <c r="T92" i="5"/>
  <c r="T93" i="5"/>
  <c r="T94" i="5"/>
  <c r="T95" i="5"/>
  <c r="T96" i="5"/>
  <c r="T97" i="5"/>
  <c r="T98" i="5"/>
  <c r="T99" i="5"/>
  <c r="T100" i="5"/>
  <c r="T101" i="5"/>
  <c r="T102" i="5"/>
  <c r="T103" i="5"/>
  <c r="T104" i="5"/>
  <c r="T105" i="5"/>
  <c r="T106" i="5"/>
  <c r="T107" i="5"/>
  <c r="T108" i="5"/>
  <c r="T109" i="5"/>
  <c r="T110" i="5"/>
  <c r="T111" i="5"/>
  <c r="T112" i="5"/>
  <c r="T113" i="5"/>
  <c r="T114" i="5"/>
  <c r="T115" i="5"/>
  <c r="T116" i="5"/>
  <c r="T117" i="5"/>
  <c r="T118" i="5"/>
  <c r="T119" i="5"/>
  <c r="T120" i="5"/>
  <c r="T121" i="5"/>
  <c r="T122" i="5"/>
  <c r="T123" i="5"/>
  <c r="T124" i="5"/>
  <c r="T125" i="5"/>
  <c r="T126" i="5"/>
  <c r="T127" i="5"/>
  <c r="T128" i="5"/>
  <c r="T129" i="5"/>
  <c r="T130" i="5"/>
  <c r="T131" i="5"/>
  <c r="T132" i="5"/>
  <c r="T133" i="5"/>
  <c r="T134" i="5"/>
  <c r="T135" i="5"/>
  <c r="T136" i="5"/>
  <c r="T137" i="5"/>
  <c r="T138" i="5"/>
  <c r="T139" i="5"/>
  <c r="T140" i="5"/>
  <c r="T141" i="5"/>
  <c r="T142" i="5"/>
  <c r="T143" i="5"/>
  <c r="T144" i="5"/>
  <c r="T145" i="5"/>
  <c r="T146" i="5"/>
  <c r="T147" i="5"/>
  <c r="T148" i="5"/>
  <c r="T149" i="5"/>
  <c r="T150" i="5"/>
  <c r="T151" i="5"/>
  <c r="T152" i="5"/>
  <c r="T153" i="5"/>
  <c r="T154" i="5"/>
  <c r="T155" i="5"/>
  <c r="T156" i="5"/>
  <c r="T157" i="5"/>
  <c r="T158" i="5"/>
  <c r="T159" i="5"/>
  <c r="T160" i="5"/>
  <c r="T161" i="5"/>
  <c r="T162" i="5"/>
  <c r="T163" i="5"/>
  <c r="T164" i="5"/>
  <c r="T165" i="5"/>
  <c r="T166" i="5"/>
  <c r="T167" i="5"/>
  <c r="T168" i="5"/>
  <c r="T169" i="5"/>
  <c r="T170" i="5"/>
  <c r="T171" i="5"/>
  <c r="T172" i="5"/>
  <c r="T173" i="5"/>
  <c r="T174" i="5"/>
  <c r="T175" i="5"/>
  <c r="T176" i="5"/>
  <c r="T177" i="5"/>
  <c r="T178" i="5"/>
  <c r="T179" i="5"/>
  <c r="T180" i="5"/>
  <c r="T181" i="5"/>
  <c r="T182" i="5"/>
  <c r="T183" i="5"/>
  <c r="T184" i="5"/>
  <c r="T185" i="5"/>
  <c r="T186" i="5"/>
  <c r="T187" i="5"/>
  <c r="T188" i="5"/>
  <c r="T189" i="5"/>
  <c r="T190" i="5"/>
  <c r="T191" i="5"/>
  <c r="V2" i="5"/>
  <c r="V3" i="5"/>
  <c r="V4" i="5"/>
  <c r="V5" i="5"/>
  <c r="V6" i="5"/>
  <c r="V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V44" i="5"/>
  <c r="V45" i="5"/>
  <c r="V46" i="5"/>
  <c r="V47" i="5"/>
  <c r="V48" i="5"/>
  <c r="V49" i="5"/>
  <c r="V50" i="5"/>
  <c r="V51" i="5"/>
  <c r="V52" i="5"/>
  <c r="V53" i="5"/>
  <c r="V54" i="5"/>
  <c r="V55" i="5"/>
  <c r="V56" i="5"/>
  <c r="V57" i="5"/>
  <c r="V58" i="5"/>
  <c r="V59" i="5"/>
  <c r="V60" i="5"/>
  <c r="V61" i="5"/>
  <c r="V62" i="5"/>
  <c r="V63" i="5"/>
  <c r="V64" i="5"/>
  <c r="V65" i="5"/>
  <c r="V66" i="5"/>
  <c r="V67" i="5"/>
  <c r="V68" i="5"/>
  <c r="V69" i="5"/>
  <c r="V70" i="5"/>
  <c r="V71" i="5"/>
  <c r="V72" i="5"/>
  <c r="V73" i="5"/>
  <c r="V74" i="5"/>
  <c r="V75" i="5"/>
  <c r="V76" i="5"/>
  <c r="V77" i="5"/>
  <c r="V78" i="5"/>
  <c r="V79" i="5"/>
  <c r="V80" i="5"/>
  <c r="V81" i="5"/>
  <c r="V82" i="5"/>
  <c r="V83" i="5"/>
  <c r="V84" i="5"/>
  <c r="V85" i="5"/>
  <c r="V86" i="5"/>
  <c r="V87" i="5"/>
  <c r="V88" i="5"/>
  <c r="V89" i="5"/>
  <c r="V90" i="5"/>
  <c r="V91" i="5"/>
  <c r="V92" i="5"/>
  <c r="V93" i="5"/>
  <c r="V94" i="5"/>
  <c r="V95" i="5"/>
  <c r="V96" i="5"/>
  <c r="V97" i="5"/>
  <c r="V98" i="5"/>
  <c r="V99" i="5"/>
  <c r="V100" i="5"/>
  <c r="V101" i="5"/>
  <c r="V102" i="5"/>
  <c r="V103" i="5"/>
  <c r="V104" i="5"/>
  <c r="V105" i="5"/>
  <c r="V106" i="5"/>
  <c r="V107" i="5"/>
  <c r="V108" i="5"/>
  <c r="V109" i="5"/>
  <c r="V110" i="5"/>
  <c r="V111" i="5"/>
  <c r="V112" i="5"/>
  <c r="V113" i="5"/>
  <c r="V114" i="5"/>
  <c r="V115" i="5"/>
  <c r="V116" i="5"/>
  <c r="V117" i="5"/>
  <c r="V118" i="5"/>
  <c r="V119" i="5"/>
  <c r="V120" i="5"/>
  <c r="V121" i="5"/>
  <c r="V122" i="5"/>
  <c r="V123" i="5"/>
  <c r="V124" i="5"/>
  <c r="V125" i="5"/>
  <c r="V126" i="5"/>
  <c r="V127" i="5"/>
  <c r="V128" i="5"/>
  <c r="V129" i="5"/>
  <c r="V130" i="5"/>
  <c r="V131" i="5"/>
  <c r="V132" i="5"/>
  <c r="V133" i="5"/>
  <c r="V134" i="5"/>
  <c r="V135" i="5"/>
  <c r="V136" i="5"/>
  <c r="V137" i="5"/>
  <c r="V138" i="5"/>
  <c r="V139" i="5"/>
  <c r="V140" i="5"/>
  <c r="V141" i="5"/>
  <c r="V142" i="5"/>
  <c r="V143" i="5"/>
  <c r="V144" i="5"/>
  <c r="V145" i="5"/>
  <c r="V146" i="5"/>
  <c r="V147" i="5"/>
  <c r="V148" i="5"/>
  <c r="V149" i="5"/>
  <c r="V150" i="5"/>
  <c r="V151" i="5"/>
  <c r="V152" i="5"/>
  <c r="V153" i="5"/>
  <c r="V154" i="5"/>
  <c r="V155" i="5"/>
  <c r="V156" i="5"/>
  <c r="V157" i="5"/>
  <c r="V158" i="5"/>
  <c r="V159" i="5"/>
  <c r="V160" i="5"/>
  <c r="V161" i="5"/>
  <c r="V162" i="5"/>
  <c r="V163" i="5"/>
  <c r="V164" i="5"/>
  <c r="V165" i="5"/>
  <c r="V166" i="5"/>
  <c r="V167" i="5"/>
  <c r="V168" i="5"/>
  <c r="V169" i="5"/>
  <c r="V170" i="5"/>
  <c r="V171" i="5"/>
  <c r="V172" i="5"/>
  <c r="V173" i="5"/>
  <c r="V174" i="5"/>
  <c r="V175" i="5"/>
  <c r="V176" i="5"/>
  <c r="V177" i="5"/>
  <c r="V178" i="5"/>
  <c r="V179" i="5"/>
  <c r="V180" i="5"/>
  <c r="V181" i="5"/>
  <c r="V182" i="5"/>
  <c r="V183" i="5"/>
  <c r="V184" i="5"/>
  <c r="V185" i="5"/>
  <c r="V186" i="5"/>
  <c r="V187" i="5"/>
  <c r="V188" i="5"/>
  <c r="V189" i="5"/>
  <c r="V190" i="5"/>
  <c r="V191" i="5"/>
  <c r="N2"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C22" i="3"/>
  <c r="W8" i="1"/>
  <c r="C10" i="3"/>
  <c r="C7" i="3"/>
  <c r="C26" i="3"/>
  <c r="C25" i="3"/>
  <c r="C24" i="3"/>
  <c r="C23" i="3"/>
  <c r="C27" i="3" a="1"/>
  <c r="C27" i="3" s="1"/>
  <c r="Z191" i="5"/>
  <c r="Y191" i="5"/>
  <c r="X191" i="5"/>
  <c r="W191" i="5"/>
  <c r="S191" i="5"/>
  <c r="R191" i="5"/>
  <c r="Q191" i="5"/>
  <c r="P191" i="5"/>
  <c r="O191" i="5"/>
  <c r="Z190" i="5"/>
  <c r="Y190" i="5"/>
  <c r="X190" i="5"/>
  <c r="W190" i="5"/>
  <c r="S190" i="5"/>
  <c r="R190" i="5"/>
  <c r="Q190" i="5"/>
  <c r="P190" i="5"/>
  <c r="O190" i="5"/>
  <c r="Z189" i="5"/>
  <c r="Y189" i="5"/>
  <c r="X189" i="5"/>
  <c r="W189" i="5"/>
  <c r="S189" i="5"/>
  <c r="R189" i="5"/>
  <c r="Q189" i="5"/>
  <c r="P189" i="5"/>
  <c r="O189" i="5"/>
  <c r="Z188" i="5"/>
  <c r="Y188" i="5"/>
  <c r="X188" i="5"/>
  <c r="W188" i="5"/>
  <c r="S188" i="5"/>
  <c r="R188" i="5"/>
  <c r="Q188" i="5"/>
  <c r="P188" i="5"/>
  <c r="O188" i="5"/>
  <c r="Z187" i="5"/>
  <c r="Y187" i="5"/>
  <c r="X187" i="5"/>
  <c r="W187" i="5"/>
  <c r="S187" i="5"/>
  <c r="R187" i="5"/>
  <c r="Q187" i="5"/>
  <c r="P187" i="5"/>
  <c r="O187" i="5"/>
  <c r="Z186" i="5"/>
  <c r="Y186" i="5"/>
  <c r="X186" i="5"/>
  <c r="W186" i="5"/>
  <c r="S186" i="5"/>
  <c r="R186" i="5"/>
  <c r="Q186" i="5"/>
  <c r="P186" i="5"/>
  <c r="O186" i="5"/>
  <c r="Z185" i="5"/>
  <c r="Y185" i="5"/>
  <c r="X185" i="5"/>
  <c r="W185" i="5"/>
  <c r="S185" i="5"/>
  <c r="R185" i="5"/>
  <c r="Q185" i="5"/>
  <c r="P185" i="5"/>
  <c r="O185" i="5"/>
  <c r="Z184" i="5"/>
  <c r="Y184" i="5"/>
  <c r="X184" i="5"/>
  <c r="W184" i="5"/>
  <c r="S184" i="5"/>
  <c r="R184" i="5"/>
  <c r="Q184" i="5"/>
  <c r="P184" i="5"/>
  <c r="O184" i="5"/>
  <c r="Z183" i="5"/>
  <c r="Y183" i="5"/>
  <c r="X183" i="5"/>
  <c r="W183" i="5"/>
  <c r="S183" i="5"/>
  <c r="R183" i="5"/>
  <c r="Q183" i="5"/>
  <c r="P183" i="5"/>
  <c r="O183" i="5"/>
  <c r="Z182" i="5"/>
  <c r="Y182" i="5"/>
  <c r="X182" i="5"/>
  <c r="W182" i="5"/>
  <c r="S182" i="5"/>
  <c r="R182" i="5"/>
  <c r="Q182" i="5"/>
  <c r="P182" i="5"/>
  <c r="O182" i="5"/>
  <c r="Z181" i="5"/>
  <c r="Y181" i="5"/>
  <c r="X181" i="5"/>
  <c r="W181" i="5"/>
  <c r="S181" i="5"/>
  <c r="R181" i="5"/>
  <c r="Q181" i="5"/>
  <c r="P181" i="5"/>
  <c r="O181" i="5"/>
  <c r="Z180" i="5"/>
  <c r="Y180" i="5"/>
  <c r="X180" i="5"/>
  <c r="W180" i="5"/>
  <c r="S180" i="5"/>
  <c r="R180" i="5"/>
  <c r="Q180" i="5"/>
  <c r="P180" i="5"/>
  <c r="O180" i="5"/>
  <c r="Z179" i="5"/>
  <c r="Y179" i="5"/>
  <c r="X179" i="5"/>
  <c r="W179" i="5"/>
  <c r="S179" i="5"/>
  <c r="R179" i="5"/>
  <c r="Q179" i="5"/>
  <c r="P179" i="5"/>
  <c r="O179" i="5"/>
  <c r="Z178" i="5"/>
  <c r="Y178" i="5"/>
  <c r="X178" i="5"/>
  <c r="W178" i="5"/>
  <c r="S178" i="5"/>
  <c r="R178" i="5"/>
  <c r="Q178" i="5"/>
  <c r="P178" i="5"/>
  <c r="O178" i="5"/>
  <c r="Z177" i="5"/>
  <c r="Y177" i="5"/>
  <c r="X177" i="5"/>
  <c r="W177" i="5"/>
  <c r="S177" i="5"/>
  <c r="R177" i="5"/>
  <c r="Q177" i="5"/>
  <c r="P177" i="5"/>
  <c r="O177" i="5"/>
  <c r="Z176" i="5"/>
  <c r="Y176" i="5"/>
  <c r="X176" i="5"/>
  <c r="W176" i="5"/>
  <c r="S176" i="5"/>
  <c r="R176" i="5"/>
  <c r="Q176" i="5"/>
  <c r="P176" i="5"/>
  <c r="O176" i="5"/>
  <c r="Z175" i="5"/>
  <c r="Y175" i="5"/>
  <c r="X175" i="5"/>
  <c r="W175" i="5"/>
  <c r="S175" i="5"/>
  <c r="R175" i="5"/>
  <c r="Q175" i="5"/>
  <c r="P175" i="5"/>
  <c r="O175" i="5"/>
  <c r="Z174" i="5"/>
  <c r="Y174" i="5"/>
  <c r="X174" i="5"/>
  <c r="W174" i="5"/>
  <c r="S174" i="5"/>
  <c r="R174" i="5"/>
  <c r="Q174" i="5"/>
  <c r="P174" i="5"/>
  <c r="O174" i="5"/>
  <c r="Z173" i="5"/>
  <c r="Y173" i="5"/>
  <c r="X173" i="5"/>
  <c r="W173" i="5"/>
  <c r="S173" i="5"/>
  <c r="R173" i="5"/>
  <c r="Q173" i="5"/>
  <c r="P173" i="5"/>
  <c r="O173" i="5"/>
  <c r="Z172" i="5"/>
  <c r="Y172" i="5"/>
  <c r="X172" i="5"/>
  <c r="W172" i="5"/>
  <c r="S172" i="5"/>
  <c r="R172" i="5"/>
  <c r="Q172" i="5"/>
  <c r="P172" i="5"/>
  <c r="O172" i="5"/>
  <c r="Z171" i="5"/>
  <c r="Y171" i="5"/>
  <c r="X171" i="5"/>
  <c r="W171" i="5"/>
  <c r="S171" i="5"/>
  <c r="R171" i="5"/>
  <c r="Q171" i="5"/>
  <c r="P171" i="5"/>
  <c r="O171" i="5"/>
  <c r="Z170" i="5"/>
  <c r="Y170" i="5"/>
  <c r="X170" i="5"/>
  <c r="W170" i="5"/>
  <c r="S170" i="5"/>
  <c r="R170" i="5"/>
  <c r="Q170" i="5"/>
  <c r="P170" i="5"/>
  <c r="O170" i="5"/>
  <c r="Z169" i="5"/>
  <c r="Y169" i="5"/>
  <c r="X169" i="5"/>
  <c r="W169" i="5"/>
  <c r="S169" i="5"/>
  <c r="R169" i="5"/>
  <c r="Q169" i="5"/>
  <c r="P169" i="5"/>
  <c r="O169" i="5"/>
  <c r="Z168" i="5"/>
  <c r="Y168" i="5"/>
  <c r="X168" i="5"/>
  <c r="W168" i="5"/>
  <c r="S168" i="5"/>
  <c r="R168" i="5"/>
  <c r="Q168" i="5"/>
  <c r="P168" i="5"/>
  <c r="O168" i="5"/>
  <c r="Z167" i="5"/>
  <c r="Y167" i="5"/>
  <c r="X167" i="5"/>
  <c r="W167" i="5"/>
  <c r="S167" i="5"/>
  <c r="R167" i="5"/>
  <c r="Q167" i="5"/>
  <c r="P167" i="5"/>
  <c r="O167" i="5"/>
  <c r="Z166" i="5"/>
  <c r="Y166" i="5"/>
  <c r="X166" i="5"/>
  <c r="W166" i="5"/>
  <c r="S166" i="5"/>
  <c r="R166" i="5"/>
  <c r="Q166" i="5"/>
  <c r="P166" i="5"/>
  <c r="O166" i="5"/>
  <c r="Z165" i="5"/>
  <c r="Y165" i="5"/>
  <c r="X165" i="5"/>
  <c r="W165" i="5"/>
  <c r="S165" i="5"/>
  <c r="R165" i="5"/>
  <c r="Q165" i="5"/>
  <c r="P165" i="5"/>
  <c r="O165" i="5"/>
  <c r="Z164" i="5"/>
  <c r="Y164" i="5"/>
  <c r="X164" i="5"/>
  <c r="W164" i="5"/>
  <c r="S164" i="5"/>
  <c r="R164" i="5"/>
  <c r="Q164" i="5"/>
  <c r="P164" i="5"/>
  <c r="O164" i="5"/>
  <c r="Z163" i="5"/>
  <c r="Y163" i="5"/>
  <c r="X163" i="5"/>
  <c r="W163" i="5"/>
  <c r="S163" i="5"/>
  <c r="R163" i="5"/>
  <c r="Q163" i="5"/>
  <c r="P163" i="5"/>
  <c r="O163" i="5"/>
  <c r="Z162" i="5"/>
  <c r="Y162" i="5"/>
  <c r="X162" i="5"/>
  <c r="W162" i="5"/>
  <c r="S162" i="5"/>
  <c r="R162" i="5"/>
  <c r="Q162" i="5"/>
  <c r="P162" i="5"/>
  <c r="O162" i="5"/>
  <c r="Z161" i="5"/>
  <c r="Y161" i="5"/>
  <c r="X161" i="5"/>
  <c r="W161" i="5"/>
  <c r="S161" i="5"/>
  <c r="R161" i="5"/>
  <c r="Q161" i="5"/>
  <c r="P161" i="5"/>
  <c r="O161" i="5"/>
  <c r="Z160" i="5"/>
  <c r="Y160" i="5"/>
  <c r="X160" i="5"/>
  <c r="W160" i="5"/>
  <c r="S160" i="5"/>
  <c r="R160" i="5"/>
  <c r="Q160" i="5"/>
  <c r="P160" i="5"/>
  <c r="O160" i="5"/>
  <c r="Z159" i="5"/>
  <c r="Y159" i="5"/>
  <c r="X159" i="5"/>
  <c r="W159" i="5"/>
  <c r="S159" i="5"/>
  <c r="R159" i="5"/>
  <c r="Q159" i="5"/>
  <c r="P159" i="5"/>
  <c r="O159" i="5"/>
  <c r="Z158" i="5"/>
  <c r="Y158" i="5"/>
  <c r="X158" i="5"/>
  <c r="W158" i="5"/>
  <c r="S158" i="5"/>
  <c r="R158" i="5"/>
  <c r="Q158" i="5"/>
  <c r="P158" i="5"/>
  <c r="O158" i="5"/>
  <c r="Z157" i="5"/>
  <c r="Y157" i="5"/>
  <c r="X157" i="5"/>
  <c r="W157" i="5"/>
  <c r="S157" i="5"/>
  <c r="R157" i="5"/>
  <c r="Q157" i="5"/>
  <c r="P157" i="5"/>
  <c r="O157" i="5"/>
  <c r="Z156" i="5"/>
  <c r="Y156" i="5"/>
  <c r="X156" i="5"/>
  <c r="W156" i="5"/>
  <c r="S156" i="5"/>
  <c r="R156" i="5"/>
  <c r="Q156" i="5"/>
  <c r="P156" i="5"/>
  <c r="O156" i="5"/>
  <c r="Z155" i="5"/>
  <c r="Y155" i="5"/>
  <c r="X155" i="5"/>
  <c r="W155" i="5"/>
  <c r="S155" i="5"/>
  <c r="R155" i="5"/>
  <c r="Q155" i="5"/>
  <c r="P155" i="5"/>
  <c r="O155" i="5"/>
  <c r="Z154" i="5"/>
  <c r="Y154" i="5"/>
  <c r="X154" i="5"/>
  <c r="W154" i="5"/>
  <c r="S154" i="5"/>
  <c r="R154" i="5"/>
  <c r="Q154" i="5"/>
  <c r="P154" i="5"/>
  <c r="O154" i="5"/>
  <c r="Z153" i="5"/>
  <c r="Y153" i="5"/>
  <c r="X153" i="5"/>
  <c r="W153" i="5"/>
  <c r="S153" i="5"/>
  <c r="R153" i="5"/>
  <c r="Q153" i="5"/>
  <c r="P153" i="5"/>
  <c r="O153" i="5"/>
  <c r="Z152" i="5"/>
  <c r="Y152" i="5"/>
  <c r="X152" i="5"/>
  <c r="W152" i="5"/>
  <c r="S152" i="5"/>
  <c r="R152" i="5"/>
  <c r="Q152" i="5"/>
  <c r="P152" i="5"/>
  <c r="O152" i="5"/>
  <c r="Z151" i="5"/>
  <c r="Y151" i="5"/>
  <c r="X151" i="5"/>
  <c r="W151" i="5"/>
  <c r="S151" i="5"/>
  <c r="R151" i="5"/>
  <c r="Q151" i="5"/>
  <c r="P151" i="5"/>
  <c r="O151" i="5"/>
  <c r="Z150" i="5"/>
  <c r="Y150" i="5"/>
  <c r="X150" i="5"/>
  <c r="W150" i="5"/>
  <c r="S150" i="5"/>
  <c r="R150" i="5"/>
  <c r="Q150" i="5"/>
  <c r="P150" i="5"/>
  <c r="O150" i="5"/>
  <c r="Z149" i="5"/>
  <c r="Y149" i="5"/>
  <c r="X149" i="5"/>
  <c r="W149" i="5"/>
  <c r="S149" i="5"/>
  <c r="R149" i="5"/>
  <c r="Q149" i="5"/>
  <c r="P149" i="5"/>
  <c r="O149" i="5"/>
  <c r="Z148" i="5"/>
  <c r="Y148" i="5"/>
  <c r="X148" i="5"/>
  <c r="W148" i="5"/>
  <c r="S148" i="5"/>
  <c r="R148" i="5"/>
  <c r="Q148" i="5"/>
  <c r="P148" i="5"/>
  <c r="O148" i="5"/>
  <c r="Z147" i="5"/>
  <c r="Y147" i="5"/>
  <c r="X147" i="5"/>
  <c r="W147" i="5"/>
  <c r="S147" i="5"/>
  <c r="R147" i="5"/>
  <c r="Q147" i="5"/>
  <c r="P147" i="5"/>
  <c r="O147" i="5"/>
  <c r="Z146" i="5"/>
  <c r="Y146" i="5"/>
  <c r="X146" i="5"/>
  <c r="W146" i="5"/>
  <c r="S146" i="5"/>
  <c r="R146" i="5"/>
  <c r="Q146" i="5"/>
  <c r="P146" i="5"/>
  <c r="O146" i="5"/>
  <c r="Z145" i="5"/>
  <c r="Y145" i="5"/>
  <c r="X145" i="5"/>
  <c r="W145" i="5"/>
  <c r="S145" i="5"/>
  <c r="R145" i="5"/>
  <c r="Q145" i="5"/>
  <c r="P145" i="5"/>
  <c r="O145" i="5"/>
  <c r="Z144" i="5"/>
  <c r="Y144" i="5"/>
  <c r="X144" i="5"/>
  <c r="W144" i="5"/>
  <c r="S144" i="5"/>
  <c r="R144" i="5"/>
  <c r="Q144" i="5"/>
  <c r="P144" i="5"/>
  <c r="O144" i="5"/>
  <c r="Z143" i="5"/>
  <c r="Y143" i="5"/>
  <c r="X143" i="5"/>
  <c r="W143" i="5"/>
  <c r="S143" i="5"/>
  <c r="R143" i="5"/>
  <c r="Q143" i="5"/>
  <c r="P143" i="5"/>
  <c r="O143" i="5"/>
  <c r="Z142" i="5"/>
  <c r="Y142" i="5"/>
  <c r="X142" i="5"/>
  <c r="W142" i="5"/>
  <c r="S142" i="5"/>
  <c r="R142" i="5"/>
  <c r="Q142" i="5"/>
  <c r="P142" i="5"/>
  <c r="O142" i="5"/>
  <c r="Z141" i="5"/>
  <c r="Y141" i="5"/>
  <c r="X141" i="5"/>
  <c r="W141" i="5"/>
  <c r="S141" i="5"/>
  <c r="R141" i="5"/>
  <c r="Q141" i="5"/>
  <c r="P141" i="5"/>
  <c r="O141" i="5"/>
  <c r="Z140" i="5"/>
  <c r="Y140" i="5"/>
  <c r="X140" i="5"/>
  <c r="W140" i="5"/>
  <c r="S140" i="5"/>
  <c r="R140" i="5"/>
  <c r="Q140" i="5"/>
  <c r="P140" i="5"/>
  <c r="O140" i="5"/>
  <c r="Z139" i="5"/>
  <c r="Y139" i="5"/>
  <c r="X139" i="5"/>
  <c r="W139" i="5"/>
  <c r="S139" i="5"/>
  <c r="R139" i="5"/>
  <c r="Q139" i="5"/>
  <c r="P139" i="5"/>
  <c r="O139" i="5"/>
  <c r="Z138" i="5"/>
  <c r="Y138" i="5"/>
  <c r="X138" i="5"/>
  <c r="W138" i="5"/>
  <c r="S138" i="5"/>
  <c r="R138" i="5"/>
  <c r="Q138" i="5"/>
  <c r="P138" i="5"/>
  <c r="O138" i="5"/>
  <c r="Z137" i="5"/>
  <c r="Y137" i="5"/>
  <c r="X137" i="5"/>
  <c r="W137" i="5"/>
  <c r="S137" i="5"/>
  <c r="R137" i="5"/>
  <c r="Q137" i="5"/>
  <c r="P137" i="5"/>
  <c r="O137" i="5"/>
  <c r="Z136" i="5"/>
  <c r="Y136" i="5"/>
  <c r="X136" i="5"/>
  <c r="W136" i="5"/>
  <c r="S136" i="5"/>
  <c r="R136" i="5"/>
  <c r="Q136" i="5"/>
  <c r="P136" i="5"/>
  <c r="O136" i="5"/>
  <c r="Z135" i="5"/>
  <c r="Y135" i="5"/>
  <c r="X135" i="5"/>
  <c r="W135" i="5"/>
  <c r="S135" i="5"/>
  <c r="R135" i="5"/>
  <c r="Q135" i="5"/>
  <c r="P135" i="5"/>
  <c r="O135" i="5"/>
  <c r="Z134" i="5"/>
  <c r="Y134" i="5"/>
  <c r="X134" i="5"/>
  <c r="W134" i="5"/>
  <c r="S134" i="5"/>
  <c r="R134" i="5"/>
  <c r="Q134" i="5"/>
  <c r="P134" i="5"/>
  <c r="O134" i="5"/>
  <c r="Z133" i="5"/>
  <c r="Y133" i="5"/>
  <c r="X133" i="5"/>
  <c r="W133" i="5"/>
  <c r="S133" i="5"/>
  <c r="R133" i="5"/>
  <c r="Q133" i="5"/>
  <c r="P133" i="5"/>
  <c r="O133" i="5"/>
  <c r="Z132" i="5"/>
  <c r="Y132" i="5"/>
  <c r="X132" i="5"/>
  <c r="W132" i="5"/>
  <c r="S132" i="5"/>
  <c r="R132" i="5"/>
  <c r="Q132" i="5"/>
  <c r="P132" i="5"/>
  <c r="O132" i="5"/>
  <c r="Z131" i="5"/>
  <c r="Y131" i="5"/>
  <c r="X131" i="5"/>
  <c r="W131" i="5"/>
  <c r="S131" i="5"/>
  <c r="R131" i="5"/>
  <c r="Q131" i="5"/>
  <c r="P131" i="5"/>
  <c r="O131" i="5"/>
  <c r="Z130" i="5"/>
  <c r="Y130" i="5"/>
  <c r="X130" i="5"/>
  <c r="W130" i="5"/>
  <c r="S130" i="5"/>
  <c r="R130" i="5"/>
  <c r="Q130" i="5"/>
  <c r="P130" i="5"/>
  <c r="O130" i="5"/>
  <c r="Z129" i="5"/>
  <c r="Y129" i="5"/>
  <c r="X129" i="5"/>
  <c r="W129" i="5"/>
  <c r="S129" i="5"/>
  <c r="R129" i="5"/>
  <c r="Q129" i="5"/>
  <c r="P129" i="5"/>
  <c r="O129" i="5"/>
  <c r="Z128" i="5"/>
  <c r="Y128" i="5"/>
  <c r="X128" i="5"/>
  <c r="W128" i="5"/>
  <c r="S128" i="5"/>
  <c r="R128" i="5"/>
  <c r="Q128" i="5"/>
  <c r="P128" i="5"/>
  <c r="O128" i="5"/>
  <c r="Z127" i="5"/>
  <c r="Y127" i="5"/>
  <c r="X127" i="5"/>
  <c r="W127" i="5"/>
  <c r="S127" i="5"/>
  <c r="R127" i="5"/>
  <c r="Q127" i="5"/>
  <c r="P127" i="5"/>
  <c r="O127" i="5"/>
  <c r="Z126" i="5"/>
  <c r="Y126" i="5"/>
  <c r="X126" i="5"/>
  <c r="W126" i="5"/>
  <c r="S126" i="5"/>
  <c r="R126" i="5"/>
  <c r="Q126" i="5"/>
  <c r="P126" i="5"/>
  <c r="O126" i="5"/>
  <c r="Z125" i="5"/>
  <c r="Y125" i="5"/>
  <c r="X125" i="5"/>
  <c r="W125" i="5"/>
  <c r="S125" i="5"/>
  <c r="R125" i="5"/>
  <c r="Q125" i="5"/>
  <c r="P125" i="5"/>
  <c r="O125" i="5"/>
  <c r="Z124" i="5"/>
  <c r="Y124" i="5"/>
  <c r="X124" i="5"/>
  <c r="W124" i="5"/>
  <c r="S124" i="5"/>
  <c r="R124" i="5"/>
  <c r="Q124" i="5"/>
  <c r="P124" i="5"/>
  <c r="O124" i="5"/>
  <c r="Z123" i="5"/>
  <c r="Y123" i="5"/>
  <c r="X123" i="5"/>
  <c r="W123" i="5"/>
  <c r="S123" i="5"/>
  <c r="R123" i="5"/>
  <c r="Q123" i="5"/>
  <c r="P123" i="5"/>
  <c r="O123" i="5"/>
  <c r="Z122" i="5"/>
  <c r="Y122" i="5"/>
  <c r="X122" i="5"/>
  <c r="W122" i="5"/>
  <c r="S122" i="5"/>
  <c r="R122" i="5"/>
  <c r="Q122" i="5"/>
  <c r="P122" i="5"/>
  <c r="O122" i="5"/>
  <c r="Z121" i="5"/>
  <c r="Y121" i="5"/>
  <c r="X121" i="5"/>
  <c r="W121" i="5"/>
  <c r="S121" i="5"/>
  <c r="R121" i="5"/>
  <c r="Q121" i="5"/>
  <c r="P121" i="5"/>
  <c r="O121" i="5"/>
  <c r="Z120" i="5"/>
  <c r="Y120" i="5"/>
  <c r="X120" i="5"/>
  <c r="W120" i="5"/>
  <c r="S120" i="5"/>
  <c r="R120" i="5"/>
  <c r="Q120" i="5"/>
  <c r="P120" i="5"/>
  <c r="O120" i="5"/>
  <c r="Z119" i="5"/>
  <c r="Y119" i="5"/>
  <c r="X119" i="5"/>
  <c r="W119" i="5"/>
  <c r="S119" i="5"/>
  <c r="R119" i="5"/>
  <c r="Q119" i="5"/>
  <c r="P119" i="5"/>
  <c r="O119" i="5"/>
  <c r="Z118" i="5"/>
  <c r="Y118" i="5"/>
  <c r="X118" i="5"/>
  <c r="W118" i="5"/>
  <c r="S118" i="5"/>
  <c r="R118" i="5"/>
  <c r="Q118" i="5"/>
  <c r="P118" i="5"/>
  <c r="O118" i="5"/>
  <c r="Z117" i="5"/>
  <c r="Y117" i="5"/>
  <c r="X117" i="5"/>
  <c r="W117" i="5"/>
  <c r="S117" i="5"/>
  <c r="R117" i="5"/>
  <c r="Q117" i="5"/>
  <c r="P117" i="5"/>
  <c r="O117" i="5"/>
  <c r="Z116" i="5"/>
  <c r="Y116" i="5"/>
  <c r="X116" i="5"/>
  <c r="W116" i="5"/>
  <c r="S116" i="5"/>
  <c r="R116" i="5"/>
  <c r="Q116" i="5"/>
  <c r="P116" i="5"/>
  <c r="O116" i="5"/>
  <c r="Z115" i="5"/>
  <c r="Y115" i="5"/>
  <c r="X115" i="5"/>
  <c r="W115" i="5"/>
  <c r="S115" i="5"/>
  <c r="R115" i="5"/>
  <c r="Q115" i="5"/>
  <c r="P115" i="5"/>
  <c r="O115" i="5"/>
  <c r="Z114" i="5"/>
  <c r="Y114" i="5"/>
  <c r="X114" i="5"/>
  <c r="W114" i="5"/>
  <c r="S114" i="5"/>
  <c r="R114" i="5"/>
  <c r="Q114" i="5"/>
  <c r="P114" i="5"/>
  <c r="O114" i="5"/>
  <c r="Z113" i="5"/>
  <c r="Y113" i="5"/>
  <c r="X113" i="5"/>
  <c r="W113" i="5"/>
  <c r="S113" i="5"/>
  <c r="R113" i="5"/>
  <c r="Q113" i="5"/>
  <c r="P113" i="5"/>
  <c r="O113" i="5"/>
  <c r="Z112" i="5"/>
  <c r="Y112" i="5"/>
  <c r="X112" i="5"/>
  <c r="W112" i="5"/>
  <c r="S112" i="5"/>
  <c r="R112" i="5"/>
  <c r="Q112" i="5"/>
  <c r="P112" i="5"/>
  <c r="O112" i="5"/>
  <c r="Z111" i="5"/>
  <c r="Y111" i="5"/>
  <c r="X111" i="5"/>
  <c r="W111" i="5"/>
  <c r="S111" i="5"/>
  <c r="R111" i="5"/>
  <c r="Q111" i="5"/>
  <c r="P111" i="5"/>
  <c r="O111" i="5"/>
  <c r="Z110" i="5"/>
  <c r="Y110" i="5"/>
  <c r="X110" i="5"/>
  <c r="W110" i="5"/>
  <c r="S110" i="5"/>
  <c r="R110" i="5"/>
  <c r="Q110" i="5"/>
  <c r="P110" i="5"/>
  <c r="O110" i="5"/>
  <c r="Z109" i="5"/>
  <c r="Y109" i="5"/>
  <c r="X109" i="5"/>
  <c r="W109" i="5"/>
  <c r="S109" i="5"/>
  <c r="R109" i="5"/>
  <c r="Q109" i="5"/>
  <c r="P109" i="5"/>
  <c r="O109" i="5"/>
  <c r="Z108" i="5"/>
  <c r="Y108" i="5"/>
  <c r="X108" i="5"/>
  <c r="W108" i="5"/>
  <c r="S108" i="5"/>
  <c r="R108" i="5"/>
  <c r="Q108" i="5"/>
  <c r="P108" i="5"/>
  <c r="O108" i="5"/>
  <c r="Z107" i="5"/>
  <c r="Y107" i="5"/>
  <c r="X107" i="5"/>
  <c r="W107" i="5"/>
  <c r="S107" i="5"/>
  <c r="R107" i="5"/>
  <c r="Q107" i="5"/>
  <c r="P107" i="5"/>
  <c r="O107" i="5"/>
  <c r="Z106" i="5"/>
  <c r="Y106" i="5"/>
  <c r="X106" i="5"/>
  <c r="W106" i="5"/>
  <c r="S106" i="5"/>
  <c r="R106" i="5"/>
  <c r="Q106" i="5"/>
  <c r="P106" i="5"/>
  <c r="O106" i="5"/>
  <c r="Z105" i="5"/>
  <c r="Y105" i="5"/>
  <c r="X105" i="5"/>
  <c r="W105" i="5"/>
  <c r="S105" i="5"/>
  <c r="R105" i="5"/>
  <c r="Q105" i="5"/>
  <c r="P105" i="5"/>
  <c r="O105" i="5"/>
  <c r="Z104" i="5"/>
  <c r="Y104" i="5"/>
  <c r="X104" i="5"/>
  <c r="W104" i="5"/>
  <c r="S104" i="5"/>
  <c r="R104" i="5"/>
  <c r="Q104" i="5"/>
  <c r="P104" i="5"/>
  <c r="O104" i="5"/>
  <c r="Z103" i="5"/>
  <c r="Y103" i="5"/>
  <c r="X103" i="5"/>
  <c r="W103" i="5"/>
  <c r="S103" i="5"/>
  <c r="R103" i="5"/>
  <c r="Q103" i="5"/>
  <c r="P103" i="5"/>
  <c r="O103" i="5"/>
  <c r="Z102" i="5"/>
  <c r="Y102" i="5"/>
  <c r="X102" i="5"/>
  <c r="W102" i="5"/>
  <c r="S102" i="5"/>
  <c r="R102" i="5"/>
  <c r="Q102" i="5"/>
  <c r="P102" i="5"/>
  <c r="O102" i="5"/>
  <c r="Z101" i="5"/>
  <c r="Y101" i="5"/>
  <c r="X101" i="5"/>
  <c r="W101" i="5"/>
  <c r="S101" i="5"/>
  <c r="R101" i="5"/>
  <c r="Q101" i="5"/>
  <c r="P101" i="5"/>
  <c r="O101" i="5"/>
  <c r="Z100" i="5"/>
  <c r="Y100" i="5"/>
  <c r="X100" i="5"/>
  <c r="W100" i="5"/>
  <c r="S100" i="5"/>
  <c r="R100" i="5"/>
  <c r="Q100" i="5"/>
  <c r="P100" i="5"/>
  <c r="O100" i="5"/>
  <c r="Z99" i="5"/>
  <c r="Y99" i="5"/>
  <c r="X99" i="5"/>
  <c r="W99" i="5"/>
  <c r="S99" i="5"/>
  <c r="R99" i="5"/>
  <c r="Q99" i="5"/>
  <c r="P99" i="5"/>
  <c r="O99" i="5"/>
  <c r="Z98" i="5"/>
  <c r="Y98" i="5"/>
  <c r="X98" i="5"/>
  <c r="W98" i="5"/>
  <c r="S98" i="5"/>
  <c r="R98" i="5"/>
  <c r="Q98" i="5"/>
  <c r="P98" i="5"/>
  <c r="O98" i="5"/>
  <c r="Z97" i="5"/>
  <c r="Y97" i="5"/>
  <c r="X97" i="5"/>
  <c r="W97" i="5"/>
  <c r="S97" i="5"/>
  <c r="R97" i="5"/>
  <c r="Q97" i="5"/>
  <c r="P97" i="5"/>
  <c r="O97" i="5"/>
  <c r="Z96" i="5"/>
  <c r="Y96" i="5"/>
  <c r="X96" i="5"/>
  <c r="W96" i="5"/>
  <c r="S96" i="5"/>
  <c r="R96" i="5"/>
  <c r="Q96" i="5"/>
  <c r="P96" i="5"/>
  <c r="O96" i="5"/>
  <c r="Z95" i="5"/>
  <c r="Y95" i="5"/>
  <c r="X95" i="5"/>
  <c r="W95" i="5"/>
  <c r="S95" i="5"/>
  <c r="R95" i="5"/>
  <c r="Q95" i="5"/>
  <c r="P95" i="5"/>
  <c r="O95" i="5"/>
  <c r="Z94" i="5"/>
  <c r="Y94" i="5"/>
  <c r="X94" i="5"/>
  <c r="W94" i="5"/>
  <c r="S94" i="5"/>
  <c r="R94" i="5"/>
  <c r="Q94" i="5"/>
  <c r="P94" i="5"/>
  <c r="O94" i="5"/>
  <c r="Z93" i="5"/>
  <c r="Y93" i="5"/>
  <c r="X93" i="5"/>
  <c r="W93" i="5"/>
  <c r="S93" i="5"/>
  <c r="R93" i="5"/>
  <c r="Q93" i="5"/>
  <c r="P93" i="5"/>
  <c r="O93" i="5"/>
  <c r="Z92" i="5"/>
  <c r="Y92" i="5"/>
  <c r="X92" i="5"/>
  <c r="W92" i="5"/>
  <c r="S92" i="5"/>
  <c r="R92" i="5"/>
  <c r="Q92" i="5"/>
  <c r="P92" i="5"/>
  <c r="O92" i="5"/>
  <c r="Z91" i="5"/>
  <c r="Y91" i="5"/>
  <c r="X91" i="5"/>
  <c r="W91" i="5"/>
  <c r="S91" i="5"/>
  <c r="R91" i="5"/>
  <c r="Q91" i="5"/>
  <c r="P91" i="5"/>
  <c r="O91" i="5"/>
  <c r="Z90" i="5"/>
  <c r="Y90" i="5"/>
  <c r="X90" i="5"/>
  <c r="W90" i="5"/>
  <c r="S90" i="5"/>
  <c r="R90" i="5"/>
  <c r="Q90" i="5"/>
  <c r="P90" i="5"/>
  <c r="O90" i="5"/>
  <c r="Z89" i="5"/>
  <c r="Y89" i="5"/>
  <c r="X89" i="5"/>
  <c r="W89" i="5"/>
  <c r="S89" i="5"/>
  <c r="R89" i="5"/>
  <c r="Q89" i="5"/>
  <c r="P89" i="5"/>
  <c r="O89" i="5"/>
  <c r="Z88" i="5"/>
  <c r="Y88" i="5"/>
  <c r="X88" i="5"/>
  <c r="W88" i="5"/>
  <c r="S88" i="5"/>
  <c r="R88" i="5"/>
  <c r="Q88" i="5"/>
  <c r="P88" i="5"/>
  <c r="O88" i="5"/>
  <c r="Z87" i="5"/>
  <c r="Y87" i="5"/>
  <c r="X87" i="5"/>
  <c r="W87" i="5"/>
  <c r="S87" i="5"/>
  <c r="R87" i="5"/>
  <c r="Q87" i="5"/>
  <c r="P87" i="5"/>
  <c r="O87" i="5"/>
  <c r="Z86" i="5"/>
  <c r="Y86" i="5"/>
  <c r="X86" i="5"/>
  <c r="W86" i="5"/>
  <c r="S86" i="5"/>
  <c r="R86" i="5"/>
  <c r="Q86" i="5"/>
  <c r="P86" i="5"/>
  <c r="O86" i="5"/>
  <c r="Z85" i="5"/>
  <c r="Y85" i="5"/>
  <c r="X85" i="5"/>
  <c r="W85" i="5"/>
  <c r="S85" i="5"/>
  <c r="R85" i="5"/>
  <c r="Q85" i="5"/>
  <c r="P85" i="5"/>
  <c r="O85" i="5"/>
  <c r="Z84" i="5"/>
  <c r="Y84" i="5"/>
  <c r="X84" i="5"/>
  <c r="W84" i="5"/>
  <c r="S84" i="5"/>
  <c r="R84" i="5"/>
  <c r="Q84" i="5"/>
  <c r="P84" i="5"/>
  <c r="O84" i="5"/>
  <c r="Z83" i="5"/>
  <c r="Y83" i="5"/>
  <c r="X83" i="5"/>
  <c r="W83" i="5"/>
  <c r="S83" i="5"/>
  <c r="R83" i="5"/>
  <c r="Q83" i="5"/>
  <c r="P83" i="5"/>
  <c r="O83" i="5"/>
  <c r="Z82" i="5"/>
  <c r="Y82" i="5"/>
  <c r="X82" i="5"/>
  <c r="W82" i="5"/>
  <c r="S82" i="5"/>
  <c r="R82" i="5"/>
  <c r="Q82" i="5"/>
  <c r="P82" i="5"/>
  <c r="O82" i="5"/>
  <c r="Z81" i="5"/>
  <c r="Y81" i="5"/>
  <c r="X81" i="5"/>
  <c r="W81" i="5"/>
  <c r="S81" i="5"/>
  <c r="R81" i="5"/>
  <c r="Q81" i="5"/>
  <c r="P81" i="5"/>
  <c r="O81" i="5"/>
  <c r="Z80" i="5"/>
  <c r="Y80" i="5"/>
  <c r="X80" i="5"/>
  <c r="W80" i="5"/>
  <c r="S80" i="5"/>
  <c r="R80" i="5"/>
  <c r="Q80" i="5"/>
  <c r="P80" i="5"/>
  <c r="O80" i="5"/>
  <c r="Z79" i="5"/>
  <c r="Y79" i="5"/>
  <c r="X79" i="5"/>
  <c r="W79" i="5"/>
  <c r="S79" i="5"/>
  <c r="R79" i="5"/>
  <c r="Q79" i="5"/>
  <c r="P79" i="5"/>
  <c r="O79" i="5"/>
  <c r="Z78" i="5"/>
  <c r="Y78" i="5"/>
  <c r="X78" i="5"/>
  <c r="W78" i="5"/>
  <c r="S78" i="5"/>
  <c r="R78" i="5"/>
  <c r="Q78" i="5"/>
  <c r="P78" i="5"/>
  <c r="O78" i="5"/>
  <c r="Z77" i="5"/>
  <c r="Y77" i="5"/>
  <c r="X77" i="5"/>
  <c r="W77" i="5"/>
  <c r="S77" i="5"/>
  <c r="R77" i="5"/>
  <c r="Q77" i="5"/>
  <c r="P77" i="5"/>
  <c r="O77" i="5"/>
  <c r="Z76" i="5"/>
  <c r="Y76" i="5"/>
  <c r="X76" i="5"/>
  <c r="W76" i="5"/>
  <c r="S76" i="5"/>
  <c r="R76" i="5"/>
  <c r="Q76" i="5"/>
  <c r="P76" i="5"/>
  <c r="O76" i="5"/>
  <c r="Z75" i="5"/>
  <c r="Y75" i="5"/>
  <c r="X75" i="5"/>
  <c r="W75" i="5"/>
  <c r="S75" i="5"/>
  <c r="R75" i="5"/>
  <c r="Q75" i="5"/>
  <c r="P75" i="5"/>
  <c r="O75" i="5"/>
  <c r="Z74" i="5"/>
  <c r="Y74" i="5"/>
  <c r="X74" i="5"/>
  <c r="W74" i="5"/>
  <c r="S74" i="5"/>
  <c r="R74" i="5"/>
  <c r="Q74" i="5"/>
  <c r="P74" i="5"/>
  <c r="O74" i="5"/>
  <c r="Z73" i="5"/>
  <c r="Y73" i="5"/>
  <c r="X73" i="5"/>
  <c r="W73" i="5"/>
  <c r="S73" i="5"/>
  <c r="R73" i="5"/>
  <c r="Q73" i="5"/>
  <c r="P73" i="5"/>
  <c r="O73" i="5"/>
  <c r="Z72" i="5"/>
  <c r="Y72" i="5"/>
  <c r="X72" i="5"/>
  <c r="W72" i="5"/>
  <c r="S72" i="5"/>
  <c r="R72" i="5"/>
  <c r="Q72" i="5"/>
  <c r="P72" i="5"/>
  <c r="O72" i="5"/>
  <c r="Z71" i="5"/>
  <c r="Y71" i="5"/>
  <c r="X71" i="5"/>
  <c r="W71" i="5"/>
  <c r="S71" i="5"/>
  <c r="R71" i="5"/>
  <c r="Q71" i="5"/>
  <c r="P71" i="5"/>
  <c r="O71" i="5"/>
  <c r="Z70" i="5"/>
  <c r="Y70" i="5"/>
  <c r="X70" i="5"/>
  <c r="W70" i="5"/>
  <c r="S70" i="5"/>
  <c r="R70" i="5"/>
  <c r="Q70" i="5"/>
  <c r="P70" i="5"/>
  <c r="O70" i="5"/>
  <c r="Z69" i="5"/>
  <c r="Y69" i="5"/>
  <c r="X69" i="5"/>
  <c r="W69" i="5"/>
  <c r="S69" i="5"/>
  <c r="R69" i="5"/>
  <c r="Q69" i="5"/>
  <c r="P69" i="5"/>
  <c r="O69" i="5"/>
  <c r="Z68" i="5"/>
  <c r="Y68" i="5"/>
  <c r="X68" i="5"/>
  <c r="W68" i="5"/>
  <c r="S68" i="5"/>
  <c r="R68" i="5"/>
  <c r="Q68" i="5"/>
  <c r="P68" i="5"/>
  <c r="O68" i="5"/>
  <c r="Z67" i="5"/>
  <c r="Y67" i="5"/>
  <c r="X67" i="5"/>
  <c r="W67" i="5"/>
  <c r="S67" i="5"/>
  <c r="R67" i="5"/>
  <c r="Q67" i="5"/>
  <c r="P67" i="5"/>
  <c r="O67" i="5"/>
  <c r="Z66" i="5"/>
  <c r="Y66" i="5"/>
  <c r="X66" i="5"/>
  <c r="W66" i="5"/>
  <c r="S66" i="5"/>
  <c r="R66" i="5"/>
  <c r="Q66" i="5"/>
  <c r="P66" i="5"/>
  <c r="O66" i="5"/>
  <c r="Z65" i="5"/>
  <c r="Y65" i="5"/>
  <c r="X65" i="5"/>
  <c r="W65" i="5"/>
  <c r="S65" i="5"/>
  <c r="R65" i="5"/>
  <c r="Q65" i="5"/>
  <c r="P65" i="5"/>
  <c r="O65" i="5"/>
  <c r="Z64" i="5"/>
  <c r="Y64" i="5"/>
  <c r="X64" i="5"/>
  <c r="W64" i="5"/>
  <c r="S64" i="5"/>
  <c r="R64" i="5"/>
  <c r="Q64" i="5"/>
  <c r="P64" i="5"/>
  <c r="O64" i="5"/>
  <c r="Z63" i="5"/>
  <c r="Y63" i="5"/>
  <c r="X63" i="5"/>
  <c r="W63" i="5"/>
  <c r="S63" i="5"/>
  <c r="R63" i="5"/>
  <c r="Q63" i="5"/>
  <c r="P63" i="5"/>
  <c r="O63" i="5"/>
  <c r="Z62" i="5"/>
  <c r="Y62" i="5"/>
  <c r="X62" i="5"/>
  <c r="W62" i="5"/>
  <c r="S62" i="5"/>
  <c r="R62" i="5"/>
  <c r="Q62" i="5"/>
  <c r="P62" i="5"/>
  <c r="O62" i="5"/>
  <c r="Z61" i="5"/>
  <c r="Y61" i="5"/>
  <c r="X61" i="5"/>
  <c r="W61" i="5"/>
  <c r="S61" i="5"/>
  <c r="R61" i="5"/>
  <c r="Q61" i="5"/>
  <c r="P61" i="5"/>
  <c r="O61" i="5"/>
  <c r="Z60" i="5"/>
  <c r="Y60" i="5"/>
  <c r="X60" i="5"/>
  <c r="W60" i="5"/>
  <c r="S60" i="5"/>
  <c r="R60" i="5"/>
  <c r="Q60" i="5"/>
  <c r="P60" i="5"/>
  <c r="O60" i="5"/>
  <c r="Z59" i="5"/>
  <c r="Y59" i="5"/>
  <c r="X59" i="5"/>
  <c r="W59" i="5"/>
  <c r="S59" i="5"/>
  <c r="R59" i="5"/>
  <c r="Q59" i="5"/>
  <c r="P59" i="5"/>
  <c r="O59" i="5"/>
  <c r="Z58" i="5"/>
  <c r="Y58" i="5"/>
  <c r="X58" i="5"/>
  <c r="W58" i="5"/>
  <c r="S58" i="5"/>
  <c r="R58" i="5"/>
  <c r="Q58" i="5"/>
  <c r="P58" i="5"/>
  <c r="O58" i="5"/>
  <c r="Z57" i="5"/>
  <c r="Y57" i="5"/>
  <c r="X57" i="5"/>
  <c r="W57" i="5"/>
  <c r="S57" i="5"/>
  <c r="R57" i="5"/>
  <c r="Q57" i="5"/>
  <c r="P57" i="5"/>
  <c r="O57" i="5"/>
  <c r="Z56" i="5"/>
  <c r="Y56" i="5"/>
  <c r="X56" i="5"/>
  <c r="W56" i="5"/>
  <c r="S56" i="5"/>
  <c r="R56" i="5"/>
  <c r="Q56" i="5"/>
  <c r="P56" i="5"/>
  <c r="O56" i="5"/>
  <c r="Z55" i="5"/>
  <c r="Y55" i="5"/>
  <c r="X55" i="5"/>
  <c r="W55" i="5"/>
  <c r="S55" i="5"/>
  <c r="R55" i="5"/>
  <c r="Q55" i="5"/>
  <c r="P55" i="5"/>
  <c r="O55" i="5"/>
  <c r="Z54" i="5"/>
  <c r="Y54" i="5"/>
  <c r="X54" i="5"/>
  <c r="W54" i="5"/>
  <c r="S54" i="5"/>
  <c r="R54" i="5"/>
  <c r="Q54" i="5"/>
  <c r="P54" i="5"/>
  <c r="O54" i="5"/>
  <c r="Z53" i="5"/>
  <c r="Y53" i="5"/>
  <c r="X53" i="5"/>
  <c r="W53" i="5"/>
  <c r="S53" i="5"/>
  <c r="R53" i="5"/>
  <c r="Q53" i="5"/>
  <c r="P53" i="5"/>
  <c r="O53" i="5"/>
  <c r="Z52" i="5"/>
  <c r="Y52" i="5"/>
  <c r="X52" i="5"/>
  <c r="W52" i="5"/>
  <c r="S52" i="5"/>
  <c r="R52" i="5"/>
  <c r="Q52" i="5"/>
  <c r="P52" i="5"/>
  <c r="O52" i="5"/>
  <c r="Z51" i="5"/>
  <c r="Y51" i="5"/>
  <c r="X51" i="5"/>
  <c r="W51" i="5"/>
  <c r="S51" i="5"/>
  <c r="R51" i="5"/>
  <c r="Q51" i="5"/>
  <c r="P51" i="5"/>
  <c r="O51" i="5"/>
  <c r="Z50" i="5"/>
  <c r="Y50" i="5"/>
  <c r="X50" i="5"/>
  <c r="W50" i="5"/>
  <c r="S50" i="5"/>
  <c r="R50" i="5"/>
  <c r="Q50" i="5"/>
  <c r="P50" i="5"/>
  <c r="O50" i="5"/>
  <c r="Z49" i="5"/>
  <c r="Y49" i="5"/>
  <c r="X49" i="5"/>
  <c r="W49" i="5"/>
  <c r="S49" i="5"/>
  <c r="R49" i="5"/>
  <c r="Q49" i="5"/>
  <c r="P49" i="5"/>
  <c r="O49" i="5"/>
  <c r="Z48" i="5"/>
  <c r="Y48" i="5"/>
  <c r="X48" i="5"/>
  <c r="W48" i="5"/>
  <c r="S48" i="5"/>
  <c r="R48" i="5"/>
  <c r="Q48" i="5"/>
  <c r="P48" i="5"/>
  <c r="O48" i="5"/>
  <c r="Z47" i="5"/>
  <c r="Y47" i="5"/>
  <c r="X47" i="5"/>
  <c r="W47" i="5"/>
  <c r="S47" i="5"/>
  <c r="R47" i="5"/>
  <c r="Q47" i="5"/>
  <c r="P47" i="5"/>
  <c r="O47" i="5"/>
  <c r="Z46" i="5"/>
  <c r="Y46" i="5"/>
  <c r="X46" i="5"/>
  <c r="W46" i="5"/>
  <c r="S46" i="5"/>
  <c r="R46" i="5"/>
  <c r="Q46" i="5"/>
  <c r="P46" i="5"/>
  <c r="O46" i="5"/>
  <c r="Z45" i="5"/>
  <c r="Y45" i="5"/>
  <c r="X45" i="5"/>
  <c r="W45" i="5"/>
  <c r="S45" i="5"/>
  <c r="R45" i="5"/>
  <c r="Q45" i="5"/>
  <c r="P45" i="5"/>
  <c r="O45" i="5"/>
  <c r="Z44" i="5"/>
  <c r="Y44" i="5"/>
  <c r="X44" i="5"/>
  <c r="W44" i="5"/>
  <c r="S44" i="5"/>
  <c r="R44" i="5"/>
  <c r="Q44" i="5"/>
  <c r="P44" i="5"/>
  <c r="O44" i="5"/>
  <c r="Z43" i="5"/>
  <c r="Y43" i="5"/>
  <c r="X43" i="5"/>
  <c r="W43" i="5"/>
  <c r="S43" i="5"/>
  <c r="R43" i="5"/>
  <c r="Q43" i="5"/>
  <c r="P43" i="5"/>
  <c r="O43" i="5"/>
  <c r="Z42" i="5"/>
  <c r="Y42" i="5"/>
  <c r="X42" i="5"/>
  <c r="W42" i="5"/>
  <c r="S42" i="5"/>
  <c r="R42" i="5"/>
  <c r="Q42" i="5"/>
  <c r="P42" i="5"/>
  <c r="O42" i="5"/>
  <c r="Z41" i="5"/>
  <c r="Y41" i="5"/>
  <c r="X41" i="5"/>
  <c r="W41" i="5"/>
  <c r="S41" i="5"/>
  <c r="R41" i="5"/>
  <c r="Q41" i="5"/>
  <c r="P41" i="5"/>
  <c r="O41" i="5"/>
  <c r="Z40" i="5"/>
  <c r="Y40" i="5"/>
  <c r="X40" i="5"/>
  <c r="W40" i="5"/>
  <c r="S40" i="5"/>
  <c r="R40" i="5"/>
  <c r="Q40" i="5"/>
  <c r="P40" i="5"/>
  <c r="O40" i="5"/>
  <c r="Z39" i="5"/>
  <c r="Y39" i="5"/>
  <c r="X39" i="5"/>
  <c r="W39" i="5"/>
  <c r="S39" i="5"/>
  <c r="R39" i="5"/>
  <c r="Q39" i="5"/>
  <c r="P39" i="5"/>
  <c r="O39" i="5"/>
  <c r="Z38" i="5"/>
  <c r="Y38" i="5"/>
  <c r="X38" i="5"/>
  <c r="W38" i="5"/>
  <c r="S38" i="5"/>
  <c r="R38" i="5"/>
  <c r="Q38" i="5"/>
  <c r="P38" i="5"/>
  <c r="O38" i="5"/>
  <c r="Z37" i="5"/>
  <c r="Y37" i="5"/>
  <c r="X37" i="5"/>
  <c r="W37" i="5"/>
  <c r="S37" i="5"/>
  <c r="R37" i="5"/>
  <c r="Q37" i="5"/>
  <c r="P37" i="5"/>
  <c r="O37" i="5"/>
  <c r="Z36" i="5"/>
  <c r="Y36" i="5"/>
  <c r="X36" i="5"/>
  <c r="W36" i="5"/>
  <c r="S36" i="5"/>
  <c r="R36" i="5"/>
  <c r="Q36" i="5"/>
  <c r="P36" i="5"/>
  <c r="O36" i="5"/>
  <c r="Z35" i="5"/>
  <c r="Y35" i="5"/>
  <c r="X35" i="5"/>
  <c r="W35" i="5"/>
  <c r="S35" i="5"/>
  <c r="R35" i="5"/>
  <c r="Q35" i="5"/>
  <c r="P35" i="5"/>
  <c r="O35" i="5"/>
  <c r="Z34" i="5"/>
  <c r="Y34" i="5"/>
  <c r="X34" i="5"/>
  <c r="W34" i="5"/>
  <c r="S34" i="5"/>
  <c r="R34" i="5"/>
  <c r="Q34" i="5"/>
  <c r="P34" i="5"/>
  <c r="O34" i="5"/>
  <c r="Z33" i="5"/>
  <c r="Y33" i="5"/>
  <c r="X33" i="5"/>
  <c r="W33" i="5"/>
  <c r="S33" i="5"/>
  <c r="R33" i="5"/>
  <c r="Q33" i="5"/>
  <c r="P33" i="5"/>
  <c r="O33" i="5"/>
  <c r="Z32" i="5"/>
  <c r="Y32" i="5"/>
  <c r="X32" i="5"/>
  <c r="W32" i="5"/>
  <c r="S32" i="5"/>
  <c r="R32" i="5"/>
  <c r="Q32" i="5"/>
  <c r="P32" i="5"/>
  <c r="O32" i="5"/>
  <c r="Z31" i="5"/>
  <c r="Y31" i="5"/>
  <c r="X31" i="5"/>
  <c r="W31" i="5"/>
  <c r="S31" i="5"/>
  <c r="R31" i="5"/>
  <c r="Q31" i="5"/>
  <c r="P31" i="5"/>
  <c r="O31" i="5"/>
  <c r="Z30" i="5"/>
  <c r="Y30" i="5"/>
  <c r="X30" i="5"/>
  <c r="W30" i="5"/>
  <c r="S30" i="5"/>
  <c r="R30" i="5"/>
  <c r="Q30" i="5"/>
  <c r="P30" i="5"/>
  <c r="O30" i="5"/>
  <c r="Z29" i="5"/>
  <c r="Y29" i="5"/>
  <c r="X29" i="5"/>
  <c r="W29" i="5"/>
  <c r="S29" i="5"/>
  <c r="R29" i="5"/>
  <c r="Q29" i="5"/>
  <c r="P29" i="5"/>
  <c r="O29" i="5"/>
  <c r="Z28" i="5"/>
  <c r="Y28" i="5"/>
  <c r="X28" i="5"/>
  <c r="W28" i="5"/>
  <c r="S28" i="5"/>
  <c r="R28" i="5"/>
  <c r="Q28" i="5"/>
  <c r="P28" i="5"/>
  <c r="O28" i="5"/>
  <c r="Z27" i="5"/>
  <c r="Y27" i="5"/>
  <c r="X27" i="5"/>
  <c r="W27" i="5"/>
  <c r="S27" i="5"/>
  <c r="R27" i="5"/>
  <c r="Q27" i="5"/>
  <c r="P27" i="5"/>
  <c r="O27" i="5"/>
  <c r="Z26" i="5"/>
  <c r="Y26" i="5"/>
  <c r="X26" i="5"/>
  <c r="W26" i="5"/>
  <c r="S26" i="5"/>
  <c r="R26" i="5"/>
  <c r="Q26" i="5"/>
  <c r="P26" i="5"/>
  <c r="O26" i="5"/>
  <c r="Z25" i="5"/>
  <c r="Y25" i="5"/>
  <c r="X25" i="5"/>
  <c r="W25" i="5"/>
  <c r="S25" i="5"/>
  <c r="R25" i="5"/>
  <c r="Q25" i="5"/>
  <c r="P25" i="5"/>
  <c r="O25" i="5"/>
  <c r="Z24" i="5"/>
  <c r="Y24" i="5"/>
  <c r="X24" i="5"/>
  <c r="W24" i="5"/>
  <c r="S24" i="5"/>
  <c r="R24" i="5"/>
  <c r="Q24" i="5"/>
  <c r="P24" i="5"/>
  <c r="O24" i="5"/>
  <c r="Z23" i="5"/>
  <c r="Y23" i="5"/>
  <c r="X23" i="5"/>
  <c r="W23" i="5"/>
  <c r="S23" i="5"/>
  <c r="R23" i="5"/>
  <c r="Q23" i="5"/>
  <c r="P23" i="5"/>
  <c r="O23" i="5"/>
  <c r="Z22" i="5"/>
  <c r="Y22" i="5"/>
  <c r="X22" i="5"/>
  <c r="W22" i="5"/>
  <c r="S22" i="5"/>
  <c r="R22" i="5"/>
  <c r="Q22" i="5"/>
  <c r="P22" i="5"/>
  <c r="O22" i="5"/>
  <c r="Z21" i="5"/>
  <c r="Y21" i="5"/>
  <c r="X21" i="5"/>
  <c r="W21" i="5"/>
  <c r="S21" i="5"/>
  <c r="R21" i="5"/>
  <c r="Q21" i="5"/>
  <c r="P21" i="5"/>
  <c r="O21" i="5"/>
  <c r="Z20" i="5"/>
  <c r="Y20" i="5"/>
  <c r="X20" i="5"/>
  <c r="W20" i="5"/>
  <c r="S20" i="5"/>
  <c r="R20" i="5"/>
  <c r="Q20" i="5"/>
  <c r="P20" i="5"/>
  <c r="O20" i="5"/>
  <c r="Z19" i="5"/>
  <c r="Y19" i="5"/>
  <c r="X19" i="5"/>
  <c r="W19" i="5"/>
  <c r="S19" i="5"/>
  <c r="R19" i="5"/>
  <c r="Q19" i="5"/>
  <c r="P19" i="5"/>
  <c r="O19" i="5"/>
  <c r="Z18" i="5"/>
  <c r="Y18" i="5"/>
  <c r="X18" i="5"/>
  <c r="W18" i="5"/>
  <c r="S18" i="5"/>
  <c r="R18" i="5"/>
  <c r="Q18" i="5"/>
  <c r="P18" i="5"/>
  <c r="O18" i="5"/>
  <c r="Z17" i="5"/>
  <c r="Y17" i="5"/>
  <c r="X17" i="5"/>
  <c r="W17" i="5"/>
  <c r="S17" i="5"/>
  <c r="R17" i="5"/>
  <c r="Q17" i="5"/>
  <c r="P17" i="5"/>
  <c r="O17" i="5"/>
  <c r="Z16" i="5"/>
  <c r="Y16" i="5"/>
  <c r="X16" i="5"/>
  <c r="W16" i="5"/>
  <c r="S16" i="5"/>
  <c r="R16" i="5"/>
  <c r="Q16" i="5"/>
  <c r="P16" i="5"/>
  <c r="O16" i="5"/>
  <c r="Z15" i="5"/>
  <c r="Y15" i="5"/>
  <c r="X15" i="5"/>
  <c r="W15" i="5"/>
  <c r="S15" i="5"/>
  <c r="R15" i="5"/>
  <c r="Q15" i="5"/>
  <c r="P15" i="5"/>
  <c r="O15" i="5"/>
  <c r="Z14" i="5"/>
  <c r="Y14" i="5"/>
  <c r="X14" i="5"/>
  <c r="W14" i="5"/>
  <c r="S14" i="5"/>
  <c r="R14" i="5"/>
  <c r="Q14" i="5"/>
  <c r="P14" i="5"/>
  <c r="O14" i="5"/>
  <c r="Z13" i="5"/>
  <c r="Y13" i="5"/>
  <c r="X13" i="5"/>
  <c r="W13" i="5"/>
  <c r="S13" i="5"/>
  <c r="R13" i="5"/>
  <c r="Q13" i="5"/>
  <c r="P13" i="5"/>
  <c r="O13" i="5"/>
  <c r="Z12" i="5"/>
  <c r="Y12" i="5"/>
  <c r="X12" i="5"/>
  <c r="W12" i="5"/>
  <c r="S12" i="5"/>
  <c r="R12" i="5"/>
  <c r="Q12" i="5"/>
  <c r="P12" i="5"/>
  <c r="O12" i="5"/>
  <c r="Z11" i="5"/>
  <c r="Y11" i="5"/>
  <c r="X11" i="5"/>
  <c r="W11" i="5"/>
  <c r="S11" i="5"/>
  <c r="R11" i="5"/>
  <c r="Q11" i="5"/>
  <c r="P11" i="5"/>
  <c r="O11" i="5"/>
  <c r="Z10" i="5"/>
  <c r="Y10" i="5"/>
  <c r="X10" i="5"/>
  <c r="W10" i="5"/>
  <c r="S10" i="5"/>
  <c r="R10" i="5"/>
  <c r="Q10" i="5"/>
  <c r="P10" i="5"/>
  <c r="O10" i="5"/>
  <c r="Z9" i="5"/>
  <c r="Y9" i="5"/>
  <c r="X9" i="5"/>
  <c r="W9" i="5"/>
  <c r="S9" i="5"/>
  <c r="R9" i="5"/>
  <c r="Q9" i="5"/>
  <c r="P9" i="5"/>
  <c r="O9" i="5"/>
  <c r="Z8" i="5"/>
  <c r="Y8" i="5"/>
  <c r="X8" i="5"/>
  <c r="W8" i="5"/>
  <c r="S8" i="5"/>
  <c r="R8" i="5"/>
  <c r="Q8" i="5"/>
  <c r="P8" i="5"/>
  <c r="O8" i="5"/>
  <c r="Z7" i="5"/>
  <c r="Y7" i="5"/>
  <c r="X7" i="5"/>
  <c r="W7" i="5"/>
  <c r="S7" i="5"/>
  <c r="R7" i="5"/>
  <c r="Q7" i="5"/>
  <c r="P7" i="5"/>
  <c r="O7" i="5"/>
  <c r="Z6" i="5"/>
  <c r="Y6" i="5"/>
  <c r="X6" i="5"/>
  <c r="W6" i="5"/>
  <c r="S6" i="5"/>
  <c r="R6" i="5"/>
  <c r="Q6" i="5"/>
  <c r="P6" i="5"/>
  <c r="O6" i="5"/>
  <c r="Z5" i="5"/>
  <c r="Y5" i="5"/>
  <c r="X5" i="5"/>
  <c r="W5" i="5"/>
  <c r="S5" i="5"/>
  <c r="R5" i="5"/>
  <c r="Q5" i="5"/>
  <c r="P5" i="5"/>
  <c r="O5" i="5"/>
  <c r="Z4" i="5"/>
  <c r="Y4" i="5"/>
  <c r="X4" i="5"/>
  <c r="W4" i="5"/>
  <c r="S4" i="5"/>
  <c r="R4" i="5"/>
  <c r="Q4" i="5"/>
  <c r="P4" i="5"/>
  <c r="O4" i="5"/>
  <c r="Z3" i="5"/>
  <c r="Y3" i="5"/>
  <c r="X3" i="5"/>
  <c r="W3" i="5"/>
  <c r="S3" i="5"/>
  <c r="R3" i="5"/>
  <c r="Q3" i="5"/>
  <c r="P3" i="5"/>
  <c r="O3" i="5"/>
  <c r="Z2" i="5"/>
  <c r="Y2" i="5"/>
  <c r="X2" i="5"/>
  <c r="S2" i="5"/>
  <c r="R2" i="5"/>
  <c r="Q2" i="5"/>
  <c r="P2" i="5"/>
  <c r="O2" i="5"/>
  <c r="I12" i="7"/>
  <c r="E36" i="7"/>
  <c r="F7" i="7"/>
  <c r="M8" i="7"/>
  <c r="E35" i="7"/>
  <c r="C7" i="7"/>
  <c r="C6" i="7"/>
  <c r="B35" i="7"/>
  <c r="E34" i="7"/>
  <c r="C4" i="7"/>
  <c r="I14" i="7"/>
  <c r="C5" i="7"/>
  <c r="I13" i="7"/>
  <c r="C19" i="3" l="1"/>
  <c r="C3" i="3"/>
  <c r="C6" i="3"/>
  <c r="C8" i="3"/>
  <c r="C9" i="3"/>
  <c r="C11" i="3"/>
  <c r="W3" i="1" l="1"/>
  <c r="W4" i="1"/>
  <c r="W5" i="1"/>
  <c r="W6" i="1"/>
  <c r="W7"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C5" i="3" l="1"/>
  <c r="C12" i="3"/>
  <c r="C4" i="3"/>
  <c r="C21" i="3"/>
  <c r="C20" i="3"/>
  <c r="C2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<sst xmlns="http://schemas.openxmlformats.org/spreadsheetml/2006/main" count="3530" uniqueCount="101">
  <si>
    <t>Sr No</t>
  </si>
  <si>
    <t>Service Line</t>
  </si>
  <si>
    <t>GEO</t>
  </si>
  <si>
    <t>OnShore/Off Shore</t>
  </si>
  <si>
    <t>Level</t>
  </si>
  <si>
    <t>Diversity Mix</t>
  </si>
  <si>
    <t>Source</t>
  </si>
  <si>
    <t>Status</t>
  </si>
  <si>
    <t>DOJ</t>
  </si>
  <si>
    <t>JD received date</t>
  </si>
  <si>
    <t>Offer date</t>
  </si>
  <si>
    <t>Offer Drop Date(if any)</t>
  </si>
  <si>
    <t>Drop Month</t>
  </si>
  <si>
    <t>Year Offered</t>
  </si>
  <si>
    <t>Offered Month</t>
  </si>
  <si>
    <t>Offered Qtr</t>
  </si>
  <si>
    <t>Joined Month</t>
  </si>
  <si>
    <t>Joined Qtr</t>
  </si>
  <si>
    <t>Drop Qtr</t>
  </si>
  <si>
    <t> </t>
  </si>
  <si>
    <t>India</t>
  </si>
  <si>
    <t>Off Shore</t>
  </si>
  <si>
    <t>M</t>
  </si>
  <si>
    <t>Direct</t>
  </si>
  <si>
    <t>Joined</t>
  </si>
  <si>
    <t>Others</t>
  </si>
  <si>
    <t>F</t>
  </si>
  <si>
    <t>Offer Drop</t>
  </si>
  <si>
    <t>Referral</t>
  </si>
  <si>
    <t>Consultant Partner</t>
  </si>
  <si>
    <t>UK</t>
  </si>
  <si>
    <t>OnShore</t>
  </si>
  <si>
    <t>Philippines</t>
  </si>
  <si>
    <t>US</t>
  </si>
  <si>
    <t>South Africa</t>
  </si>
  <si>
    <t>Romania</t>
  </si>
  <si>
    <t>Offered</t>
  </si>
  <si>
    <t>ABCD</t>
  </si>
  <si>
    <t>EFGH</t>
  </si>
  <si>
    <t>IJKL</t>
  </si>
  <si>
    <t>MNOP</t>
  </si>
  <si>
    <t>QRST</t>
  </si>
  <si>
    <t>A</t>
  </si>
  <si>
    <t>B</t>
  </si>
  <si>
    <t>C</t>
  </si>
  <si>
    <t>Joining Ageing 
(Difference between JD received date and DOJ)</t>
  </si>
  <si>
    <t>offered Ageing
(Difference between JD received date and Offered date)</t>
  </si>
  <si>
    <t>Joined Within SLA Yes/No
(SLA is 120 days from JD received date)</t>
  </si>
  <si>
    <t>Internal/External Fill
(Direct &amp; Referral is Internal fill)</t>
  </si>
  <si>
    <t>Base data</t>
  </si>
  <si>
    <t>Total Joiners</t>
  </si>
  <si>
    <t>Joiners within SLA</t>
  </si>
  <si>
    <t>Diversity Joiners</t>
  </si>
  <si>
    <t>Overall Diversity %</t>
  </si>
  <si>
    <t>Overall Offers</t>
  </si>
  <si>
    <t>Diversity Offers</t>
  </si>
  <si>
    <t>Diversity Offer %</t>
  </si>
  <si>
    <t>Total Internal Fill</t>
  </si>
  <si>
    <t>Internal Fill rate</t>
  </si>
  <si>
    <t>Field</t>
  </si>
  <si>
    <t>Deninition</t>
  </si>
  <si>
    <t>Value</t>
  </si>
  <si>
    <t>Total no. of joiners</t>
  </si>
  <si>
    <t>All the joiners who joined wihin 120 days from JD received date</t>
  </si>
  <si>
    <t>On-Time Hiring</t>
  </si>
  <si>
    <t>% of joiners within SLA</t>
  </si>
  <si>
    <t>Any category of joiners apart from Male</t>
  </si>
  <si>
    <t>% of diversity joiners</t>
  </si>
  <si>
    <t>Total offers currently in pipeline</t>
  </si>
  <si>
    <t>Total no. of diversity offers currently in pipeline</t>
  </si>
  <si>
    <t>% of diversity offers currently in pipeline</t>
  </si>
  <si>
    <t>Total no. of joiners where source of hire is either Direct or Referral</t>
  </si>
  <si>
    <t>% of internal fill</t>
  </si>
  <si>
    <t>Overall</t>
  </si>
  <si>
    <t>Value of below mentioned table should change based of service line selected in B16</t>
  </si>
  <si>
    <t xml:space="preserve">IJKL </t>
  </si>
  <si>
    <t xml:space="preserve"> QRST</t>
  </si>
  <si>
    <t xml:space="preserve"> ABCD</t>
  </si>
  <si>
    <t xml:space="preserve">F </t>
  </si>
  <si>
    <t xml:space="preserve"> F</t>
  </si>
  <si>
    <t>Create formula to populate values</t>
  </si>
  <si>
    <t>Row Labels</t>
  </si>
  <si>
    <t>Grand Total</t>
  </si>
  <si>
    <t>Count of Status</t>
  </si>
  <si>
    <t>Male</t>
  </si>
  <si>
    <t>Female</t>
  </si>
  <si>
    <t>Column Labels</t>
  </si>
  <si>
    <t>External Fill</t>
  </si>
  <si>
    <t>Internal Fill</t>
  </si>
  <si>
    <t>Yes</t>
  </si>
  <si>
    <t>PivotTable4</t>
  </si>
  <si>
    <t>PivotTable8</t>
  </si>
  <si>
    <t>PivotTable9</t>
  </si>
  <si>
    <t>PivotTable10</t>
  </si>
  <si>
    <t>PivotTable13</t>
  </si>
  <si>
    <t>PivotTable15</t>
  </si>
  <si>
    <t>No</t>
  </si>
  <si>
    <t>% of joiners not in SLA</t>
  </si>
  <si>
    <t>Column1</t>
  </si>
  <si>
    <t>Column2</t>
  </si>
  <si>
    <t>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</si>
</sst>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yy;@"/>
    <numFmt numFmtId="165" formatCode="\x\x\x\x\x"/>
  </numFmts>
  <fonts count="6" x14ac:knownFonts="1">
    <font>
      <sz val="11"/>
      <color theme="1"/>
      <name val="Aptos Narrow"/>
      <family val="2"/>
      <scheme val="minor"/>
    </font>
    <font>
      <b/>
      <sz val="10"/>
      <color theme="0"/>
      <name val="Aptos Narrow"/>
      <family val="2"/>
      <scheme val="minor"/>
    </font>
    <font>
      <b/>
      <sz val="11"/>
      <color theme="1"/>
      <name val="Aptos Narrow"/>
      <family val="2"/>
      <scheme val="minor"/>
    </font>
    <font>
      <sz val="11"/>
      <color rgb="FFFF0000"/>
      <name val="Aptos Narrow"/>
      <family val="2"/>
      <scheme val="minor"/>
    </font>
    <font>
      <sz val="11"/>
      <color theme="1"/>
      <name val="Calibri"/>
      <family val="2"/>
    </font>
    <font>
      <sz val="8"/>
      <name val="Aptos Narrow"/>
      <family val="2"/>
      <scheme val="minor"/>
    </font>
  </fonts>
  <fills count="10">
    <fill>
      <patternFill patternType="none"/>
    </fill>
    <fill>
      <patternFill patternType="gray125"/>
    </fill>
    <fill>
      <patternFill patternType="solid">
        <fgColor theme="8" tint="-0.249977111117893"/>
        <bgColor indexed="64"/>
      </patternFill>
    </fill>
    <fill>
      <patternFill patternType="solid">
        <fgColor theme="4"/>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7" tint="0.59999389629810485"/>
        <bgColor theme="7" tint="0.59999389629810485"/>
      </patternFill>
    </fill>
    <fill>
      <patternFill patternType="solid">
        <fgColor theme="7" tint="0.79998168889431442"/>
        <bgColor theme="7" tint="0.79998168889431442"/>
      </patternFill>
    </fill>
    <fill>
      <patternFill patternType="solid">
        <fgColor theme="4" tint="0.79998168889431442"/>
        <bgColor theme="4" tint="0.79998168889431442"/>
      </patternFill>
    </fill>
    <fill>
      <patternFill patternType="solid">
        <fgColor theme="8" tint="0.79998168889431442"/>
        <bgColor indexed="64"/>
      </patternFill>
    </fill>
  </fills>
  <borders count="9">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top/>
      <bottom style="thin">
        <color theme="4" tint="0.39997558519241921"/>
      </bottom>
      <diagonal/>
    </border>
    <border>
      <left/>
      <right/>
      <top style="thin">
        <color theme="4" tint="0.39997558519241921"/>
      </top>
      <bottom/>
      <diagonal/>
    </border>
    <border>
      <left style="thin">
        <color indexed="64"/>
      </left>
      <right style="thin">
        <color indexed="64"/>
      </right>
      <top/>
      <bottom/>
      <diagonal/>
    </border>
    <border>
      <left style="thin">
        <color theme="0"/>
      </left>
      <right style="thin">
        <color theme="0"/>
      </right>
      <top/>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15" fontId="1" fillId="2" borderId="2"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0" fontId="1" fillId="3" borderId="2" xfId="0" applyFont="1" applyFill="1" applyBorder="1" applyAlignment="1">
      <alignment horizontal="center" vertical="center"/>
    </xf>
    <xf numFmtId="164" fontId="1" fillId="3" borderId="2" xfId="0" applyNumberFormat="1" applyFont="1" applyFill="1" applyBorder="1" applyAlignment="1">
      <alignment horizontal="center" vertical="center"/>
    </xf>
    <xf numFmtId="164" fontId="0" fillId="0" borderId="0" xfId="0" applyNumberFormat="1"/>
    <xf numFmtId="0" fontId="1" fillId="3" borderId="2" xfId="0" applyFont="1" applyFill="1" applyBorder="1" applyAlignment="1">
      <alignment horizontal="center" vertical="center" wrapText="1"/>
    </xf>
    <xf numFmtId="0" fontId="0" fillId="0" borderId="3" xfId="0" applyBorder="1"/>
    <xf numFmtId="0" fontId="2" fillId="5" borderId="3" xfId="0" applyFont="1" applyFill="1" applyBorder="1" applyAlignment="1">
      <alignment horizontal="center"/>
    </xf>
    <xf numFmtId="0" fontId="2" fillId="0" borderId="0" xfId="0" applyFont="1"/>
    <xf numFmtId="165" fontId="0" fillId="0" borderId="0" xfId="0" applyNumberFormat="1"/>
    <xf numFmtId="14" fontId="0" fillId="0" borderId="0" xfId="0" applyNumberFormat="1"/>
    <xf numFmtId="0" fontId="0" fillId="6" borderId="4" xfId="0" applyFill="1" applyBorder="1"/>
    <xf numFmtId="0" fontId="0" fillId="7" borderId="4" xfId="0" applyFill="1" applyBorder="1"/>
    <xf numFmtId="0" fontId="3" fillId="0" borderId="0" xfId="0" applyFont="1"/>
    <xf numFmtId="0" fontId="0" fillId="0" borderId="0" xfId="0" pivotButton="1"/>
    <xf numFmtId="0" fontId="0" fillId="0" borderId="0" xfId="0" applyAlignment="1">
      <alignment horizontal="left"/>
    </xf>
    <xf numFmtId="10" fontId="0" fillId="0" borderId="0" xfId="0" applyNumberFormat="1"/>
    <xf numFmtId="10" fontId="0" fillId="0" borderId="0" xfId="0" applyNumberFormat="1" applyAlignment="1">
      <alignment wrapText="1"/>
    </xf>
    <xf numFmtId="0" fontId="4" fillId="0" borderId="0" xfId="0" applyFont="1" applyAlignment="1">
      <alignment vertical="center"/>
    </xf>
    <xf numFmtId="10" fontId="0" fillId="0" borderId="3" xfId="0" applyNumberFormat="1" applyBorder="1"/>
    <xf numFmtId="0" fontId="2" fillId="8" borderId="5" xfId="0" applyFont="1" applyFill="1" applyBorder="1"/>
    <xf numFmtId="0" fontId="0" fillId="9" borderId="0" xfId="0" applyFill="1"/>
    <xf numFmtId="0" fontId="2" fillId="8" borderId="6" xfId="0" applyFont="1" applyFill="1" applyBorder="1" applyAlignment="1">
      <alignment horizontal="left"/>
    </xf>
    <xf numFmtId="0" fontId="2" fillId="8" borderId="6" xfId="0" applyFont="1" applyFill="1" applyBorder="1"/>
    <xf numFmtId="10" fontId="0" fillId="9" borderId="0" xfId="0" applyNumberFormat="1" applyFill="1"/>
    <xf numFmtId="10" fontId="0" fillId="0" borderId="7" xfId="0" applyNumberFormat="1" applyBorder="1" applyAlignment="1">
      <alignment wrapText="1"/>
    </xf>
    <xf numFmtId="10" fontId="0" fillId="0" borderId="7" xfId="0" applyNumberFormat="1" applyBorder="1"/>
    <xf numFmtId="0" fontId="0" fillId="7" borderId="8" xfId="0" applyFill="1" applyBorder="1"/>
    <xf numFmtId="10" fontId="4" fillId="0" borderId="0" xfId="0" applyNumberFormat="1" applyFont="1" applyAlignment="1">
      <alignment vertical="center"/>
    </xf>
    <xf numFmtId="0" fontId="2" fillId="4" borderId="0" xfId="0" applyFont="1" applyFill="1" applyAlignment="1">
      <alignment horizontal="center"/>
    </xf>
    <xf numFmtId="0" fontId="2" fillId="5" borderId="0" xfId="0" applyFont="1" applyFill="1" applyAlignment="1">
      <alignment horizontal="center"/>
    </xf>
    <xf numFmtId="0" fontId="0" fillId="0" borderId="0" xfId="0" applyNumberFormat="1"/>
  </cellXfs>
  <cellStyles count="1">
    <cellStyle name="Normal" xfId="0" builtinId="0"/>
  </cellStyles>
  <dxfs count="43">
    <dxf>
      <fill>
        <patternFill>
          <bgColor rgb="FFFF0000"/>
        </patternFill>
      </fill>
    </dxf>
    <dxf>
      <fill>
        <patternFill>
          <bgColor rgb="FFFF0000"/>
        </patternFill>
      </fill>
    </dxf>
    <dxf>
      <numFmt numFmtId="0" formatCode="General"/>
    </dxf>
    <dxf>
      <numFmt numFmtId="0" formatCode="General"/>
    </dxf>
    <dxf>
      <numFmt numFmtId="0" formatCode="General"/>
    </dxf>
    <dxf>
      <numFmt numFmtId="0" formatCode="General"/>
    </dxf>
    <dxf>
      <numFmt numFmtId="165" formatCode="\x\x\x\x\x"/>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19" formatCode="dd/mm/yyyy"/>
    </dxf>
    <dxf>
      <numFmt numFmtId="19" formatCode="dd/mm/yyyy"/>
    </dxf>
    <dxf>
      <numFmt numFmtId="19" formatCode="dd/mm/yyyy"/>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ptos Narrow"/>
        <family val="2"/>
        <scheme val="minor"/>
      </font>
      <fill>
        <patternFill patternType="solid">
          <fgColor indexed="64"/>
          <bgColor rgb="FFFFFF00"/>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5" formatCode="\x\x\x\x\x"/>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19" formatCode="dd/mm/yyyy"/>
    </dxf>
    <dxf>
      <numFmt numFmtId="19" formatCode="dd/mm/yyyy"/>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ptos Narrow"/>
        <family val="2"/>
        <scheme val="minor"/>
      </font>
      <fill>
        <patternFill patternType="solid">
          <fgColor indexed="64"/>
          <bgColor rgb="FFFFFF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03366"/>
      <color rgb="FF000099"/>
      <color rgb="FFF9E7F7"/>
      <color rgb="FFDC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[WipTest_Megha Prasad.xlsx]Pivots!PivotTable4</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Offer Status Overview</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9338735809650623E-17"/>
              <c:y val="5.7403226694565275E-3"/>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fld id="{47AB382A-D874-4BD9-B19D-25EA718D9E3A}" type="VALUE">
                  <a:rPr lang="en-US" sz="1000" b="1"/>
                  <a:pPr>
                    <a:defRPr sz="1000" b="1">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735494323860249E-17"/>
              <c:y val="-1.1579888498284518E-2"/>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fld id="{C340D5EE-F8F3-4A0F-B739-5AA3BA8BF51D}" type="VALUE">
                  <a:rPr lang="en-US" sz="1000" b="1"/>
                  <a:pPr>
                    <a:defRPr sz="1000" b="1">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5470988647720498E-16"/>
              <c:y val="-8.5007185354048372E-4"/>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fld id="{D04CC8D8-BE3B-4460-A3D0-8294FCAF770F}" type="VALUE">
                  <a:rPr lang="en-US" sz="1000" b="1"/>
                  <a:pPr>
                    <a:defRPr sz="1000" b="1">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Pivots!$B$3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8DA-44B6-A691-00D67D277AE3}"/>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98DA-44B6-A691-00D67D277AE3}"/>
              </c:ext>
            </c:extLst>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8DA-44B6-A691-00D67D277AE3}"/>
              </c:ext>
            </c:extLst>
          </c:dPt>
          <c:dLbls>
            <c:dLbl>
              <c:idx val="0"/>
              <c:layout>
                <c:manualLayout>
                  <c:x val="1.9338735809650623E-17"/>
                  <c:y val="5.7403226694565275E-3"/>
                </c:manualLayout>
              </c:layout>
              <c:tx>
                <c:rich>
                  <a:bodyPr/>
                  <a:lstStyle/>
                  <a:p>
                    <a:fld id="{47AB382A-D874-4BD9-B19D-25EA718D9E3A}"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98DA-44B6-A691-00D67D277AE3}"/>
                </c:ext>
              </c:extLst>
            </c:dLbl>
            <c:dLbl>
              <c:idx val="1"/>
              <c:layout>
                <c:manualLayout>
                  <c:x val="-7.735494323860249E-17"/>
                  <c:y val="-1.1579888498284518E-2"/>
                </c:manualLayout>
              </c:layout>
              <c:tx>
                <c:rich>
                  <a:bodyPr/>
                  <a:lstStyle/>
                  <a:p>
                    <a:fld id="{C340D5EE-F8F3-4A0F-B739-5AA3BA8BF51D}"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98DA-44B6-A691-00D67D277AE3}"/>
                </c:ext>
              </c:extLst>
            </c:dLbl>
            <c:dLbl>
              <c:idx val="2"/>
              <c:layout>
                <c:manualLayout>
                  <c:x val="-1.5470988647720498E-16"/>
                  <c:y val="-8.5007185354048372E-4"/>
                </c:manualLayout>
              </c:layout>
              <c:tx>
                <c:rich>
                  <a:bodyPr/>
                  <a:lstStyle/>
                  <a:p>
                    <a:fld id="{D04CC8D8-BE3B-4460-A3D0-8294FCAF770F}"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98DA-44B6-A691-00D67D277AE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Pivots!$A$4:$A$7</c:f>
              <c:strCache>
                <c:ptCount val="3"/>
                <c:pt idx="0">
                  <c:v>Joined</c:v>
                </c:pt>
                <c:pt idx="1">
                  <c:v>Offer Drop</c:v>
                </c:pt>
                <c:pt idx="2">
                  <c:v>Offered</c:v>
                </c:pt>
              </c:strCache>
            </c:strRef>
          </c:cat>
          <c:val>
            <c:numRef>
              <c:f>Pivots!$B$4:$B$7</c:f>
              <c:numCache>
                <c:formatCode>General</c:formatCode>
                <c:ptCount val="3"/>
                <c:pt idx="0">
                  <c:v>135</c:v>
                </c:pt>
                <c:pt idx="1">
                  <c:v>30</c:v>
                </c:pt>
                <c:pt idx="2">
                  <c:v>25</c:v>
                </c:pt>
              </c:numCache>
            </c:numRef>
          </c:val>
          <c:extLst>
            <c:ext xmlns:c16="http://schemas.microsoft.com/office/drawing/2014/chart" uri="{C3380CC4-5D6E-409C-BE32-E72D297353CC}">
              <c16:uniqueId val="{00000000-98DA-44B6-A691-00D67D277AE3}"/>
            </c:ext>
          </c:extLst>
        </c:ser>
        <c:dLbls>
          <c:dLblPos val="inEnd"/>
          <c:showLegendKey val="0"/>
          <c:showVal val="1"/>
          <c:showCatName val="0"/>
          <c:showSerName val="0"/>
          <c:showPercent val="0"/>
          <c:showBubbleSize val="0"/>
        </c:dLbls>
        <c:gapWidth val="100"/>
        <c:overlap val="-24"/>
        <c:axId val="1626223279"/>
        <c:axId val="1626222799"/>
      </c:barChart>
      <c:catAx>
        <c:axId val="16262232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626222799"/>
        <c:crosses val="autoZero"/>
        <c:auto val="1"/>
        <c:lblAlgn val="ctr"/>
        <c:lblOffset val="100"/>
        <c:noMultiLvlLbl val="0"/>
      </c:catAx>
      <c:valAx>
        <c:axId val="16262227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2622327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[WipTest_Megha Prasad.xlsx]Pivots!PivotTable10</c:name>
    <c:fmtId val="1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IN" sz="1600" b="1" dirty="0">
                <a:solidFill>
                  <a:schemeClr val="bg1"/>
                </a:solidFill>
              </a:rPr>
              <a:t>Level wise offers in pipeline </a:t>
            </a:r>
            <a:endParaRPr lang="en-IN" sz="1600" dirty="0">
              <a:solidFill>
                <a:schemeClr val="bg1"/>
              </a:solidFill>
            </a:endParaRPr>
          </a:p>
        </c:rich>
      </c:tx>
      <c:layout>
        <c:manualLayout>
          <c:xMode val="edge"/>
          <c:yMode val="edge"/>
          <c:x val="0.17441309516474129"/>
          <c:y val="6.1331007493946314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fld id="{ED8BE35D-2D04-4135-8758-DEA34EB7D6BD}" type="VALUE">
                  <a:rPr lang="en-US" sz="1050">
                    <a:solidFill>
                      <a:schemeClr val="bg1"/>
                    </a:solidFill>
                  </a:rPr>
                  <a:pPr>
                    <a:defRPr sz="1050" b="1">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fld id="{0DB9662E-5118-4E87-B2DF-84CE45428E1F}" type="VALUE">
                  <a:rPr lang="en-US" sz="1050">
                    <a:solidFill>
                      <a:schemeClr val="bg1"/>
                    </a:solidFill>
                  </a:rPr>
                  <a:pPr>
                    <a:defRPr sz="1050" b="1">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fld id="{44ADB743-D971-48EA-B66F-49E0C65F859F}" type="VALUE">
                  <a:rPr lang="en-US" sz="1050">
                    <a:solidFill>
                      <a:schemeClr val="bg1"/>
                    </a:solidFill>
                  </a:rPr>
                  <a:pPr>
                    <a:defRPr sz="1050" b="1">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8856119285252585"/>
          <c:y val="0.35642573997105437"/>
          <c:w val="0.35744575038153925"/>
          <c:h val="0.51752046309145172"/>
        </c:manualLayout>
      </c:layout>
      <c:doughnutChart>
        <c:varyColors val="1"/>
        <c:ser>
          <c:idx val="0"/>
          <c:order val="0"/>
          <c:tx>
            <c:strRef>
              <c:f>Pivots!$E$3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A48-4908-8AF7-8A570D31C3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A48-4908-8AF7-8A570D31C38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A48-4908-8AF7-8A570D31C38E}"/>
              </c:ext>
            </c:extLst>
          </c:dPt>
          <c:dLbls>
            <c:dLbl>
              <c:idx val="0"/>
              <c:tx>
                <c:rich>
                  <a:bodyPr/>
                  <a:lstStyle/>
                  <a:p>
                    <a:fld id="{ED8BE35D-2D04-4135-8758-DEA34EB7D6BD}" type="VALUE">
                      <a:rPr lang="en-US" sz="1050">
                        <a:solidFill>
                          <a:schemeClr val="bg1"/>
                        </a:solidFill>
                      </a:rPr>
                      <a:pPr/>
                      <a:t>[VALUE]</a:t>
                    </a:fld>
                    <a:endParaRPr lang="en-IN"/>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A48-4908-8AF7-8A570D31C38E}"/>
                </c:ext>
              </c:extLst>
            </c:dLbl>
            <c:dLbl>
              <c:idx val="1"/>
              <c:tx>
                <c:rich>
                  <a:bodyPr/>
                  <a:lstStyle/>
                  <a:p>
                    <a:fld id="{0DB9662E-5118-4E87-B2DF-84CE45428E1F}" type="VALUE">
                      <a:rPr lang="en-US" sz="1050">
                        <a:solidFill>
                          <a:schemeClr val="bg1"/>
                        </a:solidFill>
                      </a:rPr>
                      <a:pPr/>
                      <a:t>[VALUE]</a:t>
                    </a:fld>
                    <a:endParaRPr lang="en-IN"/>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A48-4908-8AF7-8A570D31C38E}"/>
                </c:ext>
              </c:extLst>
            </c:dLbl>
            <c:dLbl>
              <c:idx val="2"/>
              <c:tx>
                <c:rich>
                  <a:bodyPr/>
                  <a:lstStyle/>
                  <a:p>
                    <a:fld id="{44ADB743-D971-48EA-B66F-49E0C65F859F}" type="VALUE">
                      <a:rPr lang="en-US" sz="1050">
                        <a:solidFill>
                          <a:schemeClr val="bg1"/>
                        </a:solidFill>
                      </a:rPr>
                      <a:pPr/>
                      <a:t>[VALUE]</a:t>
                    </a:fld>
                    <a:endParaRPr lang="en-IN"/>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3A48-4908-8AF7-8A570D31C38E}"/>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Pivots!$D$4:$D$7</c:f>
              <c:strCache>
                <c:ptCount val="3"/>
                <c:pt idx="0">
                  <c:v>A</c:v>
                </c:pt>
                <c:pt idx="1">
                  <c:v>B</c:v>
                </c:pt>
                <c:pt idx="2">
                  <c:v>C</c:v>
                </c:pt>
              </c:strCache>
            </c:strRef>
          </c:cat>
          <c:val>
            <c:numRef>
              <c:f>Pivots!$E$4:$E$7</c:f>
              <c:numCache>
                <c:formatCode>General</c:formatCode>
                <c:ptCount val="3"/>
                <c:pt idx="0">
                  <c:v>15</c:v>
                </c:pt>
                <c:pt idx="1">
                  <c:v>5</c:v>
                </c:pt>
                <c:pt idx="2">
                  <c:v>5</c:v>
                </c:pt>
              </c:numCache>
            </c:numRef>
          </c:val>
          <c:extLst>
            <c:ext xmlns:c16="http://schemas.microsoft.com/office/drawing/2014/chart" uri="{C3380CC4-5D6E-409C-BE32-E72D297353CC}">
              <c16:uniqueId val="{00000006-3A48-4908-8AF7-8A570D31C38E}"/>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manualLayout>
          <c:xMode val="edge"/>
          <c:yMode val="edge"/>
          <c:x val="0.78962804198077052"/>
          <c:y val="0.43171190194750797"/>
          <c:w val="9.0993748300627356E-2"/>
          <c:h val="0.2686113711821261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[WipTest_Megha Prasad.xlsx]Pivots!PivotTable11</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Diversity offers currently in pipeline</a:t>
            </a:r>
          </a:p>
        </c:rich>
      </c:tx>
      <c:layout>
        <c:manualLayout>
          <c:xMode val="edge"/>
          <c:yMode val="edge"/>
          <c:x val="0.13178093736045188"/>
          <c:y val="2.496327989979307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046163827396253E-2"/>
              <c:y val="-6.2408199749483251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7795692714692274E-3"/>
              <c:y val="-1.1441371115709698E-16"/>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7.8327952015412428E-2"/>
                  <c:h val="8.8651093445713952E-2"/>
                </c:manualLayout>
              </c15:layout>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8897846357346137E-3"/>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10366170707422"/>
          <c:y val="0.29738637407868046"/>
          <c:w val="0.76445516270075575"/>
          <c:h val="0.64512357830271216"/>
        </c:manualLayout>
      </c:layout>
      <c:barChart>
        <c:barDir val="bar"/>
        <c:grouping val="clustered"/>
        <c:varyColors val="0"/>
        <c:ser>
          <c:idx val="0"/>
          <c:order val="0"/>
          <c:tx>
            <c:strRef>
              <c:f>Pivots!$H$3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F78-43CE-BC31-794A857F95F5}"/>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F78-43CE-BC31-794A857F95F5}"/>
              </c:ext>
            </c:extLst>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2F78-43CE-BC31-794A857F95F5}"/>
              </c:ext>
            </c:extLst>
          </c:dPt>
          <c:dLbls>
            <c:dLbl>
              <c:idx val="0"/>
              <c:layout>
                <c:manualLayout>
                  <c:x val="-4.8897846357346137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F78-43CE-BC31-794A857F95F5}"/>
                </c:ext>
              </c:extLst>
            </c:dLbl>
            <c:dLbl>
              <c:idx val="1"/>
              <c:layout>
                <c:manualLayout>
                  <c:x val="-9.7795692714692274E-3"/>
                  <c:y val="-1.1441371115709698E-16"/>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7.8327952015412428E-2"/>
                      <c:h val="8.8651093445713952E-2"/>
                    </c:manualLayout>
                  </c15:layout>
                </c:ext>
                <c:ext xmlns:c16="http://schemas.microsoft.com/office/drawing/2014/chart" uri="{C3380CC4-5D6E-409C-BE32-E72D297353CC}">
                  <c16:uniqueId val="{00000007-2F78-43CE-BC31-794A857F95F5}"/>
                </c:ext>
              </c:extLst>
            </c:dLbl>
            <c:dLbl>
              <c:idx val="2"/>
              <c:layout>
                <c:manualLayout>
                  <c:x val="1.2046163827396253E-2"/>
                  <c:y val="-6.2408199749483251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F78-43CE-BC31-794A857F95F5}"/>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Pivots!$G$4:$G$7</c:f>
              <c:strCache>
                <c:ptCount val="3"/>
                <c:pt idx="0">
                  <c:v>Female</c:v>
                </c:pt>
                <c:pt idx="1">
                  <c:v>Male</c:v>
                </c:pt>
                <c:pt idx="2">
                  <c:v>Others</c:v>
                </c:pt>
              </c:strCache>
            </c:strRef>
          </c:cat>
          <c:val>
            <c:numRef>
              <c:f>Pivots!$H$4:$H$7</c:f>
              <c:numCache>
                <c:formatCode>General</c:formatCode>
                <c:ptCount val="3"/>
                <c:pt idx="0">
                  <c:v>8</c:v>
                </c:pt>
                <c:pt idx="1">
                  <c:v>16</c:v>
                </c:pt>
                <c:pt idx="2">
                  <c:v>1</c:v>
                </c:pt>
              </c:numCache>
            </c:numRef>
          </c:val>
          <c:extLst>
            <c:ext xmlns:c16="http://schemas.microsoft.com/office/drawing/2014/chart" uri="{C3380CC4-5D6E-409C-BE32-E72D297353CC}">
              <c16:uniqueId val="{00000006-2F78-43CE-BC31-794A857F95F5}"/>
            </c:ext>
          </c:extLst>
        </c:ser>
        <c:dLbls>
          <c:dLblPos val="inEnd"/>
          <c:showLegendKey val="0"/>
          <c:showVal val="1"/>
          <c:showCatName val="0"/>
          <c:showSerName val="0"/>
          <c:showPercent val="0"/>
          <c:showBubbleSize val="0"/>
        </c:dLbls>
        <c:gapWidth val="115"/>
        <c:overlap val="-20"/>
        <c:axId val="1808313551"/>
        <c:axId val="1808314991"/>
      </c:barChart>
      <c:catAx>
        <c:axId val="18083135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808314991"/>
        <c:crosses val="autoZero"/>
        <c:auto val="1"/>
        <c:lblAlgn val="ctr"/>
        <c:lblOffset val="100"/>
        <c:noMultiLvlLbl val="0"/>
      </c:catAx>
      <c:valAx>
        <c:axId val="1808314991"/>
        <c:scaling>
          <c:orientation val="minMax"/>
        </c:scaling>
        <c:delete val="1"/>
        <c:axPos val="b"/>
        <c:numFmt formatCode="General" sourceLinked="1"/>
        <c:majorTickMark val="none"/>
        <c:minorTickMark val="none"/>
        <c:tickLblPos val="nextTo"/>
        <c:crossAx val="1808313551"/>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[WipTest_Megha Prasad.xlsx]Pivots!PivotTable12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of diversity offers currently in pipeline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3156530008123649"/>
          <c:y val="0.36513508033230557"/>
          <c:w val="0.39556438552155015"/>
          <c:h val="0.56609648007321556"/>
        </c:manualLayout>
      </c:layout>
      <c:doughnutChart>
        <c:varyColors val="1"/>
        <c:ser>
          <c:idx val="0"/>
          <c:order val="0"/>
          <c:tx>
            <c:strRef>
              <c:f>Pivots!$K$3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1C76-4BD1-B250-F8C515D06C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1C76-4BD1-B250-F8C515D06CF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1C76-4BD1-B250-F8C515D06CF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Pivots!$J$4:$J$7</c:f>
              <c:strCache>
                <c:ptCount val="3"/>
                <c:pt idx="0">
                  <c:v>Female</c:v>
                </c:pt>
                <c:pt idx="1">
                  <c:v>Male</c:v>
                </c:pt>
                <c:pt idx="2">
                  <c:v>Others</c:v>
                </c:pt>
              </c:strCache>
            </c:strRef>
          </c:cat>
          <c:val>
            <c:numRef>
              <c:f>Pivots!$K$4:$K$7</c:f>
              <c:numCache>
                <c:formatCode>0.00%</c:formatCode>
                <c:ptCount val="3"/>
                <c:pt idx="0">
                  <c:v>0.32</c:v>
                </c:pt>
                <c:pt idx="1">
                  <c:v>0.64</c:v>
                </c:pt>
                <c:pt idx="2">
                  <c:v>0.04</c:v>
                </c:pt>
              </c:numCache>
            </c:numRef>
          </c:val>
          <c:extLst>
            <c:ext xmlns:c16="http://schemas.microsoft.com/office/drawing/2014/chart" uri="{C3380CC4-5D6E-409C-BE32-E72D297353CC}">
              <c16:uniqueId val="{0000000E-1C76-4BD1-B250-F8C515D06CFC}"/>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manualLayout>
          <c:xMode val="edge"/>
          <c:yMode val="edge"/>
          <c:x val="0.58654738501585157"/>
          <c:y val="0.45417759222709903"/>
          <c:w val="0.28146490085768838"/>
          <c:h val="0.318752203083796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t>% of Internal Fill</a:t>
            </a:r>
          </a:p>
        </c:rich>
      </c:tx>
      <c:layout>
        <c:manualLayout>
          <c:xMode val="edge"/>
          <c:yMode val="edge"/>
          <c:x val="0.15690886476498134"/>
          <c:y val="3.8963321086034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95229176387239"/>
          <c:y val="0.17870327099958208"/>
          <c:w val="0.65823460757087704"/>
          <c:h val="0.69314027164436598"/>
        </c:manualLayout>
      </c:layout>
      <c:doughnutChart>
        <c:varyColors val="1"/>
        <c:ser>
          <c:idx val="0"/>
          <c:order val="0"/>
          <c:spPr>
            <a:ln>
              <a:noFill/>
            </a:ln>
          </c:spPr>
          <c:explosion val="2"/>
          <c:dPt>
            <c:idx val="0"/>
            <c:bubble3D val="0"/>
            <c:spPr>
              <a:solidFill>
                <a:schemeClr val="accent1"/>
              </a:solidFill>
              <a:ln w="19050">
                <a:noFill/>
              </a:ln>
              <a:effectLst/>
            </c:spPr>
            <c:extLst>
              <c:ext xmlns:c16="http://schemas.microsoft.com/office/drawing/2014/chart" uri="{C3380CC4-5D6E-409C-BE32-E72D297353CC}">
                <c16:uniqueId val="{00000001-C098-45AC-B163-F9AFCA5DEA46}"/>
              </c:ext>
            </c:extLst>
          </c:dPt>
          <c:dPt>
            <c:idx val="1"/>
            <c:bubble3D val="0"/>
            <c:spPr>
              <a:solidFill>
                <a:srgbClr val="003366"/>
              </a:solidFill>
              <a:ln w="19050">
                <a:noFill/>
              </a:ln>
              <a:effectLst/>
            </c:spPr>
            <c:extLst>
              <c:ext xmlns:c16="http://schemas.microsoft.com/office/drawing/2014/chart" uri="{C3380CC4-5D6E-409C-BE32-E72D297353CC}">
                <c16:uniqueId val="{00000003-C098-45AC-B163-F9AFCA5DEA46}"/>
              </c:ext>
            </c:extLst>
          </c:dPt>
          <c:dPt>
            <c:idx val="2"/>
            <c:bubble3D val="0"/>
            <c:spPr>
              <a:noFill/>
              <a:ln w="19050">
                <a:noFill/>
              </a:ln>
              <a:effectLst/>
            </c:spPr>
            <c:extLst>
              <c:ext xmlns:c16="http://schemas.microsoft.com/office/drawing/2014/chart" uri="{C3380CC4-5D6E-409C-BE32-E72D297353CC}">
                <c16:uniqueId val="{00000005-C098-45AC-B163-F9AFCA5DEA46}"/>
              </c:ext>
            </c:extLst>
          </c:dPt>
          <c:dLbls>
            <c:delete val="1"/>
          </c:dLbls>
          <c:val>
            <c:numRef>
              <c:f>Pivots!$I$12:$I$14</c:f>
              <c:numCache>
                <c:formatCode>0.00%</c:formatCode>
                <c:ptCount val="3"/>
                <c:pt idx="0">
                  <c:v>0.10526315789473684</c:v>
                </c:pt>
                <c:pt idx="1">
                  <c:v>0.89473684210526316</c:v>
                </c:pt>
                <c:pt idx="2">
                  <c:v>1</c:v>
                </c:pt>
              </c:numCache>
            </c:numRef>
          </c:val>
          <c:extLst>
            <c:ext xmlns:c16="http://schemas.microsoft.com/office/drawing/2014/chart" uri="{C3380CC4-5D6E-409C-BE32-E72D297353CC}">
              <c16:uniqueId val="{00000006-C098-45AC-B163-F9AFCA5DEA46}"/>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[WipTest_Megha Prasad.xlsx]Pivots!PivotTable8</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Diversity Mix Joiners</a:t>
            </a:r>
            <a:endParaRPr lang="en-US"/>
          </a:p>
        </c:rich>
      </c:tx>
      <c:layout>
        <c:manualLayout>
          <c:xMode val="edge"/>
          <c:yMode val="edge"/>
          <c:x val="0.21931818181818183"/>
          <c:y val="4.704998691883771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5662100456621002E-3"/>
              <c:y val="1.3035044490727723E-2"/>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fld id="{30AEC3B6-405E-4756-A0CF-51B4F8E93047}" type="VALUE">
                  <a:rPr lang="en-US" sz="1000" b="1">
                    <a:solidFill>
                      <a:schemeClr val="bg1"/>
                    </a:solidFill>
                  </a:rPr>
                  <a:pPr>
                    <a:defRPr sz="1000" b="1">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1856441889380796E-17"/>
              <c:y val="-6.9679104370921267E-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1324200913242004E-3"/>
              <c:y val="1.746171700370322E-2"/>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fld id="{4B661DF9-E9F7-4025-BB14-E17B66ABD072}" type="VALUE">
                  <a:rPr lang="en-US" sz="1000" b="1">
                    <a:solidFill>
                      <a:schemeClr val="bg1"/>
                    </a:solidFill>
                  </a:rPr>
                  <a:pPr>
                    <a:defRPr sz="1000" b="1">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Pivots!$B$11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E56C-489F-B256-1DC063119542}"/>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56C-489F-B256-1DC063119542}"/>
              </c:ext>
            </c:extLst>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56C-489F-B256-1DC063119542}"/>
              </c:ext>
            </c:extLst>
          </c:dPt>
          <c:dLbls>
            <c:dLbl>
              <c:idx val="0"/>
              <c:layout>
                <c:manualLayout>
                  <c:x val="-4.1856441889380796E-17"/>
                  <c:y val="-6.9679104370921267E-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56C-489F-B256-1DC063119542}"/>
                </c:ext>
              </c:extLst>
            </c:dLbl>
            <c:dLbl>
              <c:idx val="1"/>
              <c:layout>
                <c:manualLayout>
                  <c:x val="9.1324200913242004E-3"/>
                  <c:y val="1.746171700370322E-2"/>
                </c:manualLayout>
              </c:layout>
              <c:tx>
                <c:rich>
                  <a:bodyPr/>
                  <a:lstStyle/>
                  <a:p>
                    <a:fld id="{4B661DF9-E9F7-4025-BB14-E17B66ABD072}" type="VALUE">
                      <a:rPr lang="en-US" sz="1000" b="1">
                        <a:solidFill>
                          <a:schemeClr val="bg1"/>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E56C-489F-B256-1DC063119542}"/>
                </c:ext>
              </c:extLst>
            </c:dLbl>
            <c:dLbl>
              <c:idx val="2"/>
              <c:layout>
                <c:manualLayout>
                  <c:x val="4.5662100456621002E-3"/>
                  <c:y val="1.3035044490727723E-2"/>
                </c:manualLayout>
              </c:layout>
              <c:tx>
                <c:rich>
                  <a:bodyPr/>
                  <a:lstStyle/>
                  <a:p>
                    <a:fld id="{30AEC3B6-405E-4756-A0CF-51B4F8E93047}" type="VALUE">
                      <a:rPr lang="en-US" sz="1000" b="1">
                        <a:solidFill>
                          <a:schemeClr val="bg1"/>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56C-489F-B256-1DC06311954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Pivots!$A$12:$A$15</c:f>
              <c:strCache>
                <c:ptCount val="3"/>
                <c:pt idx="0">
                  <c:v>Female</c:v>
                </c:pt>
                <c:pt idx="1">
                  <c:v>Male</c:v>
                </c:pt>
                <c:pt idx="2">
                  <c:v>Others</c:v>
                </c:pt>
              </c:strCache>
            </c:strRef>
          </c:cat>
          <c:val>
            <c:numRef>
              <c:f>Pivots!$B$12:$B$15</c:f>
              <c:numCache>
                <c:formatCode>General</c:formatCode>
                <c:ptCount val="3"/>
                <c:pt idx="0">
                  <c:v>43</c:v>
                </c:pt>
                <c:pt idx="1">
                  <c:v>86</c:v>
                </c:pt>
                <c:pt idx="2">
                  <c:v>6</c:v>
                </c:pt>
              </c:numCache>
            </c:numRef>
          </c:val>
          <c:extLst>
            <c:ext xmlns:c16="http://schemas.microsoft.com/office/drawing/2014/chart" uri="{C3380CC4-5D6E-409C-BE32-E72D297353CC}">
              <c16:uniqueId val="{00000000-E56C-489F-B256-1DC063119542}"/>
            </c:ext>
          </c:extLst>
        </c:ser>
        <c:dLbls>
          <c:dLblPos val="inEnd"/>
          <c:showLegendKey val="0"/>
          <c:showVal val="1"/>
          <c:showCatName val="0"/>
          <c:showSerName val="0"/>
          <c:showPercent val="0"/>
          <c:showBubbleSize val="0"/>
        </c:dLbls>
        <c:gapWidth val="100"/>
        <c:overlap val="-24"/>
        <c:axId val="1657042687"/>
        <c:axId val="1657015327"/>
      </c:barChart>
      <c:catAx>
        <c:axId val="16570426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657015327"/>
        <c:crosses val="autoZero"/>
        <c:auto val="1"/>
        <c:lblAlgn val="ctr"/>
        <c:lblOffset val="100"/>
        <c:noMultiLvlLbl val="0"/>
      </c:catAx>
      <c:valAx>
        <c:axId val="16570153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704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2400" b="1" i="0" u="none" strike="noStrike" kern="1200" spc="0" baseline="0">
                <a:solidFill>
                  <a:sysClr val="windowText" lastClr="000000">
                    <a:lumMod val="65000"/>
                    <a:lumOff val="35000"/>
                  </a:sysClr>
                </a:solidFill>
                <a:latin typeface="+mn-lt"/>
                <a:ea typeface="+mn-ea"/>
                <a:cs typeface="+mn-cs"/>
              </a:defRPr>
            </a:pPr>
            <a:r>
              <a:rPr lang="en-IN" sz="2000" b="1" i="0" u="none" strike="noStrike" kern="1200" spc="0" baseline="0">
                <a:solidFill>
                  <a:sysClr val="windowText" lastClr="000000">
                    <a:lumMod val="65000"/>
                    <a:lumOff val="35000"/>
                  </a:sysClr>
                </a:solidFill>
                <a:latin typeface="+mn-lt"/>
                <a:ea typeface="+mn-ea"/>
                <a:cs typeface="+mn-cs"/>
              </a:rPr>
              <a:t>% Joiners within SLA</a:t>
            </a:r>
          </a:p>
        </c:rich>
      </c:tx>
      <c:layout>
        <c:manualLayout>
          <c:xMode val="edge"/>
          <c:yMode val="edge"/>
          <c:x val="0.18288557036025008"/>
          <c:y val="4.3750023922803985E-2"/>
        </c:manualLayout>
      </c:layout>
      <c:overlay val="0"/>
      <c:spPr>
        <a:noFill/>
        <a:ln>
          <a:noFill/>
        </a:ln>
        <a:effectLst/>
      </c:spPr>
      <c:txPr>
        <a:bodyPr rot="0" spcFirstLastPara="1" vertOverflow="ellipsis" vert="horz" wrap="square" anchor="ctr" anchorCtr="1"/>
        <a:lstStyle/>
        <a:p>
          <a:pPr algn="ctr" rtl="0">
            <a:defRPr lang="en-IN" sz="2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826426559545935"/>
          <c:y val="0.18272926658424463"/>
          <c:w val="0.74824942870415956"/>
          <c:h val="0.8172707334157554"/>
        </c:manualLayout>
      </c:layout>
      <c:doughnutChart>
        <c:varyColors val="1"/>
        <c:ser>
          <c:idx val="0"/>
          <c:order val="0"/>
          <c:spPr>
            <a:ln>
              <a:noFill/>
            </a:ln>
          </c:spPr>
          <c:dPt>
            <c:idx val="0"/>
            <c:bubble3D val="0"/>
            <c:spPr>
              <a:solidFill>
                <a:schemeClr val="accent2">
                  <a:lumMod val="75000"/>
                </a:schemeClr>
              </a:solidFill>
              <a:ln w="19050">
                <a:noFill/>
              </a:ln>
              <a:effectLst/>
            </c:spPr>
            <c:extLst>
              <c:ext xmlns:c16="http://schemas.microsoft.com/office/drawing/2014/chart" uri="{C3380CC4-5D6E-409C-BE32-E72D297353CC}">
                <c16:uniqueId val="{00000001-AE7E-472A-97F7-136FE1A91FB6}"/>
              </c:ext>
            </c:extLst>
          </c:dPt>
          <c:dPt>
            <c:idx val="1"/>
            <c:bubble3D val="0"/>
            <c:spPr>
              <a:solidFill>
                <a:schemeClr val="accent2"/>
              </a:solidFill>
              <a:ln w="19050">
                <a:noFill/>
              </a:ln>
              <a:effectLst/>
            </c:spPr>
            <c:extLst>
              <c:ext xmlns:c16="http://schemas.microsoft.com/office/drawing/2014/chart" uri="{C3380CC4-5D6E-409C-BE32-E72D297353CC}">
                <c16:uniqueId val="{00000003-AE7E-472A-97F7-136FE1A91FB6}"/>
              </c:ext>
            </c:extLst>
          </c:dPt>
          <c:dPt>
            <c:idx val="2"/>
            <c:bubble3D val="0"/>
            <c:spPr>
              <a:noFill/>
              <a:ln w="19050">
                <a:noFill/>
              </a:ln>
              <a:effectLst/>
            </c:spPr>
            <c:extLst>
              <c:ext xmlns:c16="http://schemas.microsoft.com/office/drawing/2014/chart" uri="{C3380CC4-5D6E-409C-BE32-E72D297353CC}">
                <c16:uniqueId val="{00000005-AE7E-472A-97F7-136FE1A91FB6}"/>
              </c:ext>
            </c:extLst>
          </c:dPt>
          <c:dLbls>
            <c:delete val="1"/>
          </c:dLbls>
          <c:val>
            <c:numRef>
              <c:f>Pivots!$E$34:$E$36</c:f>
              <c:numCache>
                <c:formatCode>0.00%</c:formatCode>
                <c:ptCount val="3"/>
                <c:pt idx="0">
                  <c:v>0.88148148148148153</c:v>
                </c:pt>
                <c:pt idx="1">
                  <c:v>0.11851851851851852</c:v>
                </c:pt>
                <c:pt idx="2">
                  <c:v>1</c:v>
                </c:pt>
              </c:numCache>
            </c:numRef>
          </c:val>
          <c:extLst>
            <c:ext xmlns:c16="http://schemas.microsoft.com/office/drawing/2014/chart" uri="{C3380CC4-5D6E-409C-BE32-E72D297353CC}">
              <c16:uniqueId val="{00000006-AE7E-472A-97F7-136FE1A91FB6}"/>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[WipTest_Megha Prasad.xlsx]Pivots!PivotTable16</c:name>
    <c:fmtId val="7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joiners from Internal or External</a:t>
            </a:r>
            <a:r>
              <a:rPr lang="en-IN" baseline="0"/>
              <a:t> Fills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1544473031258225E-3"/>
              <c:y val="-1.23905878722887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1.166949256368099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3.5090532060201167E-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22104728600447404"/>
          <c:w val="0.86449174262708273"/>
          <c:h val="0.63471474573733211"/>
        </c:manualLayout>
      </c:layout>
      <c:barChart>
        <c:barDir val="col"/>
        <c:grouping val="clustered"/>
        <c:varyColors val="0"/>
        <c:ser>
          <c:idx val="0"/>
          <c:order val="0"/>
          <c:tx>
            <c:strRef>
              <c:f>Pivots!$H$21:$H$22</c:f>
              <c:strCache>
                <c:ptCount val="1"/>
                <c:pt idx="0">
                  <c:v>External Fill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077A-4EB9-976D-F83BA68A7602}"/>
              </c:ext>
            </c:extLst>
          </c:dPt>
          <c:dLbls>
            <c:dLbl>
              <c:idx val="0"/>
              <c:layout>
                <c:manualLayout>
                  <c:x val="-4.1544473031258225E-3"/>
                  <c:y val="-1.239058787228870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77A-4EB9-976D-F83BA68A760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Pivots!$G$23:$G$26</c:f>
              <c:strCache>
                <c:ptCount val="3"/>
                <c:pt idx="0">
                  <c:v>Consultant Partner</c:v>
                </c:pt>
                <c:pt idx="1">
                  <c:v>Direct</c:v>
                </c:pt>
                <c:pt idx="2">
                  <c:v>Referral</c:v>
                </c:pt>
              </c:strCache>
            </c:strRef>
          </c:cat>
          <c:val>
            <c:numRef>
              <c:f>Pivots!$H$23:$H$26</c:f>
              <c:numCache>
                <c:formatCode>General</c:formatCode>
                <c:ptCount val="3"/>
                <c:pt idx="0">
                  <c:v>14</c:v>
                </c:pt>
              </c:numCache>
            </c:numRef>
          </c:val>
          <c:extLst>
            <c:ext xmlns:c16="http://schemas.microsoft.com/office/drawing/2014/chart" uri="{C3380CC4-5D6E-409C-BE32-E72D297353CC}">
              <c16:uniqueId val="{00000000-077A-4EB9-976D-F83BA68A7602}"/>
            </c:ext>
          </c:extLst>
        </c:ser>
        <c:ser>
          <c:idx val="1"/>
          <c:order val="1"/>
          <c:tx>
            <c:strRef>
              <c:f>Pivots!$I$21:$I$22</c:f>
              <c:strCache>
                <c:ptCount val="1"/>
                <c:pt idx="0">
                  <c:v>Internal Fill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9BB-4AB2-9EB3-AC93E763BC1E}"/>
              </c:ext>
            </c:extLst>
          </c:dPt>
          <c:dPt>
            <c:idx val="2"/>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9BB-4AB2-9EB3-AC93E763BC1E}"/>
              </c:ext>
            </c:extLst>
          </c:dPt>
          <c:dLbls>
            <c:dLbl>
              <c:idx val="1"/>
              <c:layout>
                <c:manualLayout>
                  <c:x val="0"/>
                  <c:y val="1.166949256368099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9BB-4AB2-9EB3-AC93E763BC1E}"/>
                </c:ext>
              </c:extLst>
            </c:dLbl>
            <c:dLbl>
              <c:idx val="2"/>
              <c:layout>
                <c:manualLayout>
                  <c:x val="0"/>
                  <c:y val="-3.5090532060201167E-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9BB-4AB2-9EB3-AC93E763BC1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Pivots!$G$23:$G$26</c:f>
              <c:strCache>
                <c:ptCount val="3"/>
                <c:pt idx="0">
                  <c:v>Consultant Partner</c:v>
                </c:pt>
                <c:pt idx="1">
                  <c:v>Direct</c:v>
                </c:pt>
                <c:pt idx="2">
                  <c:v>Referral</c:v>
                </c:pt>
              </c:strCache>
            </c:strRef>
          </c:cat>
          <c:val>
            <c:numRef>
              <c:f>Pivots!$I$23:$I$26</c:f>
              <c:numCache>
                <c:formatCode>General</c:formatCode>
                <c:ptCount val="3"/>
                <c:pt idx="1">
                  <c:v>102</c:v>
                </c:pt>
                <c:pt idx="2">
                  <c:v>19</c:v>
                </c:pt>
              </c:numCache>
            </c:numRef>
          </c:val>
          <c:extLst>
            <c:ext xmlns:c16="http://schemas.microsoft.com/office/drawing/2014/chart" uri="{C3380CC4-5D6E-409C-BE32-E72D297353CC}">
              <c16:uniqueId val="{00000007-02CA-492E-8F6E-9E08D54CAE64}"/>
            </c:ext>
          </c:extLst>
        </c:ser>
        <c:dLbls>
          <c:dLblPos val="inEnd"/>
          <c:showLegendKey val="0"/>
          <c:showVal val="1"/>
          <c:showCatName val="0"/>
          <c:showSerName val="0"/>
          <c:showPercent val="0"/>
          <c:showBubbleSize val="0"/>
        </c:dLbls>
        <c:gapWidth val="100"/>
        <c:overlap val="-24"/>
        <c:axId val="1915578351"/>
        <c:axId val="1915580271"/>
      </c:barChart>
      <c:catAx>
        <c:axId val="19155783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915580271"/>
        <c:crosses val="autoZero"/>
        <c:auto val="1"/>
        <c:lblAlgn val="ctr"/>
        <c:lblOffset val="100"/>
        <c:noMultiLvlLbl val="0"/>
      </c:catAx>
      <c:valAx>
        <c:axId val="1915580271"/>
        <c:scaling>
          <c:orientation val="minMax"/>
        </c:scaling>
        <c:delete val="1"/>
        <c:axPos val="l"/>
        <c:numFmt formatCode="General" sourceLinked="1"/>
        <c:majorTickMark val="none"/>
        <c:minorTickMark val="none"/>
        <c:tickLblPos val="nextTo"/>
        <c:crossAx val="1915578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[WipTest_Megha Prasad.xlsx]Pivots!PivotTable9</c:name>
    <c:fmtId val="2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Percentage of diversity joiners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6328688080656584"/>
          <c:y val="0.36600327959435291"/>
          <c:w val="0.42603285700398563"/>
          <c:h val="0.56223554891511773"/>
        </c:manualLayout>
      </c:layout>
      <c:doughnutChart>
        <c:varyColors val="1"/>
        <c:ser>
          <c:idx val="0"/>
          <c:order val="0"/>
          <c:tx>
            <c:strRef>
              <c:f>Pivots!$B$18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14C-4AEA-AACB-7622F0645EA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14C-4AEA-AACB-7622F0645EA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14C-4AEA-AACB-7622F0645EA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Pivots!$A$19:$A$22</c:f>
              <c:strCache>
                <c:ptCount val="3"/>
                <c:pt idx="0">
                  <c:v>Female</c:v>
                </c:pt>
                <c:pt idx="1">
                  <c:v>Male</c:v>
                </c:pt>
                <c:pt idx="2">
                  <c:v>Others</c:v>
                </c:pt>
              </c:strCache>
            </c:strRef>
          </c:cat>
          <c:val>
            <c:numRef>
              <c:f>Pivots!$B$19:$B$22</c:f>
              <c:numCache>
                <c:formatCode>0.00%</c:formatCode>
                <c:ptCount val="3"/>
                <c:pt idx="0">
                  <c:v>0.31851851851851853</c:v>
                </c:pt>
                <c:pt idx="1">
                  <c:v>0.63703703703703707</c:v>
                </c:pt>
                <c:pt idx="2">
                  <c:v>4.4444444444444446E-2</c:v>
                </c:pt>
              </c:numCache>
            </c:numRef>
          </c:val>
          <c:extLst>
            <c:ext xmlns:c16="http://schemas.microsoft.com/office/drawing/2014/chart" uri="{C3380CC4-5D6E-409C-BE32-E72D297353CC}">
              <c16:uniqueId val="{00000010-A14C-4AEA-AACB-7622F0645EAE}"/>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egendEntry>
        <c:idx val="0"/>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Entry>
      <c:layout>
        <c:manualLayout>
          <c:xMode val="edge"/>
          <c:yMode val="edge"/>
          <c:x val="0.63004485550417311"/>
          <c:y val="0.47480732311287949"/>
          <c:w val="0.24619283700648531"/>
          <c:h val="0.2981469630783784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[WipTest_Megha Prasad.xlsx]Pivots!PivotTable5</c:name>
    <c:fmtId val="1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270066060336097E-2"/>
          <c:y val="8.0459782251754652E-2"/>
          <c:w val="0.808507798105221"/>
          <c:h val="0.86590036291374228"/>
        </c:manualLayout>
      </c:layout>
      <c:barChart>
        <c:barDir val="bar"/>
        <c:grouping val="clustered"/>
        <c:varyColors val="0"/>
        <c:ser>
          <c:idx val="0"/>
          <c:order val="0"/>
          <c:tx>
            <c:strRef>
              <c:f>Pivots!$E$28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Pivots!$D$29:$D$32</c:f>
              <c:strCache>
                <c:ptCount val="3"/>
                <c:pt idx="0">
                  <c:v>A</c:v>
                </c:pt>
                <c:pt idx="1">
                  <c:v>B</c:v>
                </c:pt>
                <c:pt idx="2">
                  <c:v>C</c:v>
                </c:pt>
              </c:strCache>
            </c:strRef>
          </c:cat>
          <c:val>
            <c:numRef>
              <c:f>Pivots!$E$29:$E$32</c:f>
              <c:numCache>
                <c:formatCode>General</c:formatCode>
                <c:ptCount val="3"/>
                <c:pt idx="0">
                  <c:v>82</c:v>
                </c:pt>
                <c:pt idx="1">
                  <c:v>28</c:v>
                </c:pt>
                <c:pt idx="2">
                  <c:v>9</c:v>
                </c:pt>
              </c:numCache>
            </c:numRef>
          </c:val>
          <c:extLst>
            <c:ext xmlns:c16="http://schemas.microsoft.com/office/drawing/2014/chart" uri="{C3380CC4-5D6E-409C-BE32-E72D297353CC}">
              <c16:uniqueId val="{00000000-F6EF-4692-B3E5-C736492685A9}"/>
            </c:ext>
          </c:extLst>
        </c:ser>
        <c:dLbls>
          <c:dLblPos val="inEnd"/>
          <c:showLegendKey val="0"/>
          <c:showVal val="1"/>
          <c:showCatName val="0"/>
          <c:showSerName val="0"/>
          <c:showPercent val="0"/>
          <c:showBubbleSize val="0"/>
        </c:dLbls>
        <c:gapWidth val="65"/>
        <c:axId val="1558090047"/>
        <c:axId val="1558084287"/>
      </c:barChart>
      <c:catAx>
        <c:axId val="155809004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50" b="1" i="0" u="none" strike="noStrike" kern="1200" cap="all" baseline="0">
                <a:solidFill>
                  <a:schemeClr val="dk1">
                    <a:lumMod val="75000"/>
                    <a:lumOff val="25000"/>
                  </a:schemeClr>
                </a:solidFill>
                <a:latin typeface="+mn-lt"/>
                <a:ea typeface="+mn-ea"/>
                <a:cs typeface="+mn-cs"/>
              </a:defRPr>
            </a:pPr>
            <a:endParaRPr lang="en-US"/>
          </a:p>
        </c:txPr>
        <c:crossAx val="1558084287"/>
        <c:crosses val="autoZero"/>
        <c:auto val="1"/>
        <c:lblAlgn val="ctr"/>
        <c:lblOffset val="100"/>
        <c:noMultiLvlLbl val="0"/>
      </c:catAx>
      <c:valAx>
        <c:axId val="1558084287"/>
        <c:scaling>
          <c:orientation val="minMax"/>
        </c:scaling>
        <c:delete val="1"/>
        <c:axPos val="b"/>
        <c:numFmt formatCode="General" sourceLinked="1"/>
        <c:majorTickMark val="none"/>
        <c:minorTickMark val="none"/>
        <c:tickLblPos val="nextTo"/>
        <c:crossAx val="155809004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300446</xdr:colOff>
      <xdr:row>16</xdr:row>
      <xdr:rowOff>163284</xdr:rowOff>
    </xdr:from>
    <xdr:to>
      <xdr:col>6</xdr:col>
      <xdr:colOff>262346</xdr:colOff>
      <xdr:row>28</xdr:row>
      <xdr:rowOff>148045</xdr:rowOff>
    </xdr:to>
    <xdr:graphicFrame macro="">
      <xdr:nvGraphicFramePr>
        <xdr:cNvPr id="2" name="Chart 1">
          <a:extLst>
            <a:ext uri="{FF2B5EF4-FFF2-40B4-BE49-F238E27FC236}">
              <a16:creationId xmlns:a16="http://schemas.microsoft.com/office/drawing/2014/main" id="{E918DE9B-16F4-4DF3-901B-63A488D5F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311203</xdr:colOff>
      <xdr:row>29</xdr:row>
      <xdr:rowOff>82602</xdr:rowOff>
    </xdr:from>
    <xdr:to>
      <xdr:col>6</xdr:col>
      <xdr:colOff>275344</xdr:colOff>
      <xdr:row>40</xdr:row>
      <xdr:rowOff>127426</xdr:rowOff>
    </xdr:to>
    <xdr:graphicFrame macro="">
      <xdr:nvGraphicFramePr>
        <xdr:cNvPr id="8" name="Chart 7">
          <a:extLst>
            <a:ext uri="{FF2B5EF4-FFF2-40B4-BE49-F238E27FC236}">
              <a16:creationId xmlns:a16="http://schemas.microsoft.com/office/drawing/2014/main" id="{B9C0244B-74DA-4A07-8887-DA9B936661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382921</xdr:colOff>
      <xdr:row>29</xdr:row>
      <xdr:rowOff>73636</xdr:rowOff>
    </xdr:from>
    <xdr:to>
      <xdr:col>11</xdr:col>
      <xdr:colOff>113980</xdr:colOff>
      <xdr:row>40</xdr:row>
      <xdr:rowOff>136390</xdr:rowOff>
    </xdr:to>
    <xdr:graphicFrame macro="">
      <xdr:nvGraphicFramePr>
        <xdr:cNvPr id="9" name="Chart 8">
          <a:extLst>
            <a:ext uri="{FF2B5EF4-FFF2-40B4-BE49-F238E27FC236}">
              <a16:creationId xmlns:a16="http://schemas.microsoft.com/office/drawing/2014/main" id="{B999A949-9F4B-4749-BEB3-5BFF3C00C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239486</xdr:colOff>
      <xdr:row>29</xdr:row>
      <xdr:rowOff>73637</xdr:rowOff>
    </xdr:from>
    <xdr:to>
      <xdr:col>16</xdr:col>
      <xdr:colOff>24333</xdr:colOff>
      <xdr:row>40</xdr:row>
      <xdr:rowOff>118461</xdr:rowOff>
    </xdr:to>
    <xdr:graphicFrame macro="">
      <xdr:nvGraphicFramePr>
        <xdr:cNvPr id="10" name="Chart 9">
          <a:extLst>
            <a:ext uri="{FF2B5EF4-FFF2-40B4-BE49-F238E27FC236}">
              <a16:creationId xmlns:a16="http://schemas.microsoft.com/office/drawing/2014/main" id="{F8ACFD79-04AE-4DE8-8312-418CF49203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326571</xdr:colOff>
      <xdr:row>1</xdr:row>
      <xdr:rowOff>130629</xdr:rowOff>
    </xdr:from>
    <xdr:to>
      <xdr:col>28</xdr:col>
      <xdr:colOff>228600</xdr:colOff>
      <xdr:row>6</xdr:row>
      <xdr:rowOff>130628</xdr:rowOff>
    </xdr:to>
    <xdr:sp macro="" textlink="">
      <xdr:nvSpPr>
        <xdr:cNvPr id="15" name="Rectangle 14">
          <a:extLst>
            <a:ext uri="{FF2B5EF4-FFF2-40B4-BE49-F238E27FC236}">
              <a16:creationId xmlns:a16="http://schemas.microsoft.com/office/drawing/2014/main" id="{8B15D805-A68A-ABC5-727C-CCC20E021AE5}"/>
            </a:ext>
          </a:extLst>
        </xdr:cNvPr>
        <xdr:cNvSpPr/>
      </xdr:nvSpPr>
      <xdr:spPr>
        <a:xfrm>
          <a:off x="936171" y="315686"/>
          <a:ext cx="16361229" cy="925285"/>
        </a:xfrm>
        <a:prstGeom prst="rect">
          <a:avLst/>
        </a:prstGeom>
        <a:solidFill>
          <a:srgbClr val="00336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3000" b="1"/>
            <a:t>                                                                    Employee Onboarding Dashboard</a:t>
          </a:r>
        </a:p>
      </xdr:txBody>
    </xdr:sp>
    <xdr:clientData/>
  </xdr:twoCellAnchor>
  <xdr:twoCellAnchor>
    <xdr:from>
      <xdr:col>1</xdr:col>
      <xdr:colOff>315685</xdr:colOff>
      <xdr:row>7</xdr:row>
      <xdr:rowOff>65313</xdr:rowOff>
    </xdr:from>
    <xdr:to>
      <xdr:col>4</xdr:col>
      <xdr:colOff>500743</xdr:colOff>
      <xdr:row>15</xdr:row>
      <xdr:rowOff>119740</xdr:rowOff>
    </xdr:to>
    <xdr:sp macro="" textlink="">
      <xdr:nvSpPr>
        <xdr:cNvPr id="4" name="Rectangle: Rounded Corners 3">
          <a:extLst>
            <a:ext uri="{FF2B5EF4-FFF2-40B4-BE49-F238E27FC236}">
              <a16:creationId xmlns:a16="http://schemas.microsoft.com/office/drawing/2014/main" id="{6584EB08-E3CB-AED8-CE48-619689119F0F}"/>
            </a:ext>
          </a:extLst>
        </xdr:cNvPr>
        <xdr:cNvSpPr/>
      </xdr:nvSpPr>
      <xdr:spPr>
        <a:xfrm>
          <a:off x="925285" y="1360713"/>
          <a:ext cx="2013858" cy="1534884"/>
        </a:xfrm>
        <a:prstGeom prst="roundRect">
          <a:avLst>
            <a:gd name="adj" fmla="val 6402"/>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315683</xdr:colOff>
      <xdr:row>12</xdr:row>
      <xdr:rowOff>97970</xdr:rowOff>
    </xdr:from>
    <xdr:to>
      <xdr:col>4</xdr:col>
      <xdr:colOff>500740</xdr:colOff>
      <xdr:row>15</xdr:row>
      <xdr:rowOff>119737</xdr:rowOff>
    </xdr:to>
    <xdr:sp macro="" textlink="">
      <xdr:nvSpPr>
        <xdr:cNvPr id="7" name="Rectangle: Top Corners Rounded 6">
          <a:extLst>
            <a:ext uri="{FF2B5EF4-FFF2-40B4-BE49-F238E27FC236}">
              <a16:creationId xmlns:a16="http://schemas.microsoft.com/office/drawing/2014/main" id="{07A6774B-E73A-11A4-06EA-2A456571011E}"/>
            </a:ext>
          </a:extLst>
        </xdr:cNvPr>
        <xdr:cNvSpPr/>
      </xdr:nvSpPr>
      <xdr:spPr>
        <a:xfrm rot="10800000">
          <a:off x="925283" y="2318656"/>
          <a:ext cx="2013857" cy="576938"/>
        </a:xfrm>
        <a:prstGeom prst="round2Same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533401</xdr:colOff>
      <xdr:row>12</xdr:row>
      <xdr:rowOff>130627</xdr:rowOff>
    </xdr:from>
    <xdr:to>
      <xdr:col>4</xdr:col>
      <xdr:colOff>413657</xdr:colOff>
      <xdr:row>16</xdr:row>
      <xdr:rowOff>119741</xdr:rowOff>
    </xdr:to>
    <xdr:sp macro="" textlink="Pivots!M8">
      <xdr:nvSpPr>
        <xdr:cNvPr id="14" name="TextBox 13">
          <a:extLst>
            <a:ext uri="{FF2B5EF4-FFF2-40B4-BE49-F238E27FC236}">
              <a16:creationId xmlns:a16="http://schemas.microsoft.com/office/drawing/2014/main" id="{70271164-4DD2-49C2-8639-38BC72549C2D}"/>
            </a:ext>
          </a:extLst>
        </xdr:cNvPr>
        <xdr:cNvSpPr txBox="1"/>
      </xdr:nvSpPr>
      <xdr:spPr>
        <a:xfrm>
          <a:off x="1143001" y="2351313"/>
          <a:ext cx="1709056" cy="729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bg1"/>
              </a:solidFill>
            </a:rPr>
            <a:t>Candidates</a:t>
          </a:r>
          <a:endParaRPr lang="en-IN" sz="3600" b="1">
            <a:solidFill>
              <a:schemeClr val="bg1"/>
            </a:solidFill>
          </a:endParaRPr>
        </a:p>
      </xdr:txBody>
    </xdr:sp>
    <xdr:clientData/>
  </xdr:twoCellAnchor>
  <xdr:twoCellAnchor editAs="oneCell">
    <xdr:from>
      <xdr:col>25</xdr:col>
      <xdr:colOff>195945</xdr:colOff>
      <xdr:row>19</xdr:row>
      <xdr:rowOff>174171</xdr:rowOff>
    </xdr:from>
    <xdr:to>
      <xdr:col>28</xdr:col>
      <xdr:colOff>195945</xdr:colOff>
      <xdr:row>31</xdr:row>
      <xdr:rowOff>65315</xdr:rowOff>
    </xdr:to>
    <mc:AlternateContent xmlns:mc="http://schemas.openxmlformats.org/markup-compatibility/2006" xmlns:a14="http://schemas.microsoft.com/office/drawing/2010/main">
      <mc:Choice Requires="a14">
        <xdr:graphicFrame macro="">
          <xdr:nvGraphicFramePr>
            <xdr:cNvPr id="16" name="GEO 1">
              <a:extLst>
                <a:ext uri="{FF2B5EF4-FFF2-40B4-BE49-F238E27FC236}">
                  <a16:creationId xmlns:a16="http://schemas.microsoft.com/office/drawing/2014/main" id="{E9795D39-74F8-43BC-8A8A-91E952088684}"/>
                </a:ext>
              </a:extLst>
            </xdr:cNvPr>
            <xdr:cNvGraphicFramePr/>
          </xdr:nvGraphicFramePr>
          <xdr:xfrm>
            <a:off x="0" y="0"/>
            <a:ext cx="0" cy="0"/>
          </xdr:xfrm>
          <a:graphic>
            <a:graphicData uri="http://schemas.microsoft.com/office/drawing/2010/slicer">
              <sle:slicer xmlns:sle="http://schemas.microsoft.com/office/drawing/2010/slicer" name="GEO 1"/>
            </a:graphicData>
          </a:graphic>
        </xdr:graphicFrame>
      </mc:Choice>
      <mc:Fallback xmlns="">
        <xdr:sp macro="" textlink="">
          <xdr:nvSpPr>
            <xdr:cNvPr id="0" name=""/>
            <xdr:cNvSpPr>
              <a:spLocks noTextEdit="1"/>
            </xdr:cNvSpPr>
          </xdr:nvSpPr>
          <xdr:spPr>
            <a:xfrm>
              <a:off x="15435945" y="3690257"/>
              <a:ext cx="1828800" cy="21118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293915</xdr:colOff>
      <xdr:row>7</xdr:row>
      <xdr:rowOff>54427</xdr:rowOff>
    </xdr:from>
    <xdr:to>
      <xdr:col>15</xdr:col>
      <xdr:colOff>272143</xdr:colOff>
      <xdr:row>22</xdr:row>
      <xdr:rowOff>152401</xdr:rowOff>
    </xdr:to>
    <xdr:graphicFrame macro="">
      <xdr:nvGraphicFramePr>
        <xdr:cNvPr id="25" name="Chart 24">
          <a:extLst>
            <a:ext uri="{FF2B5EF4-FFF2-40B4-BE49-F238E27FC236}">
              <a16:creationId xmlns:a16="http://schemas.microsoft.com/office/drawing/2014/main" id="{F2547CFC-0796-4BF9-BC3A-03333AEC9A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376646</xdr:colOff>
      <xdr:row>16</xdr:row>
      <xdr:rowOff>170904</xdr:rowOff>
    </xdr:from>
    <xdr:to>
      <xdr:col>11</xdr:col>
      <xdr:colOff>109946</xdr:colOff>
      <xdr:row>28</xdr:row>
      <xdr:rowOff>117565</xdr:rowOff>
    </xdr:to>
    <xdr:graphicFrame macro="">
      <xdr:nvGraphicFramePr>
        <xdr:cNvPr id="3" name="Chart 2">
          <a:extLst>
            <a:ext uri="{FF2B5EF4-FFF2-40B4-BE49-F238E27FC236}">
              <a16:creationId xmlns:a16="http://schemas.microsoft.com/office/drawing/2014/main" id="{4D6A8F60-09DA-4453-8888-CF7DB36BA9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12</xdr:col>
      <xdr:colOff>54429</xdr:colOff>
      <xdr:row>13</xdr:row>
      <xdr:rowOff>87086</xdr:rowOff>
    </xdr:from>
    <xdr:ext cx="957942" cy="370114"/>
    <xdr:sp macro="" textlink="Pivots!I13">
      <xdr:nvSpPr>
        <xdr:cNvPr id="26" name="TextBox 25">
          <a:extLst>
            <a:ext uri="{FF2B5EF4-FFF2-40B4-BE49-F238E27FC236}">
              <a16:creationId xmlns:a16="http://schemas.microsoft.com/office/drawing/2014/main" id="{479291F3-7841-4DDE-8B48-3221F753064C}"/>
            </a:ext>
          </a:extLst>
        </xdr:cNvPr>
        <xdr:cNvSpPr txBox="1"/>
      </xdr:nvSpPr>
      <xdr:spPr>
        <a:xfrm>
          <a:off x="7369629" y="2492829"/>
          <a:ext cx="957942" cy="370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21C4BD2C-5C29-425C-BF3A-A8C0AB16F307}" type="TxLink">
            <a:rPr lang="en-US" sz="2000" b="1" i="0" u="none" strike="noStrike">
              <a:solidFill>
                <a:srgbClr val="000000"/>
              </a:solidFill>
              <a:latin typeface="Aptos Narrow"/>
              <a:ea typeface="+mn-ea"/>
              <a:cs typeface="+mn-cs"/>
            </a:rPr>
            <a:pPr marL="0" indent="0"/>
            <a:t>89.47%</a:t>
          </a:fld>
          <a:endParaRPr lang="en-IN" sz="2000" b="1" i="0" u="none" strike="noStrike">
            <a:solidFill>
              <a:srgbClr val="000000"/>
            </a:solidFill>
            <a:latin typeface="Aptos Narrow"/>
            <a:ea typeface="+mn-ea"/>
            <a:cs typeface="+mn-cs"/>
          </a:endParaRPr>
        </a:p>
      </xdr:txBody>
    </xdr:sp>
    <xdr:clientData/>
  </xdr:oneCellAnchor>
  <xdr:twoCellAnchor>
    <xdr:from>
      <xdr:col>15</xdr:col>
      <xdr:colOff>478971</xdr:colOff>
      <xdr:row>7</xdr:row>
      <xdr:rowOff>43543</xdr:rowOff>
    </xdr:from>
    <xdr:to>
      <xdr:col>21</xdr:col>
      <xdr:colOff>65312</xdr:colOff>
      <xdr:row>21</xdr:row>
      <xdr:rowOff>65313</xdr:rowOff>
    </xdr:to>
    <xdr:grpSp>
      <xdr:nvGrpSpPr>
        <xdr:cNvPr id="30" name="Group 29">
          <a:extLst>
            <a:ext uri="{FF2B5EF4-FFF2-40B4-BE49-F238E27FC236}">
              <a16:creationId xmlns:a16="http://schemas.microsoft.com/office/drawing/2014/main" id="{8B2DCCAC-C0D0-1BDE-CA76-346869ED11AA}"/>
            </a:ext>
          </a:extLst>
        </xdr:cNvPr>
        <xdr:cNvGrpSpPr/>
      </xdr:nvGrpSpPr>
      <xdr:grpSpPr>
        <a:xfrm>
          <a:off x="9622971" y="1338943"/>
          <a:ext cx="3243941" cy="2612570"/>
          <a:chOff x="9622971" y="1338943"/>
          <a:chExt cx="3243941" cy="2612570"/>
        </a:xfrm>
      </xdr:grpSpPr>
      <xdr:graphicFrame macro="">
        <xdr:nvGraphicFramePr>
          <xdr:cNvPr id="24" name="Chart 23">
            <a:extLst>
              <a:ext uri="{FF2B5EF4-FFF2-40B4-BE49-F238E27FC236}">
                <a16:creationId xmlns:a16="http://schemas.microsoft.com/office/drawing/2014/main" id="{57E364E4-1B54-4AA5-9E8F-0168F97A236E}"/>
              </a:ext>
            </a:extLst>
          </xdr:cNvPr>
          <xdr:cNvGraphicFramePr>
            <a:graphicFrameLocks/>
          </xdr:cNvGraphicFramePr>
        </xdr:nvGraphicFramePr>
        <xdr:xfrm>
          <a:off x="9622971" y="1338943"/>
          <a:ext cx="3243941" cy="2612570"/>
        </xdr:xfrm>
        <a:graphic>
          <a:graphicData uri="http://schemas.openxmlformats.org/drawingml/2006/chart">
            <c:chart xmlns:c="http://schemas.openxmlformats.org/drawingml/2006/chart" xmlns:r="http://schemas.openxmlformats.org/officeDocument/2006/relationships" r:id="rId7"/>
          </a:graphicData>
        </a:graphic>
      </xdr:graphicFrame>
      <xdr:sp macro="" textlink="Pivots!E34">
        <xdr:nvSpPr>
          <xdr:cNvPr id="27" name="TextBox 26">
            <a:extLst>
              <a:ext uri="{FF2B5EF4-FFF2-40B4-BE49-F238E27FC236}">
                <a16:creationId xmlns:a16="http://schemas.microsoft.com/office/drawing/2014/main" id="{4E0F35DE-9833-4E27-B72E-10F8C68DAF50}"/>
              </a:ext>
            </a:extLst>
          </xdr:cNvPr>
          <xdr:cNvSpPr txBox="1"/>
        </xdr:nvSpPr>
        <xdr:spPr>
          <a:xfrm>
            <a:off x="11016344" y="2514600"/>
            <a:ext cx="990599" cy="391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C79A7F8-D9A3-42D7-A24A-F8549B283E15}" type="TxLink">
              <a:rPr lang="en-US" sz="2000" b="1" i="0" u="none" strike="noStrike">
                <a:solidFill>
                  <a:srgbClr val="000000"/>
                </a:solidFill>
                <a:latin typeface="Aptos Narrow"/>
              </a:rPr>
              <a:pPr/>
              <a:t>88.15%</a:t>
            </a:fld>
            <a:endParaRPr lang="en-IN" sz="2000" b="1">
              <a:solidFill>
                <a:srgbClr val="003366"/>
              </a:solidFill>
            </a:endParaRPr>
          </a:p>
        </xdr:txBody>
      </xdr:sp>
    </xdr:grpSp>
    <xdr:clientData/>
  </xdr:twoCellAnchor>
  <xdr:twoCellAnchor>
    <xdr:from>
      <xdr:col>16</xdr:col>
      <xdr:colOff>119104</xdr:colOff>
      <xdr:row>17</xdr:row>
      <xdr:rowOff>639</xdr:rowOff>
    </xdr:from>
    <xdr:to>
      <xdr:col>21</xdr:col>
      <xdr:colOff>119743</xdr:colOff>
      <xdr:row>40</xdr:row>
      <xdr:rowOff>87086</xdr:rowOff>
    </xdr:to>
    <xdr:graphicFrame macro="">
      <xdr:nvGraphicFramePr>
        <xdr:cNvPr id="11" name="Chart 10">
          <a:extLst>
            <a:ext uri="{FF2B5EF4-FFF2-40B4-BE49-F238E27FC236}">
              <a16:creationId xmlns:a16="http://schemas.microsoft.com/office/drawing/2014/main" id="{6359E977-F671-4118-B12A-EB434783A3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209006</xdr:colOff>
      <xdr:row>16</xdr:row>
      <xdr:rowOff>163284</xdr:rowOff>
    </xdr:from>
    <xdr:to>
      <xdr:col>16</xdr:col>
      <xdr:colOff>41366</xdr:colOff>
      <xdr:row>28</xdr:row>
      <xdr:rowOff>125185</xdr:rowOff>
    </xdr:to>
    <xdr:graphicFrame macro="">
      <xdr:nvGraphicFramePr>
        <xdr:cNvPr id="6" name="Chart 5">
          <a:extLst>
            <a:ext uri="{FF2B5EF4-FFF2-40B4-BE49-F238E27FC236}">
              <a16:creationId xmlns:a16="http://schemas.microsoft.com/office/drawing/2014/main" id="{50900AC7-400C-42D2-B097-53F321A62C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261255</xdr:colOff>
      <xdr:row>7</xdr:row>
      <xdr:rowOff>65313</xdr:rowOff>
    </xdr:from>
    <xdr:to>
      <xdr:col>10</xdr:col>
      <xdr:colOff>21772</xdr:colOff>
      <xdr:row>16</xdr:row>
      <xdr:rowOff>130629</xdr:rowOff>
    </xdr:to>
    <xdr:grpSp>
      <xdr:nvGrpSpPr>
        <xdr:cNvPr id="32" name="Group 31">
          <a:extLst>
            <a:ext uri="{FF2B5EF4-FFF2-40B4-BE49-F238E27FC236}">
              <a16:creationId xmlns:a16="http://schemas.microsoft.com/office/drawing/2014/main" id="{875CBC33-34E1-0019-730A-90F0F18E039D}"/>
            </a:ext>
          </a:extLst>
        </xdr:cNvPr>
        <xdr:cNvGrpSpPr/>
      </xdr:nvGrpSpPr>
      <xdr:grpSpPr>
        <a:xfrm>
          <a:off x="3309255" y="1360713"/>
          <a:ext cx="2808517" cy="1730830"/>
          <a:chOff x="3113312" y="1360713"/>
          <a:chExt cx="2808517" cy="1719942"/>
        </a:xfrm>
      </xdr:grpSpPr>
      <xdr:sp macro="" textlink="">
        <xdr:nvSpPr>
          <xdr:cNvPr id="21" name="Rectangle: Rounded Corners 20">
            <a:extLst>
              <a:ext uri="{FF2B5EF4-FFF2-40B4-BE49-F238E27FC236}">
                <a16:creationId xmlns:a16="http://schemas.microsoft.com/office/drawing/2014/main" id="{834EA75E-B0DB-4205-BB5A-651AE938AF5C}"/>
              </a:ext>
            </a:extLst>
          </xdr:cNvPr>
          <xdr:cNvSpPr/>
        </xdr:nvSpPr>
        <xdr:spPr>
          <a:xfrm>
            <a:off x="3113312" y="1360713"/>
            <a:ext cx="2808517" cy="1534884"/>
          </a:xfrm>
          <a:prstGeom prst="roundRect">
            <a:avLst>
              <a:gd name="adj" fmla="val 711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2" name="Rectangle: Top Corners Rounded 21">
            <a:extLst>
              <a:ext uri="{FF2B5EF4-FFF2-40B4-BE49-F238E27FC236}">
                <a16:creationId xmlns:a16="http://schemas.microsoft.com/office/drawing/2014/main" id="{8ABB7391-B2CD-4391-AF98-DBECFABF21EE}"/>
              </a:ext>
            </a:extLst>
          </xdr:cNvPr>
          <xdr:cNvSpPr/>
        </xdr:nvSpPr>
        <xdr:spPr>
          <a:xfrm rot="10800000">
            <a:off x="3124195" y="2318656"/>
            <a:ext cx="2786747" cy="576938"/>
          </a:xfrm>
          <a:prstGeom prst="round2Same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M8">
        <xdr:nvSpPr>
          <xdr:cNvPr id="23" name="TextBox 22">
            <a:extLst>
              <a:ext uri="{FF2B5EF4-FFF2-40B4-BE49-F238E27FC236}">
                <a16:creationId xmlns:a16="http://schemas.microsoft.com/office/drawing/2014/main" id="{D7489DDF-38CF-48FA-AA2E-920E69920A65}"/>
              </a:ext>
            </a:extLst>
          </xdr:cNvPr>
          <xdr:cNvSpPr txBox="1"/>
        </xdr:nvSpPr>
        <xdr:spPr>
          <a:xfrm>
            <a:off x="3276600" y="2351313"/>
            <a:ext cx="2514600" cy="729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bg1"/>
                </a:solidFill>
              </a:rPr>
              <a:t>Joiners within SLA</a:t>
            </a:r>
            <a:endParaRPr lang="en-IN" sz="3600" b="1">
              <a:solidFill>
                <a:schemeClr val="bg1"/>
              </a:solidFill>
            </a:endParaRPr>
          </a:p>
        </xdr:txBody>
      </xdr:sp>
      <xdr:graphicFrame macro="">
        <xdr:nvGraphicFramePr>
          <xdr:cNvPr id="12" name="Chart 11">
            <a:extLst>
              <a:ext uri="{FF2B5EF4-FFF2-40B4-BE49-F238E27FC236}">
                <a16:creationId xmlns:a16="http://schemas.microsoft.com/office/drawing/2014/main" id="{5B1C7906-D86F-47BE-96F3-7C39ECBAA1F1}"/>
              </a:ext>
            </a:extLst>
          </xdr:cNvPr>
          <xdr:cNvGraphicFramePr>
            <a:graphicFrameLocks/>
          </xdr:cNvGraphicFramePr>
        </xdr:nvGraphicFramePr>
        <xdr:xfrm>
          <a:off x="3363685" y="1393371"/>
          <a:ext cx="2090059" cy="947057"/>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19" name="TextBox 18">
            <a:extLst>
              <a:ext uri="{FF2B5EF4-FFF2-40B4-BE49-F238E27FC236}">
                <a16:creationId xmlns:a16="http://schemas.microsoft.com/office/drawing/2014/main" id="{35F13AAD-0CB8-C0DD-46AB-63BA3B1A5F3C}"/>
              </a:ext>
            </a:extLst>
          </xdr:cNvPr>
          <xdr:cNvSpPr txBox="1"/>
        </xdr:nvSpPr>
        <xdr:spPr>
          <a:xfrm rot="16200000">
            <a:off x="3004457" y="1872343"/>
            <a:ext cx="4933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t>Level</a:t>
            </a:r>
          </a:p>
        </xdr:txBody>
      </xdr:sp>
      <xdr:sp macro="" textlink="Pivots!B35">
        <xdr:nvSpPr>
          <xdr:cNvPr id="29" name="TextBox 28">
            <a:extLst>
              <a:ext uri="{FF2B5EF4-FFF2-40B4-BE49-F238E27FC236}">
                <a16:creationId xmlns:a16="http://schemas.microsoft.com/office/drawing/2014/main" id="{A07D5FC5-89FA-A4F7-BC2F-F2DBEF57A9BF}"/>
              </a:ext>
            </a:extLst>
          </xdr:cNvPr>
          <xdr:cNvSpPr txBox="1"/>
        </xdr:nvSpPr>
        <xdr:spPr>
          <a:xfrm>
            <a:off x="4876800" y="1524000"/>
            <a:ext cx="783772" cy="4463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17BD34F1-461F-48CE-A9BF-651641E9CE7A}" type="TxLink">
              <a:rPr lang="en-US" sz="2000" b="1" i="0" u="none" strike="noStrike">
                <a:solidFill>
                  <a:srgbClr val="000000"/>
                </a:solidFill>
                <a:latin typeface="Aptos Narrow"/>
                <a:ea typeface="+mn-ea"/>
                <a:cs typeface="+mn-cs"/>
              </a:rPr>
              <a:pPr marL="0" indent="0"/>
              <a:t>119</a:t>
            </a:fld>
            <a:endParaRPr lang="en-IN" sz="2000" b="1" i="0" u="none" strike="noStrike">
              <a:solidFill>
                <a:srgbClr val="000000"/>
              </a:solidFill>
              <a:latin typeface="Aptos Narrow"/>
              <a:ea typeface="+mn-ea"/>
              <a:cs typeface="+mn-cs"/>
            </a:endParaRPr>
          </a:p>
        </xdr:txBody>
      </xdr:sp>
    </xdr:grpSp>
    <xdr:clientData/>
  </xdr:twoCellAnchor>
  <xdr:twoCellAnchor editAs="oneCell">
    <xdr:from>
      <xdr:col>25</xdr:col>
      <xdr:colOff>192677</xdr:colOff>
      <xdr:row>32</xdr:row>
      <xdr:rowOff>107768</xdr:rowOff>
    </xdr:from>
    <xdr:to>
      <xdr:col>28</xdr:col>
      <xdr:colOff>192677</xdr:colOff>
      <xdr:row>39</xdr:row>
      <xdr:rowOff>21769</xdr:rowOff>
    </xdr:to>
    <mc:AlternateContent xmlns:mc="http://schemas.openxmlformats.org/markup-compatibility/2006" xmlns:a14="http://schemas.microsoft.com/office/drawing/2010/main">
      <mc:Choice Requires="a14">
        <xdr:graphicFrame macro="">
          <xdr:nvGraphicFramePr>
            <xdr:cNvPr id="36" name="Source">
              <a:extLst>
                <a:ext uri="{FF2B5EF4-FFF2-40B4-BE49-F238E27FC236}">
                  <a16:creationId xmlns:a16="http://schemas.microsoft.com/office/drawing/2014/main" id="{9302F2B7-FC30-4810-85E2-0A25219F6EF6}"/>
                </a:ext>
              </a:extLst>
            </xdr:cNvPr>
            <xdr:cNvGraphicFramePr/>
          </xdr:nvGraphicFramePr>
          <xdr:xfrm>
            <a:off x="0" y="0"/>
            <a:ext cx="0" cy="0"/>
          </xdr:xfrm>
          <a:graphic>
            <a:graphicData uri="http://schemas.microsoft.com/office/drawing/2010/slicer">
              <sle:slicer xmlns:sle="http://schemas.microsoft.com/office/drawing/2010/slicer" name="Source"/>
            </a:graphicData>
          </a:graphic>
        </xdr:graphicFrame>
      </mc:Choice>
      <mc:Fallback xmlns="">
        <xdr:sp macro="" textlink="">
          <xdr:nvSpPr>
            <xdr:cNvPr id="0" name=""/>
            <xdr:cNvSpPr>
              <a:spLocks noTextEdit="1"/>
            </xdr:cNvSpPr>
          </xdr:nvSpPr>
          <xdr:spPr>
            <a:xfrm>
              <a:off x="15432677" y="6029597"/>
              <a:ext cx="1828800" cy="12094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228600</xdr:colOff>
      <xdr:row>7</xdr:row>
      <xdr:rowOff>65314</xdr:rowOff>
    </xdr:from>
    <xdr:to>
      <xdr:col>28</xdr:col>
      <xdr:colOff>228600</xdr:colOff>
      <xdr:row>12</xdr:row>
      <xdr:rowOff>69668</xdr:rowOff>
    </xdr:to>
    <mc:AlternateContent xmlns:mc="http://schemas.openxmlformats.org/markup-compatibility/2006" xmlns:a14="http://schemas.microsoft.com/office/drawing/2010/main">
      <mc:Choice Requires="a14">
        <xdr:graphicFrame macro="">
          <xdr:nvGraphicFramePr>
            <xdr:cNvPr id="37" name="Year Offered">
              <a:extLst>
                <a:ext uri="{FF2B5EF4-FFF2-40B4-BE49-F238E27FC236}">
                  <a16:creationId xmlns:a16="http://schemas.microsoft.com/office/drawing/2014/main" id="{CB58268B-2BD0-4D36-A393-F4D5FBD0F454}"/>
                </a:ext>
              </a:extLst>
            </xdr:cNvPr>
            <xdr:cNvGraphicFramePr/>
          </xdr:nvGraphicFramePr>
          <xdr:xfrm>
            <a:off x="0" y="0"/>
            <a:ext cx="0" cy="0"/>
          </xdr:xfrm>
          <a:graphic>
            <a:graphicData uri="http://schemas.microsoft.com/office/drawing/2010/slicer">
              <sle:slicer xmlns:sle="http://schemas.microsoft.com/office/drawing/2010/slicer" name="Year Offered"/>
            </a:graphicData>
          </a:graphic>
        </xdr:graphicFrame>
      </mc:Choice>
      <mc:Fallback xmlns="">
        <xdr:sp macro="" textlink="">
          <xdr:nvSpPr>
            <xdr:cNvPr id="0" name=""/>
            <xdr:cNvSpPr>
              <a:spLocks noTextEdit="1"/>
            </xdr:cNvSpPr>
          </xdr:nvSpPr>
          <xdr:spPr>
            <a:xfrm>
              <a:off x="15468600" y="1360714"/>
              <a:ext cx="182880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206829</xdr:colOff>
      <xdr:row>13</xdr:row>
      <xdr:rowOff>119744</xdr:rowOff>
    </xdr:from>
    <xdr:to>
      <xdr:col>28</xdr:col>
      <xdr:colOff>206829</xdr:colOff>
      <xdr:row>18</xdr:row>
      <xdr:rowOff>119744</xdr:rowOff>
    </xdr:to>
    <mc:AlternateContent xmlns:mc="http://schemas.openxmlformats.org/markup-compatibility/2006" xmlns:a14="http://schemas.microsoft.com/office/drawing/2010/main">
      <mc:Choice Requires="a14">
        <xdr:graphicFrame macro="">
          <xdr:nvGraphicFramePr>
            <xdr:cNvPr id="38" name="OnShore/Off Shore">
              <a:extLst>
                <a:ext uri="{FF2B5EF4-FFF2-40B4-BE49-F238E27FC236}">
                  <a16:creationId xmlns:a16="http://schemas.microsoft.com/office/drawing/2014/main" id="{4E33F3B5-1AA0-4BD2-A18A-CBEABF7C9475}"/>
                </a:ext>
              </a:extLst>
            </xdr:cNvPr>
            <xdr:cNvGraphicFramePr/>
          </xdr:nvGraphicFramePr>
          <xdr:xfrm>
            <a:off x="0" y="0"/>
            <a:ext cx="0" cy="0"/>
          </xdr:xfrm>
          <a:graphic>
            <a:graphicData uri="http://schemas.microsoft.com/office/drawing/2010/slicer">
              <sle:slicer xmlns:sle="http://schemas.microsoft.com/office/drawing/2010/slicer" name="OnShore/Off Shore"/>
            </a:graphicData>
          </a:graphic>
        </xdr:graphicFrame>
      </mc:Choice>
      <mc:Fallback xmlns="">
        <xdr:sp macro="" textlink="">
          <xdr:nvSpPr>
            <xdr:cNvPr id="0" name=""/>
            <xdr:cNvSpPr>
              <a:spLocks noTextEdit="1"/>
            </xdr:cNvSpPr>
          </xdr:nvSpPr>
          <xdr:spPr>
            <a:xfrm>
              <a:off x="15446829" y="2525487"/>
              <a:ext cx="1828800" cy="925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435428</xdr:colOff>
      <xdr:row>8</xdr:row>
      <xdr:rowOff>10883</xdr:rowOff>
    </xdr:from>
    <xdr:to>
      <xdr:col>25</xdr:col>
      <xdr:colOff>10886</xdr:colOff>
      <xdr:row>16</xdr:row>
      <xdr:rowOff>65310</xdr:rowOff>
    </xdr:to>
    <xdr:sp macro="" textlink="">
      <xdr:nvSpPr>
        <xdr:cNvPr id="40" name="Rectangle: Rounded Corners 39">
          <a:extLst>
            <a:ext uri="{FF2B5EF4-FFF2-40B4-BE49-F238E27FC236}">
              <a16:creationId xmlns:a16="http://schemas.microsoft.com/office/drawing/2014/main" id="{7D411EE9-F746-949F-24DE-13A73B71349D}"/>
            </a:ext>
          </a:extLst>
        </xdr:cNvPr>
        <xdr:cNvSpPr/>
      </xdr:nvSpPr>
      <xdr:spPr>
        <a:xfrm>
          <a:off x="13237028" y="1491340"/>
          <a:ext cx="2013858" cy="1534884"/>
        </a:xfrm>
        <a:prstGeom prst="roundRect">
          <a:avLst>
            <a:gd name="adj" fmla="val 6402"/>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424540</xdr:colOff>
      <xdr:row>13</xdr:row>
      <xdr:rowOff>21768</xdr:rowOff>
    </xdr:from>
    <xdr:to>
      <xdr:col>24</xdr:col>
      <xdr:colOff>609597</xdr:colOff>
      <xdr:row>16</xdr:row>
      <xdr:rowOff>43535</xdr:rowOff>
    </xdr:to>
    <xdr:sp macro="" textlink="">
      <xdr:nvSpPr>
        <xdr:cNvPr id="41" name="Rectangle: Top Corners Rounded 40">
          <a:extLst>
            <a:ext uri="{FF2B5EF4-FFF2-40B4-BE49-F238E27FC236}">
              <a16:creationId xmlns:a16="http://schemas.microsoft.com/office/drawing/2014/main" id="{0A91790C-B516-0B60-1E2A-994059FB7157}"/>
            </a:ext>
          </a:extLst>
        </xdr:cNvPr>
        <xdr:cNvSpPr/>
      </xdr:nvSpPr>
      <xdr:spPr>
        <a:xfrm rot="10800000">
          <a:off x="13226140" y="2427511"/>
          <a:ext cx="2013857" cy="576938"/>
        </a:xfrm>
        <a:prstGeom prst="round2Same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76201</xdr:colOff>
      <xdr:row>13</xdr:row>
      <xdr:rowOff>21768</xdr:rowOff>
    </xdr:from>
    <xdr:to>
      <xdr:col>24</xdr:col>
      <xdr:colOff>402771</xdr:colOff>
      <xdr:row>17</xdr:row>
      <xdr:rowOff>10882</xdr:rowOff>
    </xdr:to>
    <xdr:sp macro="" textlink="Pivots!M8">
      <xdr:nvSpPr>
        <xdr:cNvPr id="42" name="TextBox 41">
          <a:extLst>
            <a:ext uri="{FF2B5EF4-FFF2-40B4-BE49-F238E27FC236}">
              <a16:creationId xmlns:a16="http://schemas.microsoft.com/office/drawing/2014/main" id="{A0A5149B-B5AE-05CF-40D5-5667697C7780}"/>
            </a:ext>
          </a:extLst>
        </xdr:cNvPr>
        <xdr:cNvSpPr txBox="1"/>
      </xdr:nvSpPr>
      <xdr:spPr>
        <a:xfrm>
          <a:off x="13487401" y="2427511"/>
          <a:ext cx="1545770" cy="729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bg1"/>
              </a:solidFill>
            </a:rPr>
            <a:t>Joiners</a:t>
          </a:r>
          <a:endParaRPr lang="en-IN" sz="3600" b="1">
            <a:solidFill>
              <a:schemeClr val="bg1"/>
            </a:solidFill>
          </a:endParaRPr>
        </a:p>
      </xdr:txBody>
    </xdr:sp>
    <xdr:clientData/>
  </xdr:twoCellAnchor>
  <xdr:twoCellAnchor>
    <xdr:from>
      <xdr:col>22</xdr:col>
      <xdr:colOff>457200</xdr:colOff>
      <xdr:row>9</xdr:row>
      <xdr:rowOff>54426</xdr:rowOff>
    </xdr:from>
    <xdr:to>
      <xdr:col>24</xdr:col>
      <xdr:colOff>54428</xdr:colOff>
      <xdr:row>12</xdr:row>
      <xdr:rowOff>10883</xdr:rowOff>
    </xdr:to>
    <xdr:sp macro="" textlink="Pivots!C4">
      <xdr:nvSpPr>
        <xdr:cNvPr id="43" name="TextBox 42">
          <a:extLst>
            <a:ext uri="{FF2B5EF4-FFF2-40B4-BE49-F238E27FC236}">
              <a16:creationId xmlns:a16="http://schemas.microsoft.com/office/drawing/2014/main" id="{ACEA8FF1-4761-A3C6-3DEE-CBB1CB53A82A}"/>
            </a:ext>
          </a:extLst>
        </xdr:cNvPr>
        <xdr:cNvSpPr txBox="1"/>
      </xdr:nvSpPr>
      <xdr:spPr>
        <a:xfrm>
          <a:off x="13868400" y="1719940"/>
          <a:ext cx="816428" cy="51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EF50BCE-A730-4613-A5C5-3CCF26BAAA63}" type="TxLink">
            <a:rPr lang="en-US" sz="3200" b="1" i="0" u="none" strike="noStrike">
              <a:solidFill>
                <a:srgbClr val="003366"/>
              </a:solidFill>
              <a:latin typeface="Aptos Narrow"/>
            </a:rPr>
            <a:pPr/>
            <a:t>135</a:t>
          </a:fld>
          <a:endParaRPr lang="en-IN" sz="3200" b="1">
            <a:solidFill>
              <a:srgbClr val="003366"/>
            </a:solidFill>
          </a:endParaRPr>
        </a:p>
      </xdr:txBody>
    </xdr:sp>
    <xdr:clientData/>
  </xdr:twoCellAnchor>
  <xdr:twoCellAnchor>
    <xdr:from>
      <xdr:col>21</xdr:col>
      <xdr:colOff>370114</xdr:colOff>
      <xdr:row>19</xdr:row>
      <xdr:rowOff>10883</xdr:rowOff>
    </xdr:from>
    <xdr:to>
      <xdr:col>24</xdr:col>
      <xdr:colOff>555172</xdr:colOff>
      <xdr:row>27</xdr:row>
      <xdr:rowOff>65310</xdr:rowOff>
    </xdr:to>
    <xdr:sp macro="" textlink="">
      <xdr:nvSpPr>
        <xdr:cNvPr id="45" name="Rectangle: Rounded Corners 44">
          <a:extLst>
            <a:ext uri="{FF2B5EF4-FFF2-40B4-BE49-F238E27FC236}">
              <a16:creationId xmlns:a16="http://schemas.microsoft.com/office/drawing/2014/main" id="{1F70A098-C561-A52E-0EB3-271EFD85C599}"/>
            </a:ext>
          </a:extLst>
        </xdr:cNvPr>
        <xdr:cNvSpPr/>
      </xdr:nvSpPr>
      <xdr:spPr>
        <a:xfrm>
          <a:off x="13171714" y="3526969"/>
          <a:ext cx="2013858" cy="1534884"/>
        </a:xfrm>
        <a:prstGeom prst="roundRect">
          <a:avLst>
            <a:gd name="adj" fmla="val 6402"/>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391884</xdr:colOff>
      <xdr:row>24</xdr:row>
      <xdr:rowOff>65312</xdr:rowOff>
    </xdr:from>
    <xdr:to>
      <xdr:col>24</xdr:col>
      <xdr:colOff>576941</xdr:colOff>
      <xdr:row>27</xdr:row>
      <xdr:rowOff>87078</xdr:rowOff>
    </xdr:to>
    <xdr:sp macro="" textlink="">
      <xdr:nvSpPr>
        <xdr:cNvPr id="46" name="Rectangle: Top Corners Rounded 45">
          <a:extLst>
            <a:ext uri="{FF2B5EF4-FFF2-40B4-BE49-F238E27FC236}">
              <a16:creationId xmlns:a16="http://schemas.microsoft.com/office/drawing/2014/main" id="{DB8806B4-0CA1-1D67-82F8-7045E3EFC7C3}"/>
            </a:ext>
          </a:extLst>
        </xdr:cNvPr>
        <xdr:cNvSpPr/>
      </xdr:nvSpPr>
      <xdr:spPr>
        <a:xfrm rot="10800000">
          <a:off x="13193484" y="4506683"/>
          <a:ext cx="2013857" cy="576938"/>
        </a:xfrm>
        <a:prstGeom prst="round2Same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359229</xdr:colOff>
      <xdr:row>24</xdr:row>
      <xdr:rowOff>76198</xdr:rowOff>
    </xdr:from>
    <xdr:to>
      <xdr:col>24</xdr:col>
      <xdr:colOff>555171</xdr:colOff>
      <xdr:row>28</xdr:row>
      <xdr:rowOff>65311</xdr:rowOff>
    </xdr:to>
    <xdr:sp macro="" textlink="Pivots!M8">
      <xdr:nvSpPr>
        <xdr:cNvPr id="47" name="TextBox 46">
          <a:extLst>
            <a:ext uri="{FF2B5EF4-FFF2-40B4-BE49-F238E27FC236}">
              <a16:creationId xmlns:a16="http://schemas.microsoft.com/office/drawing/2014/main" id="{43AD4932-6B92-E66A-F620-076E44F54C19}"/>
            </a:ext>
          </a:extLst>
        </xdr:cNvPr>
        <xdr:cNvSpPr txBox="1"/>
      </xdr:nvSpPr>
      <xdr:spPr>
        <a:xfrm>
          <a:off x="13160829" y="4517569"/>
          <a:ext cx="2024742" cy="729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bg1"/>
              </a:solidFill>
            </a:rPr>
            <a:t>Offer</a:t>
          </a:r>
          <a:r>
            <a:rPr lang="en-IN" sz="2400" b="1" baseline="0">
              <a:solidFill>
                <a:schemeClr val="bg1"/>
              </a:solidFill>
            </a:rPr>
            <a:t> Dropped</a:t>
          </a:r>
          <a:endParaRPr lang="en-IN" sz="2400" b="1">
            <a:solidFill>
              <a:schemeClr val="bg1"/>
            </a:solidFill>
          </a:endParaRPr>
        </a:p>
      </xdr:txBody>
    </xdr:sp>
    <xdr:clientData/>
  </xdr:twoCellAnchor>
  <xdr:twoCellAnchor>
    <xdr:from>
      <xdr:col>22</xdr:col>
      <xdr:colOff>468086</xdr:colOff>
      <xdr:row>19</xdr:row>
      <xdr:rowOff>130626</xdr:rowOff>
    </xdr:from>
    <xdr:to>
      <xdr:col>23</xdr:col>
      <xdr:colOff>468086</xdr:colOff>
      <xdr:row>22</xdr:row>
      <xdr:rowOff>87084</xdr:rowOff>
    </xdr:to>
    <xdr:sp macro="" textlink="Pivots!C5">
      <xdr:nvSpPr>
        <xdr:cNvPr id="48" name="TextBox 47">
          <a:extLst>
            <a:ext uri="{FF2B5EF4-FFF2-40B4-BE49-F238E27FC236}">
              <a16:creationId xmlns:a16="http://schemas.microsoft.com/office/drawing/2014/main" id="{01DCB025-6F13-3828-1F40-4061CDA72441}"/>
            </a:ext>
          </a:extLst>
        </xdr:cNvPr>
        <xdr:cNvSpPr txBox="1"/>
      </xdr:nvSpPr>
      <xdr:spPr>
        <a:xfrm>
          <a:off x="13879286" y="3646712"/>
          <a:ext cx="609600" cy="51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E0900CC6-2558-4741-A08A-7FBB6CA9204C}" type="TxLink">
            <a:rPr lang="en-US" sz="3200" b="1" i="0" u="none" strike="noStrike">
              <a:solidFill>
                <a:srgbClr val="003366"/>
              </a:solidFill>
              <a:latin typeface="Aptos Narrow"/>
              <a:ea typeface="+mn-ea"/>
              <a:cs typeface="+mn-cs"/>
            </a:rPr>
            <a:pPr marL="0" indent="0"/>
            <a:t>30</a:t>
          </a:fld>
          <a:endParaRPr lang="en-IN" sz="3200" b="1" i="0" u="none" strike="noStrike">
            <a:solidFill>
              <a:srgbClr val="003366"/>
            </a:solidFill>
            <a:latin typeface="Aptos Narrow"/>
            <a:ea typeface="+mn-ea"/>
            <a:cs typeface="+mn-cs"/>
          </a:endParaRPr>
        </a:p>
      </xdr:txBody>
    </xdr:sp>
    <xdr:clientData/>
  </xdr:twoCellAnchor>
  <xdr:twoCellAnchor>
    <xdr:from>
      <xdr:col>21</xdr:col>
      <xdr:colOff>381000</xdr:colOff>
      <xdr:row>30</xdr:row>
      <xdr:rowOff>185055</xdr:rowOff>
    </xdr:from>
    <xdr:to>
      <xdr:col>24</xdr:col>
      <xdr:colOff>576941</xdr:colOff>
      <xdr:row>40</xdr:row>
      <xdr:rowOff>76197</xdr:rowOff>
    </xdr:to>
    <xdr:grpSp>
      <xdr:nvGrpSpPr>
        <xdr:cNvPr id="57" name="Group 56">
          <a:extLst>
            <a:ext uri="{FF2B5EF4-FFF2-40B4-BE49-F238E27FC236}">
              <a16:creationId xmlns:a16="http://schemas.microsoft.com/office/drawing/2014/main" id="{2BF0C783-F9D0-036D-ECE5-0B10308D53C9}"/>
            </a:ext>
          </a:extLst>
        </xdr:cNvPr>
        <xdr:cNvGrpSpPr/>
      </xdr:nvGrpSpPr>
      <xdr:grpSpPr>
        <a:xfrm>
          <a:off x="13182600" y="5736769"/>
          <a:ext cx="2024741" cy="1741714"/>
          <a:chOff x="13291457" y="5486398"/>
          <a:chExt cx="2024741" cy="1741714"/>
        </a:xfrm>
      </xdr:grpSpPr>
      <xdr:sp macro="" textlink="">
        <xdr:nvSpPr>
          <xdr:cNvPr id="50" name="Rectangle: Rounded Corners 49">
            <a:extLst>
              <a:ext uri="{FF2B5EF4-FFF2-40B4-BE49-F238E27FC236}">
                <a16:creationId xmlns:a16="http://schemas.microsoft.com/office/drawing/2014/main" id="{AEC4F55D-7827-120F-B7BB-4E71DE48FE0F}"/>
              </a:ext>
            </a:extLst>
          </xdr:cNvPr>
          <xdr:cNvSpPr/>
        </xdr:nvSpPr>
        <xdr:spPr>
          <a:xfrm>
            <a:off x="13291457" y="5486398"/>
            <a:ext cx="2013858" cy="1534884"/>
          </a:xfrm>
          <a:prstGeom prst="roundRect">
            <a:avLst>
              <a:gd name="adj" fmla="val 6402"/>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1" name="Rectangle: Top Corners Rounded 50">
            <a:extLst>
              <a:ext uri="{FF2B5EF4-FFF2-40B4-BE49-F238E27FC236}">
                <a16:creationId xmlns:a16="http://schemas.microsoft.com/office/drawing/2014/main" id="{81013CF7-B25B-4085-A693-E8DB44A9998A}"/>
              </a:ext>
            </a:extLst>
          </xdr:cNvPr>
          <xdr:cNvSpPr/>
        </xdr:nvSpPr>
        <xdr:spPr>
          <a:xfrm rot="10800000">
            <a:off x="13302341" y="6455227"/>
            <a:ext cx="2013857" cy="576938"/>
          </a:xfrm>
          <a:prstGeom prst="round2Same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M8">
        <xdr:nvSpPr>
          <xdr:cNvPr id="52" name="TextBox 51">
            <a:extLst>
              <a:ext uri="{FF2B5EF4-FFF2-40B4-BE49-F238E27FC236}">
                <a16:creationId xmlns:a16="http://schemas.microsoft.com/office/drawing/2014/main" id="{04C2A312-D973-3AE0-0D2F-FA25DB16119B}"/>
              </a:ext>
            </a:extLst>
          </xdr:cNvPr>
          <xdr:cNvSpPr txBox="1"/>
        </xdr:nvSpPr>
        <xdr:spPr>
          <a:xfrm>
            <a:off x="13563602" y="6498770"/>
            <a:ext cx="1545770" cy="729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bg1"/>
                </a:solidFill>
              </a:rPr>
              <a:t>In</a:t>
            </a:r>
            <a:r>
              <a:rPr lang="en-IN" sz="2400" b="1" baseline="0">
                <a:solidFill>
                  <a:schemeClr val="bg1"/>
                </a:solidFill>
              </a:rPr>
              <a:t> Pipeline</a:t>
            </a:r>
            <a:endParaRPr lang="en-IN" sz="3600" b="1">
              <a:solidFill>
                <a:schemeClr val="bg1"/>
              </a:solidFill>
            </a:endParaRPr>
          </a:p>
        </xdr:txBody>
      </xdr:sp>
      <xdr:sp macro="" textlink="Pivots!C6">
        <xdr:nvSpPr>
          <xdr:cNvPr id="53" name="TextBox 52">
            <a:extLst>
              <a:ext uri="{FF2B5EF4-FFF2-40B4-BE49-F238E27FC236}">
                <a16:creationId xmlns:a16="http://schemas.microsoft.com/office/drawing/2014/main" id="{D17EF0AB-94D1-E2F0-668B-C57BB9149A22}"/>
              </a:ext>
            </a:extLst>
          </xdr:cNvPr>
          <xdr:cNvSpPr txBox="1"/>
        </xdr:nvSpPr>
        <xdr:spPr>
          <a:xfrm>
            <a:off x="13977257" y="5671455"/>
            <a:ext cx="957943" cy="51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631E089B-8E99-46C4-B8E2-0C3AB69913CB}" type="TxLink">
              <a:rPr lang="en-US" sz="3200" b="1" i="0" u="none" strike="noStrike">
                <a:solidFill>
                  <a:srgbClr val="003366"/>
                </a:solidFill>
                <a:latin typeface="Aptos Narrow"/>
                <a:ea typeface="+mn-ea"/>
                <a:cs typeface="+mn-cs"/>
              </a:rPr>
              <a:pPr marL="0" indent="0"/>
              <a:t>25</a:t>
            </a:fld>
            <a:endParaRPr lang="en-IN" sz="3200" b="1" i="0" u="none" strike="noStrike">
              <a:solidFill>
                <a:srgbClr val="003366"/>
              </a:solidFill>
              <a:latin typeface="Aptos Narrow"/>
              <a:ea typeface="+mn-ea"/>
              <a:cs typeface="+mn-cs"/>
            </a:endParaRPr>
          </a:p>
        </xdr:txBody>
      </xdr:sp>
    </xdr:grpSp>
    <xdr:clientData/>
  </xdr:twoCellAnchor>
  <xdr:twoCellAnchor>
    <xdr:from>
      <xdr:col>2</xdr:col>
      <xdr:colOff>337457</xdr:colOff>
      <xdr:row>9</xdr:row>
      <xdr:rowOff>2</xdr:rowOff>
    </xdr:from>
    <xdr:to>
      <xdr:col>3</xdr:col>
      <xdr:colOff>446314</xdr:colOff>
      <xdr:row>10</xdr:row>
      <xdr:rowOff>163287</xdr:rowOff>
    </xdr:to>
    <xdr:sp macro="" textlink="Pivots!C7">
      <xdr:nvSpPr>
        <xdr:cNvPr id="54" name="TextBox 53">
          <a:extLst>
            <a:ext uri="{FF2B5EF4-FFF2-40B4-BE49-F238E27FC236}">
              <a16:creationId xmlns:a16="http://schemas.microsoft.com/office/drawing/2014/main" id="{3340873A-86C8-FD38-83CF-937DDC601596}"/>
            </a:ext>
          </a:extLst>
        </xdr:cNvPr>
        <xdr:cNvSpPr txBox="1"/>
      </xdr:nvSpPr>
      <xdr:spPr>
        <a:xfrm>
          <a:off x="1556657" y="1665516"/>
          <a:ext cx="718457" cy="3483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A1EC6B21-7517-4A62-A3EC-A0DDF6B210E3}" type="TxLink">
            <a:rPr lang="en-US" sz="2000" b="1" i="0" u="none" strike="noStrike">
              <a:solidFill>
                <a:srgbClr val="000000"/>
              </a:solidFill>
              <a:latin typeface="Aptos Narrow"/>
              <a:ea typeface="+mn-ea"/>
              <a:cs typeface="+mn-cs"/>
            </a:rPr>
            <a:pPr marL="0" indent="0"/>
            <a:t>190</a:t>
          </a:fld>
          <a:endParaRPr lang="en-IN" sz="2000" b="1" i="0" u="none" strike="noStrike">
            <a:solidFill>
              <a:srgbClr val="003366"/>
            </a:solidFill>
            <a:latin typeface="Aptos Narrow"/>
            <a:ea typeface="+mn-ea"/>
            <a:cs typeface="+mn-cs"/>
          </a:endParaRPr>
        </a:p>
      </xdr:txBody>
    </xdr:sp>
    <xdr:clientData/>
  </xdr:twoCellAnchor>
  <xdr:oneCellAnchor>
    <xdr:from>
      <xdr:col>3</xdr:col>
      <xdr:colOff>370114</xdr:colOff>
      <xdr:row>36</xdr:row>
      <xdr:rowOff>32657</xdr:rowOff>
    </xdr:from>
    <xdr:ext cx="184731" cy="264560"/>
    <xdr:sp macro="" textlink="">
      <xdr:nvSpPr>
        <xdr:cNvPr id="55" name="TextBox 54">
          <a:extLst>
            <a:ext uri="{FF2B5EF4-FFF2-40B4-BE49-F238E27FC236}">
              <a16:creationId xmlns:a16="http://schemas.microsoft.com/office/drawing/2014/main" id="{15060FE7-9C25-07E2-C08F-9C4250203716}"/>
            </a:ext>
          </a:extLst>
        </xdr:cNvPr>
        <xdr:cNvSpPr txBox="1"/>
      </xdr:nvSpPr>
      <xdr:spPr>
        <a:xfrm>
          <a:off x="2198914" y="669471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3</xdr:col>
      <xdr:colOff>337457</xdr:colOff>
      <xdr:row>35</xdr:row>
      <xdr:rowOff>130629</xdr:rowOff>
    </xdr:from>
    <xdr:ext cx="366639" cy="311496"/>
    <xdr:sp macro="" textlink="Pivots!F7">
      <xdr:nvSpPr>
        <xdr:cNvPr id="56" name="TextBox 55">
          <a:extLst>
            <a:ext uri="{FF2B5EF4-FFF2-40B4-BE49-F238E27FC236}">
              <a16:creationId xmlns:a16="http://schemas.microsoft.com/office/drawing/2014/main" id="{96049732-4E2E-A75E-7348-DE968D390C5A}"/>
            </a:ext>
          </a:extLst>
        </xdr:cNvPr>
        <xdr:cNvSpPr txBox="1"/>
      </xdr:nvSpPr>
      <xdr:spPr>
        <a:xfrm>
          <a:off x="2166257" y="6607629"/>
          <a:ext cx="3666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096DF691-B97F-4765-8FB5-0C8E1E2E6157}" type="TxLink">
            <a:rPr lang="en-US" sz="1400" b="1" i="0" u="none" strike="noStrike">
              <a:solidFill>
                <a:schemeClr val="bg1"/>
              </a:solidFill>
              <a:latin typeface="Aptos Narrow"/>
            </a:rPr>
            <a:pPr/>
            <a:t>25</a:t>
          </a:fld>
          <a:endParaRPr lang="en-IN" sz="1400" b="1">
            <a:solidFill>
              <a:schemeClr val="bg1"/>
            </a:solidFill>
          </a:endParaRPr>
        </a:p>
      </xdr:txBody>
    </xdr:sp>
    <xdr:clientData/>
  </xdr:oneCellAnchor>
</xdr:wsDr>
</file>

<file path=xl/drawings/drawing2.xml><?xml version="1.0" encoding="utf-8"?>
<c:userShapes xmlns:c="http://schemas.openxmlformats.org/drawingml/2006/chart">
  <cdr:relSizeAnchor xmlns:cdr="http://schemas.openxmlformats.org/drawingml/2006/chartDrawing">
    <cdr:from>
      <cdr:x>0</cdr:x>
      <cdr:y>0.55303</cdr:y>
    </cdr:from>
    <cdr:to>
      <cdr:x>1</cdr:x>
      <cdr:y>1</cdr:y>
    </cdr:to>
    <cdr:sp macro="" textlink="">
      <cdr:nvSpPr>
        <cdr:cNvPr id="2" name="Rectangle 1">
          <a:extLst xmlns:a="http://schemas.openxmlformats.org/drawingml/2006/main">
            <a:ext uri="{FF2B5EF4-FFF2-40B4-BE49-F238E27FC236}">
              <a16:creationId xmlns:a16="http://schemas.microsoft.com/office/drawing/2014/main" id="{69533165-1233-5E76-AD6E-8CEA46FCC29A}"/>
            </a:ext>
          </a:extLst>
        </cdr:cNvPr>
        <cdr:cNvSpPr/>
      </cdr:nvSpPr>
      <cdr:spPr>
        <a:xfrm xmlns:a="http://schemas.openxmlformats.org/drawingml/2006/main">
          <a:off x="0" y="1589316"/>
          <a:ext cx="3026228" cy="1284515"/>
        </a:xfrm>
        <a:prstGeom xmlns:a="http://schemas.openxmlformats.org/drawingml/2006/main" prst="rect">
          <a:avLst/>
        </a:prstGeom>
        <a:solidFill xmlns:a="http://schemas.openxmlformats.org/drawingml/2006/main">
          <a:schemeClr val="accent5">
            <a:lumMod val="20000"/>
            <a:lumOff val="80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3.xml><?xml version="1.0" encoding="utf-8"?>
<c:userShapes xmlns:c="http://schemas.openxmlformats.org/drawingml/2006/chart">
  <cdr:relSizeAnchor xmlns:cdr="http://schemas.openxmlformats.org/drawingml/2006/chartDrawing">
    <cdr:from>
      <cdr:x>0</cdr:x>
      <cdr:y>0.61667</cdr:y>
    </cdr:from>
    <cdr:to>
      <cdr:x>1</cdr:x>
      <cdr:y>1</cdr:y>
    </cdr:to>
    <cdr:sp macro="" textlink="">
      <cdr:nvSpPr>
        <cdr:cNvPr id="2" name="Rectangle 1">
          <a:extLst xmlns:a="http://schemas.openxmlformats.org/drawingml/2006/main">
            <a:ext uri="{FF2B5EF4-FFF2-40B4-BE49-F238E27FC236}">
              <a16:creationId xmlns:a16="http://schemas.microsoft.com/office/drawing/2014/main" id="{06E444DA-E539-6AA9-3735-0AE3E4835B4F}"/>
            </a:ext>
          </a:extLst>
        </cdr:cNvPr>
        <cdr:cNvSpPr/>
      </cdr:nvSpPr>
      <cdr:spPr>
        <a:xfrm xmlns:a="http://schemas.openxmlformats.org/drawingml/2006/main">
          <a:off x="0" y="1611084"/>
          <a:ext cx="3243941" cy="1001485"/>
        </a:xfrm>
        <a:prstGeom xmlns:a="http://schemas.openxmlformats.org/drawingml/2006/main" prst="rect">
          <a:avLst/>
        </a:prstGeom>
        <a:solidFill xmlns:a="http://schemas.openxmlformats.org/drawingml/2006/main">
          <a:schemeClr val="accent5">
            <a:lumMod val="20000"/>
            <a:lumOff val="80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 Prasad" refreshedDate="45474.13384328704" createdVersion="8" refreshedVersion="8" minRefreshableVersion="3" recordCount="190" xr:uid="{BB82E188-1D6B-4062-B53E-84DD1F57DC4A}">
  <cacheSource type="worksheet">
    <worksheetSource name="Base_Data4"/>
  </cacheSource>
  <cacheFields count="26">
    <cacheField name="Sr No" numFmtId="0">
      <sharedItems containsSemiMixedTypes="0" containsString="0" containsNumber="1" containsInteger="1" minValue="1" maxValue="190"/>
    </cacheField>
    <cacheField name="Service Line" numFmtId="0">
      <sharedItems/>
    </cacheField>
    <cacheField name="GEO" numFmtId="0">
      <sharedItems count="6">
        <s v="India"/>
        <s v="Philippines"/>
        <s v="US"/>
        <s v="South Africa"/>
        <s v="UK"/>
        <s v="Romania"/>
      </sharedItems>
    </cacheField>
    <cacheField name="OnShore/Off Shore" numFmtId="0">
      <sharedItems count="2">
        <s v="Off Shore"/>
        <s v="OnShore"/>
      </sharedItems>
    </cacheField>
    <cacheField name="Level" numFmtId="0">
      <sharedItems count="3">
        <s v="B"/>
        <s v="C"/>
        <s v="A"/>
      </sharedItems>
    </cacheField>
    <cacheField name="Diversity Mix" numFmtId="0">
      <sharedItems count="3">
        <s v="Male"/>
        <s v="Female"/>
        <s v="Others"/>
      </sharedItems>
    </cacheField>
    <cacheField name="Source" numFmtId="0">
      <sharedItems count="3">
        <s v="Direct"/>
        <s v="Referral"/>
        <s v="Consultant Partner"/>
      </sharedItems>
    </cacheField>
    <cacheField name="Status" numFmtId="0">
      <sharedItems count="3">
        <s v="Joined"/>
        <s v="Offer Drop"/>
        <s v="Offered"/>
      </sharedItems>
    </cacheField>
    <cacheField name="DOJ" numFmtId="14">
      <sharedItems containsSemiMixedTypes="0" containsNonDate="0" containsDate="1" containsString="0" minDate="2023-04-03T00:00:00" maxDate="2024-06-11T00:00:00"/>
    </cacheField>
    <cacheField name="JD received date" numFmtId="14">
      <sharedItems containsSemiMixedTypes="0" containsNonDate="0" containsDate="1" containsString="0" minDate="2022-09-21T00:00:00" maxDate="2024-02-27T00:00:00"/>
    </cacheField>
    <cacheField name="Offer date" numFmtId="14">
      <sharedItems containsSemiMixedTypes="0" containsNonDate="0" containsDate="1" containsString="0" minDate="2023-01-04T00:00:00" maxDate="2024-03-16T00:00:00" count="127">
        <d v="2023-01-04T00:00:00"/>
        <d v="2023-01-19T00:00:00"/>
        <d v="2023-02-03T00:00:00"/>
        <d v="2023-02-06T00:00:00"/>
        <d v="2023-02-01T00:00:00"/>
        <d v="2023-02-08T00:00:00"/>
        <d v="2023-02-10T00:00:00"/>
        <d v="2023-02-07T00:00:00"/>
        <d v="2023-02-21T00:00:00"/>
        <d v="2023-02-22T00:00:00"/>
        <d v="2023-02-23T00:00:00"/>
        <d v="2023-03-02T00:00:00"/>
        <d v="2023-03-08T00:00:00"/>
        <d v="2023-03-13T00:00:00"/>
        <d v="2023-03-03T00:00:00"/>
        <d v="2023-07-06T00:00:00"/>
        <d v="2023-03-14T00:00:00"/>
        <d v="2023-03-21T00:00:00"/>
        <d v="2023-03-24T00:00:00"/>
        <d v="2023-03-28T00:00:00"/>
        <d v="2023-03-29T00:00:00"/>
        <d v="2023-03-27T00:00:00"/>
        <d v="2023-03-31T00:00:00"/>
        <d v="2023-04-04T00:00:00"/>
        <d v="2023-04-03T00:00:00"/>
        <d v="2023-04-14T00:00:00"/>
        <d v="2023-04-10T00:00:00"/>
        <d v="2023-04-07T00:00:00"/>
        <d v="2023-03-30T00:00:00"/>
        <d v="2023-04-08T00:00:00"/>
        <d v="2023-04-12T00:00:00"/>
        <d v="2023-04-11T00:00:00"/>
        <d v="2023-04-06T00:00:00"/>
        <d v="2023-04-17T00:00:00"/>
        <d v="2023-04-20T00:00:00"/>
        <d v="2023-04-25T00:00:00"/>
        <d v="2023-04-21T00:00:00"/>
        <d v="2023-04-26T00:00:00"/>
        <d v="2023-04-27T00:00:00"/>
        <d v="2023-04-28T00:00:00"/>
        <d v="2023-05-19T00:00:00"/>
        <d v="2023-05-29T00:00:00"/>
        <d v="2023-06-01T00:00:00"/>
        <d v="2023-06-05T00:00:00"/>
        <d v="2023-05-26T00:00:00"/>
        <d v="2023-06-07T00:00:00"/>
        <d v="2023-06-10T00:00:00"/>
        <d v="2023-06-13T00:00:00"/>
        <d v="2023-06-02T00:00:00"/>
        <d v="2023-06-15T00:00:00"/>
        <d v="2023-06-23T00:00:00"/>
        <d v="2023-06-26T00:00:00"/>
        <d v="2023-07-05T00:00:00"/>
        <d v="2023-07-07T00:00:00"/>
        <d v="2023-07-12T00:00:00"/>
        <d v="2023-07-10T00:00:00"/>
        <d v="2023-07-13T00:00:00"/>
        <d v="2023-07-14T00:00:00"/>
        <d v="2023-07-17T00:00:00"/>
        <d v="2023-07-18T00:00:00"/>
        <d v="2023-07-20T00:00:00"/>
        <d v="2023-07-19T00:00:00"/>
        <d v="2023-07-24T00:00:00"/>
        <d v="2023-07-25T00:00:00"/>
        <d v="2023-07-27T00:00:00"/>
        <d v="2023-07-31T00:00:00"/>
        <d v="2023-08-01T00:00:00"/>
        <d v="2023-08-02T00:00:00"/>
        <d v="2023-08-07T00:00:00"/>
        <d v="2023-08-24T00:00:00"/>
        <d v="2023-09-06T00:00:00"/>
        <d v="2023-09-05T00:00:00"/>
        <d v="2023-09-07T00:00:00"/>
        <d v="2023-09-08T00:00:00"/>
        <d v="2023-09-11T00:00:00"/>
        <d v="2023-09-09T00:00:00"/>
        <d v="2023-09-12T00:00:00"/>
        <d v="2023-09-13T00:00:00"/>
        <d v="2023-09-14T00:00:00"/>
        <d v="2023-09-20T00:00:00"/>
        <d v="2023-09-19T00:00:00"/>
        <d v="2023-09-22T00:00:00"/>
        <d v="2023-10-09T00:00:00"/>
        <d v="2023-10-11T00:00:00"/>
        <d v="2023-10-10T00:00:00"/>
        <d v="2023-10-12T00:00:00"/>
        <d v="2023-10-13T00:00:00"/>
        <d v="2023-10-16T00:00:00"/>
        <d v="2023-10-18T00:00:00"/>
        <d v="2023-10-04T00:00:00"/>
        <d v="2023-10-19T00:00:00"/>
        <d v="2023-11-24T00:00:00"/>
        <d v="2023-11-29T00:00:00"/>
        <d v="2023-10-03T00:00:00"/>
        <d v="2023-12-01T00:00:00"/>
        <d v="2023-12-05T00:00:00"/>
        <d v="2023-12-06T00:00:00"/>
        <d v="2023-12-11T00:00:00"/>
        <d v="2023-12-07T00:00:00"/>
        <d v="2023-12-13T00:00:00"/>
        <d v="2023-12-18T00:00:00"/>
        <d v="2024-01-19T00:00:00"/>
        <d v="2024-01-23T00:00:00"/>
        <d v="2024-01-25T00:00:00"/>
        <d v="2024-01-31T00:00:00"/>
        <d v="2024-02-05T00:00:00"/>
        <d v="2024-02-06T00:00:00"/>
        <d v="2024-03-01T00:00:00"/>
        <d v="2024-02-07T00:00:00"/>
        <d v="2024-02-09T00:00:00"/>
        <d v="2024-02-14T00:00:00"/>
        <d v="2024-02-15T00:00:00"/>
        <d v="2024-02-19T00:00:00"/>
        <d v="2024-02-16T00:00:00"/>
        <d v="2024-02-21T00:00:00"/>
        <d v="2023-12-15T00:00:00"/>
        <d v="2024-02-22T00:00:00"/>
        <d v="2024-02-27T00:00:00"/>
        <d v="2023-02-28T00:00:00"/>
        <d v="2024-02-29T00:00:00"/>
        <d v="2024-03-05T00:00:00"/>
        <d v="2024-03-04T00:00:00"/>
        <d v="2024-03-10T00:00:00"/>
        <d v="2024-03-11T00:00:00"/>
        <d v="2024-03-12T00:00:00"/>
        <d v="2024-03-13T00:00:00"/>
        <d v="2024-03-15T00:00:00"/>
      </sharedItems>
      <fieldGroup par="25"/>
    </cacheField>
    <cacheField name="Offer Drop Date(if any)" numFmtId="14">
      <sharedItems containsNonDate="0" containsDate="1" containsMixedTypes="1" minDate="2023-04-07T00:00:00" maxDate="2024-03-30T00:00:00"/>
    </cacheField>
    <cacheField name="Drop Month" numFmtId="14">
      <sharedItems containsNonDate="0" containsDate="1" containsMixedTypes="1" minDate="2024-01-24T00:00:00" maxDate="2024-12-24T00:00:00"/>
    </cacheField>
    <cacheField name="Year Offered" numFmtId="0">
      <sharedItems count="2">
        <s v="2023"/>
        <s v="2024"/>
      </sharedItems>
    </cacheField>
    <cacheField name="Offered Month" numFmtId="0">
      <sharedItems/>
    </cacheField>
    <cacheField name="Offered Qtr" numFmtId="0">
      <sharedItems/>
    </cacheField>
    <cacheField name="Joined Month" numFmtId="0">
      <sharedItems/>
    </cacheField>
    <cacheField name="Joined Qtr" numFmtId="0">
      <sharedItems/>
    </cacheField>
    <cacheField name="Joining Ageing _x000a_(Difference between JD received date and DOJ)" numFmtId="165">
      <sharedItems/>
    </cacheField>
    <cacheField name="offered Ageing_x000a_(Difference between JD received date and Offered date)" numFmtId="0">
      <sharedItems/>
    </cacheField>
    <cacheField name="Drop Qtr" numFmtId="0">
      <sharedItems/>
    </cacheField>
    <cacheField name="Joined Within SLA Yes/No_x000a_(SLA is 120 days from JD received date)" numFmtId="0">
      <sharedItems count="2">
        <s v="Yes"/>
        <s v="No"/>
      </sharedItems>
    </cacheField>
    <cacheField name="Internal/External Fill_x000a_(Direct &amp; Referral is Internal fill)" numFmtId="0">
      <sharedItems count="2">
        <s v="Internal Fill"/>
        <s v="External Fill"/>
      </sharedItems>
    </cacheField>
    <cacheField name="Months (Offer date)" numFmtId="0" databaseField="0">
      <fieldGroup base="10">
        <rangePr groupBy="months" startDate="2023-01-04T00:00:00" endDate="2024-03-16T00:00:00"/>
        <groupItems count="14">
          <s v="&lt;04/01/2023"/>
          <s v="Jan"/>
          <s v="Feb"/>
          <s v="Mar"/>
          <s v="Apr"/>
          <s v="May"/>
          <s v="Jun"/>
          <s v="Jul"/>
          <s v="Aug"/>
          <s v="Sep"/>
          <s v="Oct"/>
          <s v="Nov"/>
          <s v="Dec"/>
          <s v="&gt;16/03/2024"/>
        </groupItems>
      </fieldGroup>
    </cacheField>
    <cacheField name="Quarters (Offer date)" numFmtId="0" databaseField="0">
      <fieldGroup base="10">
        <rangePr groupBy="quarters" startDate="2023-01-04T00:00:00" endDate="2024-03-16T00:00:00"/>
        <groupItems count="6">
          <s v="&lt;04/01/2023"/>
          <s v="Qtr1"/>
          <s v="Qtr2"/>
          <s v="Qtr3"/>
          <s v="Qtr4"/>
          <s v="&gt;16/03/2024"/>
        </groupItems>
      </fieldGroup>
    </cacheField>
    <cacheField name="Years (Offer date)" numFmtId="0" databaseField="0">
      <fieldGroup base="10">
        <rangePr groupBy="years" startDate="2023-01-04T00:00:00" endDate="2024-03-16T00:00:00"/>
        <groupItems count="4">
          <s v="&lt;04/01/2023"/>
          <s v="2023"/>
          <s v="2024"/>
          <s v="&gt;16/03/2024"/>
        </groupItems>
      </fieldGroup>
    </cacheField>
  </cacheFields>
  <extLst>
    <ext xmlns:x14="http://schemas.microsoft.com/office/spreadsheetml/2009/9/main" uri="{725AE2AE-9491-48be-B2B4-4EB974FC3084}">
      <x14:pivotCacheDefinition pivotCacheId="18636971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
  <r>
    <n v="1"/>
    <s v="MNOP"/>
    <x v="0"/>
    <x v="0"/>
    <x v="0"/>
    <x v="0"/>
    <x v="0"/>
    <x v="0"/>
    <d v="2023-04-07T00:00:00"/>
    <d v="2022-12-22T00:00:00"/>
    <x v="0"/>
    <s v=" "/>
    <s v=" "/>
    <x v="0"/>
    <s v="Jan"/>
    <s v="Q1"/>
    <s v="Apr"/>
    <s v="Q2"/>
    <s v="16 Days 3 Months and 0 Years"/>
    <s v="13 Days 0 Months and 0 Years"/>
    <s v=""/>
    <x v="0"/>
    <x v="0"/>
  </r>
  <r>
    <n v="2"/>
    <s v="MNOP"/>
    <x v="0"/>
    <x v="0"/>
    <x v="1"/>
    <x v="1"/>
    <x v="0"/>
    <x v="0"/>
    <d v="2023-04-21T00:00:00"/>
    <d v="2022-12-23T00:00:00"/>
    <x v="1"/>
    <s v=" "/>
    <s v=" "/>
    <x v="0"/>
    <s v="Jan"/>
    <s v="Q1"/>
    <s v="Apr"/>
    <s v="Q2"/>
    <s v="29 Days 3 Months and 0 Years"/>
    <s v="27 Days 0 Months and 0 Years"/>
    <s v=""/>
    <x v="0"/>
    <x v="0"/>
  </r>
  <r>
    <n v="3"/>
    <s v="MNOP"/>
    <x v="0"/>
    <x v="0"/>
    <x v="0"/>
    <x v="0"/>
    <x v="0"/>
    <x v="1"/>
    <d v="2023-04-12T00:00:00"/>
    <d v="2023-01-12T00:00:00"/>
    <x v="2"/>
    <d v="2023-04-13T00:00:00"/>
    <d v="2024-04-23T00:00:00"/>
    <x v="0"/>
    <s v="Feb"/>
    <s v="Q1"/>
    <s v="Apr"/>
    <s v="Q2"/>
    <s v="0 Days 3 Months and 0 Years"/>
    <s v="22 Days 0 Months and 0 Years"/>
    <s v="Q2"/>
    <x v="0"/>
    <x v="0"/>
  </r>
  <r>
    <n v="4"/>
    <s v="ABCD"/>
    <x v="0"/>
    <x v="0"/>
    <x v="2"/>
    <x v="1"/>
    <x v="1"/>
    <x v="0"/>
    <d v="2023-04-10T00:00:00"/>
    <d v="2023-01-09T00:00:00"/>
    <x v="3"/>
    <s v=" "/>
    <s v=" "/>
    <x v="0"/>
    <s v="Feb"/>
    <s v="Q1"/>
    <s v="Apr"/>
    <s v="Q2"/>
    <s v="1 Days 3 Months and 0 Years"/>
    <s v="28 Days 0 Months and 0 Years"/>
    <s v=""/>
    <x v="0"/>
    <x v="0"/>
  </r>
  <r>
    <n v="5"/>
    <s v="MNOP"/>
    <x v="0"/>
    <x v="0"/>
    <x v="2"/>
    <x v="2"/>
    <x v="0"/>
    <x v="0"/>
    <d v="2023-05-03T00:00:00"/>
    <d v="2023-01-17T00:00:00"/>
    <x v="4"/>
    <s v=" "/>
    <s v=" "/>
    <x v="0"/>
    <s v="Feb"/>
    <s v="Q1"/>
    <s v="May"/>
    <s v="Q2"/>
    <s v="16 Days 3 Months and 0 Years"/>
    <s v="15 Days 0 Months and 0 Years"/>
    <s v=""/>
    <x v="0"/>
    <x v="0"/>
  </r>
  <r>
    <n v="6"/>
    <s v="MNOP"/>
    <x v="0"/>
    <x v="0"/>
    <x v="2"/>
    <x v="1"/>
    <x v="2"/>
    <x v="0"/>
    <d v="2023-05-11T00:00:00"/>
    <d v="2022-11-21T00:00:00"/>
    <x v="5"/>
    <s v=" "/>
    <s v=" "/>
    <x v="0"/>
    <s v="Feb"/>
    <s v="Q1"/>
    <s v="May"/>
    <s v="Q2"/>
    <s v="20 Days 5 Months and 0 Years"/>
    <s v="79 Days 2 Months and 0 Years"/>
    <s v=""/>
    <x v="1"/>
    <x v="1"/>
  </r>
  <r>
    <n v="7"/>
    <s v="MNOP"/>
    <x v="0"/>
    <x v="0"/>
    <x v="2"/>
    <x v="0"/>
    <x v="0"/>
    <x v="1"/>
    <d v="2023-04-17T00:00:00"/>
    <d v="2022-12-16T00:00:00"/>
    <x v="3"/>
    <d v="2023-04-17T00:00:00"/>
    <d v="2024-04-23T00:00:00"/>
    <x v="0"/>
    <s v="Feb"/>
    <s v="Q1"/>
    <s v="Apr"/>
    <s v="Q2"/>
    <s v="1 Days 4 Months and 0 Years"/>
    <s v="52 Days 1 Months and 0 Years"/>
    <s v="Q2"/>
    <x v="1"/>
    <x v="0"/>
  </r>
  <r>
    <n v="8"/>
    <s v="IJKL"/>
    <x v="0"/>
    <x v="0"/>
    <x v="2"/>
    <x v="1"/>
    <x v="0"/>
    <x v="0"/>
    <d v="2023-04-24T00:00:00"/>
    <d v="2023-02-07T00:00:00"/>
    <x v="6"/>
    <s v=" "/>
    <s v=" "/>
    <x v="0"/>
    <s v="Feb"/>
    <s v="Q1"/>
    <s v="Apr"/>
    <s v="Q2"/>
    <s v="17 Days 2 Months and 0 Years"/>
    <s v="3 Days 0 Months and 0 Years"/>
    <s v=""/>
    <x v="0"/>
    <x v="0"/>
  </r>
  <r>
    <n v="9"/>
    <s v="EFGH"/>
    <x v="0"/>
    <x v="0"/>
    <x v="0"/>
    <x v="0"/>
    <x v="0"/>
    <x v="0"/>
    <d v="2023-05-15T00:00:00"/>
    <d v="2023-01-28T00:00:00"/>
    <x v="6"/>
    <s v=" "/>
    <s v=" "/>
    <x v="0"/>
    <s v="Feb"/>
    <s v="Q1"/>
    <s v="May"/>
    <s v="Q2"/>
    <s v="17 Days 3 Months and 0 Years"/>
    <s v="13 Days 0 Months and 0 Years"/>
    <s v=""/>
    <x v="0"/>
    <x v="0"/>
  </r>
  <r>
    <n v="10"/>
    <s v="ABCD"/>
    <x v="0"/>
    <x v="0"/>
    <x v="1"/>
    <x v="0"/>
    <x v="2"/>
    <x v="1"/>
    <d v="2023-05-08T00:00:00"/>
    <d v="2023-01-03T00:00:00"/>
    <x v="7"/>
    <d v="2023-04-30T00:00:00"/>
    <d v="2024-04-23T00:00:00"/>
    <x v="0"/>
    <s v="Feb"/>
    <s v="Q1"/>
    <s v="May"/>
    <s v="Q2"/>
    <s v="5 Days 4 Months and 0 Years"/>
    <s v="35 Days 1 Months and 0 Years"/>
    <s v="Q2"/>
    <x v="1"/>
    <x v="1"/>
  </r>
  <r>
    <n v="11"/>
    <s v="EFGH"/>
    <x v="0"/>
    <x v="0"/>
    <x v="2"/>
    <x v="0"/>
    <x v="0"/>
    <x v="0"/>
    <d v="2023-05-15T00:00:00"/>
    <d v="2023-01-15T00:00:00"/>
    <x v="6"/>
    <s v=" "/>
    <s v=" "/>
    <x v="0"/>
    <s v="Feb"/>
    <s v="Q1"/>
    <s v="May"/>
    <s v="Q2"/>
    <s v="0 Days 4 Months and 0 Years"/>
    <s v="26 Days 0 Months and 0 Years"/>
    <s v=""/>
    <x v="0"/>
    <x v="0"/>
  </r>
  <r>
    <n v="12"/>
    <s v="MNOP"/>
    <x v="0"/>
    <x v="0"/>
    <x v="2"/>
    <x v="0"/>
    <x v="0"/>
    <x v="0"/>
    <d v="2023-05-03T00:00:00"/>
    <d v="2023-01-27T00:00:00"/>
    <x v="8"/>
    <s v=" "/>
    <s v=" "/>
    <x v="0"/>
    <s v="Feb"/>
    <s v="Q1"/>
    <s v="May"/>
    <s v="Q2"/>
    <s v="6 Days 3 Months and 0 Years"/>
    <s v="25 Days 0 Months and 0 Years"/>
    <s v=""/>
    <x v="0"/>
    <x v="0"/>
  </r>
  <r>
    <n v="13"/>
    <s v="IJKL"/>
    <x v="0"/>
    <x v="0"/>
    <x v="0"/>
    <x v="0"/>
    <x v="0"/>
    <x v="0"/>
    <d v="2023-04-26T00:00:00"/>
    <d v="2023-02-15T00:00:00"/>
    <x v="9"/>
    <s v=" "/>
    <s v=" "/>
    <x v="0"/>
    <s v="Feb"/>
    <s v="Q1"/>
    <s v="Apr"/>
    <s v="Q2"/>
    <s v="11 Days 2 Months and 0 Years"/>
    <s v="7 Days 0 Months and 0 Years"/>
    <s v=""/>
    <x v="0"/>
    <x v="0"/>
  </r>
  <r>
    <n v="14"/>
    <s v="MNOP"/>
    <x v="0"/>
    <x v="0"/>
    <x v="2"/>
    <x v="0"/>
    <x v="2"/>
    <x v="1"/>
    <d v="2023-04-17T00:00:00"/>
    <d v="2022-12-28T00:00:00"/>
    <x v="8"/>
    <d v="2023-04-07T00:00:00"/>
    <d v="2024-04-23T00:00:00"/>
    <x v="0"/>
    <s v="Feb"/>
    <s v="Q1"/>
    <s v="Apr"/>
    <s v="Q2"/>
    <s v="20 Days 3 Months and 0 Years"/>
    <s v="55 Days 1 Months and 0 Years"/>
    <s v="Q1"/>
    <x v="0"/>
    <x v="1"/>
  </r>
  <r>
    <n v="15"/>
    <s v="MNOP"/>
    <x v="0"/>
    <x v="0"/>
    <x v="2"/>
    <x v="1"/>
    <x v="2"/>
    <x v="0"/>
    <d v="2023-04-10T00:00:00"/>
    <d v="2023-02-10T00:00:00"/>
    <x v="9"/>
    <s v=" "/>
    <s v=" "/>
    <x v="0"/>
    <s v="Feb"/>
    <s v="Q1"/>
    <s v="Apr"/>
    <s v="Q2"/>
    <s v="0 Days 2 Months and 0 Years"/>
    <s v="12 Days 0 Months and 0 Years"/>
    <s v=""/>
    <x v="0"/>
    <x v="1"/>
  </r>
  <r>
    <n v="16"/>
    <s v="QRST"/>
    <x v="0"/>
    <x v="0"/>
    <x v="2"/>
    <x v="0"/>
    <x v="0"/>
    <x v="0"/>
    <d v="2023-04-24T00:00:00"/>
    <d v="2023-02-02T00:00:00"/>
    <x v="10"/>
    <s v=" "/>
    <s v=" "/>
    <x v="0"/>
    <s v="Feb"/>
    <s v="Q1"/>
    <s v="Apr"/>
    <s v="Q2"/>
    <s v="22 Days 2 Months and 0 Years"/>
    <s v="21 Days 0 Months and 0 Years"/>
    <s v=""/>
    <x v="0"/>
    <x v="0"/>
  </r>
  <r>
    <n v="17"/>
    <s v="IJKL"/>
    <x v="0"/>
    <x v="0"/>
    <x v="2"/>
    <x v="1"/>
    <x v="0"/>
    <x v="0"/>
    <d v="2023-06-05T00:00:00"/>
    <d v="2023-02-28T00:00:00"/>
    <x v="11"/>
    <s v=" "/>
    <s v=" "/>
    <x v="0"/>
    <s v="Mar"/>
    <s v="Q1"/>
    <s v="Jun"/>
    <s v="Q2"/>
    <s v="8 Days 3 Months and 0 Years"/>
    <s v="2 Days 0 Months and 0 Years"/>
    <s v=""/>
    <x v="0"/>
    <x v="0"/>
  </r>
  <r>
    <n v="18"/>
    <s v="MNOP"/>
    <x v="0"/>
    <x v="0"/>
    <x v="0"/>
    <x v="0"/>
    <x v="0"/>
    <x v="0"/>
    <d v="2023-06-07T00:00:00"/>
    <d v="2023-03-01T00:00:00"/>
    <x v="12"/>
    <s v=" "/>
    <s v=" "/>
    <x v="0"/>
    <s v="Mar"/>
    <s v="Q1"/>
    <s v="Jun"/>
    <s v="Q2"/>
    <s v="6 Days 3 Months and 0 Years"/>
    <s v="7 Days 0 Months and 0 Years"/>
    <s v=""/>
    <x v="0"/>
    <x v="0"/>
  </r>
  <r>
    <n v="19"/>
    <s v="MNOP"/>
    <x v="0"/>
    <x v="0"/>
    <x v="2"/>
    <x v="0"/>
    <x v="0"/>
    <x v="0"/>
    <d v="2023-04-28T00:00:00"/>
    <d v="2023-02-27T00:00:00"/>
    <x v="13"/>
    <s v=" "/>
    <s v=" "/>
    <x v="0"/>
    <s v="Mar"/>
    <s v="Q1"/>
    <s v="Apr"/>
    <s v="Q2"/>
    <s v="1 Days 2 Months and 0 Years"/>
    <s v="14 Days 0 Months and 0 Years"/>
    <s v=""/>
    <x v="0"/>
    <x v="0"/>
  </r>
  <r>
    <n v="20"/>
    <s v="EFGH"/>
    <x v="0"/>
    <x v="0"/>
    <x v="2"/>
    <x v="1"/>
    <x v="0"/>
    <x v="0"/>
    <d v="2023-05-08T00:00:00"/>
    <d v="2023-02-20T00:00:00"/>
    <x v="14"/>
    <s v=" "/>
    <s v=" "/>
    <x v="0"/>
    <s v="Mar"/>
    <s v="Q1"/>
    <s v="May"/>
    <s v="Q2"/>
    <s v="18 Days 2 Months and 0 Years"/>
    <s v="11 Days 0 Months and 0 Years"/>
    <s v=""/>
    <x v="0"/>
    <x v="0"/>
  </r>
  <r>
    <n v="21"/>
    <s v="IJKL"/>
    <x v="0"/>
    <x v="0"/>
    <x v="2"/>
    <x v="0"/>
    <x v="2"/>
    <x v="1"/>
    <d v="2023-06-15T00:00:00"/>
    <d v="2022-11-25T00:00:00"/>
    <x v="13"/>
    <d v="2023-05-18T00:00:00"/>
    <d v="2024-05-23T00:00:00"/>
    <x v="0"/>
    <s v="Mar"/>
    <s v="Q1"/>
    <s v="Jun"/>
    <s v="Q2"/>
    <s v="21 Days 6 Months and 0 Years"/>
    <s v="108 Days 3 Months and 0 Years"/>
    <s v="Q2"/>
    <x v="1"/>
    <x v="1"/>
  </r>
  <r>
    <n v="22"/>
    <s v="MNOP"/>
    <x v="1"/>
    <x v="1"/>
    <x v="1"/>
    <x v="0"/>
    <x v="0"/>
    <x v="0"/>
    <d v="2023-09-12T00:00:00"/>
    <d v="2023-06-07T00:00:00"/>
    <x v="15"/>
    <s v=" "/>
    <s v=" "/>
    <x v="0"/>
    <s v="Jul"/>
    <s v="Q3"/>
    <s v="Sep"/>
    <s v="Q3"/>
    <s v="5 Days 3 Months and 0 Years"/>
    <s v="29 Days 0 Months and 0 Years"/>
    <s v=""/>
    <x v="0"/>
    <x v="0"/>
  </r>
  <r>
    <n v="23"/>
    <s v="EFGH"/>
    <x v="0"/>
    <x v="0"/>
    <x v="2"/>
    <x v="0"/>
    <x v="0"/>
    <x v="0"/>
    <d v="2023-05-22T00:00:00"/>
    <d v="2023-03-10T00:00:00"/>
    <x v="16"/>
    <s v=" "/>
    <s v=" "/>
    <x v="0"/>
    <s v="Mar"/>
    <s v="Q1"/>
    <s v="May"/>
    <s v="Q2"/>
    <s v="12 Days 2 Months and 0 Years"/>
    <s v="4 Days 0 Months and 0 Years"/>
    <s v=""/>
    <x v="0"/>
    <x v="0"/>
  </r>
  <r>
    <n v="24"/>
    <s v="EFGH"/>
    <x v="0"/>
    <x v="0"/>
    <x v="2"/>
    <x v="0"/>
    <x v="0"/>
    <x v="0"/>
    <d v="2023-06-26T00:00:00"/>
    <d v="2023-03-15T00:00:00"/>
    <x v="17"/>
    <s v=" "/>
    <s v=" "/>
    <x v="0"/>
    <s v="Mar"/>
    <s v="Q1"/>
    <s v="Jun"/>
    <s v="Q2"/>
    <s v="11 Days 3 Months and 0 Years"/>
    <s v="6 Days 0 Months and 0 Years"/>
    <s v=""/>
    <x v="0"/>
    <x v="0"/>
  </r>
  <r>
    <n v="25"/>
    <s v="QRST"/>
    <x v="0"/>
    <x v="0"/>
    <x v="2"/>
    <x v="1"/>
    <x v="2"/>
    <x v="0"/>
    <d v="2023-04-10T00:00:00"/>
    <d v="2023-02-04T00:00:00"/>
    <x v="18"/>
    <s v=" "/>
    <s v=" "/>
    <x v="0"/>
    <s v="Mar"/>
    <s v="Q1"/>
    <s v="Apr"/>
    <s v="Q2"/>
    <s v="6 Days 2 Months and 0 Years"/>
    <s v="48 Days 1 Months and 0 Years"/>
    <s v=""/>
    <x v="0"/>
    <x v="1"/>
  </r>
  <r>
    <n v="26"/>
    <s v="IJKL"/>
    <x v="1"/>
    <x v="1"/>
    <x v="2"/>
    <x v="1"/>
    <x v="0"/>
    <x v="0"/>
    <d v="2023-05-08T00:00:00"/>
    <d v="2023-03-10T00:00:00"/>
    <x v="19"/>
    <s v=" "/>
    <s v=" "/>
    <x v="0"/>
    <s v="Mar"/>
    <s v="Q1"/>
    <s v="May"/>
    <s v="Q2"/>
    <s v="28 Days 1 Months and 0 Years"/>
    <s v="18 Days 0 Months and 0 Years"/>
    <s v=""/>
    <x v="0"/>
    <x v="0"/>
  </r>
  <r>
    <n v="27"/>
    <s v="MNOP"/>
    <x v="0"/>
    <x v="0"/>
    <x v="0"/>
    <x v="0"/>
    <x v="0"/>
    <x v="1"/>
    <d v="2023-04-24T00:00:00"/>
    <d v="2022-11-11T00:00:00"/>
    <x v="20"/>
    <d v="2023-04-24T00:00:00"/>
    <d v="2024-04-23T00:00:00"/>
    <x v="0"/>
    <s v="Mar"/>
    <s v="Q1"/>
    <s v="Apr"/>
    <s v="Q2"/>
    <s v="13 Days 5 Months and 0 Years"/>
    <s v="138 Days 4 Months and 0 Years"/>
    <s v="Q2"/>
    <x v="1"/>
    <x v="0"/>
  </r>
  <r>
    <n v="28"/>
    <s v="IJKL"/>
    <x v="0"/>
    <x v="0"/>
    <x v="2"/>
    <x v="1"/>
    <x v="0"/>
    <x v="1"/>
    <d v="2023-07-03T00:00:00"/>
    <d v="2023-03-23T00:00:00"/>
    <x v="19"/>
    <d v="2023-06-26T00:00:00"/>
    <d v="2024-06-23T00:00:00"/>
    <x v="0"/>
    <s v="Mar"/>
    <s v="Q1"/>
    <s v="Jul"/>
    <s v="Q3"/>
    <s v="10 Days 3 Months and 0 Years"/>
    <s v="5 Days 0 Months and 0 Years"/>
    <s v="Q2"/>
    <x v="0"/>
    <x v="0"/>
  </r>
  <r>
    <n v="29"/>
    <s v="ABCD"/>
    <x v="0"/>
    <x v="0"/>
    <x v="2"/>
    <x v="0"/>
    <x v="0"/>
    <x v="1"/>
    <d v="2023-06-26T00:00:00"/>
    <d v="2023-03-23T00:00:00"/>
    <x v="21"/>
    <d v="2023-05-17T00:00:00"/>
    <d v="2024-05-23T00:00:00"/>
    <x v="0"/>
    <s v="Mar"/>
    <s v="Q1"/>
    <s v="Jun"/>
    <s v="Q2"/>
    <s v="3 Days 3 Months and 0 Years"/>
    <s v="4 Days 0 Months and 0 Years"/>
    <s v="Q2"/>
    <x v="0"/>
    <x v="0"/>
  </r>
  <r>
    <n v="30"/>
    <s v="MNOP"/>
    <x v="0"/>
    <x v="0"/>
    <x v="0"/>
    <x v="1"/>
    <x v="1"/>
    <x v="0"/>
    <d v="2023-07-03T00:00:00"/>
    <d v="2023-03-15T00:00:00"/>
    <x v="22"/>
    <s v=" "/>
    <s v=" "/>
    <x v="0"/>
    <s v="Mar"/>
    <s v="Q1"/>
    <s v="Jul"/>
    <s v="Q3"/>
    <s v="18 Days 3 Months and 0 Years"/>
    <s v="16 Days 0 Months and 0 Years"/>
    <s v=""/>
    <x v="0"/>
    <x v="0"/>
  </r>
  <r>
    <n v="31"/>
    <s v="MNOP"/>
    <x v="0"/>
    <x v="0"/>
    <x v="0"/>
    <x v="1"/>
    <x v="0"/>
    <x v="0"/>
    <d v="2023-05-29T00:00:00"/>
    <d v="2023-03-08T00:00:00"/>
    <x v="22"/>
    <s v=" "/>
    <s v=" "/>
    <x v="0"/>
    <s v="Mar"/>
    <s v="Q1"/>
    <s v="May"/>
    <s v="Q2"/>
    <s v="21 Days 2 Months and 0 Years"/>
    <s v="23 Days 0 Months and 0 Years"/>
    <s v=""/>
    <x v="0"/>
    <x v="0"/>
  </r>
  <r>
    <n v="32"/>
    <s v="MNOP"/>
    <x v="0"/>
    <x v="0"/>
    <x v="2"/>
    <x v="0"/>
    <x v="0"/>
    <x v="0"/>
    <d v="2023-06-30T00:00:00"/>
    <d v="2023-03-23T00:00:00"/>
    <x v="20"/>
    <s v=" "/>
    <s v=" "/>
    <x v="0"/>
    <s v="Mar"/>
    <s v="Q1"/>
    <s v="Jun"/>
    <s v="Q2"/>
    <s v="7 Days 3 Months and 0 Years"/>
    <s v="6 Days 0 Months and 0 Years"/>
    <s v=""/>
    <x v="0"/>
    <x v="0"/>
  </r>
  <r>
    <n v="33"/>
    <s v="IJKL "/>
    <x v="0"/>
    <x v="0"/>
    <x v="2"/>
    <x v="0"/>
    <x v="2"/>
    <x v="1"/>
    <d v="2023-06-28T00:00:00"/>
    <d v="2023-03-22T00:00:00"/>
    <x v="21"/>
    <d v="2023-04-13T00:00:00"/>
    <d v="2024-04-23T00:00:00"/>
    <x v="0"/>
    <s v="Mar"/>
    <s v="Q1"/>
    <s v="Jun"/>
    <s v="Q2"/>
    <s v="6 Days 3 Months and 0 Years"/>
    <s v="5 Days 0 Months and 0 Years"/>
    <s v="Q2"/>
    <x v="0"/>
    <x v="1"/>
  </r>
  <r>
    <n v="34"/>
    <s v="MNOP"/>
    <x v="0"/>
    <x v="0"/>
    <x v="2"/>
    <x v="0"/>
    <x v="0"/>
    <x v="0"/>
    <d v="2023-04-07T00:00:00"/>
    <d v="2023-04-03T00:00:00"/>
    <x v="23"/>
    <s v=" "/>
    <s v=" "/>
    <x v="0"/>
    <s v="Apr"/>
    <s v="Q2"/>
    <s v="Apr"/>
    <s v="Q2"/>
    <s v="4 Days 0 Months and 0 Years"/>
    <s v="1 Days 0 Months and 0 Years"/>
    <s v=""/>
    <x v="0"/>
    <x v="0"/>
  </r>
  <r>
    <n v="35"/>
    <s v="EFGH"/>
    <x v="0"/>
    <x v="0"/>
    <x v="2"/>
    <x v="0"/>
    <x v="0"/>
    <x v="0"/>
    <d v="2023-04-12T00:00:00"/>
    <d v="2023-02-10T00:00:00"/>
    <x v="24"/>
    <s v=" "/>
    <s v=" "/>
    <x v="0"/>
    <s v="Apr"/>
    <s v="Q2"/>
    <s v="Apr"/>
    <s v="Q2"/>
    <s v="2 Days 2 Months and 0 Years"/>
    <s v="52 Days 1 Months and 0 Years"/>
    <s v=""/>
    <x v="0"/>
    <x v="0"/>
  </r>
  <r>
    <n v="36"/>
    <s v="EFGH"/>
    <x v="0"/>
    <x v="0"/>
    <x v="2"/>
    <x v="0"/>
    <x v="0"/>
    <x v="0"/>
    <d v="2023-04-14T00:00:00"/>
    <d v="2023-01-28T00:00:00"/>
    <x v="25"/>
    <s v=" "/>
    <s v=" "/>
    <x v="0"/>
    <s v="Apr"/>
    <s v="Q2"/>
    <s v="Apr"/>
    <s v="Q2"/>
    <s v="17 Days 2 Months and 0 Years"/>
    <s v="76 Days 2 Months and 0 Years"/>
    <s v=""/>
    <x v="0"/>
    <x v="0"/>
  </r>
  <r>
    <n v="37"/>
    <s v="IJKL"/>
    <x v="0"/>
    <x v="0"/>
    <x v="2"/>
    <x v="0"/>
    <x v="0"/>
    <x v="0"/>
    <d v="2023-06-09T00:00:00"/>
    <d v="2023-03-15T00:00:00"/>
    <x v="23"/>
    <s v=" "/>
    <s v=" "/>
    <x v="0"/>
    <s v="Apr"/>
    <s v="Q2"/>
    <s v="Jun"/>
    <s v="Q2"/>
    <s v="25 Days 2 Months and 0 Years"/>
    <s v="20 Days 0 Months and 0 Years"/>
    <s v=""/>
    <x v="0"/>
    <x v="0"/>
  </r>
  <r>
    <n v="38"/>
    <s v="QRST"/>
    <x v="0"/>
    <x v="0"/>
    <x v="2"/>
    <x v="1"/>
    <x v="1"/>
    <x v="0"/>
    <d v="2023-05-10T00:00:00"/>
    <d v="2023-04-03T00:00:00"/>
    <x v="26"/>
    <s v=" "/>
    <s v=" "/>
    <x v="0"/>
    <s v="Apr"/>
    <s v="Q2"/>
    <s v="May"/>
    <s v="Q2"/>
    <s v="7 Days 1 Months and 0 Years"/>
    <s v="7 Days 0 Months and 0 Years"/>
    <s v=""/>
    <x v="0"/>
    <x v="0"/>
  </r>
  <r>
    <n v="39"/>
    <s v="QRST"/>
    <x v="2"/>
    <x v="1"/>
    <x v="2"/>
    <x v="2"/>
    <x v="0"/>
    <x v="0"/>
    <d v="2023-04-24T00:00:00"/>
    <d v="2022-09-21T00:00:00"/>
    <x v="27"/>
    <s v=" "/>
    <s v=" "/>
    <x v="0"/>
    <s v="Apr"/>
    <s v="Q2"/>
    <s v="Apr"/>
    <s v="Q2"/>
    <s v="3 Days 7 Months and 0 Years"/>
    <s v="198 Days 6 Months and 0 Years"/>
    <s v=""/>
    <x v="1"/>
    <x v="0"/>
  </r>
  <r>
    <n v="40"/>
    <s v="QRST"/>
    <x v="2"/>
    <x v="1"/>
    <x v="2"/>
    <x v="0"/>
    <x v="2"/>
    <x v="0"/>
    <d v="2023-04-03T00:00:00"/>
    <d v="2023-02-02T00:00:00"/>
    <x v="28"/>
    <s v=" "/>
    <s v=" "/>
    <x v="0"/>
    <s v="Mar"/>
    <s v="Q1"/>
    <s v="Apr"/>
    <s v="Q2"/>
    <s v="1 Days 2 Months and 0 Years"/>
    <s v="56 Days 1 Months and 0 Years"/>
    <s v=""/>
    <x v="0"/>
    <x v="1"/>
  </r>
  <r>
    <n v="41"/>
    <s v="QRST"/>
    <x v="2"/>
    <x v="1"/>
    <x v="2"/>
    <x v="0"/>
    <x v="0"/>
    <x v="0"/>
    <d v="2023-04-12T00:00:00"/>
    <d v="2023-03-29T00:00:00"/>
    <x v="29"/>
    <s v=" "/>
    <s v=" "/>
    <x v="0"/>
    <s v="Apr"/>
    <s v="Q2"/>
    <s v="Apr"/>
    <s v="Q2"/>
    <s v="14 Days 0 Months and 0 Years"/>
    <s v="10 Days 0 Months and 0 Years"/>
    <s v=""/>
    <x v="0"/>
    <x v="0"/>
  </r>
  <r>
    <n v="42"/>
    <s v="QRST"/>
    <x v="0"/>
    <x v="0"/>
    <x v="2"/>
    <x v="1"/>
    <x v="0"/>
    <x v="0"/>
    <d v="2023-06-14T00:00:00"/>
    <d v="2023-03-28T00:00:00"/>
    <x v="30"/>
    <s v=" "/>
    <s v=" "/>
    <x v="0"/>
    <s v="Apr"/>
    <s v="Q2"/>
    <s v="Jun"/>
    <s v="Q2"/>
    <s v="17 Days 2 Months and 0 Years"/>
    <s v="15 Days 0 Months and 0 Years"/>
    <s v=""/>
    <x v="0"/>
    <x v="0"/>
  </r>
  <r>
    <n v="43"/>
    <s v="MNOP"/>
    <x v="0"/>
    <x v="0"/>
    <x v="2"/>
    <x v="1"/>
    <x v="0"/>
    <x v="0"/>
    <d v="2023-04-17T00:00:00"/>
    <d v="2022-10-17T00:00:00"/>
    <x v="31"/>
    <s v=" "/>
    <s v=" "/>
    <x v="0"/>
    <s v="Apr"/>
    <s v="Q2"/>
    <s v="Apr"/>
    <s v="Q2"/>
    <s v="0 Days 6 Months and 0 Years"/>
    <s v="176 Days 5 Months and 0 Years"/>
    <s v=""/>
    <x v="1"/>
    <x v="0"/>
  </r>
  <r>
    <n v="44"/>
    <s v="ABCD"/>
    <x v="0"/>
    <x v="0"/>
    <x v="2"/>
    <x v="0"/>
    <x v="1"/>
    <x v="0"/>
    <d v="2023-04-10T00:00:00"/>
    <d v="2023-03-16T00:00:00"/>
    <x v="32"/>
    <s v=" "/>
    <s v=" "/>
    <x v="0"/>
    <s v="Apr"/>
    <s v="Q2"/>
    <s v="Apr"/>
    <s v="Q2"/>
    <s v="25 Days 0 Months and 0 Years"/>
    <s v="21 Days 0 Months and 0 Years"/>
    <s v=""/>
    <x v="0"/>
    <x v="0"/>
  </r>
  <r>
    <n v="45"/>
    <s v="EFGH"/>
    <x v="3"/>
    <x v="1"/>
    <x v="2"/>
    <x v="0"/>
    <x v="2"/>
    <x v="1"/>
    <d v="2023-05-01T00:00:00"/>
    <d v="2023-04-03T00:00:00"/>
    <x v="22"/>
    <d v="2023-05-01T00:00:00"/>
    <d v="2024-05-23T00:00:00"/>
    <x v="0"/>
    <s v="Mar"/>
    <s v="Q1"/>
    <s v="May"/>
    <s v="Q2"/>
    <s v="28 Days 0 Months and 0 Years"/>
    <e v="#NUM!"/>
    <s v="Q2"/>
    <x v="0"/>
    <x v="1"/>
  </r>
  <r>
    <n v="46"/>
    <s v="MNOP"/>
    <x v="0"/>
    <x v="0"/>
    <x v="2"/>
    <x v="0"/>
    <x v="0"/>
    <x v="0"/>
    <d v="2023-07-17T00:00:00"/>
    <d v="2023-07-12T00:00:00"/>
    <x v="33"/>
    <s v=" "/>
    <s v=" "/>
    <x v="0"/>
    <s v="Apr"/>
    <s v="Q2"/>
    <s v="Jul"/>
    <s v="Q3"/>
    <s v="5 Days 0 Months and 0 Years"/>
    <e v="#NUM!"/>
    <s v=""/>
    <x v="0"/>
    <x v="0"/>
  </r>
  <r>
    <n v="47"/>
    <s v="EFGH"/>
    <x v="1"/>
    <x v="1"/>
    <x v="2"/>
    <x v="1"/>
    <x v="0"/>
    <x v="0"/>
    <d v="2023-04-24T00:00:00"/>
    <d v="2023-03-25T00:00:00"/>
    <x v="25"/>
    <s v=" "/>
    <s v=" "/>
    <x v="0"/>
    <s v="Apr"/>
    <s v="Q2"/>
    <s v="Apr"/>
    <s v="Q2"/>
    <s v="30 Days 0 Months and 0 Years"/>
    <s v="20 Days 0 Months and 0 Years"/>
    <s v=""/>
    <x v="0"/>
    <x v="0"/>
  </r>
  <r>
    <n v="48"/>
    <s v="MNOP"/>
    <x v="0"/>
    <x v="0"/>
    <x v="0"/>
    <x v="0"/>
    <x v="0"/>
    <x v="0"/>
    <d v="2023-06-21T00:00:00"/>
    <d v="2023-02-20T00:00:00"/>
    <x v="34"/>
    <s v=" "/>
    <s v=" "/>
    <x v="0"/>
    <s v="Apr"/>
    <s v="Q2"/>
    <s v="Jun"/>
    <s v="Q2"/>
    <s v="1 Days 4 Months and 0 Years"/>
    <s v="59 Days 2 Months and 0 Years"/>
    <s v=""/>
    <x v="1"/>
    <x v="0"/>
  </r>
  <r>
    <n v="49"/>
    <s v="EFGH"/>
    <x v="0"/>
    <x v="0"/>
    <x v="2"/>
    <x v="1"/>
    <x v="0"/>
    <x v="0"/>
    <d v="2023-07-24T00:00:00"/>
    <d v="2023-03-01T00:00:00"/>
    <x v="34"/>
    <s v=" "/>
    <s v=" "/>
    <x v="0"/>
    <s v="Apr"/>
    <s v="Q2"/>
    <s v="Jul"/>
    <s v="Q3"/>
    <s v="23 Days 4 Months and 0 Years"/>
    <s v="50 Days 1 Months and 0 Years"/>
    <s v=""/>
    <x v="1"/>
    <x v="0"/>
  </r>
  <r>
    <n v="50"/>
    <s v=" QRST"/>
    <x v="2"/>
    <x v="1"/>
    <x v="0"/>
    <x v="0"/>
    <x v="0"/>
    <x v="0"/>
    <d v="2023-04-24T00:00:00"/>
    <d v="2023-04-12T00:00:00"/>
    <x v="34"/>
    <s v=" "/>
    <s v=" "/>
    <x v="0"/>
    <s v="Apr"/>
    <s v="Q2"/>
    <s v="Apr"/>
    <s v="Q2"/>
    <s v="12 Days 0 Months and 0 Years"/>
    <s v="8 Days 0 Months and 0 Years"/>
    <s v=""/>
    <x v="0"/>
    <x v="0"/>
  </r>
  <r>
    <n v="51"/>
    <s v="QRST"/>
    <x v="2"/>
    <x v="1"/>
    <x v="2"/>
    <x v="0"/>
    <x v="0"/>
    <x v="0"/>
    <d v="2023-05-15T00:00:00"/>
    <d v="2023-02-02T00:00:00"/>
    <x v="35"/>
    <s v=" "/>
    <s v=" "/>
    <x v="0"/>
    <s v="Apr"/>
    <s v="Q2"/>
    <s v="May"/>
    <s v="Q2"/>
    <s v="13 Days 3 Months and 0 Years"/>
    <s v="82 Days 2 Months and 0 Years"/>
    <s v=""/>
    <x v="0"/>
    <x v="0"/>
  </r>
  <r>
    <n v="52"/>
    <s v="MNOP"/>
    <x v="0"/>
    <x v="0"/>
    <x v="2"/>
    <x v="1"/>
    <x v="0"/>
    <x v="1"/>
    <d v="2023-07-21T00:00:00"/>
    <d v="2022-12-05T00:00:00"/>
    <x v="36"/>
    <d v="2023-06-26T00:00:00"/>
    <d v="2024-06-23T00:00:00"/>
    <x v="0"/>
    <s v="Apr"/>
    <s v="Q2"/>
    <s v="Jul"/>
    <s v="Q3"/>
    <s v="16 Days 7 Months and 0 Years"/>
    <s v="137 Days 4 Months and 0 Years"/>
    <s v="Q2"/>
    <x v="1"/>
    <x v="0"/>
  </r>
  <r>
    <n v="53"/>
    <s v="MNOP"/>
    <x v="0"/>
    <x v="0"/>
    <x v="2"/>
    <x v="1"/>
    <x v="0"/>
    <x v="0"/>
    <d v="2023-05-29T00:00:00"/>
    <d v="2023-04-03T00:00:00"/>
    <x v="34"/>
    <s v=" "/>
    <s v=" "/>
    <x v="0"/>
    <s v="Apr"/>
    <s v="Q2"/>
    <s v="May"/>
    <s v="Q2"/>
    <s v="26 Days 1 Months and 0 Years"/>
    <s v="17 Days 0 Months and 0 Years"/>
    <s v=""/>
    <x v="0"/>
    <x v="0"/>
  </r>
  <r>
    <n v="54"/>
    <s v="MNOP"/>
    <x v="0"/>
    <x v="0"/>
    <x v="1"/>
    <x v="0"/>
    <x v="1"/>
    <x v="1"/>
    <d v="2023-05-22T00:00:00"/>
    <d v="2023-04-17T00:00:00"/>
    <x v="37"/>
    <d v="2023-05-17T00:00:00"/>
    <d v="2024-05-23T00:00:00"/>
    <x v="0"/>
    <s v="Apr"/>
    <s v="Q2"/>
    <s v="May"/>
    <s v="Q2"/>
    <s v="5 Days 1 Months and 0 Years"/>
    <s v="9 Days 0 Months and 0 Years"/>
    <s v="Q2"/>
    <x v="0"/>
    <x v="0"/>
  </r>
  <r>
    <n v="55"/>
    <s v="IJKL"/>
    <x v="1"/>
    <x v="1"/>
    <x v="2"/>
    <x v="0"/>
    <x v="2"/>
    <x v="0"/>
    <d v="2023-05-10T00:00:00"/>
    <d v="2023-03-13T00:00:00"/>
    <x v="38"/>
    <s v=" "/>
    <s v=" "/>
    <x v="0"/>
    <s v="Apr"/>
    <s v="Q2"/>
    <s v="May"/>
    <s v="Q2"/>
    <s v="27 Days 1 Months and 0 Years"/>
    <s v="45 Days 1 Months and 0 Years"/>
    <s v=""/>
    <x v="0"/>
    <x v="1"/>
  </r>
  <r>
    <n v="56"/>
    <s v="MNOP"/>
    <x v="0"/>
    <x v="0"/>
    <x v="2"/>
    <x v="0"/>
    <x v="0"/>
    <x v="0"/>
    <d v="2023-04-28T00:00:00"/>
    <d v="2023-04-24T00:00:00"/>
    <x v="38"/>
    <s v=" "/>
    <s v=" "/>
    <x v="0"/>
    <s v="Apr"/>
    <s v="Q2"/>
    <s v="Apr"/>
    <s v="Q2"/>
    <s v="4 Days 0 Months and 0 Years"/>
    <s v="3 Days 0 Months and 0 Years"/>
    <s v=""/>
    <x v="0"/>
    <x v="0"/>
  </r>
  <r>
    <n v="57"/>
    <s v="MNOP"/>
    <x v="0"/>
    <x v="0"/>
    <x v="2"/>
    <x v="0"/>
    <x v="1"/>
    <x v="0"/>
    <d v="2023-08-02T00:00:00"/>
    <d v="2023-04-13T00:00:00"/>
    <x v="39"/>
    <s v=" "/>
    <s v=" "/>
    <x v="0"/>
    <s v="Apr"/>
    <s v="Q2"/>
    <s v="Aug"/>
    <s v="Q3"/>
    <s v="20 Days 3 Months and 0 Years"/>
    <s v="15 Days 0 Months and 0 Years"/>
    <s v=""/>
    <x v="0"/>
    <x v="0"/>
  </r>
  <r>
    <n v="58"/>
    <s v="QRST"/>
    <x v="0"/>
    <x v="0"/>
    <x v="2"/>
    <x v="1"/>
    <x v="0"/>
    <x v="1"/>
    <d v="2023-06-12T00:00:00"/>
    <d v="2023-03-24T00:00:00"/>
    <x v="39"/>
    <d v="2023-05-17T00:00:00"/>
    <d v="2024-05-23T00:00:00"/>
    <x v="0"/>
    <s v="Apr"/>
    <s v="Q2"/>
    <s v="Jun"/>
    <s v="Q2"/>
    <s v="19 Days 2 Months and 0 Years"/>
    <s v="35 Days 1 Months and 0 Years"/>
    <s v="Q2"/>
    <x v="0"/>
    <x v="0"/>
  </r>
  <r>
    <n v="59"/>
    <s v="QRST"/>
    <x v="1"/>
    <x v="1"/>
    <x v="2"/>
    <x v="2"/>
    <x v="0"/>
    <x v="0"/>
    <d v="2023-05-15T00:00:00"/>
    <d v="2023-04-04T00:00:00"/>
    <x v="38"/>
    <s v=" "/>
    <s v=" "/>
    <x v="0"/>
    <s v="Apr"/>
    <s v="Q2"/>
    <s v="May"/>
    <s v="Q2"/>
    <s v="11 Days 1 Months and 0 Years"/>
    <s v="23 Days 0 Months and 0 Years"/>
    <s v=""/>
    <x v="0"/>
    <x v="0"/>
  </r>
  <r>
    <n v="60"/>
    <s v="QRST"/>
    <x v="0"/>
    <x v="0"/>
    <x v="1"/>
    <x v="0"/>
    <x v="0"/>
    <x v="0"/>
    <d v="2023-07-24T00:00:00"/>
    <d v="2023-04-04T00:00:00"/>
    <x v="40"/>
    <s v=" "/>
    <s v=" "/>
    <x v="0"/>
    <s v="May"/>
    <s v="Q2"/>
    <s v="Jul"/>
    <s v="Q3"/>
    <s v="20 Days 3 Months and 0 Years"/>
    <s v="45 Days 1 Months and 0 Years"/>
    <s v=""/>
    <x v="0"/>
    <x v="0"/>
  </r>
  <r>
    <n v="61"/>
    <s v="ABCD"/>
    <x v="0"/>
    <x v="0"/>
    <x v="2"/>
    <x v="0"/>
    <x v="1"/>
    <x v="0"/>
    <d v="2023-07-31T00:00:00"/>
    <d v="2023-05-29T00:00:00"/>
    <x v="41"/>
    <s v=" "/>
    <s v=" "/>
    <x v="0"/>
    <s v="May"/>
    <s v="Q2"/>
    <s v="Jul"/>
    <s v="Q3"/>
    <s v="2 Days 2 Months and 0 Years"/>
    <s v="0 Days 0 Months and 0 Years"/>
    <s v=""/>
    <x v="0"/>
    <x v="0"/>
  </r>
  <r>
    <n v="62"/>
    <s v="MNOP"/>
    <x v="0"/>
    <x v="0"/>
    <x v="2"/>
    <x v="0"/>
    <x v="0"/>
    <x v="1"/>
    <d v="2023-08-30T00:00:00"/>
    <d v="2023-05-26T00:00:00"/>
    <x v="42"/>
    <d v="2023-07-27T00:00:00"/>
    <d v="2024-07-23T00:00:00"/>
    <x v="0"/>
    <s v="Jun"/>
    <s v="Q2"/>
    <s v="Aug"/>
    <s v="Q3"/>
    <s v="4 Days 3 Months and 0 Years"/>
    <s v="6 Days 0 Months and 0 Years"/>
    <s v="Q3"/>
    <x v="0"/>
    <x v="0"/>
  </r>
  <r>
    <n v="63"/>
    <s v="ABCD"/>
    <x v="0"/>
    <x v="0"/>
    <x v="0"/>
    <x v="0"/>
    <x v="1"/>
    <x v="0"/>
    <d v="2023-07-17T00:00:00"/>
    <d v="2023-04-25T00:00:00"/>
    <x v="43"/>
    <s v=" "/>
    <s v=" "/>
    <x v="0"/>
    <s v="Jun"/>
    <s v="Q2"/>
    <s v="Jul"/>
    <s v="Q3"/>
    <s v="22 Days 2 Months and 0 Years"/>
    <s v="41 Days 1 Months and 0 Years"/>
    <s v=""/>
    <x v="0"/>
    <x v="0"/>
  </r>
  <r>
    <n v="64"/>
    <s v="QRST"/>
    <x v="2"/>
    <x v="1"/>
    <x v="2"/>
    <x v="0"/>
    <x v="0"/>
    <x v="0"/>
    <d v="2023-06-14T00:00:00"/>
    <d v="2023-02-02T00:00:00"/>
    <x v="44"/>
    <s v=" "/>
    <s v=" "/>
    <x v="0"/>
    <s v="May"/>
    <s v="Q2"/>
    <s v="Jun"/>
    <s v="Q2"/>
    <s v="12 Days 4 Months and 0 Years"/>
    <s v="113 Days 3 Months and 0 Years"/>
    <s v=""/>
    <x v="1"/>
    <x v="0"/>
  </r>
  <r>
    <n v="65"/>
    <s v="MNOP"/>
    <x v="4"/>
    <x v="1"/>
    <x v="0"/>
    <x v="0"/>
    <x v="0"/>
    <x v="0"/>
    <d v="2023-06-12T00:00:00"/>
    <d v="2023-03-30T00:00:00"/>
    <x v="45"/>
    <s v=" "/>
    <s v=" "/>
    <x v="0"/>
    <s v="Jun"/>
    <s v="Q2"/>
    <s v="Jun"/>
    <s v="Q2"/>
    <s v="13 Days 2 Months and 0 Years"/>
    <s v="69 Days 2 Months and 0 Years"/>
    <s v=""/>
    <x v="0"/>
    <x v="0"/>
  </r>
  <r>
    <n v="66"/>
    <s v="MNOP"/>
    <x v="0"/>
    <x v="0"/>
    <x v="2"/>
    <x v="0"/>
    <x v="0"/>
    <x v="1"/>
    <d v="2023-06-14T00:00:00"/>
    <d v="2023-06-06T00:00:00"/>
    <x v="46"/>
    <d v="2023-06-14T00:00:00"/>
    <d v="2024-06-23T00:00:00"/>
    <x v="0"/>
    <s v="Jun"/>
    <s v="Q2"/>
    <s v="Jun"/>
    <s v="Q2"/>
    <s v="8 Days 0 Months and 0 Years"/>
    <s v="4 Days 0 Months and 0 Years"/>
    <s v="Q2"/>
    <x v="0"/>
    <x v="0"/>
  </r>
  <r>
    <n v="67"/>
    <s v="QRST"/>
    <x v="0"/>
    <x v="0"/>
    <x v="2"/>
    <x v="2"/>
    <x v="0"/>
    <x v="0"/>
    <d v="2023-08-11T00:00:00"/>
    <d v="2023-05-11T00:00:00"/>
    <x v="47"/>
    <s v=" "/>
    <s v=" "/>
    <x v="0"/>
    <s v="Jun"/>
    <s v="Q2"/>
    <s v="Aug"/>
    <s v="Q3"/>
    <s v="0 Days 3 Months and 0 Years"/>
    <s v="33 Days 1 Months and 0 Years"/>
    <s v=""/>
    <x v="0"/>
    <x v="0"/>
  </r>
  <r>
    <n v="68"/>
    <s v="QRST"/>
    <x v="0"/>
    <x v="0"/>
    <x v="2"/>
    <x v="1"/>
    <x v="0"/>
    <x v="1"/>
    <d v="2023-07-31T00:00:00"/>
    <d v="2023-03-24T00:00:00"/>
    <x v="47"/>
    <d v="2023-06-30T00:00:00"/>
    <d v="2024-06-23T00:00:00"/>
    <x v="0"/>
    <s v="Jun"/>
    <s v="Q2"/>
    <s v="Jul"/>
    <s v="Q3"/>
    <s v="7 Days 4 Months and 0 Years"/>
    <s v="81 Days 2 Months and 0 Years"/>
    <s v="Q2"/>
    <x v="1"/>
    <x v="0"/>
  </r>
  <r>
    <n v="69"/>
    <s v="MNOP"/>
    <x v="0"/>
    <x v="0"/>
    <x v="2"/>
    <x v="0"/>
    <x v="0"/>
    <x v="0"/>
    <d v="2023-06-05T00:00:00"/>
    <d v="2023-06-02T00:00:00"/>
    <x v="48"/>
    <s v=" "/>
    <s v=" "/>
    <x v="0"/>
    <s v="Jun"/>
    <s v="Q2"/>
    <s v="Jun"/>
    <s v="Q2"/>
    <s v="3 Days 0 Months and 0 Years"/>
    <s v="0 Days 0 Months and 0 Years"/>
    <s v=""/>
    <x v="0"/>
    <x v="0"/>
  </r>
  <r>
    <n v="70"/>
    <s v="MNOP"/>
    <x v="0"/>
    <x v="0"/>
    <x v="2"/>
    <x v="0"/>
    <x v="0"/>
    <x v="0"/>
    <d v="2023-06-28T00:00:00"/>
    <d v="2023-05-30T00:00:00"/>
    <x v="49"/>
    <s v=" "/>
    <s v=" "/>
    <x v="0"/>
    <s v="Jun"/>
    <s v="Q2"/>
    <s v="Jun"/>
    <s v="Q2"/>
    <s v="29 Days 0 Months and 0 Years"/>
    <s v="16 Days 0 Months and 0 Years"/>
    <s v=""/>
    <x v="0"/>
    <x v="0"/>
  </r>
  <r>
    <n v="71"/>
    <s v="MNOP"/>
    <x v="0"/>
    <x v="0"/>
    <x v="2"/>
    <x v="1"/>
    <x v="0"/>
    <x v="0"/>
    <d v="2023-08-09T00:00:00"/>
    <d v="2023-06-02T00:00:00"/>
    <x v="50"/>
    <s v=" "/>
    <s v=" "/>
    <x v="0"/>
    <s v="Jun"/>
    <s v="Q2"/>
    <s v="Aug"/>
    <s v="Q3"/>
    <s v="7 Days 2 Months and 0 Years"/>
    <s v="21 Days 0 Months and 0 Years"/>
    <s v=""/>
    <x v="0"/>
    <x v="0"/>
  </r>
  <r>
    <n v="72"/>
    <s v="ABCD"/>
    <x v="0"/>
    <x v="0"/>
    <x v="2"/>
    <x v="0"/>
    <x v="0"/>
    <x v="1"/>
    <d v="2023-08-28T00:00:00"/>
    <d v="2023-05-03T00:00:00"/>
    <x v="51"/>
    <d v="2023-07-27T00:00:00"/>
    <d v="2024-07-23T00:00:00"/>
    <x v="0"/>
    <s v="Jun"/>
    <s v="Q2"/>
    <s v="Aug"/>
    <s v="Q3"/>
    <s v="25 Days 3 Months and 0 Years"/>
    <s v="54 Days 1 Months and 0 Years"/>
    <s v="Q3"/>
    <x v="0"/>
    <x v="0"/>
  </r>
  <r>
    <n v="73"/>
    <s v="MNOP"/>
    <x v="0"/>
    <x v="0"/>
    <x v="2"/>
    <x v="1"/>
    <x v="0"/>
    <x v="0"/>
    <d v="2023-07-31T00:00:00"/>
    <d v="2023-07-04T00:00:00"/>
    <x v="52"/>
    <s v=" "/>
    <s v=" "/>
    <x v="0"/>
    <s v="Jul"/>
    <s v="Q3"/>
    <s v="Jul"/>
    <s v="Q3"/>
    <s v="27 Days 0 Months and 0 Years"/>
    <s v="1 Days 0 Months and 0 Years"/>
    <s v=""/>
    <x v="0"/>
    <x v="0"/>
  </r>
  <r>
    <n v="74"/>
    <s v="EFGH"/>
    <x v="0"/>
    <x v="0"/>
    <x v="0"/>
    <x v="0"/>
    <x v="1"/>
    <x v="0"/>
    <d v="2023-09-06T00:00:00"/>
    <d v="2023-06-13T00:00:00"/>
    <x v="52"/>
    <s v=" "/>
    <s v=" "/>
    <x v="0"/>
    <s v="Jul"/>
    <s v="Q3"/>
    <s v="Sep"/>
    <s v="Q3"/>
    <s v="24 Days 2 Months and 0 Years"/>
    <s v="22 Days 0 Months and 0 Years"/>
    <s v=""/>
    <x v="0"/>
    <x v="0"/>
  </r>
  <r>
    <n v="75"/>
    <s v="MNOP"/>
    <x v="0"/>
    <x v="0"/>
    <x v="2"/>
    <x v="0"/>
    <x v="0"/>
    <x v="0"/>
    <d v="2023-09-11T00:00:00"/>
    <d v="2023-07-05T00:00:00"/>
    <x v="53"/>
    <s v=" "/>
    <s v=" "/>
    <x v="0"/>
    <s v="Jul"/>
    <s v="Q3"/>
    <s v="Sep"/>
    <s v="Q3"/>
    <s v="6 Days 2 Months and 0 Years"/>
    <s v="2 Days 0 Months and 0 Years"/>
    <s v=""/>
    <x v="0"/>
    <x v="0"/>
  </r>
  <r>
    <n v="76"/>
    <s v="EFGH"/>
    <x v="0"/>
    <x v="0"/>
    <x v="2"/>
    <x v="0"/>
    <x v="0"/>
    <x v="0"/>
    <d v="2023-09-20T00:00:00"/>
    <d v="2023-06-13T00:00:00"/>
    <x v="53"/>
    <s v=" "/>
    <s v=" "/>
    <x v="0"/>
    <s v="Jul"/>
    <s v="Q3"/>
    <s v="Sep"/>
    <s v="Q3"/>
    <s v="7 Days 3 Months and 0 Years"/>
    <s v="24 Days 0 Months and 0 Years"/>
    <s v=""/>
    <x v="0"/>
    <x v="0"/>
  </r>
  <r>
    <n v="77"/>
    <s v="MNOP"/>
    <x v="0"/>
    <x v="0"/>
    <x v="2"/>
    <x v="0"/>
    <x v="0"/>
    <x v="1"/>
    <d v="2023-09-08T00:00:00"/>
    <d v="2023-04-26T00:00:00"/>
    <x v="53"/>
    <d v="2023-08-21T00:00:00"/>
    <d v="2024-08-23T00:00:00"/>
    <x v="0"/>
    <s v="Jul"/>
    <s v="Q3"/>
    <s v="Sep"/>
    <s v="Q3"/>
    <s v="13 Days 4 Months and 0 Years"/>
    <s v="72 Days 2 Months and 0 Years"/>
    <s v="Q3"/>
    <x v="1"/>
    <x v="0"/>
  </r>
  <r>
    <n v="78"/>
    <s v="IJKL"/>
    <x v="0"/>
    <x v="0"/>
    <x v="2"/>
    <x v="0"/>
    <x v="0"/>
    <x v="1"/>
    <d v="2023-09-04T00:00:00"/>
    <d v="2023-06-28T00:00:00"/>
    <x v="54"/>
    <d v="2023-08-31T00:00:00"/>
    <d v="2024-08-23T00:00:00"/>
    <x v="0"/>
    <s v="Jul"/>
    <s v="Q3"/>
    <s v="Sep"/>
    <s v="Q3"/>
    <s v="7 Days 2 Months and 0 Years"/>
    <s v="14 Days 0 Months and 0 Years"/>
    <s v="Q3"/>
    <x v="0"/>
    <x v="0"/>
  </r>
  <r>
    <n v="79"/>
    <s v="EFGH"/>
    <x v="1"/>
    <x v="1"/>
    <x v="2"/>
    <x v="0"/>
    <x v="0"/>
    <x v="0"/>
    <d v="2023-08-14T00:00:00"/>
    <d v="2023-05-23T00:00:00"/>
    <x v="55"/>
    <s v=" "/>
    <s v=" "/>
    <x v="0"/>
    <s v="Jul"/>
    <s v="Q3"/>
    <s v="Aug"/>
    <s v="Q3"/>
    <s v="22 Days 2 Months and 0 Years"/>
    <s v="48 Days 1 Months and 0 Years"/>
    <s v=""/>
    <x v="0"/>
    <x v="0"/>
  </r>
  <r>
    <n v="80"/>
    <s v="IJKL"/>
    <x v="0"/>
    <x v="0"/>
    <x v="1"/>
    <x v="0"/>
    <x v="2"/>
    <x v="0"/>
    <d v="2023-10-20T00:00:00"/>
    <d v="2023-05-09T00:00:00"/>
    <x v="56"/>
    <s v=" "/>
    <s v=" "/>
    <x v="0"/>
    <s v="Jul"/>
    <s v="Q3"/>
    <s v="Oct"/>
    <s v="Q4"/>
    <s v="11 Days 5 Months and 0 Years"/>
    <s v="65 Days 2 Months and 0 Years"/>
    <s v=""/>
    <x v="1"/>
    <x v="1"/>
  </r>
  <r>
    <n v="81"/>
    <s v="IJKL"/>
    <x v="0"/>
    <x v="0"/>
    <x v="2"/>
    <x v="0"/>
    <x v="0"/>
    <x v="0"/>
    <d v="2023-08-21T00:00:00"/>
    <d v="2023-05-26T00:00:00"/>
    <x v="57"/>
    <s v=" "/>
    <s v=" "/>
    <x v="0"/>
    <s v="Jul"/>
    <s v="Q3"/>
    <s v="Aug"/>
    <s v="Q3"/>
    <s v="26 Days 2 Months and 0 Years"/>
    <s v="49 Days 1 Months and 0 Years"/>
    <s v=""/>
    <x v="0"/>
    <x v="0"/>
  </r>
  <r>
    <n v="82"/>
    <s v="MNOP"/>
    <x v="0"/>
    <x v="0"/>
    <x v="2"/>
    <x v="0"/>
    <x v="0"/>
    <x v="1"/>
    <d v="2023-09-25T00:00:00"/>
    <d v="2023-07-17T00:00:00"/>
    <x v="58"/>
    <d v="2023-09-25T00:00:00"/>
    <d v="2024-09-23T00:00:00"/>
    <x v="0"/>
    <s v="Jul"/>
    <s v="Q3"/>
    <s v="Sep"/>
    <s v="Q3"/>
    <s v="8 Days 2 Months and 0 Years"/>
    <s v="0 Days 0 Months and 0 Years"/>
    <s v="Q3"/>
    <x v="0"/>
    <x v="0"/>
  </r>
  <r>
    <n v="83"/>
    <s v="MNOP"/>
    <x v="0"/>
    <x v="0"/>
    <x v="0"/>
    <x v="0"/>
    <x v="0"/>
    <x v="0"/>
    <d v="2023-08-02T00:00:00"/>
    <d v="2023-04-26T00:00:00"/>
    <x v="59"/>
    <s v=" "/>
    <s v=" "/>
    <x v="0"/>
    <s v="Jul"/>
    <s v="Q3"/>
    <s v="Aug"/>
    <s v="Q3"/>
    <s v="7 Days 3 Months and 0 Years"/>
    <s v="83 Days 2 Months and 0 Years"/>
    <s v=""/>
    <x v="0"/>
    <x v="0"/>
  </r>
  <r>
    <n v="84"/>
    <s v="MNOP"/>
    <x v="0"/>
    <x v="0"/>
    <x v="1"/>
    <x v="0"/>
    <x v="2"/>
    <x v="0"/>
    <d v="2023-09-27T00:00:00"/>
    <d v="2023-07-14T00:00:00"/>
    <x v="59"/>
    <s v=" "/>
    <s v=" "/>
    <x v="0"/>
    <s v="Jul"/>
    <s v="Q3"/>
    <s v="Sep"/>
    <s v="Q3"/>
    <s v="13 Days 2 Months and 0 Years"/>
    <s v="4 Days 0 Months and 0 Years"/>
    <s v=""/>
    <x v="0"/>
    <x v="1"/>
  </r>
  <r>
    <n v="85"/>
    <s v="MNOP"/>
    <x v="0"/>
    <x v="0"/>
    <x v="1"/>
    <x v="0"/>
    <x v="0"/>
    <x v="0"/>
    <d v="2023-08-21T00:00:00"/>
    <d v="2023-06-20T00:00:00"/>
    <x v="60"/>
    <s v=" "/>
    <s v=" "/>
    <x v="0"/>
    <s v="Jul"/>
    <s v="Q3"/>
    <s v="Aug"/>
    <s v="Q3"/>
    <s v="1 Days 2 Months and 0 Years"/>
    <s v="30 Days 1 Months and 0 Years"/>
    <s v=""/>
    <x v="0"/>
    <x v="0"/>
  </r>
  <r>
    <n v="86"/>
    <s v="QRST"/>
    <x v="2"/>
    <x v="1"/>
    <x v="2"/>
    <x v="1"/>
    <x v="0"/>
    <x v="0"/>
    <d v="2023-08-07T00:00:00"/>
    <d v="2023-06-15T00:00:00"/>
    <x v="58"/>
    <s v=" "/>
    <s v=" "/>
    <x v="0"/>
    <s v="Jul"/>
    <s v="Q3"/>
    <s v="Aug"/>
    <s v="Q3"/>
    <s v="23 Days 1 Months and 0 Years"/>
    <s v="32 Days 1 Months and 0 Years"/>
    <s v=""/>
    <x v="0"/>
    <x v="0"/>
  </r>
  <r>
    <n v="87"/>
    <s v="MNOP"/>
    <x v="0"/>
    <x v="0"/>
    <x v="0"/>
    <x v="0"/>
    <x v="0"/>
    <x v="0"/>
    <d v="2023-08-28T00:00:00"/>
    <d v="2023-05-16T00:00:00"/>
    <x v="61"/>
    <s v=" "/>
    <s v=" "/>
    <x v="0"/>
    <s v="Jul"/>
    <s v="Q3"/>
    <s v="Aug"/>
    <s v="Q3"/>
    <s v="12 Days 3 Months and 0 Years"/>
    <s v="64 Days 2 Months and 0 Years"/>
    <s v=""/>
    <x v="0"/>
    <x v="0"/>
  </r>
  <r>
    <n v="88"/>
    <s v="MNOP"/>
    <x v="0"/>
    <x v="0"/>
    <x v="2"/>
    <x v="0"/>
    <x v="0"/>
    <x v="0"/>
    <d v="2023-08-30T00:00:00"/>
    <d v="2023-07-14T00:00:00"/>
    <x v="58"/>
    <s v=" "/>
    <s v=" "/>
    <x v="0"/>
    <s v="Jul"/>
    <s v="Q3"/>
    <s v="Aug"/>
    <s v="Q3"/>
    <s v="16 Days 1 Months and 0 Years"/>
    <s v="3 Days 0 Months and 0 Years"/>
    <s v=""/>
    <x v="0"/>
    <x v="0"/>
  </r>
  <r>
    <n v="89"/>
    <s v="MNOP"/>
    <x v="0"/>
    <x v="0"/>
    <x v="0"/>
    <x v="1"/>
    <x v="0"/>
    <x v="0"/>
    <d v="2023-09-15T00:00:00"/>
    <d v="2023-07-10T00:00:00"/>
    <x v="58"/>
    <s v=" "/>
    <s v=" "/>
    <x v="0"/>
    <s v="Jul"/>
    <s v="Q3"/>
    <s v="Sep"/>
    <s v="Q3"/>
    <s v="5 Days 2 Months and 0 Years"/>
    <s v="7 Days 0 Months and 0 Years"/>
    <s v=""/>
    <x v="0"/>
    <x v="0"/>
  </r>
  <r>
    <n v="90"/>
    <s v="QRST"/>
    <x v="1"/>
    <x v="1"/>
    <x v="2"/>
    <x v="1"/>
    <x v="0"/>
    <x v="0"/>
    <d v="2023-08-18T00:00:00"/>
    <d v="2023-07-24T00:00:00"/>
    <x v="62"/>
    <s v=" "/>
    <s v=" "/>
    <x v="0"/>
    <s v="Jul"/>
    <s v="Q3"/>
    <s v="Aug"/>
    <s v="Q3"/>
    <s v="25 Days 0 Months and 0 Years"/>
    <s v="0 Days 0 Months and 0 Years"/>
    <s v=""/>
    <x v="0"/>
    <x v="0"/>
  </r>
  <r>
    <n v="91"/>
    <s v="IJKL"/>
    <x v="0"/>
    <x v="0"/>
    <x v="0"/>
    <x v="0"/>
    <x v="0"/>
    <x v="1"/>
    <d v="2023-08-02T00:00:00"/>
    <d v="2023-07-18T00:00:00"/>
    <x v="63"/>
    <d v="2023-08-01T00:00:00"/>
    <d v="2024-08-23T00:00:00"/>
    <x v="0"/>
    <s v="Jul"/>
    <s v="Q3"/>
    <s v="Aug"/>
    <s v="Q3"/>
    <s v="15 Days 0 Months and 0 Years"/>
    <s v="7 Days 0 Months and 0 Years"/>
    <s v="Q3"/>
    <x v="0"/>
    <x v="0"/>
  </r>
  <r>
    <n v="92"/>
    <s v="MNOP"/>
    <x v="2"/>
    <x v="1"/>
    <x v="1"/>
    <x v="0"/>
    <x v="0"/>
    <x v="0"/>
    <d v="2023-08-07T00:00:00"/>
    <d v="2023-05-02T00:00:00"/>
    <x v="63"/>
    <s v=" "/>
    <s v=" "/>
    <x v="0"/>
    <s v="Jul"/>
    <s v="Q3"/>
    <s v="Aug"/>
    <s v="Q3"/>
    <s v="5 Days 3 Months and 0 Years"/>
    <s v="84 Days 2 Months and 0 Years"/>
    <s v=""/>
    <x v="0"/>
    <x v="0"/>
  </r>
  <r>
    <n v="93"/>
    <s v="MNOP"/>
    <x v="0"/>
    <x v="0"/>
    <x v="2"/>
    <x v="0"/>
    <x v="2"/>
    <x v="0"/>
    <d v="2023-09-27T00:00:00"/>
    <d v="2023-07-21T00:00:00"/>
    <x v="64"/>
    <s v=" "/>
    <s v=" "/>
    <x v="0"/>
    <s v="Jul"/>
    <s v="Q3"/>
    <s v="Sep"/>
    <s v="Q3"/>
    <s v="6 Days 2 Months and 0 Years"/>
    <s v="6 Days 0 Months and 0 Years"/>
    <s v=""/>
    <x v="0"/>
    <x v="1"/>
  </r>
  <r>
    <n v="94"/>
    <s v="ABCD"/>
    <x v="5"/>
    <x v="1"/>
    <x v="0"/>
    <x v="2"/>
    <x v="0"/>
    <x v="0"/>
    <d v="2023-08-01T00:00:00"/>
    <d v="2023-06-01T00:00:00"/>
    <x v="65"/>
    <s v=" "/>
    <s v=" "/>
    <x v="0"/>
    <s v="Jul"/>
    <s v="Q3"/>
    <s v="Aug"/>
    <s v="Q3"/>
    <s v="0 Days 2 Months and 0 Years"/>
    <s v="60 Days 1 Months and 0 Years"/>
    <s v=""/>
    <x v="0"/>
    <x v="0"/>
  </r>
  <r>
    <n v="95"/>
    <s v="QRST"/>
    <x v="2"/>
    <x v="1"/>
    <x v="2"/>
    <x v="0"/>
    <x v="0"/>
    <x v="1"/>
    <d v="2023-08-23T00:00:00"/>
    <d v="2023-07-14T00:00:00"/>
    <x v="65"/>
    <d v="2023-08-23T00:00:00"/>
    <d v="2024-08-23T00:00:00"/>
    <x v="0"/>
    <s v="Jul"/>
    <s v="Q3"/>
    <s v="Aug"/>
    <s v="Q3"/>
    <s v="9 Days 1 Months and 0 Years"/>
    <s v="17 Days 0 Months and 0 Years"/>
    <s v="Q3"/>
    <x v="0"/>
    <x v="0"/>
  </r>
  <r>
    <n v="96"/>
    <s v="QRST"/>
    <x v="2"/>
    <x v="1"/>
    <x v="2"/>
    <x v="1"/>
    <x v="0"/>
    <x v="0"/>
    <d v="2023-08-09T00:00:00"/>
    <d v="2023-06-23T00:00:00"/>
    <x v="65"/>
    <s v=" "/>
    <s v=" "/>
    <x v="0"/>
    <s v="Jul"/>
    <s v="Q3"/>
    <s v="Aug"/>
    <s v="Q3"/>
    <s v="17 Days 1 Months and 0 Years"/>
    <s v="38 Days 1 Months and 0 Years"/>
    <s v=""/>
    <x v="0"/>
    <x v="0"/>
  </r>
  <r>
    <n v="97"/>
    <s v="IJKL"/>
    <x v="0"/>
    <x v="0"/>
    <x v="2"/>
    <x v="0"/>
    <x v="0"/>
    <x v="0"/>
    <d v="2023-10-04T00:00:00"/>
    <d v="2023-06-02T00:00:00"/>
    <x v="66"/>
    <s v=" "/>
    <s v=" "/>
    <x v="0"/>
    <s v="Aug"/>
    <s v="Q3"/>
    <s v="Oct"/>
    <s v="Q4"/>
    <s v="2 Days 4 Months and 0 Years"/>
    <s v="60 Days 1 Months and 0 Years"/>
    <s v=""/>
    <x v="1"/>
    <x v="0"/>
  </r>
  <r>
    <n v="98"/>
    <s v="ABCD"/>
    <x v="0"/>
    <x v="0"/>
    <x v="2"/>
    <x v="1"/>
    <x v="2"/>
    <x v="0"/>
    <d v="2023-08-04T00:00:00"/>
    <d v="2023-05-03T00:00:00"/>
    <x v="65"/>
    <s v=" "/>
    <s v=" "/>
    <x v="0"/>
    <s v="Jul"/>
    <s v="Q3"/>
    <s v="Aug"/>
    <s v="Q3"/>
    <s v="1 Days 3 Months and 0 Years"/>
    <s v="89 Days 2 Months and 0 Years"/>
    <s v=""/>
    <x v="0"/>
    <x v="1"/>
  </r>
  <r>
    <n v="99"/>
    <s v="QRST"/>
    <x v="0"/>
    <x v="0"/>
    <x v="2"/>
    <x v="1"/>
    <x v="0"/>
    <x v="0"/>
    <d v="2023-08-09T00:00:00"/>
    <d v="2023-03-24T00:00:00"/>
    <x v="67"/>
    <s v=" "/>
    <s v=" "/>
    <x v="0"/>
    <s v="Aug"/>
    <s v="Q3"/>
    <s v="Aug"/>
    <s v="Q3"/>
    <s v="16 Days 4 Months and 0 Years"/>
    <s v="131 Days 4 Months and 0 Years"/>
    <s v=""/>
    <x v="1"/>
    <x v="0"/>
  </r>
  <r>
    <n v="100"/>
    <s v="MNOP"/>
    <x v="0"/>
    <x v="0"/>
    <x v="2"/>
    <x v="0"/>
    <x v="0"/>
    <x v="0"/>
    <d v="2023-10-09T00:00:00"/>
    <d v="2023-07-28T00:00:00"/>
    <x v="66"/>
    <s v=" "/>
    <s v=" "/>
    <x v="0"/>
    <s v="Aug"/>
    <s v="Q3"/>
    <s v="Oct"/>
    <s v="Q4"/>
    <s v="11 Days 2 Months and 0 Years"/>
    <s v="4 Days 0 Months and 0 Years"/>
    <s v=""/>
    <x v="0"/>
    <x v="0"/>
  </r>
  <r>
    <n v="101"/>
    <s v="MNOP"/>
    <x v="0"/>
    <x v="0"/>
    <x v="2"/>
    <x v="0"/>
    <x v="0"/>
    <x v="1"/>
    <d v="2023-08-04T00:00:00"/>
    <d v="2023-05-30T00:00:00"/>
    <x v="66"/>
    <d v="2023-08-04T00:00:00"/>
    <d v="2024-08-23T00:00:00"/>
    <x v="0"/>
    <s v="Aug"/>
    <s v="Q3"/>
    <s v="Aug"/>
    <s v="Q3"/>
    <s v="5 Days 2 Months and 0 Years"/>
    <s v="63 Days 2 Months and 0 Years"/>
    <s v="Q3"/>
    <x v="0"/>
    <x v="0"/>
  </r>
  <r>
    <n v="102"/>
    <s v="MNOP"/>
    <x v="0"/>
    <x v="0"/>
    <x v="1"/>
    <x v="1"/>
    <x v="0"/>
    <x v="0"/>
    <d v="2023-10-03T00:00:00"/>
    <d v="2023-08-01T00:00:00"/>
    <x v="68"/>
    <s v=" "/>
    <s v=" "/>
    <x v="0"/>
    <s v="Aug"/>
    <s v="Q3"/>
    <s v="Oct"/>
    <s v="Q4"/>
    <s v="2 Days 2 Months and 0 Years"/>
    <s v="6 Days 0 Months and 0 Years"/>
    <s v=""/>
    <x v="0"/>
    <x v="0"/>
  </r>
  <r>
    <n v="103"/>
    <s v="ABCD"/>
    <x v="0"/>
    <x v="0"/>
    <x v="0"/>
    <x v="0"/>
    <x v="0"/>
    <x v="0"/>
    <d v="2023-08-07T00:00:00"/>
    <d v="2023-08-02T00:00:00"/>
    <x v="67"/>
    <s v=" "/>
    <s v=" "/>
    <x v="0"/>
    <s v="Aug"/>
    <s v="Q3"/>
    <s v="Aug"/>
    <s v="Q3"/>
    <s v="5 Days 0 Months and 0 Years"/>
    <s v="0 Days 0 Months and 0 Years"/>
    <s v=""/>
    <x v="0"/>
    <x v="0"/>
  </r>
  <r>
    <n v="104"/>
    <s v="ABCD"/>
    <x v="0"/>
    <x v="0"/>
    <x v="0"/>
    <x v="0"/>
    <x v="0"/>
    <x v="1"/>
    <d v="2023-11-29T00:00:00"/>
    <d v="2023-06-21T00:00:00"/>
    <x v="69"/>
    <d v="2023-10-31T00:00:00"/>
    <d v="2024-10-23T00:00:00"/>
    <x v="0"/>
    <s v="Aug"/>
    <s v="Q3"/>
    <s v="Nov"/>
    <s v="Q4"/>
    <s v="8 Days 5 Months and 0 Years"/>
    <s v="64 Days 2 Months and 0 Years"/>
    <s v="Q4"/>
    <x v="1"/>
    <x v="0"/>
  </r>
  <r>
    <n v="105"/>
    <s v="QRST"/>
    <x v="2"/>
    <x v="1"/>
    <x v="2"/>
    <x v="0"/>
    <x v="2"/>
    <x v="0"/>
    <d v="2023-09-13T00:00:00"/>
    <d v="2023-07-14T00:00:00"/>
    <x v="70"/>
    <s v=" "/>
    <s v=" "/>
    <x v="0"/>
    <s v="Sep"/>
    <s v="Q3"/>
    <s v="Sep"/>
    <s v="Q3"/>
    <s v="30 Days 1 Months and 0 Years"/>
    <s v="54 Days 1 Months and 0 Years"/>
    <s v=""/>
    <x v="0"/>
    <x v="1"/>
  </r>
  <r>
    <n v="106"/>
    <s v="MNOP"/>
    <x v="0"/>
    <x v="0"/>
    <x v="1"/>
    <x v="1"/>
    <x v="0"/>
    <x v="0"/>
    <d v="2023-12-04T00:00:00"/>
    <d v="2023-08-07T00:00:00"/>
    <x v="71"/>
    <s v=" "/>
    <s v=" "/>
    <x v="0"/>
    <s v="Sep"/>
    <s v="Q3"/>
    <s v="Dec"/>
    <s v="Q4"/>
    <s v="27 Days 3 Months and 0 Years"/>
    <s v="29 Days 0 Months and 0 Years"/>
    <s v=""/>
    <x v="0"/>
    <x v="0"/>
  </r>
  <r>
    <n v="107"/>
    <s v="EFGH"/>
    <x v="1"/>
    <x v="1"/>
    <x v="2"/>
    <x v="1"/>
    <x v="0"/>
    <x v="0"/>
    <d v="2023-10-16T00:00:00"/>
    <d v="2023-07-26T00:00:00"/>
    <x v="70"/>
    <s v=" "/>
    <s v=" "/>
    <x v="0"/>
    <s v="Sep"/>
    <s v="Q3"/>
    <s v="Oct"/>
    <s v="Q4"/>
    <s v="20 Days 2 Months and 0 Years"/>
    <s v="42 Days 1 Months and 0 Years"/>
    <s v=""/>
    <x v="0"/>
    <x v="0"/>
  </r>
  <r>
    <n v="108"/>
    <s v="EFGH"/>
    <x v="1"/>
    <x v="1"/>
    <x v="2"/>
    <x v="1"/>
    <x v="0"/>
    <x v="0"/>
    <d v="2023-09-11T00:00:00"/>
    <d v="2023-08-24T00:00:00"/>
    <x v="70"/>
    <s v=" "/>
    <s v=" "/>
    <x v="0"/>
    <s v="Sep"/>
    <s v="Q3"/>
    <s v="Sep"/>
    <s v="Q3"/>
    <s v="18 Days 0 Months and 0 Years"/>
    <s v="13 Days 0 Months and 0 Years"/>
    <s v=""/>
    <x v="0"/>
    <x v="0"/>
  </r>
  <r>
    <n v="109"/>
    <s v="MNOP"/>
    <x v="0"/>
    <x v="0"/>
    <x v="2"/>
    <x v="0"/>
    <x v="0"/>
    <x v="0"/>
    <d v="2023-12-22T00:00:00"/>
    <d v="2023-09-01T00:00:00"/>
    <x v="72"/>
    <s v=" "/>
    <s v=" "/>
    <x v="0"/>
    <s v="Sep"/>
    <s v="Q3"/>
    <s v="Dec"/>
    <s v="Q4"/>
    <s v="21 Days 3 Months and 0 Years"/>
    <s v="6 Days 0 Months and 0 Years"/>
    <s v=""/>
    <x v="0"/>
    <x v="0"/>
  </r>
  <r>
    <n v="110"/>
    <s v="QRST"/>
    <x v="0"/>
    <x v="0"/>
    <x v="2"/>
    <x v="1"/>
    <x v="0"/>
    <x v="0"/>
    <d v="2023-09-15T00:00:00"/>
    <d v="2023-08-30T00:00:00"/>
    <x v="72"/>
    <s v=" "/>
    <s v=" "/>
    <x v="0"/>
    <s v="Sep"/>
    <s v="Q3"/>
    <s v="Sep"/>
    <s v="Q3"/>
    <s v="16 Days 0 Months and 0 Years"/>
    <s v="8 Days 0 Months and 0 Years"/>
    <s v=""/>
    <x v="0"/>
    <x v="0"/>
  </r>
  <r>
    <n v="111"/>
    <s v="IJKL"/>
    <x v="1"/>
    <x v="1"/>
    <x v="2"/>
    <x v="1"/>
    <x v="1"/>
    <x v="0"/>
    <d v="2023-10-09T00:00:00"/>
    <d v="2023-06-29T00:00:00"/>
    <x v="73"/>
    <s v=" "/>
    <s v=" "/>
    <x v="0"/>
    <s v="Sep"/>
    <s v="Q3"/>
    <s v="Oct"/>
    <s v="Q4"/>
    <s v="10 Days 3 Months and 0 Years"/>
    <s v="71 Days 2 Months and 0 Years"/>
    <s v=""/>
    <x v="0"/>
    <x v="0"/>
  </r>
  <r>
    <n v="112"/>
    <s v="EFGH"/>
    <x v="0"/>
    <x v="0"/>
    <x v="0"/>
    <x v="0"/>
    <x v="0"/>
    <x v="0"/>
    <d v="2023-11-29T00:00:00"/>
    <d v="2023-08-08T00:00:00"/>
    <x v="74"/>
    <s v=" "/>
    <s v=" "/>
    <x v="0"/>
    <s v="Sep"/>
    <s v="Q3"/>
    <s v="Nov"/>
    <s v="Q4"/>
    <s v="21 Days 3 Months and 0 Years"/>
    <s v="34 Days 1 Months and 0 Years"/>
    <s v=""/>
    <x v="0"/>
    <x v="0"/>
  </r>
  <r>
    <n v="113"/>
    <s v="QRST"/>
    <x v="2"/>
    <x v="1"/>
    <x v="0"/>
    <x v="0"/>
    <x v="0"/>
    <x v="0"/>
    <d v="2023-09-13T00:00:00"/>
    <d v="2023-08-25T00:00:00"/>
    <x v="75"/>
    <s v=" "/>
    <s v=" "/>
    <x v="0"/>
    <s v="Sep"/>
    <s v="Q3"/>
    <s v="Sep"/>
    <s v="Q3"/>
    <s v="19 Days 0 Months and 0 Years"/>
    <s v="15 Days 0 Months and 0 Years"/>
    <s v=""/>
    <x v="0"/>
    <x v="0"/>
  </r>
  <r>
    <n v="114"/>
    <s v="EFGH"/>
    <x v="0"/>
    <x v="0"/>
    <x v="0"/>
    <x v="0"/>
    <x v="1"/>
    <x v="0"/>
    <d v="2023-11-15T00:00:00"/>
    <d v="2023-07-21T00:00:00"/>
    <x v="76"/>
    <s v=" "/>
    <s v=" "/>
    <x v="0"/>
    <s v="Sep"/>
    <s v="Q3"/>
    <s v="Nov"/>
    <s v="Q4"/>
    <s v="25 Days 3 Months and 0 Years"/>
    <s v="53 Days 1 Months and 0 Years"/>
    <s v=""/>
    <x v="0"/>
    <x v="0"/>
  </r>
  <r>
    <n v="115"/>
    <s v="MNOP"/>
    <x v="0"/>
    <x v="0"/>
    <x v="0"/>
    <x v="0"/>
    <x v="0"/>
    <x v="0"/>
    <d v="2023-12-15T00:00:00"/>
    <d v="2023-08-22T00:00:00"/>
    <x v="77"/>
    <s v=" "/>
    <s v=" "/>
    <x v="0"/>
    <s v="Sep"/>
    <s v="Q3"/>
    <s v="Dec"/>
    <s v="Q4"/>
    <s v="23 Days 3 Months and 0 Years"/>
    <s v="22 Days 0 Months and 0 Years"/>
    <s v=""/>
    <x v="0"/>
    <x v="0"/>
  </r>
  <r>
    <n v="116"/>
    <s v="ABCD"/>
    <x v="0"/>
    <x v="0"/>
    <x v="0"/>
    <x v="2"/>
    <x v="0"/>
    <x v="0"/>
    <d v="2023-09-25T00:00:00"/>
    <d v="2023-08-04T00:00:00"/>
    <x v="78"/>
    <s v=" "/>
    <s v=" "/>
    <x v="0"/>
    <s v="Sep"/>
    <s v="Q3"/>
    <s v="Sep"/>
    <s v="Q3"/>
    <s v="21 Days 1 Months and 0 Years"/>
    <s v="41 Days 1 Months and 0 Years"/>
    <s v=""/>
    <x v="0"/>
    <x v="0"/>
  </r>
  <r>
    <n v="117"/>
    <s v="QRST"/>
    <x v="1"/>
    <x v="1"/>
    <x v="2"/>
    <x v="0"/>
    <x v="0"/>
    <x v="0"/>
    <d v="2023-09-18T00:00:00"/>
    <d v="2023-09-01T00:00:00"/>
    <x v="78"/>
    <s v=" "/>
    <s v=" "/>
    <x v="0"/>
    <s v="Sep"/>
    <s v="Q3"/>
    <s v="Sep"/>
    <s v="Q3"/>
    <s v="17 Days 0 Months and 0 Years"/>
    <s v="13 Days 0 Months and 0 Years"/>
    <s v=""/>
    <x v="0"/>
    <x v="0"/>
  </r>
  <r>
    <n v="118"/>
    <s v="EFGH"/>
    <x v="0"/>
    <x v="0"/>
    <x v="2"/>
    <x v="0"/>
    <x v="0"/>
    <x v="0"/>
    <d v="2023-10-09T00:00:00"/>
    <d v="2023-09-12T00:00:00"/>
    <x v="76"/>
    <s v=" "/>
    <s v=" "/>
    <x v="0"/>
    <s v="Sep"/>
    <s v="Q3"/>
    <s v="Oct"/>
    <s v="Q4"/>
    <s v="27 Days 0 Months and 0 Years"/>
    <s v="0 Days 0 Months and 0 Years"/>
    <s v=""/>
    <x v="0"/>
    <x v="0"/>
  </r>
  <r>
    <n v="119"/>
    <s v="MNOP"/>
    <x v="0"/>
    <x v="0"/>
    <x v="2"/>
    <x v="0"/>
    <x v="0"/>
    <x v="0"/>
    <d v="2023-09-22T00:00:00"/>
    <d v="2023-09-11T00:00:00"/>
    <x v="79"/>
    <s v=" "/>
    <s v=" "/>
    <x v="0"/>
    <s v="Sep"/>
    <s v="Q3"/>
    <s v="Sep"/>
    <s v="Q3"/>
    <s v="11 Days 0 Months and 0 Years"/>
    <s v="9 Days 0 Months and 0 Years"/>
    <s v=""/>
    <x v="0"/>
    <x v="0"/>
  </r>
  <r>
    <n v="120"/>
    <s v="IJKL"/>
    <x v="0"/>
    <x v="0"/>
    <x v="0"/>
    <x v="0"/>
    <x v="0"/>
    <x v="0"/>
    <d v="2023-10-04T00:00:00"/>
    <d v="2023-07-18T00:00:00"/>
    <x v="79"/>
    <s v=" "/>
    <s v=" "/>
    <x v="0"/>
    <s v="Sep"/>
    <s v="Q3"/>
    <s v="Oct"/>
    <s v="Q4"/>
    <s v="16 Days 2 Months and 0 Years"/>
    <s v="64 Days 2 Months and 0 Years"/>
    <s v=""/>
    <x v="0"/>
    <x v="0"/>
  </r>
  <r>
    <n v="121"/>
    <s v="IJKL "/>
    <x v="0"/>
    <x v="0"/>
    <x v="1"/>
    <x v="1"/>
    <x v="2"/>
    <x v="0"/>
    <d v="2024-01-03T00:00:00"/>
    <d v="2023-09-18T00:00:00"/>
    <x v="80"/>
    <s v=" "/>
    <s v=" "/>
    <x v="0"/>
    <s v="Sep"/>
    <s v="Q3"/>
    <s v="Jan"/>
    <s v="Q1"/>
    <s v="16 Days 3 Months and 0 Years"/>
    <s v="1 Days 0 Months and 0 Years"/>
    <s v=""/>
    <x v="0"/>
    <x v="1"/>
  </r>
  <r>
    <n v="122"/>
    <s v="QRST"/>
    <x v="0"/>
    <x v="0"/>
    <x v="2"/>
    <x v="0"/>
    <x v="0"/>
    <x v="1"/>
    <d v="2023-12-04T00:00:00"/>
    <d v="2023-08-23T00:00:00"/>
    <x v="81"/>
    <d v="2023-11-16T00:00:00"/>
    <d v="2024-11-23T00:00:00"/>
    <x v="0"/>
    <s v="Sep"/>
    <s v="Q3"/>
    <s v="Dec"/>
    <s v="Q4"/>
    <s v="11 Days 3 Months and 0 Years"/>
    <s v="30 Days 0 Months and 0 Years"/>
    <s v="Q4"/>
    <x v="0"/>
    <x v="0"/>
  </r>
  <r>
    <n v="123"/>
    <s v="ABCD"/>
    <x v="0"/>
    <x v="0"/>
    <x v="2"/>
    <x v="0"/>
    <x v="0"/>
    <x v="0"/>
    <d v="2023-11-24T00:00:00"/>
    <d v="2023-09-28T00:00:00"/>
    <x v="82"/>
    <s v=" "/>
    <s v=" "/>
    <x v="0"/>
    <s v="Oct"/>
    <s v="Q4"/>
    <s v="Nov"/>
    <s v="Q4"/>
    <s v="27 Days 1 Months and 0 Years"/>
    <s v="11 Days 0 Months and 0 Years"/>
    <s v=""/>
    <x v="0"/>
    <x v="0"/>
  </r>
  <r>
    <n v="124"/>
    <s v="MNOP"/>
    <x v="0"/>
    <x v="0"/>
    <x v="2"/>
    <x v="0"/>
    <x v="2"/>
    <x v="0"/>
    <d v="2023-12-18T00:00:00"/>
    <d v="2023-07-21T00:00:00"/>
    <x v="83"/>
    <s v=" "/>
    <s v=" "/>
    <x v="0"/>
    <s v="Oct"/>
    <s v="Q4"/>
    <s v="Dec"/>
    <s v="Q4"/>
    <s v="27 Days 4 Months and 0 Years"/>
    <s v="82 Days 2 Months and 0 Years"/>
    <s v=""/>
    <x v="1"/>
    <x v="1"/>
  </r>
  <r>
    <n v="125"/>
    <s v="QRST"/>
    <x v="2"/>
    <x v="1"/>
    <x v="2"/>
    <x v="1"/>
    <x v="0"/>
    <x v="0"/>
    <d v="2023-10-11T00:00:00"/>
    <d v="2023-09-20T00:00:00"/>
    <x v="84"/>
    <s v=" "/>
    <s v=" "/>
    <x v="0"/>
    <s v="Oct"/>
    <s v="Q4"/>
    <s v="Oct"/>
    <s v="Q4"/>
    <s v="21 Days 0 Months and 0 Years"/>
    <s v="20 Days 0 Months and 0 Years"/>
    <s v=""/>
    <x v="0"/>
    <x v="0"/>
  </r>
  <r>
    <n v="126"/>
    <s v="MNOP"/>
    <x v="0"/>
    <x v="0"/>
    <x v="0"/>
    <x v="0"/>
    <x v="0"/>
    <x v="0"/>
    <d v="2023-10-20T00:00:00"/>
    <d v="2023-10-05T00:00:00"/>
    <x v="85"/>
    <s v=" "/>
    <s v=" "/>
    <x v="0"/>
    <s v="Oct"/>
    <s v="Q4"/>
    <s v="Oct"/>
    <s v="Q4"/>
    <s v="15 Days 0 Months and 0 Years"/>
    <s v="7 Days 0 Months and 0 Years"/>
    <s v=""/>
    <x v="0"/>
    <x v="0"/>
  </r>
  <r>
    <n v="127"/>
    <s v="MNOP"/>
    <x v="0"/>
    <x v="0"/>
    <x v="2"/>
    <x v="0"/>
    <x v="0"/>
    <x v="0"/>
    <d v="2023-12-15T00:00:00"/>
    <d v="2023-10-12T00:00:00"/>
    <x v="85"/>
    <s v=" "/>
    <s v=" "/>
    <x v="0"/>
    <s v="Oct"/>
    <s v="Q4"/>
    <s v="Dec"/>
    <s v="Q4"/>
    <s v="3 Days 2 Months and 0 Years"/>
    <s v="0 Days 0 Months and 0 Years"/>
    <s v=""/>
    <x v="0"/>
    <x v="0"/>
  </r>
  <r>
    <n v="128"/>
    <s v="MNOP"/>
    <x v="0"/>
    <x v="0"/>
    <x v="2"/>
    <x v="0"/>
    <x v="0"/>
    <x v="0"/>
    <d v="2023-12-15T00:00:00"/>
    <d v="2023-07-12T00:00:00"/>
    <x v="86"/>
    <s v=" "/>
    <s v=" "/>
    <x v="0"/>
    <s v="Oct"/>
    <s v="Q4"/>
    <s v="Dec"/>
    <s v="Q4"/>
    <s v="3 Days 5 Months and 0 Years"/>
    <s v="93 Days 3 Months and 0 Years"/>
    <s v=""/>
    <x v="1"/>
    <x v="0"/>
  </r>
  <r>
    <n v="129"/>
    <s v="MNOP"/>
    <x v="0"/>
    <x v="0"/>
    <x v="2"/>
    <x v="0"/>
    <x v="0"/>
    <x v="0"/>
    <d v="2023-12-18T00:00:00"/>
    <d v="2023-10-16T00:00:00"/>
    <x v="87"/>
    <s v=" "/>
    <s v=" "/>
    <x v="0"/>
    <s v="Oct"/>
    <s v="Q4"/>
    <s v="Dec"/>
    <s v="Q4"/>
    <s v="2 Days 2 Months and 0 Years"/>
    <s v="0 Days 0 Months and 0 Years"/>
    <s v=""/>
    <x v="0"/>
    <x v="0"/>
  </r>
  <r>
    <n v="130"/>
    <s v="IJKL"/>
    <x v="0"/>
    <x v="0"/>
    <x v="2"/>
    <x v="0"/>
    <x v="0"/>
    <x v="0"/>
    <d v="2024-01-08T00:00:00"/>
    <d v="2023-08-01T00:00:00"/>
    <x v="88"/>
    <s v=" "/>
    <s v=" "/>
    <x v="0"/>
    <s v="Oct"/>
    <s v="Q4"/>
    <s v="Jan"/>
    <s v="Q1"/>
    <s v="7 Days 5 Months and 0 Years"/>
    <s v="78 Days 2 Months and 0 Years"/>
    <s v=""/>
    <x v="1"/>
    <x v="0"/>
  </r>
  <r>
    <n v="131"/>
    <s v="MNOP"/>
    <x v="0"/>
    <x v="0"/>
    <x v="0"/>
    <x v="0"/>
    <x v="0"/>
    <x v="0"/>
    <d v="2023-10-09T00:00:00"/>
    <d v="2023-09-21T00:00:00"/>
    <x v="89"/>
    <s v=" "/>
    <s v=" "/>
    <x v="0"/>
    <s v="Oct"/>
    <s v="Q4"/>
    <s v="Oct"/>
    <s v="Q4"/>
    <s v="18 Days 0 Months and 0 Years"/>
    <s v="13 Days 0 Months and 0 Years"/>
    <s v=""/>
    <x v="0"/>
    <x v="0"/>
  </r>
  <r>
    <n v="132"/>
    <s v="EFGH"/>
    <x v="0"/>
    <x v="0"/>
    <x v="0"/>
    <x v="1"/>
    <x v="0"/>
    <x v="0"/>
    <d v="2023-12-18T00:00:00"/>
    <d v="2023-08-30T00:00:00"/>
    <x v="88"/>
    <s v=" "/>
    <s v=" "/>
    <x v="0"/>
    <s v="Oct"/>
    <s v="Q4"/>
    <s v="Dec"/>
    <s v="Q4"/>
    <s v="18 Days 3 Months and 0 Years"/>
    <s v="49 Days 1 Months and 0 Years"/>
    <s v=""/>
    <x v="0"/>
    <x v="0"/>
  </r>
  <r>
    <n v="133"/>
    <s v="ABCD"/>
    <x v="0"/>
    <x v="0"/>
    <x v="2"/>
    <x v="0"/>
    <x v="0"/>
    <x v="0"/>
    <d v="2023-10-25T00:00:00"/>
    <d v="2023-09-15T00:00:00"/>
    <x v="90"/>
    <s v=" "/>
    <s v=" "/>
    <x v="0"/>
    <s v="Oct"/>
    <s v="Q4"/>
    <s v="Oct"/>
    <s v="Q4"/>
    <s v="10 Days 1 Months and 0 Years"/>
    <s v="34 Days 1 Months and 0 Years"/>
    <s v=""/>
    <x v="0"/>
    <x v="0"/>
  </r>
  <r>
    <n v="134"/>
    <s v="MNOP"/>
    <x v="0"/>
    <x v="0"/>
    <x v="2"/>
    <x v="0"/>
    <x v="2"/>
    <x v="0"/>
    <d v="2023-12-22T00:00:00"/>
    <d v="2023-09-20T00:00:00"/>
    <x v="90"/>
    <s v=" "/>
    <s v=" "/>
    <x v="0"/>
    <s v="Oct"/>
    <s v="Q4"/>
    <s v="Dec"/>
    <s v="Q4"/>
    <s v="2 Days 3 Months and 0 Years"/>
    <s v="29 Days 0 Months and 0 Years"/>
    <s v=""/>
    <x v="0"/>
    <x v="1"/>
  </r>
  <r>
    <n v="135"/>
    <s v="MNOP"/>
    <x v="0"/>
    <x v="0"/>
    <x v="0"/>
    <x v="0"/>
    <x v="1"/>
    <x v="0"/>
    <d v="2023-12-01T00:00:00"/>
    <d v="2023-11-08T00:00:00"/>
    <x v="91"/>
    <s v=" "/>
    <s v=" "/>
    <x v="0"/>
    <s v="Nov"/>
    <s v="Q4"/>
    <s v="Dec"/>
    <s v="Q4"/>
    <s v="23 Days 0 Months and 0 Years"/>
    <s v="16 Days 0 Months and 0 Years"/>
    <s v=""/>
    <x v="0"/>
    <x v="0"/>
  </r>
  <r>
    <n v="136"/>
    <s v="ABCD"/>
    <x v="0"/>
    <x v="0"/>
    <x v="2"/>
    <x v="0"/>
    <x v="0"/>
    <x v="0"/>
    <d v="2023-12-06T00:00:00"/>
    <d v="2023-09-28T00:00:00"/>
    <x v="92"/>
    <s v=" "/>
    <s v=" "/>
    <x v="0"/>
    <s v="Nov"/>
    <s v="Q4"/>
    <s v="Dec"/>
    <s v="Q4"/>
    <s v="8 Days 2 Months and 0 Years"/>
    <s v="62 Days 2 Months and 0 Years"/>
    <s v=""/>
    <x v="0"/>
    <x v="0"/>
  </r>
  <r>
    <n v="137"/>
    <s v=" ABCD"/>
    <x v="0"/>
    <x v="0"/>
    <x v="2"/>
    <x v="0"/>
    <x v="1"/>
    <x v="0"/>
    <d v="2023-10-25T00:00:00"/>
    <d v="2023-08-10T00:00:00"/>
    <x v="93"/>
    <s v=" "/>
    <s v=" "/>
    <x v="0"/>
    <s v="Oct"/>
    <s v="Q4"/>
    <s v="Oct"/>
    <s v="Q4"/>
    <s v="15 Days 2 Months and 0 Years"/>
    <s v="54 Days 1 Months and 0 Years"/>
    <s v=""/>
    <x v="0"/>
    <x v="0"/>
  </r>
  <r>
    <n v="138"/>
    <s v="ABCD"/>
    <x v="0"/>
    <x v="0"/>
    <x v="0"/>
    <x v="0"/>
    <x v="0"/>
    <x v="0"/>
    <d v="2024-03-04T00:00:00"/>
    <d v="2023-10-12T00:00:00"/>
    <x v="94"/>
    <s v=" "/>
    <s v=" "/>
    <x v="0"/>
    <s v="Dec"/>
    <s v="Q4"/>
    <s v="Mar"/>
    <s v="Q1"/>
    <s v="21 Days 4 Months and 0 Years"/>
    <s v="50 Days 1 Months and 0 Years"/>
    <s v=""/>
    <x v="1"/>
    <x v="0"/>
  </r>
  <r>
    <n v="139"/>
    <s v="MNOP"/>
    <x v="0"/>
    <x v="0"/>
    <x v="0"/>
    <x v="0"/>
    <x v="1"/>
    <x v="0"/>
    <d v="2024-02-19T00:00:00"/>
    <d v="2023-12-05T00:00:00"/>
    <x v="95"/>
    <s v=" "/>
    <s v=" "/>
    <x v="0"/>
    <s v="Dec"/>
    <s v="Q4"/>
    <s v="Feb"/>
    <s v="Q1"/>
    <s v="14 Days 2 Months and 0 Years"/>
    <s v="0 Days 0 Months and 0 Years"/>
    <s v=""/>
    <x v="0"/>
    <x v="0"/>
  </r>
  <r>
    <n v="140"/>
    <s v="MNOP"/>
    <x v="0"/>
    <x v="0"/>
    <x v="2"/>
    <x v="0"/>
    <x v="0"/>
    <x v="0"/>
    <d v="2024-02-26T00:00:00"/>
    <d v="2023-11-14T00:00:00"/>
    <x v="94"/>
    <s v=" "/>
    <s v=" "/>
    <x v="0"/>
    <s v="Dec"/>
    <s v="Q4"/>
    <s v="Feb"/>
    <s v="Q1"/>
    <s v="12 Days 3 Months and 0 Years"/>
    <s v="17 Days 0 Months and 0 Years"/>
    <s v=""/>
    <x v="0"/>
    <x v="0"/>
  </r>
  <r>
    <n v="141"/>
    <s v="ABCD"/>
    <x v="0"/>
    <x v="0"/>
    <x v="2"/>
    <x v="1"/>
    <x v="1"/>
    <x v="0"/>
    <d v="2024-01-08T00:00:00"/>
    <d v="2023-11-21T00:00:00"/>
    <x v="96"/>
    <s v=" "/>
    <s v=" "/>
    <x v="0"/>
    <s v="Dec"/>
    <s v="Q4"/>
    <s v="Jan"/>
    <s v="Q1"/>
    <s v="18 Days 1 Months and 0 Years"/>
    <s v="15 Days 0 Months and 0 Years"/>
    <s v=""/>
    <x v="0"/>
    <x v="0"/>
  </r>
  <r>
    <n v="142"/>
    <s v="QRST"/>
    <x v="2"/>
    <x v="1"/>
    <x v="2"/>
    <x v="1"/>
    <x v="0"/>
    <x v="0"/>
    <d v="2023-12-13T00:00:00"/>
    <d v="2023-09-15T00:00:00"/>
    <x v="97"/>
    <s v=" "/>
    <s v=" "/>
    <x v="0"/>
    <s v="Dec"/>
    <s v="Q4"/>
    <s v="Dec"/>
    <s v="Q4"/>
    <s v="28 Days 2 Months and 0 Years"/>
    <s v="87 Days 2 Months and 0 Years"/>
    <s v=""/>
    <x v="0"/>
    <x v="0"/>
  </r>
  <r>
    <n v="143"/>
    <s v="EFGH"/>
    <x v="0"/>
    <x v="0"/>
    <x v="1"/>
    <x v="0"/>
    <x v="0"/>
    <x v="1"/>
    <d v="2024-03-08T00:00:00"/>
    <d v="2023-10-13T00:00:00"/>
    <x v="98"/>
    <d v="2023-12-20T00:00:00"/>
    <d v="2024-12-23T00:00:00"/>
    <x v="0"/>
    <s v="Dec"/>
    <s v="Q4"/>
    <s v="Mar"/>
    <s v="Q1"/>
    <s v="24 Days 4 Months and 0 Years"/>
    <s v="55 Days 1 Months and 0 Years"/>
    <s v="Q4"/>
    <x v="1"/>
    <x v="0"/>
  </r>
  <r>
    <n v="144"/>
    <s v="MNOP"/>
    <x v="0"/>
    <x v="0"/>
    <x v="2"/>
    <x v="0"/>
    <x v="1"/>
    <x v="0"/>
    <d v="2024-03-08T00:00:00"/>
    <d v="2023-12-04T00:00:00"/>
    <x v="98"/>
    <s v=" "/>
    <s v=" "/>
    <x v="0"/>
    <s v="Dec"/>
    <s v="Q4"/>
    <s v="Mar"/>
    <s v="Q1"/>
    <s v="4 Days 3 Months and 0 Years"/>
    <s v="3 Days 0 Months and 0 Years"/>
    <s v=""/>
    <x v="0"/>
    <x v="0"/>
  </r>
  <r>
    <n v="145"/>
    <s v="EFGH"/>
    <x v="0"/>
    <x v="0"/>
    <x v="1"/>
    <x v="0"/>
    <x v="1"/>
    <x v="0"/>
    <d v="2024-02-16T00:00:00"/>
    <d v="2023-09-04T00:00:00"/>
    <x v="98"/>
    <s v=" "/>
    <s v=" "/>
    <x v="0"/>
    <s v="Dec"/>
    <s v="Q4"/>
    <s v="Feb"/>
    <s v="Q1"/>
    <s v="12 Days 5 Months and 0 Years"/>
    <s v="94 Days 3 Months and 0 Years"/>
    <s v=""/>
    <x v="1"/>
    <x v="0"/>
  </r>
  <r>
    <n v="146"/>
    <s v="IJKL"/>
    <x v="0"/>
    <x v="0"/>
    <x v="2"/>
    <x v="0"/>
    <x v="0"/>
    <x v="1"/>
    <d v="2024-03-15T00:00:00"/>
    <d v="2023-11-28T00:00:00"/>
    <x v="97"/>
    <d v="2024-01-10T00:00:00"/>
    <d v="2024-01-24T00:00:00"/>
    <x v="0"/>
    <s v="Dec"/>
    <s v="Q4"/>
    <s v="Mar"/>
    <s v="Q1"/>
    <s v="16 Days 3 Months and 0 Years"/>
    <s v="13 Days 0 Months and 0 Years"/>
    <s v="Q5"/>
    <x v="0"/>
    <x v="0"/>
  </r>
  <r>
    <n v="147"/>
    <s v="MNOP"/>
    <x v="0"/>
    <x v="0"/>
    <x v="2"/>
    <x v="0"/>
    <x v="0"/>
    <x v="0"/>
    <d v="2024-01-03T00:00:00"/>
    <d v="2023-12-04T00:00:00"/>
    <x v="99"/>
    <s v=" "/>
    <s v=" "/>
    <x v="0"/>
    <s v="Dec"/>
    <s v="Q4"/>
    <s v="Jan"/>
    <s v="Q1"/>
    <s v="30 Days 0 Months and 0 Years"/>
    <s v="9 Days 0 Months and 0 Years"/>
    <s v=""/>
    <x v="0"/>
    <x v="0"/>
  </r>
  <r>
    <n v="148"/>
    <s v="MNOP"/>
    <x v="0"/>
    <x v="0"/>
    <x v="2"/>
    <x v="1"/>
    <x v="1"/>
    <x v="0"/>
    <d v="2024-01-19T00:00:00"/>
    <d v="2023-12-05T00:00:00"/>
    <x v="99"/>
    <s v=" "/>
    <s v=" "/>
    <x v="0"/>
    <s v="Dec"/>
    <s v="Q4"/>
    <s v="Jan"/>
    <s v="Q1"/>
    <s v="14 Days 1 Months and 0 Years"/>
    <s v="8 Days 0 Months and 0 Years"/>
    <s v=""/>
    <x v="0"/>
    <x v="0"/>
  </r>
  <r>
    <n v="149"/>
    <s v="MNOP"/>
    <x v="0"/>
    <x v="0"/>
    <x v="2"/>
    <x v="1"/>
    <x v="0"/>
    <x v="0"/>
    <d v="2024-01-03T00:00:00"/>
    <d v="2023-12-05T00:00:00"/>
    <x v="100"/>
    <s v=" "/>
    <s v=" "/>
    <x v="0"/>
    <s v="Dec"/>
    <s v="Q4"/>
    <s v="Jan"/>
    <s v="Q1"/>
    <s v="29 Days 0 Months and 0 Years"/>
    <s v="13 Days 0 Months and 0 Years"/>
    <s v=""/>
    <x v="0"/>
    <x v="0"/>
  </r>
  <r>
    <n v="150"/>
    <s v="MNOP"/>
    <x v="0"/>
    <x v="0"/>
    <x v="0"/>
    <x v="0"/>
    <x v="0"/>
    <x v="0"/>
    <d v="2024-01-12T00:00:00"/>
    <d v="2023-07-27T00:00:00"/>
    <x v="100"/>
    <s v=" "/>
    <s v=" "/>
    <x v="0"/>
    <s v="Dec"/>
    <s v="Q4"/>
    <s v="Jan"/>
    <s v="Q1"/>
    <s v="16 Days 5 Months and 0 Years"/>
    <s v="144 Days 4 Months and 0 Years"/>
    <s v=""/>
    <x v="1"/>
    <x v="0"/>
  </r>
  <r>
    <n v="151"/>
    <s v="EFGH"/>
    <x v="0"/>
    <x v="0"/>
    <x v="2"/>
    <x v="0"/>
    <x v="0"/>
    <x v="0"/>
    <d v="2024-02-09T00:00:00"/>
    <d v="2023-10-20T00:00:00"/>
    <x v="97"/>
    <s v=" "/>
    <s v=" "/>
    <x v="0"/>
    <s v="Dec"/>
    <s v="Q4"/>
    <s v="Feb"/>
    <s v="Q1"/>
    <s v="20 Days 3 Months and 0 Years"/>
    <s v="52 Days 1 Months and 0 Years"/>
    <s v=""/>
    <x v="0"/>
    <x v="0"/>
  </r>
  <r>
    <n v="152"/>
    <s v="MNOP"/>
    <x v="0"/>
    <x v="0"/>
    <x v="0"/>
    <x v="0"/>
    <x v="1"/>
    <x v="2"/>
    <d v="2024-04-22T00:00:00"/>
    <d v="2023-09-15T00:00:00"/>
    <x v="101"/>
    <s v=" "/>
    <s v=" "/>
    <x v="1"/>
    <s v="Jan"/>
    <s v="Q1"/>
    <s v="Apr"/>
    <s v="Q2"/>
    <s v="7 Days 7 Months and 0 Years"/>
    <s v="126 Days 4 Months and 0 Years"/>
    <s v=""/>
    <x v="1"/>
    <x v="0"/>
  </r>
  <r>
    <n v="153"/>
    <s v="EFGH"/>
    <x v="0"/>
    <x v="0"/>
    <x v="2"/>
    <x v="1"/>
    <x v="0"/>
    <x v="0"/>
    <d v="2024-03-01T00:00:00"/>
    <d v="2023-12-13T00:00:00"/>
    <x v="102"/>
    <s v=" "/>
    <s v=" "/>
    <x v="1"/>
    <s v="Jan"/>
    <s v="Q1"/>
    <s v="Mar"/>
    <s v="Q1"/>
    <s v="17 Days 2 Months and 0 Years"/>
    <s v="41 Days 1 Months and 0 Years"/>
    <s v=""/>
    <x v="0"/>
    <x v="0"/>
  </r>
  <r>
    <n v="154"/>
    <s v="ABCD"/>
    <x v="0"/>
    <x v="0"/>
    <x v="0"/>
    <x v="0"/>
    <x v="0"/>
    <x v="2"/>
    <d v="2024-04-08T00:00:00"/>
    <d v="2024-01-05T00:00:00"/>
    <x v="102"/>
    <s v=" "/>
    <s v=" "/>
    <x v="1"/>
    <s v="Jan"/>
    <s v="Q1"/>
    <s v="Apr"/>
    <s v="Q2"/>
    <s v="3 Days 3 Months and 0 Years"/>
    <s v="18 Days 0 Months and 0 Years"/>
    <s v=""/>
    <x v="0"/>
    <x v="0"/>
  </r>
  <r>
    <n v="155"/>
    <s v="MNOP"/>
    <x v="0"/>
    <x v="0"/>
    <x v="2"/>
    <x v="1"/>
    <x v="0"/>
    <x v="0"/>
    <d v="2024-03-27T00:00:00"/>
    <d v="2023-12-06T00:00:00"/>
    <x v="103"/>
    <s v=" "/>
    <s v=" "/>
    <x v="1"/>
    <s v="Jan"/>
    <s v="Q1"/>
    <s v="Mar"/>
    <s v="Q1"/>
    <s v="21 Days 3 Months and 0 Years"/>
    <s v="50 Days 1 Months and 0 Years"/>
    <s v=""/>
    <x v="0"/>
    <x v="0"/>
  </r>
  <r>
    <n v="156"/>
    <s v="IJKL"/>
    <x v="0"/>
    <x v="0"/>
    <x v="2"/>
    <x v="1"/>
    <x v="0"/>
    <x v="2"/>
    <d v="2024-04-05T00:00:00"/>
    <d v="2023-12-04T00:00:00"/>
    <x v="104"/>
    <s v=" "/>
    <s v=" "/>
    <x v="1"/>
    <s v="Jan"/>
    <s v="Q1"/>
    <s v="Apr"/>
    <s v="Q2"/>
    <s v="1 Days 4 Months and 0 Years"/>
    <s v="58 Days 1 Months and 0 Years"/>
    <s v=""/>
    <x v="1"/>
    <x v="0"/>
  </r>
  <r>
    <n v="157"/>
    <s v="IJKL"/>
    <x v="1"/>
    <x v="1"/>
    <x v="2"/>
    <x v="0"/>
    <x v="0"/>
    <x v="0"/>
    <d v="2024-01-29T00:00:00"/>
    <d v="2023-10-05T00:00:00"/>
    <x v="103"/>
    <s v=" "/>
    <s v=" "/>
    <x v="1"/>
    <s v="Jan"/>
    <s v="Q1"/>
    <s v="Jan"/>
    <s v="Q1"/>
    <s v="24 Days 3 Months and 0 Years"/>
    <s v="112 Days 3 Months and 0 Years"/>
    <s v=""/>
    <x v="0"/>
    <x v="0"/>
  </r>
  <r>
    <n v="158"/>
    <s v="QRST"/>
    <x v="0"/>
    <x v="0"/>
    <x v="2"/>
    <x v="0"/>
    <x v="0"/>
    <x v="2"/>
    <d v="2024-04-08T00:00:00"/>
    <d v="2023-08-23T00:00:00"/>
    <x v="105"/>
    <s v=" "/>
    <s v=" "/>
    <x v="1"/>
    <s v="Feb"/>
    <s v="Q1"/>
    <s v="Apr"/>
    <s v="Q2"/>
    <s v="16 Days 7 Months and 0 Years"/>
    <s v="166 Days 5 Months and 0 Years"/>
    <s v=""/>
    <x v="1"/>
    <x v="0"/>
  </r>
  <r>
    <n v="159"/>
    <s v="EFGH"/>
    <x v="0"/>
    <x v="0"/>
    <x v="1"/>
    <x v="0"/>
    <x v="0"/>
    <x v="2"/>
    <d v="2024-05-10T00:00:00"/>
    <d v="2024-01-09T00:00:00"/>
    <x v="106"/>
    <s v=" "/>
    <s v=" "/>
    <x v="1"/>
    <s v="Feb"/>
    <s v="Q1"/>
    <s v="May"/>
    <s v="Q2"/>
    <s v="1 Days 4 Months and 0 Years"/>
    <s v="28 Days 0 Months and 0 Years"/>
    <s v=""/>
    <x v="1"/>
    <x v="0"/>
  </r>
  <r>
    <n v="160"/>
    <s v="MNOP"/>
    <x v="0"/>
    <x v="0"/>
    <x v="1"/>
    <x v="0"/>
    <x v="0"/>
    <x v="1"/>
    <d v="2024-06-03T00:00:00"/>
    <d v="2024-02-21T00:00:00"/>
    <x v="107"/>
    <d v="2024-03-27T00:00:00"/>
    <d v="2024-03-24T00:00:00"/>
    <x v="1"/>
    <s v="Mar"/>
    <s v="Q1"/>
    <s v="Jun"/>
    <s v="Q2"/>
    <s v="13 Days 3 Months and 0 Years"/>
    <s v="9 Days 0 Months and 0 Years"/>
    <s v="Q5"/>
    <x v="0"/>
    <x v="0"/>
  </r>
  <r>
    <n v="161"/>
    <s v="ABCD"/>
    <x v="0"/>
    <x v="0"/>
    <x v="2"/>
    <x v="1"/>
    <x v="0"/>
    <x v="2"/>
    <d v="2024-05-08T00:00:00"/>
    <d v="2024-01-28T00:00:00"/>
    <x v="106"/>
    <s v=" "/>
    <s v=" "/>
    <x v="1"/>
    <s v="Feb"/>
    <s v="Q1"/>
    <s v="May"/>
    <s v="Q2"/>
    <s v="10 Days 3 Months and 0 Years"/>
    <s v="9 Days 0 Months and 0 Years"/>
    <s v=""/>
    <x v="0"/>
    <x v="0"/>
  </r>
  <r>
    <n v="162"/>
    <s v="QRST"/>
    <x v="0"/>
    <x v="0"/>
    <x v="0"/>
    <x v="2"/>
    <x v="0"/>
    <x v="1"/>
    <d v="2024-04-29T00:00:00"/>
    <d v="2023-10-11T00:00:00"/>
    <x v="108"/>
    <d v="2024-02-29T00:00:00"/>
    <d v="2024-02-24T00:00:00"/>
    <x v="1"/>
    <s v="Feb"/>
    <s v="Q1"/>
    <s v="Apr"/>
    <s v="Q2"/>
    <s v="18 Days 6 Months and 0 Years"/>
    <s v="119 Days 3 Months and 0 Years"/>
    <s v="Q5"/>
    <x v="1"/>
    <x v="0"/>
  </r>
  <r>
    <n v="163"/>
    <s v="MNOP"/>
    <x v="0"/>
    <x v="0"/>
    <x v="2"/>
    <x v="0"/>
    <x v="0"/>
    <x v="0"/>
    <d v="2024-02-14T00:00:00"/>
    <d v="2023-10-25T00:00:00"/>
    <x v="108"/>
    <s v=" "/>
    <s v=" "/>
    <x v="1"/>
    <s v="Feb"/>
    <s v="Q1"/>
    <s v="Feb"/>
    <s v="Q1"/>
    <s v="20 Days 3 Months and 0 Years"/>
    <s v="105 Days 3 Months and 0 Years"/>
    <s v=""/>
    <x v="0"/>
    <x v="0"/>
  </r>
  <r>
    <n v="164"/>
    <s v="ABCD"/>
    <x v="0"/>
    <x v="0"/>
    <x v="2"/>
    <x v="1"/>
    <x v="2"/>
    <x v="0"/>
    <d v="2024-02-26T00:00:00"/>
    <d v="2023-12-06T00:00:00"/>
    <x v="109"/>
    <s v=" "/>
    <s v=" "/>
    <x v="1"/>
    <s v="Feb"/>
    <s v="Q1"/>
    <s v="Feb"/>
    <s v="Q1"/>
    <s v="20 Days 2 Months and 0 Years"/>
    <s v="65 Days 2 Months and 0 Years"/>
    <s v=""/>
    <x v="0"/>
    <x v="1"/>
  </r>
  <r>
    <n v="165"/>
    <s v="IJKL"/>
    <x v="0"/>
    <x v="0"/>
    <x v="2"/>
    <x v="0"/>
    <x v="0"/>
    <x v="2"/>
    <d v="2024-05-13T00:00:00"/>
    <d v="2023-06-28T00:00:00"/>
    <x v="109"/>
    <s v=" "/>
    <s v=" "/>
    <x v="1"/>
    <s v="Feb"/>
    <s v="Q1"/>
    <s v="May"/>
    <s v="Q2"/>
    <s v="15 Days 10 Months and 0 Years"/>
    <s v="226 Days 7 Months and 0 Years"/>
    <s v=""/>
    <x v="1"/>
    <x v="0"/>
  </r>
  <r>
    <n v="166"/>
    <s v="MNOP"/>
    <x v="0"/>
    <x v="0"/>
    <x v="2"/>
    <x v="1"/>
    <x v="0"/>
    <x v="2"/>
    <d v="2024-04-15T00:00:00"/>
    <d v="2023-12-06T00:00:00"/>
    <x v="110"/>
    <s v=" "/>
    <s v=" "/>
    <x v="1"/>
    <s v="Feb"/>
    <s v="Q1"/>
    <s v="Apr"/>
    <s v="Q2"/>
    <s v="9 Days 4 Months and 0 Years"/>
    <s v="70 Days 2 Months and 0 Years"/>
    <s v=""/>
    <x v="1"/>
    <x v="0"/>
  </r>
  <r>
    <n v="167"/>
    <s v="ABCD"/>
    <x v="0"/>
    <x v="0"/>
    <x v="2"/>
    <x v="0"/>
    <x v="1"/>
    <x v="0"/>
    <d v="2024-03-01T00:00:00"/>
    <d v="2024-01-12T00:00:00"/>
    <x v="111"/>
    <s v=" "/>
    <s v=" "/>
    <x v="1"/>
    <s v="Feb"/>
    <s v="Q1"/>
    <s v="Mar"/>
    <s v="Q1"/>
    <s v="18 Days 1 Months and 0 Years"/>
    <s v="34 Days 1 Months and 0 Years"/>
    <s v=""/>
    <x v="0"/>
    <x v="0"/>
  </r>
  <r>
    <n v="168"/>
    <s v="EFGH"/>
    <x v="0"/>
    <x v="0"/>
    <x v="2"/>
    <x v="0"/>
    <x v="0"/>
    <x v="2"/>
    <d v="2024-04-22T00:00:00"/>
    <d v="2024-01-04T00:00:00"/>
    <x v="112"/>
    <s v=" "/>
    <s v=" "/>
    <x v="1"/>
    <s v="Feb"/>
    <s v="Q1"/>
    <s v="Apr"/>
    <s v="Q2"/>
    <s v="18 Days 3 Months and 0 Years"/>
    <s v="46 Days 1 Months and 0 Years"/>
    <s v=""/>
    <x v="0"/>
    <x v="0"/>
  </r>
  <r>
    <n v="169"/>
    <s v="ABCD"/>
    <x v="0"/>
    <x v="0"/>
    <x v="0"/>
    <x v="0"/>
    <x v="0"/>
    <x v="1"/>
    <d v="2024-04-01T00:00:00"/>
    <d v="2023-12-21T00:00:00"/>
    <x v="113"/>
    <d v="2024-03-29T00:00:00"/>
    <d v="2024-03-24T00:00:00"/>
    <x v="1"/>
    <s v="Feb"/>
    <s v="Q1"/>
    <s v="Apr"/>
    <s v="Q2"/>
    <s v="11 Days 3 Months and 0 Years"/>
    <s v="57 Days 1 Months and 0 Years"/>
    <s v="Q5"/>
    <x v="0"/>
    <x v="0"/>
  </r>
  <r>
    <n v="170"/>
    <s v="QRST"/>
    <x v="0"/>
    <x v="0"/>
    <x v="1"/>
    <x v="0"/>
    <x v="0"/>
    <x v="2"/>
    <d v="2024-05-06T00:00:00"/>
    <d v="2024-01-19T00:00:00"/>
    <x v="112"/>
    <s v=" "/>
    <s v=" "/>
    <x v="1"/>
    <s v="Feb"/>
    <s v="Q1"/>
    <s v="May"/>
    <s v="Q2"/>
    <s v="17 Days 3 Months and 0 Years"/>
    <s v="31 Days 1 Months and 0 Years"/>
    <s v=""/>
    <x v="0"/>
    <x v="0"/>
  </r>
  <r>
    <n v="171"/>
    <s v="ABCD"/>
    <x v="0"/>
    <x v="0"/>
    <x v="2"/>
    <x v="1"/>
    <x v="0"/>
    <x v="0"/>
    <d v="2024-03-01T00:00:00"/>
    <d v="2024-01-03T00:00:00"/>
    <x v="114"/>
    <s v=" "/>
    <s v=" "/>
    <x v="1"/>
    <s v="Feb"/>
    <s v="Q1"/>
    <s v="Mar"/>
    <s v="Q1"/>
    <s v="27 Days 1 Months and 0 Years"/>
    <s v="49 Days 1 Months and 0 Years"/>
    <s v=""/>
    <x v="0"/>
    <x v="0"/>
  </r>
  <r>
    <n v="172"/>
    <s v="QRST"/>
    <x v="2"/>
    <x v="1"/>
    <x v="0"/>
    <x v="1"/>
    <x v="0"/>
    <x v="0"/>
    <d v="2024-02-26T00:00:00"/>
    <d v="2024-01-29T00:00:00"/>
    <x v="114"/>
    <s v=" "/>
    <s v=" "/>
    <x v="1"/>
    <s v="Feb"/>
    <s v="Q1"/>
    <s v="Feb"/>
    <s v="Q1"/>
    <s v="28 Days 0 Months and 0 Years"/>
    <s v="23 Days 0 Months and 0 Years"/>
    <s v=""/>
    <x v="0"/>
    <x v="0"/>
  </r>
  <r>
    <n v="173"/>
    <s v="QRST"/>
    <x v="1"/>
    <x v="1"/>
    <x v="0"/>
    <x v="0"/>
    <x v="0"/>
    <x v="0"/>
    <d v="2023-12-18T00:00:00"/>
    <d v="2023-10-26T00:00:00"/>
    <x v="115"/>
    <s v=" "/>
    <s v=" "/>
    <x v="0"/>
    <s v="Dec"/>
    <s v="Q4"/>
    <s v="Dec"/>
    <s v="Q4"/>
    <s v="22 Days 1 Months and 0 Years"/>
    <s v="50 Days 1 Months and 0 Years"/>
    <s v=""/>
    <x v="0"/>
    <x v="0"/>
  </r>
  <r>
    <n v="174"/>
    <s v="MNOP"/>
    <x v="0"/>
    <x v="0"/>
    <x v="1"/>
    <x v="2"/>
    <x v="0"/>
    <x v="2"/>
    <d v="2024-05-24T00:00:00"/>
    <d v="2024-02-06T00:00:00"/>
    <x v="116"/>
    <s v=" "/>
    <s v=" "/>
    <x v="1"/>
    <s v="Feb"/>
    <s v="Q1"/>
    <s v="May"/>
    <s v="Q2"/>
    <s v="18 Days 3 Months and 0 Years"/>
    <s v="16 Days 0 Months and 0 Years"/>
    <s v=""/>
    <x v="0"/>
    <x v="0"/>
  </r>
  <r>
    <n v="175"/>
    <s v="QRST"/>
    <x v="0"/>
    <x v="0"/>
    <x v="1"/>
    <x v="1"/>
    <x v="2"/>
    <x v="2"/>
    <d v="2024-06-03T00:00:00"/>
    <d v="2023-10-11T00:00:00"/>
    <x v="116"/>
    <s v=" "/>
    <s v=" "/>
    <x v="1"/>
    <s v="Feb"/>
    <s v="Q1"/>
    <s v="Jun"/>
    <s v="Q2"/>
    <s v="23 Days 7 Months and 0 Years"/>
    <s v="134 Days 4 Months and 0 Years"/>
    <s v=""/>
    <x v="1"/>
    <x v="1"/>
  </r>
  <r>
    <n v="176"/>
    <s v="MNOP"/>
    <x v="0"/>
    <x v="0"/>
    <x v="2"/>
    <x v="0"/>
    <x v="1"/>
    <x v="2"/>
    <d v="2024-04-19T00:00:00"/>
    <d v="2024-02-14T00:00:00"/>
    <x v="114"/>
    <s v=" "/>
    <s v=" "/>
    <x v="1"/>
    <s v="Feb"/>
    <s v="Q1"/>
    <s v="Apr"/>
    <s v="Q2"/>
    <s v="5 Days 2 Months and 0 Years"/>
    <s v="7 Days 0 Months and 0 Years"/>
    <s v=""/>
    <x v="0"/>
    <x v="0"/>
  </r>
  <r>
    <n v="177"/>
    <s v="ABCD"/>
    <x v="0"/>
    <x v="0"/>
    <x v="2"/>
    <x v="0"/>
    <x v="0"/>
    <x v="0"/>
    <d v="2024-03-06T00:00:00"/>
    <d v="2024-01-22T00:00:00"/>
    <x v="117"/>
    <s v=" "/>
    <s v=" "/>
    <x v="1"/>
    <s v="Feb"/>
    <s v="Q1"/>
    <s v="Mar"/>
    <s v="Q1"/>
    <s v="13 Days 1 Months and 0 Years"/>
    <s v="36 Days 1 Months and 0 Years"/>
    <s v=""/>
    <x v="0"/>
    <x v="0"/>
  </r>
  <r>
    <n v="178"/>
    <s v="MNOP"/>
    <x v="0"/>
    <x v="0"/>
    <x v="2"/>
    <x v="0"/>
    <x v="1"/>
    <x v="2"/>
    <d v="2024-05-22T00:00:00"/>
    <d v="2024-02-14T00:00:00"/>
    <x v="118"/>
    <s v=" "/>
    <s v=" "/>
    <x v="0"/>
    <s v="Feb"/>
    <s v="Q1"/>
    <s v="May"/>
    <s v="Q2"/>
    <s v="8 Days 3 Months and 0 Years"/>
    <e v="#NUM!"/>
    <s v=""/>
    <x v="0"/>
    <x v="0"/>
  </r>
  <r>
    <n v="179"/>
    <s v="ABCD"/>
    <x v="0"/>
    <x v="0"/>
    <x v="2"/>
    <x v="0"/>
    <x v="0"/>
    <x v="2"/>
    <d v="2024-05-31T00:00:00"/>
    <d v="2024-01-09T00:00:00"/>
    <x v="119"/>
    <s v=" "/>
    <s v=" "/>
    <x v="1"/>
    <s v="Feb"/>
    <s v="Q1"/>
    <s v="May"/>
    <s v="Q2"/>
    <s v="22 Days 4 Months and 0 Years"/>
    <s v="51 Days 1 Months and 0 Years"/>
    <s v=""/>
    <x v="1"/>
    <x v="0"/>
  </r>
  <r>
    <n v="180"/>
    <s v="EFGH"/>
    <x v="0"/>
    <x v="0"/>
    <x v="0"/>
    <x v="0"/>
    <x v="0"/>
    <x v="2"/>
    <d v="2024-05-29T00:00:00"/>
    <d v="2024-02-06T00:00:00"/>
    <x v="119"/>
    <s v=" "/>
    <s v=" "/>
    <x v="1"/>
    <s v="Feb"/>
    <s v="Q1"/>
    <s v="May"/>
    <s v="Q2"/>
    <s v="23 Days 3 Months and 0 Years"/>
    <s v="23 Days 0 Months and 0 Years"/>
    <s v=""/>
    <x v="0"/>
    <x v="0"/>
  </r>
  <r>
    <n v="181"/>
    <s v="MNOP"/>
    <x v="0"/>
    <x v="0"/>
    <x v="2"/>
    <x v="1"/>
    <x v="0"/>
    <x v="2"/>
    <d v="2024-05-31T00:00:00"/>
    <d v="2024-02-13T00:00:00"/>
    <x v="119"/>
    <s v=" "/>
    <s v=" "/>
    <x v="1"/>
    <s v="Feb"/>
    <s v="Q1"/>
    <s v="May"/>
    <s v="Q2"/>
    <s v="18 Days 3 Months and 0 Years"/>
    <s v="16 Days 0 Months and 0 Years"/>
    <s v=""/>
    <x v="0"/>
    <x v="0"/>
  </r>
  <r>
    <n v="182"/>
    <s v="MNOP"/>
    <x v="0"/>
    <x v="0"/>
    <x v="0"/>
    <x v="0"/>
    <x v="1"/>
    <x v="0"/>
    <d v="2024-03-18T00:00:00"/>
    <d v="2023-11-13T00:00:00"/>
    <x v="120"/>
    <s v=" "/>
    <s v=" "/>
    <x v="1"/>
    <s v="Mar"/>
    <s v="Q1"/>
    <s v="Mar"/>
    <s v="Q1"/>
    <s v="5 Days 4 Months and 0 Years"/>
    <s v="113 Days 3 Months and 0 Years"/>
    <s v=""/>
    <x v="1"/>
    <x v="0"/>
  </r>
  <r>
    <n v="183"/>
    <s v="QRST"/>
    <x v="2"/>
    <x v="1"/>
    <x v="0"/>
    <x v="0"/>
    <x v="0"/>
    <x v="2"/>
    <d v="2024-04-01T00:00:00"/>
    <d v="2024-01-29T00:00:00"/>
    <x v="121"/>
    <s v=" "/>
    <s v=" "/>
    <x v="1"/>
    <s v="Mar"/>
    <s v="Q1"/>
    <s v="Apr"/>
    <s v="Q2"/>
    <s v="3 Days 2 Months and 0 Years"/>
    <s v="35 Days 1 Months and 0 Years"/>
    <s v=""/>
    <x v="0"/>
    <x v="0"/>
  </r>
  <r>
    <n v="184"/>
    <s v="QRST"/>
    <x v="0"/>
    <x v="0"/>
    <x v="1"/>
    <x v="0"/>
    <x v="0"/>
    <x v="2"/>
    <d v="2024-04-15T00:00:00"/>
    <d v="2024-02-23T00:00:00"/>
    <x v="120"/>
    <s v=" "/>
    <s v=" "/>
    <x v="1"/>
    <s v="Mar"/>
    <s v="Q1"/>
    <s v="Apr"/>
    <s v="Q2"/>
    <s v="23 Days 1 Months and 0 Years"/>
    <s v="11 Days 0 Months and 0 Years"/>
    <s v=""/>
    <x v="0"/>
    <x v="0"/>
  </r>
  <r>
    <n v="185"/>
    <s v="ABCD"/>
    <x v="0"/>
    <x v="0"/>
    <x v="2"/>
    <x v="1"/>
    <x v="0"/>
    <x v="2"/>
    <d v="2024-04-15T00:00:00"/>
    <d v="2023-12-28T00:00:00"/>
    <x v="120"/>
    <s v=" "/>
    <s v=" "/>
    <x v="1"/>
    <s v="Mar"/>
    <s v="Q1"/>
    <s v="Apr"/>
    <s v="Q2"/>
    <s v="18 Days 3 Months and 0 Years"/>
    <s v="68 Days 2 Months and 0 Years"/>
    <s v=""/>
    <x v="0"/>
    <x v="0"/>
  </r>
  <r>
    <n v="186"/>
    <s v="MNOP"/>
    <x v="0"/>
    <x v="0"/>
    <x v="2"/>
    <x v="0"/>
    <x v="0"/>
    <x v="2"/>
    <d v="2024-06-10T00:00:00"/>
    <d v="2023-10-25T00:00:00"/>
    <x v="122"/>
    <s v=" "/>
    <s v=" "/>
    <x v="1"/>
    <s v="Mar"/>
    <s v="Q1"/>
    <s v="Jun"/>
    <s v="Q2"/>
    <s v="16 Days 7 Months and 0 Years"/>
    <s v="137 Days 4 Months and 0 Years"/>
    <s v=""/>
    <x v="1"/>
    <x v="0"/>
  </r>
  <r>
    <n v="187"/>
    <s v="QRST"/>
    <x v="0"/>
    <x v="0"/>
    <x v="0"/>
    <x v="1"/>
    <x v="0"/>
    <x v="2"/>
    <d v="2024-05-13T00:00:00"/>
    <d v="2024-02-07T00:00:00"/>
    <x v="123"/>
    <s v=" "/>
    <s v=" "/>
    <x v="1"/>
    <s v="Mar"/>
    <s v="Q1"/>
    <s v="May"/>
    <s v="Q2"/>
    <s v="6 Days 3 Months and 0 Years"/>
    <s v="33 Days 1 Months and 0 Years"/>
    <s v=""/>
    <x v="0"/>
    <x v="0"/>
  </r>
  <r>
    <n v="188"/>
    <s v="EFGH"/>
    <x v="0"/>
    <x v="0"/>
    <x v="2"/>
    <x v="0"/>
    <x v="1"/>
    <x v="2"/>
    <d v="2024-05-15T00:00:00"/>
    <d v="2024-02-26T00:00:00"/>
    <x v="124"/>
    <s v=" "/>
    <s v=" "/>
    <x v="1"/>
    <s v="Mar"/>
    <s v="Q1"/>
    <s v="May"/>
    <s v="Q2"/>
    <s v="19 Days 2 Months and 0 Years"/>
    <s v="15 Days 0 Months and 0 Years"/>
    <s v=""/>
    <x v="0"/>
    <x v="0"/>
  </r>
  <r>
    <n v="189"/>
    <s v="ABCD"/>
    <x v="0"/>
    <x v="0"/>
    <x v="2"/>
    <x v="0"/>
    <x v="0"/>
    <x v="2"/>
    <d v="2024-05-22T00:00:00"/>
    <d v="2024-01-10T00:00:00"/>
    <x v="125"/>
    <s v=" "/>
    <s v=" "/>
    <x v="1"/>
    <s v="Mar"/>
    <s v="Q1"/>
    <s v="May"/>
    <s v="Q2"/>
    <s v="12 Days 4 Months and 0 Years"/>
    <s v="63 Days 2 Months and 0 Years"/>
    <s v=""/>
    <x v="1"/>
    <x v="0"/>
  </r>
  <r>
    <n v="190"/>
    <s v="QRST"/>
    <x v="0"/>
    <x v="0"/>
    <x v="2"/>
    <x v="1"/>
    <x v="0"/>
    <x v="2"/>
    <d v="2024-04-08T00:00:00"/>
    <d v="2024-02-15T00:00:00"/>
    <x v="126"/>
    <s v=" "/>
    <s v=" "/>
    <x v="1"/>
    <s v="Mar"/>
    <s v="Q1"/>
    <s v="Apr"/>
    <s v="Q2"/>
    <s v="24 Days 1 Months and 0 Years"/>
    <s v="29 Days 1 Months and 0 Years"/>
    <s v=""/>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21DEED-3AE4-4A98-A02E-DF580A83596E}"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9:E23" firstHeaderRow="1" firstDataRow="1" firstDataCol="1"/>
  <pivotFields count="26">
    <pivotField showAll="0"/>
    <pivotField showAll="0"/>
    <pivotField showAll="0">
      <items count="7">
        <item x="0"/>
        <item x="1"/>
        <item x="5"/>
        <item x="3"/>
        <item x="4"/>
        <item x="2"/>
        <item t="default"/>
      </items>
    </pivotField>
    <pivotField showAll="0">
      <items count="3">
        <item x="0"/>
        <item x="1"/>
        <item t="default"/>
      </items>
    </pivotField>
    <pivotField showAll="0"/>
    <pivotField showAll="0"/>
    <pivotField showAll="0">
      <items count="4">
        <item x="2"/>
        <item x="0"/>
        <item x="1"/>
        <item t="default"/>
      </items>
    </pivotField>
    <pivotField axis="axisRow" dataField="1" showAll="0">
      <items count="4">
        <item x="0"/>
        <item x="1"/>
        <item x="2"/>
        <item t="default"/>
      </items>
    </pivotField>
    <pivotField numFmtId="14" showAll="0"/>
    <pivotField numFmtId="14" showAll="0"/>
    <pivotField numFmtId="14" showAll="0">
      <items count="128">
        <item x="0"/>
        <item x="1"/>
        <item x="4"/>
        <item x="2"/>
        <item x="3"/>
        <item x="7"/>
        <item x="5"/>
        <item x="6"/>
        <item x="8"/>
        <item x="9"/>
        <item x="10"/>
        <item x="118"/>
        <item x="11"/>
        <item x="14"/>
        <item x="12"/>
        <item x="13"/>
        <item x="16"/>
        <item x="17"/>
        <item x="18"/>
        <item x="21"/>
        <item x="19"/>
        <item x="20"/>
        <item x="28"/>
        <item x="22"/>
        <item x="24"/>
        <item x="23"/>
        <item x="32"/>
        <item x="27"/>
        <item x="29"/>
        <item x="26"/>
        <item x="31"/>
        <item x="30"/>
        <item x="25"/>
        <item x="33"/>
        <item x="34"/>
        <item x="36"/>
        <item x="35"/>
        <item x="37"/>
        <item x="38"/>
        <item x="39"/>
        <item x="40"/>
        <item x="44"/>
        <item x="41"/>
        <item x="42"/>
        <item x="48"/>
        <item x="43"/>
        <item x="45"/>
        <item x="46"/>
        <item x="47"/>
        <item x="49"/>
        <item x="50"/>
        <item x="51"/>
        <item x="52"/>
        <item x="15"/>
        <item x="53"/>
        <item x="55"/>
        <item x="54"/>
        <item x="56"/>
        <item x="57"/>
        <item x="58"/>
        <item x="59"/>
        <item x="61"/>
        <item x="60"/>
        <item x="62"/>
        <item x="63"/>
        <item x="64"/>
        <item x="65"/>
        <item x="66"/>
        <item x="67"/>
        <item x="68"/>
        <item x="69"/>
        <item x="71"/>
        <item x="70"/>
        <item x="72"/>
        <item x="73"/>
        <item x="75"/>
        <item x="74"/>
        <item x="76"/>
        <item x="77"/>
        <item x="78"/>
        <item x="80"/>
        <item x="79"/>
        <item x="81"/>
        <item x="93"/>
        <item x="89"/>
        <item x="82"/>
        <item x="84"/>
        <item x="83"/>
        <item x="85"/>
        <item x="86"/>
        <item x="87"/>
        <item x="88"/>
        <item x="90"/>
        <item x="91"/>
        <item x="92"/>
        <item x="94"/>
        <item x="95"/>
        <item x="96"/>
        <item x="98"/>
        <item x="97"/>
        <item x="99"/>
        <item x="115"/>
        <item x="100"/>
        <item x="101"/>
        <item x="102"/>
        <item x="103"/>
        <item x="104"/>
        <item x="105"/>
        <item x="106"/>
        <item x="108"/>
        <item x="109"/>
        <item x="110"/>
        <item x="111"/>
        <item x="113"/>
        <item x="112"/>
        <item x="114"/>
        <item x="116"/>
        <item x="117"/>
        <item x="119"/>
        <item x="107"/>
        <item x="121"/>
        <item x="120"/>
        <item x="122"/>
        <item x="123"/>
        <item x="124"/>
        <item x="125"/>
        <item x="126"/>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7"/>
  </rowFields>
  <rowItems count="4">
    <i>
      <x/>
    </i>
    <i>
      <x v="1"/>
    </i>
    <i>
      <x v="2"/>
    </i>
    <i t="grand">
      <x/>
    </i>
  </rowItems>
  <colItems count="1">
    <i/>
  </colItems>
  <dataFields count="1">
    <dataField name="Count of Statu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01788A-120B-4675-B90A-921D99BD4C9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M4" firstHeaderRow="1" firstDataRow="1" firstDataCol="0" rowPageCount="1" colPageCount="1"/>
  <pivotFields count="26">
    <pivotField showAll="0"/>
    <pivotField showAll="0"/>
    <pivotField showAll="0">
      <items count="7">
        <item x="0"/>
        <item x="1"/>
        <item x="5"/>
        <item x="3"/>
        <item x="4"/>
        <item x="2"/>
        <item t="default"/>
      </items>
    </pivotField>
    <pivotField showAll="0">
      <items count="3">
        <item x="0"/>
        <item x="1"/>
        <item t="default"/>
      </items>
    </pivotField>
    <pivotField showAll="0"/>
    <pivotField showAll="0"/>
    <pivotField showAll="0">
      <items count="4">
        <item x="2"/>
        <item x="0"/>
        <item x="1"/>
        <item t="default"/>
      </items>
    </pivotField>
    <pivotField axis="axisPage" dataField="1" showAll="0">
      <items count="4">
        <item x="0"/>
        <item x="1"/>
        <item x="2"/>
        <item t="default"/>
      </items>
    </pivotField>
    <pivotField numFmtId="14" showAll="0"/>
    <pivotField numFmtId="14" showAll="0"/>
    <pivotField numFmtId="14" showAll="0">
      <items count="128">
        <item x="0"/>
        <item x="1"/>
        <item x="4"/>
        <item x="2"/>
        <item x="3"/>
        <item x="7"/>
        <item x="5"/>
        <item x="6"/>
        <item x="8"/>
        <item x="9"/>
        <item x="10"/>
        <item x="118"/>
        <item x="11"/>
        <item x="14"/>
        <item x="12"/>
        <item x="13"/>
        <item x="16"/>
        <item x="17"/>
        <item x="18"/>
        <item x="21"/>
        <item x="19"/>
        <item x="20"/>
        <item x="28"/>
        <item x="22"/>
        <item x="24"/>
        <item x="23"/>
        <item x="32"/>
        <item x="27"/>
        <item x="29"/>
        <item x="26"/>
        <item x="31"/>
        <item x="30"/>
        <item x="25"/>
        <item x="33"/>
        <item x="34"/>
        <item x="36"/>
        <item x="35"/>
        <item x="37"/>
        <item x="38"/>
        <item x="39"/>
        <item x="40"/>
        <item x="44"/>
        <item x="41"/>
        <item x="42"/>
        <item x="48"/>
        <item x="43"/>
        <item x="45"/>
        <item x="46"/>
        <item x="47"/>
        <item x="49"/>
        <item x="50"/>
        <item x="51"/>
        <item x="52"/>
        <item x="15"/>
        <item x="53"/>
        <item x="55"/>
        <item x="54"/>
        <item x="56"/>
        <item x="57"/>
        <item x="58"/>
        <item x="59"/>
        <item x="61"/>
        <item x="60"/>
        <item x="62"/>
        <item x="63"/>
        <item x="64"/>
        <item x="65"/>
        <item x="66"/>
        <item x="67"/>
        <item x="68"/>
        <item x="69"/>
        <item x="71"/>
        <item x="70"/>
        <item x="72"/>
        <item x="73"/>
        <item x="75"/>
        <item x="74"/>
        <item x="76"/>
        <item x="77"/>
        <item x="78"/>
        <item x="80"/>
        <item x="79"/>
        <item x="81"/>
        <item x="93"/>
        <item x="89"/>
        <item x="82"/>
        <item x="84"/>
        <item x="83"/>
        <item x="85"/>
        <item x="86"/>
        <item x="87"/>
        <item x="88"/>
        <item x="90"/>
        <item x="91"/>
        <item x="92"/>
        <item x="94"/>
        <item x="95"/>
        <item x="96"/>
        <item x="98"/>
        <item x="97"/>
        <item x="99"/>
        <item x="115"/>
        <item x="100"/>
        <item x="101"/>
        <item x="102"/>
        <item x="103"/>
        <item x="104"/>
        <item x="105"/>
        <item x="106"/>
        <item x="108"/>
        <item x="109"/>
        <item x="110"/>
        <item x="111"/>
        <item x="113"/>
        <item x="112"/>
        <item x="114"/>
        <item x="116"/>
        <item x="117"/>
        <item x="119"/>
        <item x="107"/>
        <item x="121"/>
        <item x="120"/>
        <item x="122"/>
        <item x="123"/>
        <item x="124"/>
        <item x="125"/>
        <item x="126"/>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pageFields count="1">
    <pageField fld="7" item="0" hier="-1"/>
  </pageFields>
  <dataFields count="1">
    <dataField name="Count of Statu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30BD9F-481D-4161-AAE9-12C29F65DA02}"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1">
  <location ref="G21:J26" firstHeaderRow="1" firstDataRow="2" firstDataCol="1" rowPageCount="1" colPageCount="1"/>
  <pivotFields count="26">
    <pivotField showAll="0"/>
    <pivotField showAll="0"/>
    <pivotField showAll="0">
      <items count="7">
        <item x="0"/>
        <item x="1"/>
        <item x="5"/>
        <item x="3"/>
        <item x="4"/>
        <item x="2"/>
        <item t="default"/>
      </items>
    </pivotField>
    <pivotField showAll="0">
      <items count="3">
        <item x="0"/>
        <item x="1"/>
        <item t="default"/>
      </items>
    </pivotField>
    <pivotField showAll="0"/>
    <pivotField showAll="0"/>
    <pivotField axis="axisRow" showAll="0">
      <items count="4">
        <item x="2"/>
        <item x="0"/>
        <item x="1"/>
        <item t="default"/>
      </items>
    </pivotField>
    <pivotField axis="axisPage" dataField="1" showAll="0">
      <items count="4">
        <item x="0"/>
        <item x="1"/>
        <item x="2"/>
        <item t="default"/>
      </items>
    </pivotField>
    <pivotField numFmtId="14" showAll="0"/>
    <pivotField numFmtId="14" showAll="0"/>
    <pivotField numFmtId="14" showAll="0">
      <items count="128">
        <item x="0"/>
        <item x="1"/>
        <item x="4"/>
        <item x="2"/>
        <item x="3"/>
        <item x="7"/>
        <item x="5"/>
        <item x="6"/>
        <item x="8"/>
        <item x="9"/>
        <item x="10"/>
        <item x="118"/>
        <item x="11"/>
        <item x="14"/>
        <item x="12"/>
        <item x="13"/>
        <item x="16"/>
        <item x="17"/>
        <item x="18"/>
        <item x="21"/>
        <item x="19"/>
        <item x="20"/>
        <item x="28"/>
        <item x="22"/>
        <item x="24"/>
        <item x="23"/>
        <item x="32"/>
        <item x="27"/>
        <item x="29"/>
        <item x="26"/>
        <item x="31"/>
        <item x="30"/>
        <item x="25"/>
        <item x="33"/>
        <item x="34"/>
        <item x="36"/>
        <item x="35"/>
        <item x="37"/>
        <item x="38"/>
        <item x="39"/>
        <item x="40"/>
        <item x="44"/>
        <item x="41"/>
        <item x="42"/>
        <item x="48"/>
        <item x="43"/>
        <item x="45"/>
        <item x="46"/>
        <item x="47"/>
        <item x="49"/>
        <item x="50"/>
        <item x="51"/>
        <item x="52"/>
        <item x="15"/>
        <item x="53"/>
        <item x="55"/>
        <item x="54"/>
        <item x="56"/>
        <item x="57"/>
        <item x="58"/>
        <item x="59"/>
        <item x="61"/>
        <item x="60"/>
        <item x="62"/>
        <item x="63"/>
        <item x="64"/>
        <item x="65"/>
        <item x="66"/>
        <item x="67"/>
        <item x="68"/>
        <item x="69"/>
        <item x="71"/>
        <item x="70"/>
        <item x="72"/>
        <item x="73"/>
        <item x="75"/>
        <item x="74"/>
        <item x="76"/>
        <item x="77"/>
        <item x="78"/>
        <item x="80"/>
        <item x="79"/>
        <item x="81"/>
        <item x="93"/>
        <item x="89"/>
        <item x="82"/>
        <item x="84"/>
        <item x="83"/>
        <item x="85"/>
        <item x="86"/>
        <item x="87"/>
        <item x="88"/>
        <item x="90"/>
        <item x="91"/>
        <item x="92"/>
        <item x="94"/>
        <item x="95"/>
        <item x="96"/>
        <item x="98"/>
        <item x="97"/>
        <item x="99"/>
        <item x="115"/>
        <item x="100"/>
        <item x="101"/>
        <item x="102"/>
        <item x="103"/>
        <item x="104"/>
        <item x="105"/>
        <item x="106"/>
        <item x="108"/>
        <item x="109"/>
        <item x="110"/>
        <item x="111"/>
        <item x="113"/>
        <item x="112"/>
        <item x="114"/>
        <item x="116"/>
        <item x="117"/>
        <item x="119"/>
        <item x="107"/>
        <item x="121"/>
        <item x="120"/>
        <item x="122"/>
        <item x="123"/>
        <item x="124"/>
        <item x="125"/>
        <item x="126"/>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axis="axisCol" showAll="0">
      <items count="3">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6"/>
  </rowFields>
  <rowItems count="4">
    <i>
      <x/>
    </i>
    <i>
      <x v="1"/>
    </i>
    <i>
      <x v="2"/>
    </i>
    <i t="grand">
      <x/>
    </i>
  </rowItems>
  <colFields count="1">
    <field x="22"/>
  </colFields>
  <colItems count="3">
    <i>
      <x/>
    </i>
    <i>
      <x v="1"/>
    </i>
    <i t="grand">
      <x/>
    </i>
  </colItems>
  <pageFields count="1">
    <pageField fld="7" item="0" hier="-1"/>
  </pageFields>
  <dataFields count="1">
    <dataField name="Count of Status" fld="7" subtotal="count" baseField="0" baseItem="0"/>
  </dataFields>
  <chartFormats count="7">
    <chartFormat chart="19" format="2" series="1">
      <pivotArea type="data" outline="0" fieldPosition="0">
        <references count="1">
          <reference field="4294967294" count="1" selected="0">
            <x v="0"/>
          </reference>
        </references>
      </pivotArea>
    </chartFormat>
    <chartFormat chart="78" format="4" series="1">
      <pivotArea type="data" outline="0" fieldPosition="0">
        <references count="2">
          <reference field="4294967294" count="1" selected="0">
            <x v="0"/>
          </reference>
          <reference field="22" count="1" selected="0">
            <x v="0"/>
          </reference>
        </references>
      </pivotArea>
    </chartFormat>
    <chartFormat chart="78" format="5" series="1">
      <pivotArea type="data" outline="0" fieldPosition="0">
        <references count="2">
          <reference field="4294967294" count="1" selected="0">
            <x v="0"/>
          </reference>
          <reference field="22" count="1" selected="0">
            <x v="1"/>
          </reference>
        </references>
      </pivotArea>
    </chartFormat>
    <chartFormat chart="78" format="6">
      <pivotArea type="data" outline="0" fieldPosition="0">
        <references count="3">
          <reference field="4294967294" count="1" selected="0">
            <x v="0"/>
          </reference>
          <reference field="6" count="1" selected="0">
            <x v="0"/>
          </reference>
          <reference field="22" count="1" selected="0">
            <x v="0"/>
          </reference>
        </references>
      </pivotArea>
    </chartFormat>
    <chartFormat chart="78" format="7">
      <pivotArea type="data" outline="0" fieldPosition="0">
        <references count="3">
          <reference field="4294967294" count="1" selected="0">
            <x v="0"/>
          </reference>
          <reference field="6" count="1" selected="0">
            <x v="1"/>
          </reference>
          <reference field="22" count="1" selected="0">
            <x v="1"/>
          </reference>
        </references>
      </pivotArea>
    </chartFormat>
    <chartFormat chart="78" format="8">
      <pivotArea type="data" outline="0" fieldPosition="0">
        <references count="3">
          <reference field="4294967294" count="1" selected="0">
            <x v="0"/>
          </reference>
          <reference field="6" count="1" selected="0">
            <x v="2"/>
          </reference>
          <reference field="22" count="1" selected="0">
            <x v="1"/>
          </reference>
        </references>
      </pivotArea>
    </chartFormat>
    <chartFormat chart="78"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AFE220-76A6-4EA9-BACA-82D212B5EBA1}"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G35:H39" firstHeaderRow="1" firstDataRow="1" firstDataCol="1" rowPageCount="2" colPageCount="1"/>
  <pivotFields count="26">
    <pivotField showAll="0"/>
    <pivotField showAll="0"/>
    <pivotField showAll="0">
      <items count="7">
        <item x="0"/>
        <item x="1"/>
        <item x="5"/>
        <item x="3"/>
        <item x="4"/>
        <item x="2"/>
        <item t="default"/>
      </items>
    </pivotField>
    <pivotField showAll="0">
      <items count="3">
        <item x="0"/>
        <item x="1"/>
        <item t="default"/>
      </items>
    </pivotField>
    <pivotField axis="axisRow" showAll="0">
      <items count="4">
        <item x="2"/>
        <item x="0"/>
        <item x="1"/>
        <item t="default"/>
      </items>
    </pivotField>
    <pivotField showAll="0"/>
    <pivotField showAll="0">
      <items count="4">
        <item x="2"/>
        <item x="0"/>
        <item x="1"/>
        <item t="default"/>
      </items>
    </pivotField>
    <pivotField axis="axisPage" dataField="1" showAll="0">
      <items count="4">
        <item x="0"/>
        <item x="1"/>
        <item x="2"/>
        <item t="default"/>
      </items>
    </pivotField>
    <pivotField numFmtId="14" showAll="0"/>
    <pivotField numFmtId="14" showAll="0"/>
    <pivotField numFmtId="14" showAll="0">
      <items count="128">
        <item x="0"/>
        <item x="1"/>
        <item x="4"/>
        <item x="2"/>
        <item x="3"/>
        <item x="7"/>
        <item x="5"/>
        <item x="6"/>
        <item x="8"/>
        <item x="9"/>
        <item x="10"/>
        <item x="118"/>
        <item x="11"/>
        <item x="14"/>
        <item x="12"/>
        <item x="13"/>
        <item x="16"/>
        <item x="17"/>
        <item x="18"/>
        <item x="21"/>
        <item x="19"/>
        <item x="20"/>
        <item x="28"/>
        <item x="22"/>
        <item x="24"/>
        <item x="23"/>
        <item x="32"/>
        <item x="27"/>
        <item x="29"/>
        <item x="26"/>
        <item x="31"/>
        <item x="30"/>
        <item x="25"/>
        <item x="33"/>
        <item x="34"/>
        <item x="36"/>
        <item x="35"/>
        <item x="37"/>
        <item x="38"/>
        <item x="39"/>
        <item x="40"/>
        <item x="44"/>
        <item x="41"/>
        <item x="42"/>
        <item x="48"/>
        <item x="43"/>
        <item x="45"/>
        <item x="46"/>
        <item x="47"/>
        <item x="49"/>
        <item x="50"/>
        <item x="51"/>
        <item x="52"/>
        <item x="15"/>
        <item x="53"/>
        <item x="55"/>
        <item x="54"/>
        <item x="56"/>
        <item x="57"/>
        <item x="58"/>
        <item x="59"/>
        <item x="61"/>
        <item x="60"/>
        <item x="62"/>
        <item x="63"/>
        <item x="64"/>
        <item x="65"/>
        <item x="66"/>
        <item x="67"/>
        <item x="68"/>
        <item x="69"/>
        <item x="71"/>
        <item x="70"/>
        <item x="72"/>
        <item x="73"/>
        <item x="75"/>
        <item x="74"/>
        <item x="76"/>
        <item x="77"/>
        <item x="78"/>
        <item x="80"/>
        <item x="79"/>
        <item x="81"/>
        <item x="93"/>
        <item x="89"/>
        <item x="82"/>
        <item x="84"/>
        <item x="83"/>
        <item x="85"/>
        <item x="86"/>
        <item x="87"/>
        <item x="88"/>
        <item x="90"/>
        <item x="91"/>
        <item x="92"/>
        <item x="94"/>
        <item x="95"/>
        <item x="96"/>
        <item x="98"/>
        <item x="97"/>
        <item x="99"/>
        <item x="115"/>
        <item x="100"/>
        <item x="101"/>
        <item x="102"/>
        <item x="103"/>
        <item x="104"/>
        <item x="105"/>
        <item x="106"/>
        <item x="108"/>
        <item x="109"/>
        <item x="110"/>
        <item x="111"/>
        <item x="113"/>
        <item x="112"/>
        <item x="114"/>
        <item x="116"/>
        <item x="117"/>
        <item x="119"/>
        <item x="107"/>
        <item x="121"/>
        <item x="120"/>
        <item x="122"/>
        <item x="123"/>
        <item x="124"/>
        <item x="125"/>
        <item x="126"/>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axis="axisPage"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4">
    <i>
      <x/>
    </i>
    <i>
      <x v="1"/>
    </i>
    <i>
      <x v="2"/>
    </i>
    <i t="grand">
      <x/>
    </i>
  </rowItems>
  <colItems count="1">
    <i/>
  </colItems>
  <pageFields count="2">
    <pageField fld="21" item="0" hier="-1"/>
    <pageField fld="7" item="0" hier="-1"/>
  </pageFields>
  <dataFields count="1">
    <dataField name="Count of Status" fld="7" subtotal="count" baseField="0" baseItem="0"/>
  </dataField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3DEE4C-4D64-47A6-8265-E9F87AAB4EA5}"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18:B22" firstHeaderRow="1" firstDataRow="1" firstDataCol="1" rowPageCount="1" colPageCount="1"/>
  <pivotFields count="26">
    <pivotField showAll="0"/>
    <pivotField showAll="0"/>
    <pivotField showAll="0">
      <items count="7">
        <item x="0"/>
        <item x="1"/>
        <item x="5"/>
        <item x="3"/>
        <item x="4"/>
        <item x="2"/>
        <item t="default"/>
      </items>
    </pivotField>
    <pivotField showAll="0">
      <items count="3">
        <item x="0"/>
        <item x="1"/>
        <item t="default"/>
      </items>
    </pivotField>
    <pivotField showAll="0"/>
    <pivotField axis="axisRow" showAll="0">
      <items count="4">
        <item x="1"/>
        <item x="0"/>
        <item x="2"/>
        <item t="default"/>
      </items>
    </pivotField>
    <pivotField showAll="0">
      <items count="4">
        <item x="2"/>
        <item x="0"/>
        <item x="1"/>
        <item t="default"/>
      </items>
    </pivotField>
    <pivotField axis="axisPage" dataField="1" showAll="0">
      <items count="4">
        <item x="0"/>
        <item x="1"/>
        <item x="2"/>
        <item t="default"/>
      </items>
    </pivotField>
    <pivotField numFmtId="14" showAll="0"/>
    <pivotField numFmtId="14" showAll="0"/>
    <pivotField numFmtId="14" showAll="0">
      <items count="128">
        <item x="0"/>
        <item x="1"/>
        <item x="4"/>
        <item x="2"/>
        <item x="3"/>
        <item x="7"/>
        <item x="5"/>
        <item x="6"/>
        <item x="8"/>
        <item x="9"/>
        <item x="10"/>
        <item x="118"/>
        <item x="11"/>
        <item x="14"/>
        <item x="12"/>
        <item x="13"/>
        <item x="16"/>
        <item x="17"/>
        <item x="18"/>
        <item x="21"/>
        <item x="19"/>
        <item x="20"/>
        <item x="28"/>
        <item x="22"/>
        <item x="24"/>
        <item x="23"/>
        <item x="32"/>
        <item x="27"/>
        <item x="29"/>
        <item x="26"/>
        <item x="31"/>
        <item x="30"/>
        <item x="25"/>
        <item x="33"/>
        <item x="34"/>
        <item x="36"/>
        <item x="35"/>
        <item x="37"/>
        <item x="38"/>
        <item x="39"/>
        <item x="40"/>
        <item x="44"/>
        <item x="41"/>
        <item x="42"/>
        <item x="48"/>
        <item x="43"/>
        <item x="45"/>
        <item x="46"/>
        <item x="47"/>
        <item x="49"/>
        <item x="50"/>
        <item x="51"/>
        <item x="52"/>
        <item x="15"/>
        <item x="53"/>
        <item x="55"/>
        <item x="54"/>
        <item x="56"/>
        <item x="57"/>
        <item x="58"/>
        <item x="59"/>
        <item x="61"/>
        <item x="60"/>
        <item x="62"/>
        <item x="63"/>
        <item x="64"/>
        <item x="65"/>
        <item x="66"/>
        <item x="67"/>
        <item x="68"/>
        <item x="69"/>
        <item x="71"/>
        <item x="70"/>
        <item x="72"/>
        <item x="73"/>
        <item x="75"/>
        <item x="74"/>
        <item x="76"/>
        <item x="77"/>
        <item x="78"/>
        <item x="80"/>
        <item x="79"/>
        <item x="81"/>
        <item x="93"/>
        <item x="89"/>
        <item x="82"/>
        <item x="84"/>
        <item x="83"/>
        <item x="85"/>
        <item x="86"/>
        <item x="87"/>
        <item x="88"/>
        <item x="90"/>
        <item x="91"/>
        <item x="92"/>
        <item x="94"/>
        <item x="95"/>
        <item x="96"/>
        <item x="98"/>
        <item x="97"/>
        <item x="99"/>
        <item x="115"/>
        <item x="100"/>
        <item x="101"/>
        <item x="102"/>
        <item x="103"/>
        <item x="104"/>
        <item x="105"/>
        <item x="106"/>
        <item x="108"/>
        <item x="109"/>
        <item x="110"/>
        <item x="111"/>
        <item x="113"/>
        <item x="112"/>
        <item x="114"/>
        <item x="116"/>
        <item x="117"/>
        <item x="119"/>
        <item x="107"/>
        <item x="121"/>
        <item x="120"/>
        <item x="122"/>
        <item x="123"/>
        <item x="124"/>
        <item x="125"/>
        <item x="126"/>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4">
    <i>
      <x/>
    </i>
    <i>
      <x v="1"/>
    </i>
    <i>
      <x v="2"/>
    </i>
    <i t="grand">
      <x/>
    </i>
  </rowItems>
  <colItems count="1">
    <i/>
  </colItems>
  <pageFields count="1">
    <pageField fld="7" item="0" hier="-1"/>
  </pageFields>
  <dataFields count="1">
    <dataField name="Count of Status" fld="7" subtotal="count" showDataAs="percentOfTotal" baseField="5" baseItem="0" numFmtId="10"/>
  </dataFields>
  <chartFormats count="4">
    <chartFormat chart="29" format="17" series="1">
      <pivotArea type="data" outline="0" fieldPosition="0">
        <references count="1">
          <reference field="4294967294" count="1" selected="0">
            <x v="0"/>
          </reference>
        </references>
      </pivotArea>
    </chartFormat>
    <chartFormat chart="29" format="18">
      <pivotArea type="data" outline="0" fieldPosition="0">
        <references count="2">
          <reference field="4294967294" count="1" selected="0">
            <x v="0"/>
          </reference>
          <reference field="5" count="1" selected="0">
            <x v="0"/>
          </reference>
        </references>
      </pivotArea>
    </chartFormat>
    <chartFormat chart="29" format="19">
      <pivotArea type="data" outline="0" fieldPosition="0">
        <references count="2">
          <reference field="4294967294" count="1" selected="0">
            <x v="0"/>
          </reference>
          <reference field="5" count="1" selected="0">
            <x v="1"/>
          </reference>
        </references>
      </pivotArea>
    </chartFormat>
    <chartFormat chart="29" format="20">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3B8F6A-2ACA-4BAB-B806-2B85516929E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1:B15" firstHeaderRow="1" firstDataRow="1" firstDataCol="1" rowPageCount="1" colPageCount="1"/>
  <pivotFields count="26">
    <pivotField showAll="0"/>
    <pivotField showAll="0"/>
    <pivotField showAll="0">
      <items count="7">
        <item x="0"/>
        <item x="1"/>
        <item x="5"/>
        <item x="3"/>
        <item x="4"/>
        <item x="2"/>
        <item t="default"/>
      </items>
    </pivotField>
    <pivotField showAll="0">
      <items count="3">
        <item x="0"/>
        <item x="1"/>
        <item t="default"/>
      </items>
    </pivotField>
    <pivotField showAll="0"/>
    <pivotField axis="axisRow" showAll="0">
      <items count="4">
        <item x="1"/>
        <item x="0"/>
        <item x="2"/>
        <item t="default"/>
      </items>
    </pivotField>
    <pivotField showAll="0">
      <items count="4">
        <item x="2"/>
        <item x="0"/>
        <item x="1"/>
        <item t="default"/>
      </items>
    </pivotField>
    <pivotField axis="axisPage" dataField="1" showAll="0">
      <items count="4">
        <item x="0"/>
        <item x="1"/>
        <item x="2"/>
        <item t="default"/>
      </items>
    </pivotField>
    <pivotField numFmtId="14" showAll="0"/>
    <pivotField numFmtId="14" showAll="0"/>
    <pivotField numFmtId="14" showAll="0">
      <items count="128">
        <item x="0"/>
        <item x="1"/>
        <item x="4"/>
        <item x="2"/>
        <item x="3"/>
        <item x="7"/>
        <item x="5"/>
        <item x="6"/>
        <item x="8"/>
        <item x="9"/>
        <item x="10"/>
        <item x="118"/>
        <item x="11"/>
        <item x="14"/>
        <item x="12"/>
        <item x="13"/>
        <item x="16"/>
        <item x="17"/>
        <item x="18"/>
        <item x="21"/>
        <item x="19"/>
        <item x="20"/>
        <item x="28"/>
        <item x="22"/>
        <item x="24"/>
        <item x="23"/>
        <item x="32"/>
        <item x="27"/>
        <item x="29"/>
        <item x="26"/>
        <item x="31"/>
        <item x="30"/>
        <item x="25"/>
        <item x="33"/>
        <item x="34"/>
        <item x="36"/>
        <item x="35"/>
        <item x="37"/>
        <item x="38"/>
        <item x="39"/>
        <item x="40"/>
        <item x="44"/>
        <item x="41"/>
        <item x="42"/>
        <item x="48"/>
        <item x="43"/>
        <item x="45"/>
        <item x="46"/>
        <item x="47"/>
        <item x="49"/>
        <item x="50"/>
        <item x="51"/>
        <item x="52"/>
        <item x="15"/>
        <item x="53"/>
        <item x="55"/>
        <item x="54"/>
        <item x="56"/>
        <item x="57"/>
        <item x="58"/>
        <item x="59"/>
        <item x="61"/>
        <item x="60"/>
        <item x="62"/>
        <item x="63"/>
        <item x="64"/>
        <item x="65"/>
        <item x="66"/>
        <item x="67"/>
        <item x="68"/>
        <item x="69"/>
        <item x="71"/>
        <item x="70"/>
        <item x="72"/>
        <item x="73"/>
        <item x="75"/>
        <item x="74"/>
        <item x="76"/>
        <item x="77"/>
        <item x="78"/>
        <item x="80"/>
        <item x="79"/>
        <item x="81"/>
        <item x="93"/>
        <item x="89"/>
        <item x="82"/>
        <item x="84"/>
        <item x="83"/>
        <item x="85"/>
        <item x="86"/>
        <item x="87"/>
        <item x="88"/>
        <item x="90"/>
        <item x="91"/>
        <item x="92"/>
        <item x="94"/>
        <item x="95"/>
        <item x="96"/>
        <item x="98"/>
        <item x="97"/>
        <item x="99"/>
        <item x="115"/>
        <item x="100"/>
        <item x="101"/>
        <item x="102"/>
        <item x="103"/>
        <item x="104"/>
        <item x="105"/>
        <item x="106"/>
        <item x="108"/>
        <item x="109"/>
        <item x="110"/>
        <item x="111"/>
        <item x="113"/>
        <item x="112"/>
        <item x="114"/>
        <item x="116"/>
        <item x="117"/>
        <item x="119"/>
        <item x="107"/>
        <item x="121"/>
        <item x="120"/>
        <item x="122"/>
        <item x="123"/>
        <item x="124"/>
        <item x="125"/>
        <item x="126"/>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4">
    <i>
      <x/>
    </i>
    <i>
      <x v="1"/>
    </i>
    <i>
      <x v="2"/>
    </i>
    <i t="grand">
      <x/>
    </i>
  </rowItems>
  <colItems count="1">
    <i/>
  </colItems>
  <pageFields count="1">
    <pageField fld="7" item="0" hier="-1"/>
  </pageFields>
  <dataFields count="1">
    <dataField name="Count of Status" fld="7" subtotal="count" baseField="0" baseItem="0"/>
  </dataFields>
  <chartFormats count="4">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5" count="1" selected="0">
            <x v="2"/>
          </reference>
        </references>
      </pivotArea>
    </chartFormat>
    <chartFormat chart="4" format="4">
      <pivotArea type="data" outline="0" fieldPosition="0">
        <references count="2">
          <reference field="4294967294" count="1" selected="0">
            <x v="0"/>
          </reference>
          <reference field="5" count="1" selected="0">
            <x v="0"/>
          </reference>
        </references>
      </pivotArea>
    </chartFormat>
    <chartFormat chart="4" format="5">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437B14E-88B1-42A9-BEE7-F48E0271563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7" firstHeaderRow="1" firstDataRow="1" firstDataCol="1"/>
  <pivotFields count="26">
    <pivotField showAll="0"/>
    <pivotField showAll="0"/>
    <pivotField showAll="0">
      <items count="7">
        <item x="0"/>
        <item x="1"/>
        <item x="5"/>
        <item x="3"/>
        <item x="4"/>
        <item x="2"/>
        <item t="default"/>
      </items>
    </pivotField>
    <pivotField showAll="0">
      <items count="3">
        <item x="0"/>
        <item x="1"/>
        <item t="default"/>
      </items>
    </pivotField>
    <pivotField showAll="0"/>
    <pivotField showAll="0"/>
    <pivotField showAll="0">
      <items count="4">
        <item x="2"/>
        <item x="0"/>
        <item x="1"/>
        <item t="default"/>
      </items>
    </pivotField>
    <pivotField axis="axisRow" dataField="1" showAll="0">
      <items count="4">
        <item x="0"/>
        <item x="1"/>
        <item x="2"/>
        <item t="default"/>
      </items>
    </pivotField>
    <pivotField numFmtId="14" showAll="0"/>
    <pivotField numFmtId="14" showAll="0"/>
    <pivotField numFmtId="14" showAll="0">
      <items count="128">
        <item x="0"/>
        <item x="1"/>
        <item x="4"/>
        <item x="2"/>
        <item x="3"/>
        <item x="7"/>
        <item x="5"/>
        <item x="6"/>
        <item x="8"/>
        <item x="9"/>
        <item x="10"/>
        <item x="118"/>
        <item x="11"/>
        <item x="14"/>
        <item x="12"/>
        <item x="13"/>
        <item x="16"/>
        <item x="17"/>
        <item x="18"/>
        <item x="21"/>
        <item x="19"/>
        <item x="20"/>
        <item x="28"/>
        <item x="22"/>
        <item x="24"/>
        <item x="23"/>
        <item x="32"/>
        <item x="27"/>
        <item x="29"/>
        <item x="26"/>
        <item x="31"/>
        <item x="30"/>
        <item x="25"/>
        <item x="33"/>
        <item x="34"/>
        <item x="36"/>
        <item x="35"/>
        <item x="37"/>
        <item x="38"/>
        <item x="39"/>
        <item x="40"/>
        <item x="44"/>
        <item x="41"/>
        <item x="42"/>
        <item x="48"/>
        <item x="43"/>
        <item x="45"/>
        <item x="46"/>
        <item x="47"/>
        <item x="49"/>
        <item x="50"/>
        <item x="51"/>
        <item x="52"/>
        <item x="15"/>
        <item x="53"/>
        <item x="55"/>
        <item x="54"/>
        <item x="56"/>
        <item x="57"/>
        <item x="58"/>
        <item x="59"/>
        <item x="61"/>
        <item x="60"/>
        <item x="62"/>
        <item x="63"/>
        <item x="64"/>
        <item x="65"/>
        <item x="66"/>
        <item x="67"/>
        <item x="68"/>
        <item x="69"/>
        <item x="71"/>
        <item x="70"/>
        <item x="72"/>
        <item x="73"/>
        <item x="75"/>
        <item x="74"/>
        <item x="76"/>
        <item x="77"/>
        <item x="78"/>
        <item x="80"/>
        <item x="79"/>
        <item x="81"/>
        <item x="93"/>
        <item x="89"/>
        <item x="82"/>
        <item x="84"/>
        <item x="83"/>
        <item x="85"/>
        <item x="86"/>
        <item x="87"/>
        <item x="88"/>
        <item x="90"/>
        <item x="91"/>
        <item x="92"/>
        <item x="94"/>
        <item x="95"/>
        <item x="96"/>
        <item x="98"/>
        <item x="97"/>
        <item x="99"/>
        <item x="115"/>
        <item x="100"/>
        <item x="101"/>
        <item x="102"/>
        <item x="103"/>
        <item x="104"/>
        <item x="105"/>
        <item x="106"/>
        <item x="108"/>
        <item x="109"/>
        <item x="110"/>
        <item x="111"/>
        <item x="113"/>
        <item x="112"/>
        <item x="114"/>
        <item x="116"/>
        <item x="117"/>
        <item x="119"/>
        <item x="107"/>
        <item x="121"/>
        <item x="120"/>
        <item x="122"/>
        <item x="123"/>
        <item x="124"/>
        <item x="125"/>
        <item x="126"/>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7"/>
  </rowFields>
  <rowItems count="4">
    <i>
      <x/>
    </i>
    <i>
      <x v="1"/>
    </i>
    <i>
      <x v="2"/>
    </i>
    <i t="grand">
      <x/>
    </i>
  </rowItems>
  <colItems count="1">
    <i/>
  </colItems>
  <dataFields count="1">
    <dataField name="Count of Status" fld="7" subtotal="count" baseField="0" baseItem="0"/>
  </dataFields>
  <chartFormats count="4">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7" count="1" selected="0">
            <x v="0"/>
          </reference>
        </references>
      </pivotArea>
    </chartFormat>
    <chartFormat chart="19" format="4">
      <pivotArea type="data" outline="0" fieldPosition="0">
        <references count="2">
          <reference field="4294967294" count="1" selected="0">
            <x v="0"/>
          </reference>
          <reference field="7" count="1" selected="0">
            <x v="1"/>
          </reference>
        </references>
      </pivotArea>
    </chartFormat>
    <chartFormat chart="19" format="5">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00D6BA7-39EC-427F-8813-5C431E80D1D7}"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G11:H14" firstHeaderRow="1" firstDataRow="1" firstDataCol="1"/>
  <pivotFields count="26">
    <pivotField showAll="0"/>
    <pivotField showAll="0"/>
    <pivotField showAll="0">
      <items count="7">
        <item x="0"/>
        <item x="1"/>
        <item x="5"/>
        <item x="3"/>
        <item x="4"/>
        <item x="2"/>
        <item t="default"/>
      </items>
    </pivotField>
    <pivotField showAll="0">
      <items count="3">
        <item x="0"/>
        <item x="1"/>
        <item t="default"/>
      </items>
    </pivotField>
    <pivotField showAll="0"/>
    <pivotField showAll="0"/>
    <pivotField showAll="0">
      <items count="4">
        <item x="2"/>
        <item x="0"/>
        <item x="1"/>
        <item t="default"/>
      </items>
    </pivotField>
    <pivotField dataField="1" showAll="0"/>
    <pivotField numFmtId="14" showAll="0"/>
    <pivotField numFmtId="14" showAll="0"/>
    <pivotField numFmtId="14" showAll="0">
      <items count="128">
        <item x="0"/>
        <item x="1"/>
        <item x="4"/>
        <item x="2"/>
        <item x="3"/>
        <item x="7"/>
        <item x="5"/>
        <item x="6"/>
        <item x="8"/>
        <item x="9"/>
        <item x="10"/>
        <item x="118"/>
        <item x="11"/>
        <item x="14"/>
        <item x="12"/>
        <item x="13"/>
        <item x="16"/>
        <item x="17"/>
        <item x="18"/>
        <item x="21"/>
        <item x="19"/>
        <item x="20"/>
        <item x="28"/>
        <item x="22"/>
        <item x="24"/>
        <item x="23"/>
        <item x="32"/>
        <item x="27"/>
        <item x="29"/>
        <item x="26"/>
        <item x="31"/>
        <item x="30"/>
        <item x="25"/>
        <item x="33"/>
        <item x="34"/>
        <item x="36"/>
        <item x="35"/>
        <item x="37"/>
        <item x="38"/>
        <item x="39"/>
        <item x="40"/>
        <item x="44"/>
        <item x="41"/>
        <item x="42"/>
        <item x="48"/>
        <item x="43"/>
        <item x="45"/>
        <item x="46"/>
        <item x="47"/>
        <item x="49"/>
        <item x="50"/>
        <item x="51"/>
        <item x="52"/>
        <item x="15"/>
        <item x="53"/>
        <item x="55"/>
        <item x="54"/>
        <item x="56"/>
        <item x="57"/>
        <item x="58"/>
        <item x="59"/>
        <item x="61"/>
        <item x="60"/>
        <item x="62"/>
        <item x="63"/>
        <item x="64"/>
        <item x="65"/>
        <item x="66"/>
        <item x="67"/>
        <item x="68"/>
        <item x="69"/>
        <item x="71"/>
        <item x="70"/>
        <item x="72"/>
        <item x="73"/>
        <item x="75"/>
        <item x="74"/>
        <item x="76"/>
        <item x="77"/>
        <item x="78"/>
        <item x="80"/>
        <item x="79"/>
        <item x="81"/>
        <item x="93"/>
        <item x="89"/>
        <item x="82"/>
        <item x="84"/>
        <item x="83"/>
        <item x="85"/>
        <item x="86"/>
        <item x="87"/>
        <item x="88"/>
        <item x="90"/>
        <item x="91"/>
        <item x="92"/>
        <item x="94"/>
        <item x="95"/>
        <item x="96"/>
        <item x="98"/>
        <item x="97"/>
        <item x="99"/>
        <item x="115"/>
        <item x="100"/>
        <item x="101"/>
        <item x="102"/>
        <item x="103"/>
        <item x="104"/>
        <item x="105"/>
        <item x="106"/>
        <item x="108"/>
        <item x="109"/>
        <item x="110"/>
        <item x="111"/>
        <item x="113"/>
        <item x="112"/>
        <item x="114"/>
        <item x="116"/>
        <item x="117"/>
        <item x="119"/>
        <item x="107"/>
        <item x="121"/>
        <item x="120"/>
        <item x="122"/>
        <item x="123"/>
        <item x="124"/>
        <item x="125"/>
        <item x="126"/>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axis="axisRow"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2"/>
  </rowFields>
  <rowItems count="3">
    <i>
      <x/>
    </i>
    <i>
      <x v="1"/>
    </i>
    <i t="grand">
      <x/>
    </i>
  </rowItems>
  <colItems count="1">
    <i/>
  </colItems>
  <dataFields count="1">
    <dataField name="Count of Status" fld="7" subtotal="count" showDataAs="percentOfTotal" baseField="22" baseItem="0" numFmtId="1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14A53B4-6D6B-44FD-A7ED-B86710F5D2B6}"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D3:E7" firstHeaderRow="1" firstDataRow="1" firstDataCol="1" rowPageCount="1" colPageCount="1"/>
  <pivotFields count="26">
    <pivotField showAll="0"/>
    <pivotField showAll="0"/>
    <pivotField showAll="0">
      <items count="7">
        <item x="0"/>
        <item x="1"/>
        <item x="5"/>
        <item x="3"/>
        <item x="4"/>
        <item x="2"/>
        <item t="default"/>
      </items>
    </pivotField>
    <pivotField showAll="0">
      <items count="3">
        <item x="0"/>
        <item x="1"/>
        <item t="default"/>
      </items>
    </pivotField>
    <pivotField axis="axisRow" showAll="0">
      <items count="4">
        <item x="2"/>
        <item x="0"/>
        <item x="1"/>
        <item t="default"/>
      </items>
    </pivotField>
    <pivotField showAll="0"/>
    <pivotField showAll="0">
      <items count="4">
        <item x="2"/>
        <item x="0"/>
        <item x="1"/>
        <item t="default"/>
      </items>
    </pivotField>
    <pivotField axis="axisPage" dataField="1" showAll="0">
      <items count="4">
        <item x="0"/>
        <item x="1"/>
        <item x="2"/>
        <item t="default"/>
      </items>
    </pivotField>
    <pivotField numFmtId="14" showAll="0"/>
    <pivotField numFmtId="14" showAll="0"/>
    <pivotField numFmtId="14" showAll="0">
      <items count="128">
        <item x="0"/>
        <item x="1"/>
        <item x="4"/>
        <item x="2"/>
        <item x="3"/>
        <item x="7"/>
        <item x="5"/>
        <item x="6"/>
        <item x="8"/>
        <item x="9"/>
        <item x="10"/>
        <item x="118"/>
        <item x="11"/>
        <item x="14"/>
        <item x="12"/>
        <item x="13"/>
        <item x="16"/>
        <item x="17"/>
        <item x="18"/>
        <item x="21"/>
        <item x="19"/>
        <item x="20"/>
        <item x="28"/>
        <item x="22"/>
        <item x="24"/>
        <item x="23"/>
        <item x="32"/>
        <item x="27"/>
        <item x="29"/>
        <item x="26"/>
        <item x="31"/>
        <item x="30"/>
        <item x="25"/>
        <item x="33"/>
        <item x="34"/>
        <item x="36"/>
        <item x="35"/>
        <item x="37"/>
        <item x="38"/>
        <item x="39"/>
        <item x="40"/>
        <item x="44"/>
        <item x="41"/>
        <item x="42"/>
        <item x="48"/>
        <item x="43"/>
        <item x="45"/>
        <item x="46"/>
        <item x="47"/>
        <item x="49"/>
        <item x="50"/>
        <item x="51"/>
        <item x="52"/>
        <item x="15"/>
        <item x="53"/>
        <item x="55"/>
        <item x="54"/>
        <item x="56"/>
        <item x="57"/>
        <item x="58"/>
        <item x="59"/>
        <item x="61"/>
        <item x="60"/>
        <item x="62"/>
        <item x="63"/>
        <item x="64"/>
        <item x="65"/>
        <item x="66"/>
        <item x="67"/>
        <item x="68"/>
        <item x="69"/>
        <item x="71"/>
        <item x="70"/>
        <item x="72"/>
        <item x="73"/>
        <item x="75"/>
        <item x="74"/>
        <item x="76"/>
        <item x="77"/>
        <item x="78"/>
        <item x="80"/>
        <item x="79"/>
        <item x="81"/>
        <item x="93"/>
        <item x="89"/>
        <item x="82"/>
        <item x="84"/>
        <item x="83"/>
        <item x="85"/>
        <item x="86"/>
        <item x="87"/>
        <item x="88"/>
        <item x="90"/>
        <item x="91"/>
        <item x="92"/>
        <item x="94"/>
        <item x="95"/>
        <item x="96"/>
        <item x="98"/>
        <item x="97"/>
        <item x="99"/>
        <item x="115"/>
        <item x="100"/>
        <item x="101"/>
        <item x="102"/>
        <item x="103"/>
        <item x="104"/>
        <item x="105"/>
        <item x="106"/>
        <item x="108"/>
        <item x="109"/>
        <item x="110"/>
        <item x="111"/>
        <item x="113"/>
        <item x="112"/>
        <item x="114"/>
        <item x="116"/>
        <item x="117"/>
        <item x="119"/>
        <item x="107"/>
        <item x="121"/>
        <item x="120"/>
        <item x="122"/>
        <item x="123"/>
        <item x="124"/>
        <item x="125"/>
        <item x="126"/>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4">
    <i>
      <x/>
    </i>
    <i>
      <x v="1"/>
    </i>
    <i>
      <x v="2"/>
    </i>
    <i t="grand">
      <x/>
    </i>
  </rowItems>
  <colItems count="1">
    <i/>
  </colItems>
  <pageFields count="1">
    <pageField fld="7" item="2" hier="-1"/>
  </pageFields>
  <dataFields count="1">
    <dataField name="Count of Status" fld="7" subtotal="count" baseField="0" baseItem="0"/>
  </dataFields>
  <chartFormats count="4">
    <chartFormat chart="17" format="5" series="1">
      <pivotArea type="data" outline="0" fieldPosition="0">
        <references count="1">
          <reference field="4294967294" count="1" selected="0">
            <x v="0"/>
          </reference>
        </references>
      </pivotArea>
    </chartFormat>
    <chartFormat chart="17" format="6">
      <pivotArea type="data" outline="0" fieldPosition="0">
        <references count="2">
          <reference field="4294967294" count="1" selected="0">
            <x v="0"/>
          </reference>
          <reference field="4" count="1" selected="0">
            <x v="0"/>
          </reference>
        </references>
      </pivotArea>
    </chartFormat>
    <chartFormat chart="17" format="7">
      <pivotArea type="data" outline="0" fieldPosition="0">
        <references count="2">
          <reference field="4294967294" count="1" selected="0">
            <x v="0"/>
          </reference>
          <reference field="4" count="1" selected="0">
            <x v="1"/>
          </reference>
        </references>
      </pivotArea>
    </chartFormat>
    <chartFormat chart="17"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783121A-13E4-4E99-B66C-A1F3B621FCE8}"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J3:K7" firstHeaderRow="1" firstDataRow="1" firstDataCol="1" rowPageCount="1" colPageCount="1"/>
  <pivotFields count="26">
    <pivotField showAll="0"/>
    <pivotField showAll="0"/>
    <pivotField showAll="0">
      <items count="7">
        <item x="0"/>
        <item x="1"/>
        <item x="5"/>
        <item x="3"/>
        <item x="4"/>
        <item x="2"/>
        <item t="default"/>
      </items>
    </pivotField>
    <pivotField showAll="0">
      <items count="3">
        <item x="0"/>
        <item x="1"/>
        <item t="default"/>
      </items>
    </pivotField>
    <pivotField showAll="0"/>
    <pivotField axis="axisRow" showAll="0">
      <items count="4">
        <item x="1"/>
        <item x="0"/>
        <item x="2"/>
        <item t="default"/>
      </items>
    </pivotField>
    <pivotField showAll="0">
      <items count="4">
        <item x="2"/>
        <item x="0"/>
        <item x="1"/>
        <item t="default"/>
      </items>
    </pivotField>
    <pivotField axis="axisPage" dataField="1" showAll="0">
      <items count="4">
        <item x="0"/>
        <item x="1"/>
        <item x="2"/>
        <item t="default"/>
      </items>
    </pivotField>
    <pivotField numFmtId="14" showAll="0"/>
    <pivotField numFmtId="14" showAll="0"/>
    <pivotField numFmtId="14" showAll="0">
      <items count="128">
        <item x="0"/>
        <item x="1"/>
        <item x="4"/>
        <item x="2"/>
        <item x="3"/>
        <item x="7"/>
        <item x="5"/>
        <item x="6"/>
        <item x="8"/>
        <item x="9"/>
        <item x="10"/>
        <item x="118"/>
        <item x="11"/>
        <item x="14"/>
        <item x="12"/>
        <item x="13"/>
        <item x="16"/>
        <item x="17"/>
        <item x="18"/>
        <item x="21"/>
        <item x="19"/>
        <item x="20"/>
        <item x="28"/>
        <item x="22"/>
        <item x="24"/>
        <item x="23"/>
        <item x="32"/>
        <item x="27"/>
        <item x="29"/>
        <item x="26"/>
        <item x="31"/>
        <item x="30"/>
        <item x="25"/>
        <item x="33"/>
        <item x="34"/>
        <item x="36"/>
        <item x="35"/>
        <item x="37"/>
        <item x="38"/>
        <item x="39"/>
        <item x="40"/>
        <item x="44"/>
        <item x="41"/>
        <item x="42"/>
        <item x="48"/>
        <item x="43"/>
        <item x="45"/>
        <item x="46"/>
        <item x="47"/>
        <item x="49"/>
        <item x="50"/>
        <item x="51"/>
        <item x="52"/>
        <item x="15"/>
        <item x="53"/>
        <item x="55"/>
        <item x="54"/>
        <item x="56"/>
        <item x="57"/>
        <item x="58"/>
        <item x="59"/>
        <item x="61"/>
        <item x="60"/>
        <item x="62"/>
        <item x="63"/>
        <item x="64"/>
        <item x="65"/>
        <item x="66"/>
        <item x="67"/>
        <item x="68"/>
        <item x="69"/>
        <item x="71"/>
        <item x="70"/>
        <item x="72"/>
        <item x="73"/>
        <item x="75"/>
        <item x="74"/>
        <item x="76"/>
        <item x="77"/>
        <item x="78"/>
        <item x="80"/>
        <item x="79"/>
        <item x="81"/>
        <item x="93"/>
        <item x="89"/>
        <item x="82"/>
        <item x="84"/>
        <item x="83"/>
        <item x="85"/>
        <item x="86"/>
        <item x="87"/>
        <item x="88"/>
        <item x="90"/>
        <item x="91"/>
        <item x="92"/>
        <item x="94"/>
        <item x="95"/>
        <item x="96"/>
        <item x="98"/>
        <item x="97"/>
        <item x="99"/>
        <item x="115"/>
        <item x="100"/>
        <item x="101"/>
        <item x="102"/>
        <item x="103"/>
        <item x="104"/>
        <item x="105"/>
        <item x="106"/>
        <item x="108"/>
        <item x="109"/>
        <item x="110"/>
        <item x="111"/>
        <item x="113"/>
        <item x="112"/>
        <item x="114"/>
        <item x="116"/>
        <item x="117"/>
        <item x="119"/>
        <item x="107"/>
        <item x="121"/>
        <item x="120"/>
        <item x="122"/>
        <item x="123"/>
        <item x="124"/>
        <item x="125"/>
        <item x="126"/>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4">
    <i>
      <x/>
    </i>
    <i>
      <x v="1"/>
    </i>
    <i>
      <x v="2"/>
    </i>
    <i t="grand">
      <x/>
    </i>
  </rowItems>
  <colItems count="1">
    <i/>
  </colItems>
  <pageFields count="1">
    <pageField fld="7" item="2" hier="-1"/>
  </pageFields>
  <dataFields count="1">
    <dataField name="Count of Status" fld="7" subtotal="count" showDataAs="percentOfTotal" baseField="5" baseItem="0" numFmtId="10"/>
  </dataFields>
  <chartFormats count="4">
    <chartFormat chart="8" format="17" series="1">
      <pivotArea type="data" outline="0" fieldPosition="0">
        <references count="1">
          <reference field="4294967294" count="1" selected="0">
            <x v="0"/>
          </reference>
        </references>
      </pivotArea>
    </chartFormat>
    <chartFormat chart="8" format="18">
      <pivotArea type="data" outline="0" fieldPosition="0">
        <references count="2">
          <reference field="4294967294" count="1" selected="0">
            <x v="0"/>
          </reference>
          <reference field="5" count="1" selected="0">
            <x v="0"/>
          </reference>
        </references>
      </pivotArea>
    </chartFormat>
    <chartFormat chart="8" format="19">
      <pivotArea type="data" outline="0" fieldPosition="0">
        <references count="2">
          <reference field="4294967294" count="1" selected="0">
            <x v="0"/>
          </reference>
          <reference field="5" count="1" selected="0">
            <x v="1"/>
          </reference>
        </references>
      </pivotArea>
    </chartFormat>
    <chartFormat chart="8" format="20">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8C1FA50-629F-487F-B79B-AA3BF60E597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D28:E32" firstHeaderRow="1" firstDataRow="1" firstDataCol="1" rowPageCount="2" colPageCount="1"/>
  <pivotFields count="26">
    <pivotField showAll="0"/>
    <pivotField showAll="0"/>
    <pivotField showAll="0">
      <items count="7">
        <item x="0"/>
        <item x="1"/>
        <item x="5"/>
        <item x="3"/>
        <item x="4"/>
        <item x="2"/>
        <item t="default"/>
      </items>
    </pivotField>
    <pivotField showAll="0">
      <items count="3">
        <item x="0"/>
        <item x="1"/>
        <item t="default"/>
      </items>
    </pivotField>
    <pivotField axis="axisRow" showAll="0">
      <items count="4">
        <item x="2"/>
        <item x="0"/>
        <item x="1"/>
        <item t="default"/>
      </items>
    </pivotField>
    <pivotField showAll="0"/>
    <pivotField showAll="0">
      <items count="4">
        <item x="2"/>
        <item x="0"/>
        <item x="1"/>
        <item t="default"/>
      </items>
    </pivotField>
    <pivotField axis="axisPage" dataField="1" showAll="0">
      <items count="4">
        <item x="0"/>
        <item x="1"/>
        <item x="2"/>
        <item t="default"/>
      </items>
    </pivotField>
    <pivotField numFmtId="14" showAll="0"/>
    <pivotField numFmtId="14" showAll="0"/>
    <pivotField numFmtId="14" showAll="0">
      <items count="128">
        <item x="0"/>
        <item x="1"/>
        <item x="4"/>
        <item x="2"/>
        <item x="3"/>
        <item x="7"/>
        <item x="5"/>
        <item x="6"/>
        <item x="8"/>
        <item x="9"/>
        <item x="10"/>
        <item x="118"/>
        <item x="11"/>
        <item x="14"/>
        <item x="12"/>
        <item x="13"/>
        <item x="16"/>
        <item x="17"/>
        <item x="18"/>
        <item x="21"/>
        <item x="19"/>
        <item x="20"/>
        <item x="28"/>
        <item x="22"/>
        <item x="24"/>
        <item x="23"/>
        <item x="32"/>
        <item x="27"/>
        <item x="29"/>
        <item x="26"/>
        <item x="31"/>
        <item x="30"/>
        <item x="25"/>
        <item x="33"/>
        <item x="34"/>
        <item x="36"/>
        <item x="35"/>
        <item x="37"/>
        <item x="38"/>
        <item x="39"/>
        <item x="40"/>
        <item x="44"/>
        <item x="41"/>
        <item x="42"/>
        <item x="48"/>
        <item x="43"/>
        <item x="45"/>
        <item x="46"/>
        <item x="47"/>
        <item x="49"/>
        <item x="50"/>
        <item x="51"/>
        <item x="52"/>
        <item x="15"/>
        <item x="53"/>
        <item x="55"/>
        <item x="54"/>
        <item x="56"/>
        <item x="57"/>
        <item x="58"/>
        <item x="59"/>
        <item x="61"/>
        <item x="60"/>
        <item x="62"/>
        <item x="63"/>
        <item x="64"/>
        <item x="65"/>
        <item x="66"/>
        <item x="67"/>
        <item x="68"/>
        <item x="69"/>
        <item x="71"/>
        <item x="70"/>
        <item x="72"/>
        <item x="73"/>
        <item x="75"/>
        <item x="74"/>
        <item x="76"/>
        <item x="77"/>
        <item x="78"/>
        <item x="80"/>
        <item x="79"/>
        <item x="81"/>
        <item x="93"/>
        <item x="89"/>
        <item x="82"/>
        <item x="84"/>
        <item x="83"/>
        <item x="85"/>
        <item x="86"/>
        <item x="87"/>
        <item x="88"/>
        <item x="90"/>
        <item x="91"/>
        <item x="92"/>
        <item x="94"/>
        <item x="95"/>
        <item x="96"/>
        <item x="98"/>
        <item x="97"/>
        <item x="99"/>
        <item x="115"/>
        <item x="100"/>
        <item x="101"/>
        <item x="102"/>
        <item x="103"/>
        <item x="104"/>
        <item x="105"/>
        <item x="106"/>
        <item x="108"/>
        <item x="109"/>
        <item x="110"/>
        <item x="111"/>
        <item x="113"/>
        <item x="112"/>
        <item x="114"/>
        <item x="116"/>
        <item x="117"/>
        <item x="119"/>
        <item x="107"/>
        <item x="121"/>
        <item x="120"/>
        <item x="122"/>
        <item x="123"/>
        <item x="124"/>
        <item x="125"/>
        <item x="126"/>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axis="axisPage"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4">
    <i>
      <x/>
    </i>
    <i>
      <x v="1"/>
    </i>
    <i>
      <x v="2"/>
    </i>
    <i t="grand">
      <x/>
    </i>
  </rowItems>
  <colItems count="1">
    <i/>
  </colItems>
  <pageFields count="2">
    <pageField fld="21" item="1" hier="-1"/>
    <pageField fld="7" item="0" hier="-1"/>
  </pageFields>
  <dataFields count="1">
    <dataField name="Count of Status" fld="7" subtotal="count" baseField="0" baseItem="0"/>
  </dataField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6053AD4-E4DB-4301-B1A1-D92462F450F7}"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1:E14" firstHeaderRow="1" firstDataRow="1" firstDataCol="1" rowPageCount="1" colPageCount="1"/>
  <pivotFields count="26">
    <pivotField showAll="0"/>
    <pivotField showAll="0"/>
    <pivotField showAll="0">
      <items count="7">
        <item x="0"/>
        <item x="1"/>
        <item x="5"/>
        <item x="3"/>
        <item x="4"/>
        <item x="2"/>
        <item t="default"/>
      </items>
    </pivotField>
    <pivotField showAll="0">
      <items count="3">
        <item x="0"/>
        <item x="1"/>
        <item t="default"/>
      </items>
    </pivotField>
    <pivotField showAll="0"/>
    <pivotField showAll="0"/>
    <pivotField showAll="0">
      <items count="4">
        <item x="2"/>
        <item x="0"/>
        <item x="1"/>
        <item t="default"/>
      </items>
    </pivotField>
    <pivotField axis="axisPage" dataField="1" showAll="0">
      <items count="4">
        <item x="0"/>
        <item x="1"/>
        <item x="2"/>
        <item t="default"/>
      </items>
    </pivotField>
    <pivotField numFmtId="14" showAll="0"/>
    <pivotField numFmtId="14" showAll="0"/>
    <pivotField numFmtId="14" showAll="0">
      <items count="128">
        <item x="0"/>
        <item x="1"/>
        <item x="4"/>
        <item x="2"/>
        <item x="3"/>
        <item x="7"/>
        <item x="5"/>
        <item x="6"/>
        <item x="8"/>
        <item x="9"/>
        <item x="10"/>
        <item x="118"/>
        <item x="11"/>
        <item x="14"/>
        <item x="12"/>
        <item x="13"/>
        <item x="16"/>
        <item x="17"/>
        <item x="18"/>
        <item x="21"/>
        <item x="19"/>
        <item x="20"/>
        <item x="28"/>
        <item x="22"/>
        <item x="24"/>
        <item x="23"/>
        <item x="32"/>
        <item x="27"/>
        <item x="29"/>
        <item x="26"/>
        <item x="31"/>
        <item x="30"/>
        <item x="25"/>
        <item x="33"/>
        <item x="34"/>
        <item x="36"/>
        <item x="35"/>
        <item x="37"/>
        <item x="38"/>
        <item x="39"/>
        <item x="40"/>
        <item x="44"/>
        <item x="41"/>
        <item x="42"/>
        <item x="48"/>
        <item x="43"/>
        <item x="45"/>
        <item x="46"/>
        <item x="47"/>
        <item x="49"/>
        <item x="50"/>
        <item x="51"/>
        <item x="52"/>
        <item x="15"/>
        <item x="53"/>
        <item x="55"/>
        <item x="54"/>
        <item x="56"/>
        <item x="57"/>
        <item x="58"/>
        <item x="59"/>
        <item x="61"/>
        <item x="60"/>
        <item x="62"/>
        <item x="63"/>
        <item x="64"/>
        <item x="65"/>
        <item x="66"/>
        <item x="67"/>
        <item x="68"/>
        <item x="69"/>
        <item x="71"/>
        <item x="70"/>
        <item x="72"/>
        <item x="73"/>
        <item x="75"/>
        <item x="74"/>
        <item x="76"/>
        <item x="77"/>
        <item x="78"/>
        <item x="80"/>
        <item x="79"/>
        <item x="81"/>
        <item x="93"/>
        <item x="89"/>
        <item x="82"/>
        <item x="84"/>
        <item x="83"/>
        <item x="85"/>
        <item x="86"/>
        <item x="87"/>
        <item x="88"/>
        <item x="90"/>
        <item x="91"/>
        <item x="92"/>
        <item x="94"/>
        <item x="95"/>
        <item x="96"/>
        <item x="98"/>
        <item x="97"/>
        <item x="99"/>
        <item x="115"/>
        <item x="100"/>
        <item x="101"/>
        <item x="102"/>
        <item x="103"/>
        <item x="104"/>
        <item x="105"/>
        <item x="106"/>
        <item x="108"/>
        <item x="109"/>
        <item x="110"/>
        <item x="111"/>
        <item x="113"/>
        <item x="112"/>
        <item x="114"/>
        <item x="116"/>
        <item x="117"/>
        <item x="119"/>
        <item x="107"/>
        <item x="121"/>
        <item x="120"/>
        <item x="122"/>
        <item x="123"/>
        <item x="124"/>
        <item x="125"/>
        <item x="126"/>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axis="axisRow"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2"/>
  </rowFields>
  <rowItems count="3">
    <i>
      <x/>
    </i>
    <i>
      <x v="1"/>
    </i>
    <i t="grand">
      <x/>
    </i>
  </rowItems>
  <colItems count="1">
    <i/>
  </colItems>
  <pageFields count="1">
    <pageField fld="7" item="0" hier="-1"/>
  </pageFields>
  <dataFields count="1">
    <dataField name="Count of Statu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139E68E-7F7B-4450-8AFF-FFC4D9FA051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B34" firstHeaderRow="1" firstDataRow="1" firstDataCol="1" rowPageCount="2" colPageCount="1"/>
  <pivotFields count="26">
    <pivotField showAll="0"/>
    <pivotField showAll="0"/>
    <pivotField showAll="0">
      <items count="7">
        <item x="0"/>
        <item x="1"/>
        <item x="5"/>
        <item x="3"/>
        <item x="4"/>
        <item x="2"/>
        <item t="default"/>
      </items>
    </pivotField>
    <pivotField showAll="0">
      <items count="3">
        <item x="0"/>
        <item x="1"/>
        <item t="default"/>
      </items>
    </pivotField>
    <pivotField axis="axisRow" showAll="0">
      <items count="4">
        <item x="2"/>
        <item x="0"/>
        <item x="1"/>
        <item t="default"/>
      </items>
    </pivotField>
    <pivotField showAll="0"/>
    <pivotField showAll="0">
      <items count="4">
        <item x="2"/>
        <item x="0"/>
        <item x="1"/>
        <item t="default"/>
      </items>
    </pivotField>
    <pivotField axis="axisPage" dataField="1" showAll="0">
      <items count="4">
        <item x="0"/>
        <item x="1"/>
        <item x="2"/>
        <item t="default"/>
      </items>
    </pivotField>
    <pivotField numFmtId="14" showAll="0"/>
    <pivotField numFmtId="14" showAll="0"/>
    <pivotField numFmtId="14" showAll="0">
      <items count="128">
        <item x="0"/>
        <item x="1"/>
        <item x="4"/>
        <item x="2"/>
        <item x="3"/>
        <item x="7"/>
        <item x="5"/>
        <item x="6"/>
        <item x="8"/>
        <item x="9"/>
        <item x="10"/>
        <item x="118"/>
        <item x="11"/>
        <item x="14"/>
        <item x="12"/>
        <item x="13"/>
        <item x="16"/>
        <item x="17"/>
        <item x="18"/>
        <item x="21"/>
        <item x="19"/>
        <item x="20"/>
        <item x="28"/>
        <item x="22"/>
        <item x="24"/>
        <item x="23"/>
        <item x="32"/>
        <item x="27"/>
        <item x="29"/>
        <item x="26"/>
        <item x="31"/>
        <item x="30"/>
        <item x="25"/>
        <item x="33"/>
        <item x="34"/>
        <item x="36"/>
        <item x="35"/>
        <item x="37"/>
        <item x="38"/>
        <item x="39"/>
        <item x="40"/>
        <item x="44"/>
        <item x="41"/>
        <item x="42"/>
        <item x="48"/>
        <item x="43"/>
        <item x="45"/>
        <item x="46"/>
        <item x="47"/>
        <item x="49"/>
        <item x="50"/>
        <item x="51"/>
        <item x="52"/>
        <item x="15"/>
        <item x="53"/>
        <item x="55"/>
        <item x="54"/>
        <item x="56"/>
        <item x="57"/>
        <item x="58"/>
        <item x="59"/>
        <item x="61"/>
        <item x="60"/>
        <item x="62"/>
        <item x="63"/>
        <item x="64"/>
        <item x="65"/>
        <item x="66"/>
        <item x="67"/>
        <item x="68"/>
        <item x="69"/>
        <item x="71"/>
        <item x="70"/>
        <item x="72"/>
        <item x="73"/>
        <item x="75"/>
        <item x="74"/>
        <item x="76"/>
        <item x="77"/>
        <item x="78"/>
        <item x="80"/>
        <item x="79"/>
        <item x="81"/>
        <item x="93"/>
        <item x="89"/>
        <item x="82"/>
        <item x="84"/>
        <item x="83"/>
        <item x="85"/>
        <item x="86"/>
        <item x="87"/>
        <item x="88"/>
        <item x="90"/>
        <item x="91"/>
        <item x="92"/>
        <item x="94"/>
        <item x="95"/>
        <item x="96"/>
        <item x="98"/>
        <item x="97"/>
        <item x="99"/>
        <item x="115"/>
        <item x="100"/>
        <item x="101"/>
        <item x="102"/>
        <item x="103"/>
        <item x="104"/>
        <item x="105"/>
        <item x="106"/>
        <item x="108"/>
        <item x="109"/>
        <item x="110"/>
        <item x="111"/>
        <item x="113"/>
        <item x="112"/>
        <item x="114"/>
        <item x="116"/>
        <item x="117"/>
        <item x="119"/>
        <item x="107"/>
        <item x="121"/>
        <item x="120"/>
        <item x="122"/>
        <item x="123"/>
        <item x="124"/>
        <item x="125"/>
        <item x="126"/>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axis="axisPage"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4">
    <i>
      <x/>
    </i>
    <i>
      <x v="1"/>
    </i>
    <i>
      <x v="2"/>
    </i>
    <i t="grand">
      <x/>
    </i>
  </rowItems>
  <colItems count="1">
    <i/>
  </colItems>
  <pageFields count="2">
    <pageField fld="7" item="0" hier="-1"/>
    <pageField fld="21" item="1" hier="-1"/>
  </pageFields>
  <dataFields count="1">
    <dataField name="Count of Statu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AF2CCDD-AC5F-4DF4-8D51-C5251AF1C962}"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G3:H7" firstHeaderRow="1" firstDataRow="1" firstDataCol="1" rowPageCount="1" colPageCount="1"/>
  <pivotFields count="26">
    <pivotField showAll="0"/>
    <pivotField showAll="0"/>
    <pivotField showAll="0">
      <items count="7">
        <item x="0"/>
        <item x="1"/>
        <item x="5"/>
        <item x="3"/>
        <item x="4"/>
        <item x="2"/>
        <item t="default"/>
      </items>
    </pivotField>
    <pivotField showAll="0">
      <items count="3">
        <item x="0"/>
        <item x="1"/>
        <item t="default"/>
      </items>
    </pivotField>
    <pivotField showAll="0"/>
    <pivotField axis="axisRow" showAll="0">
      <items count="4">
        <item x="1"/>
        <item x="0"/>
        <item x="2"/>
        <item t="default"/>
      </items>
    </pivotField>
    <pivotField showAll="0">
      <items count="4">
        <item x="2"/>
        <item x="0"/>
        <item x="1"/>
        <item t="default"/>
      </items>
    </pivotField>
    <pivotField axis="axisPage" dataField="1" showAll="0">
      <items count="4">
        <item x="0"/>
        <item x="1"/>
        <item x="2"/>
        <item t="default"/>
      </items>
    </pivotField>
    <pivotField numFmtId="14" showAll="0"/>
    <pivotField numFmtId="14" showAll="0"/>
    <pivotField numFmtId="14" showAll="0">
      <items count="128">
        <item x="0"/>
        <item x="1"/>
        <item x="4"/>
        <item x="2"/>
        <item x="3"/>
        <item x="7"/>
        <item x="5"/>
        <item x="6"/>
        <item x="8"/>
        <item x="9"/>
        <item x="10"/>
        <item x="118"/>
        <item x="11"/>
        <item x="14"/>
        <item x="12"/>
        <item x="13"/>
        <item x="16"/>
        <item x="17"/>
        <item x="18"/>
        <item x="21"/>
        <item x="19"/>
        <item x="20"/>
        <item x="28"/>
        <item x="22"/>
        <item x="24"/>
        <item x="23"/>
        <item x="32"/>
        <item x="27"/>
        <item x="29"/>
        <item x="26"/>
        <item x="31"/>
        <item x="30"/>
        <item x="25"/>
        <item x="33"/>
        <item x="34"/>
        <item x="36"/>
        <item x="35"/>
        <item x="37"/>
        <item x="38"/>
        <item x="39"/>
        <item x="40"/>
        <item x="44"/>
        <item x="41"/>
        <item x="42"/>
        <item x="48"/>
        <item x="43"/>
        <item x="45"/>
        <item x="46"/>
        <item x="47"/>
        <item x="49"/>
        <item x="50"/>
        <item x="51"/>
        <item x="52"/>
        <item x="15"/>
        <item x="53"/>
        <item x="55"/>
        <item x="54"/>
        <item x="56"/>
        <item x="57"/>
        <item x="58"/>
        <item x="59"/>
        <item x="61"/>
        <item x="60"/>
        <item x="62"/>
        <item x="63"/>
        <item x="64"/>
        <item x="65"/>
        <item x="66"/>
        <item x="67"/>
        <item x="68"/>
        <item x="69"/>
        <item x="71"/>
        <item x="70"/>
        <item x="72"/>
        <item x="73"/>
        <item x="75"/>
        <item x="74"/>
        <item x="76"/>
        <item x="77"/>
        <item x="78"/>
        <item x="80"/>
        <item x="79"/>
        <item x="81"/>
        <item x="93"/>
        <item x="89"/>
        <item x="82"/>
        <item x="84"/>
        <item x="83"/>
        <item x="85"/>
        <item x="86"/>
        <item x="87"/>
        <item x="88"/>
        <item x="90"/>
        <item x="91"/>
        <item x="92"/>
        <item x="94"/>
        <item x="95"/>
        <item x="96"/>
        <item x="98"/>
        <item x="97"/>
        <item x="99"/>
        <item x="115"/>
        <item x="100"/>
        <item x="101"/>
        <item x="102"/>
        <item x="103"/>
        <item x="104"/>
        <item x="105"/>
        <item x="106"/>
        <item x="108"/>
        <item x="109"/>
        <item x="110"/>
        <item x="111"/>
        <item x="113"/>
        <item x="112"/>
        <item x="114"/>
        <item x="116"/>
        <item x="117"/>
        <item x="119"/>
        <item x="107"/>
        <item x="121"/>
        <item x="120"/>
        <item x="122"/>
        <item x="123"/>
        <item x="124"/>
        <item x="125"/>
        <item x="126"/>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4">
    <i>
      <x/>
    </i>
    <i>
      <x v="1"/>
    </i>
    <i>
      <x v="2"/>
    </i>
    <i t="grand">
      <x/>
    </i>
  </rowItems>
  <colItems count="1">
    <i/>
  </colItems>
  <pageFields count="1">
    <pageField fld="7" item="2" hier="-1"/>
  </pageFields>
  <dataFields count="1">
    <dataField name="Count of Status" fld="7" subtotal="count" baseField="0" baseItem="0"/>
  </dataFields>
  <chartFormats count="4">
    <chartFormat chart="15" format="11" series="1">
      <pivotArea type="data" outline="0" fieldPosition="0">
        <references count="1">
          <reference field="4294967294" count="1" selected="0">
            <x v="0"/>
          </reference>
        </references>
      </pivotArea>
    </chartFormat>
    <chartFormat chart="15" format="12">
      <pivotArea type="data" outline="0" fieldPosition="0">
        <references count="2">
          <reference field="4294967294" count="1" selected="0">
            <x v="0"/>
          </reference>
          <reference field="5" count="1" selected="0">
            <x v="2"/>
          </reference>
        </references>
      </pivotArea>
    </chartFormat>
    <chartFormat chart="15" format="13">
      <pivotArea type="data" outline="0" fieldPosition="0">
        <references count="2">
          <reference field="4294967294" count="1" selected="0">
            <x v="0"/>
          </reference>
          <reference field="5" count="1" selected="0">
            <x v="1"/>
          </reference>
        </references>
      </pivotArea>
    </chartFormat>
    <chartFormat chart="15" format="14">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 xr10:uid="{C3DE4343-08BD-4B76-9C9B-FE2D90EC2114}" sourceName="GEO">
  <pivotTables>
    <pivotTable tabId="7" name="PivotTable4"/>
    <pivotTable tabId="7" name="PivotTable1"/>
    <pivotTable tabId="7" name="PivotTable10"/>
    <pivotTable tabId="7" name="PivotTable11"/>
    <pivotTable tabId="7" name="PivotTable12"/>
    <pivotTable tabId="7" name="PivotTable13"/>
    <pivotTable tabId="7" name="PivotTable14"/>
    <pivotTable tabId="7" name="PivotTable15"/>
    <pivotTable tabId="7" name="PivotTable16"/>
    <pivotTable tabId="7" name="PivotTable3"/>
    <pivotTable tabId="7" name="PivotTable8"/>
    <pivotTable tabId="7" name="PivotTable9"/>
    <pivotTable tabId="7" name="PivotTable5"/>
    <pivotTable tabId="7" name="PivotTable18"/>
  </pivotTables>
  <data>
    <tabular pivotCacheId="1863697139">
      <items count="6">
        <i x="0" s="1"/>
        <i x="1" s="1"/>
        <i x="5" s="1"/>
        <i x="3" s="1"/>
        <i x="4"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E6A523BE-26AC-4E28-A51B-30756768014D}" sourceName="Source">
  <pivotTables>
    <pivotTable tabId="7" name="PivotTable18"/>
    <pivotTable tabId="7" name="PivotTable1"/>
    <pivotTable tabId="7" name="PivotTable10"/>
    <pivotTable tabId="7" name="PivotTable11"/>
    <pivotTable tabId="7" name="PivotTable12"/>
    <pivotTable tabId="7" name="PivotTable13"/>
    <pivotTable tabId="7" name="PivotTable14"/>
    <pivotTable tabId="7" name="PivotTable15"/>
    <pivotTable tabId="7" name="PivotTable16"/>
    <pivotTable tabId="7" name="PivotTable3"/>
    <pivotTable tabId="7" name="PivotTable4"/>
    <pivotTable tabId="7" name="PivotTable5"/>
    <pivotTable tabId="7" name="PivotTable8"/>
    <pivotTable tabId="7" name="PivotTable9"/>
  </pivotTables>
  <data>
    <tabular pivotCacheId="1863697139">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Offered" xr10:uid="{9E59E0F5-1A12-486D-8ADC-0F48DEFAFE3A}" sourceName="Year Offered">
  <pivotTables>
    <pivotTable tabId="7" name="PivotTable18"/>
    <pivotTable tabId="7" name="PivotTable1"/>
    <pivotTable tabId="7" name="PivotTable10"/>
    <pivotTable tabId="7" name="PivotTable11"/>
    <pivotTable tabId="7" name="PivotTable12"/>
    <pivotTable tabId="7" name="PivotTable13"/>
    <pivotTable tabId="7" name="PivotTable14"/>
    <pivotTable tabId="7" name="PivotTable15"/>
    <pivotTable tabId="7" name="PivotTable16"/>
    <pivotTable tabId="7" name="PivotTable3"/>
    <pivotTable tabId="7" name="PivotTable4"/>
    <pivotTable tabId="7" name="PivotTable5"/>
    <pivotTable tabId="7" name="PivotTable8"/>
    <pivotTable tabId="7" name="PivotTable9"/>
  </pivotTables>
  <data>
    <tabular pivotCacheId="186369713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nShore_Off_Shore" xr10:uid="{4BF3D282-AEBA-4C2B-AAC2-A4262C737E95}" sourceName="OnShore/Off Shore">
  <pivotTables>
    <pivotTable tabId="7" name="PivotTable16"/>
    <pivotTable tabId="7" name="PivotTable1"/>
    <pivotTable tabId="7" name="PivotTable10"/>
    <pivotTable tabId="7" name="PivotTable11"/>
    <pivotTable tabId="7" name="PivotTable12"/>
    <pivotTable tabId="7" name="PivotTable13"/>
    <pivotTable tabId="7" name="PivotTable14"/>
    <pivotTable tabId="7" name="PivotTable15"/>
    <pivotTable tabId="7" name="PivotTable18"/>
    <pivotTable tabId="7" name="PivotTable3"/>
    <pivotTable tabId="7" name="PivotTable4"/>
    <pivotTable tabId="7" name="PivotTable5"/>
    <pivotTable tabId="7" name="PivotTable8"/>
    <pivotTable tabId="7" name="PivotTable9"/>
  </pivotTables>
  <data>
    <tabular pivotCacheId="186369713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 1" xr10:uid="{EE74053C-4F55-4D09-B806-3C85173D8B7B}" cache="Slicer_GEO" caption="GEO" rowHeight="247650"/>
  <slicer name="Source" xr10:uid="{5EC611EB-66D8-4162-9BB9-EBA900171BDE}" cache="Slicer_Source" caption="Source" rowHeight="247650"/>
  <slicer name="Year Offered" xr10:uid="{448028E0-B3C2-4A59-807C-E7CB999D725D}" cache="Slicer_Year_Offered" caption="Year Offered" rowHeight="247650"/>
  <slicer name="OnShore/Off Shore" xr10:uid="{2741EF51-18BF-4B2B-B6F6-9F28CD0108B4}" cache="Slicer_OnShore_Off_Shore" caption="OnShore/Off Shor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6414D6-9B50-4A8A-9B92-32159E091472}" name="Base_Data" displayName="Base_Data" ref="A2:W192" totalsRowShown="0" headerRowDxfId="42" headerRowBorderDxfId="41" tableBorderDxfId="40" totalsRowBorderDxfId="39">
  <tableColumns count="23">
    <tableColumn id="1" xr3:uid="{845235A9-5672-44AE-A723-1DEC10DA848B}" name="Sr No"/>
    <tableColumn id="6" xr3:uid="{63D79F49-5C89-4283-A04E-04F0F86D0DB8}" name="Service Line"/>
    <tableColumn id="9" xr3:uid="{8B36D0F2-2453-4979-9877-DC2A3B9BC0BA}" name="GEO"/>
    <tableColumn id="10" xr3:uid="{41221A73-17EC-4FFC-894E-13BDECF5396E}" name="OnShore/Off Shore"/>
    <tableColumn id="16" xr3:uid="{F6A6E4A4-77FE-434B-8158-6559809A5D82}" name="Level"/>
    <tableColumn id="18" xr3:uid="{21B31C60-DD7A-4315-A6A1-AA59D2F91ADB}" name="Diversity Mix"/>
    <tableColumn id="20" xr3:uid="{FB5C8D34-2689-4812-A372-E28AD29352FF}" name="Source"/>
    <tableColumn id="23" xr3:uid="{3389FD0B-09E4-42B3-8F16-98395616F577}" name="Status"/>
    <tableColumn id="24" xr3:uid="{9A2E4166-9FD4-4511-A8B9-E9F7009F8A6D}" name="DOJ" dataDxfId="38"/>
    <tableColumn id="25" xr3:uid="{CFD8875C-733B-4536-AAFA-78A23FEA29E9}" name="JD received date" dataDxfId="37"/>
    <tableColumn id="27" xr3:uid="{B9E4E408-BEDF-4CFF-A53B-C1E058FFBADB}" name="Offer date" dataDxfId="36"/>
    <tableColumn id="28" xr3:uid="{1915814F-457E-4735-9FDE-1EDE1BEBBCAB}" name="Offer Drop Date(if any)" dataDxfId="35"/>
    <tableColumn id="29" xr3:uid="{5F15B5A3-4786-4068-859E-ECD660077A80}" name="Drop Month" dataDxfId="34"/>
    <tableColumn id="36" xr3:uid="{22EE838A-AE83-497A-9609-1104D8615EEB}" name="Year Offered" dataDxfId="33">
      <calculatedColumnFormula>TEXT(Base_Data[[#This Row],[Offer date]],"YYY")</calculatedColumnFormula>
    </tableColumn>
    <tableColumn id="37" xr3:uid="{6376B318-7F4A-4F34-981C-E50A9DEC83C3}" name="Offered Month" dataDxfId="32">
      <calculatedColumnFormula>TEXT(Base_Data[[#This Row],[Offer date]],"MMM")</calculatedColumnFormula>
    </tableColumn>
    <tableColumn id="38" xr3:uid="{1D05123B-8C98-4443-82B3-ECE2F6D892BF}" name="Offered Qtr" dataDxfId="31">
      <calculatedColumnFormula>"Q"&amp;ROUNDUP(MONTH(Base_Data[[#This Row],[Offer date]])/3,0)</calculatedColumnFormula>
    </tableColumn>
    <tableColumn id="39" xr3:uid="{15136300-7BE4-4162-A5E2-79C4803D5C28}" name="Joined Month" dataDxfId="30">
      <calculatedColumnFormula>TEXT(Base_Data[[#This Row],[DOJ]],"MMM")</calculatedColumnFormula>
    </tableColumn>
    <tableColumn id="40" xr3:uid="{2A75AC3B-420D-45CE-ADC6-F2265370B372}" name="Joined Qtr" dataDxfId="29">
      <calculatedColumnFormula>"Q"&amp;ROUNDUP(MONTH(Base_Data[[#This Row],[DOJ]])/3,0)</calculatedColumnFormula>
    </tableColumn>
    <tableColumn id="41" xr3:uid="{26797628-6196-456E-B98F-E5172159F9F2}" name="Joining Ageing _x000a_(Difference between JD received date and DOJ)" dataDxfId="28">
      <calculatedColumnFormula>DATEDIF(Base_Data[[#This Row],[JD received date]],Base_Data[[#This Row],[DOJ]],"MD")&amp; " Days "
&amp;DATEDIF(Base_Data[[#This Row],[JD received date]],Base_Data[[#This Row],[DOJ]],"YM")&amp; " Months and "
&amp;DATEDIF(Base_Data[[#This Row],[JD received date]],Base_Data[[#This Row],[DOJ]],"Y") &amp;" Years"</calculatedColumnFormula>
    </tableColumn>
    <tableColumn id="42" xr3:uid="{41E86331-0186-4A21-9CCB-6D40D7C63A80}" name="offered Ageing_x000a_(Difference between JD received date and Offered date)" dataDxfId="27">
      <calculatedColumnFormula>DATEDIF(Base_Data[[#This Row],[JD received date]],Base_Data[[#This Row],[Offer date]],"D")&amp; " Days "
&amp; DATEDIF(Base_Data[[#This Row],[JD received date]],Base_Data[[#This Row],[Offer date]],"M")&amp; " Months and "
&amp;DATEDIF(Base_Data[[#This Row],[JD received date]],Base_Data[[#This Row],[Offer date]],"Y")&amp; " Years"</calculatedColumnFormula>
    </tableColumn>
    <tableColumn id="44" xr3:uid="{904B0CA5-1514-4D11-958F-428994FE9828}" name="Drop Qtr" dataDxfId="26">
      <calculatedColumnFormula>IF(Base_Data[[#This Row],[Offer Drop Date(if any)]]="","",
IF(ISNUMBER(Base_Data[[#This Row],[Offer Drop Date(if any)]]),
"Q" &amp;ROUNDUP(MONTH(Base_Data[[#This Row],[Offer Drop Date(if any)]]/3),0),""))</calculatedColumnFormula>
    </tableColumn>
    <tableColumn id="49" xr3:uid="{24781A36-743E-46F3-A20C-42219D2962FC}" name="Joined Within SLA Yes/No_x000a_(SLA is 120 days from JD received date)" dataDxfId="25">
      <calculatedColumnFormula>IF(AND(Base_Data[[#This Row],[DOJ]]&lt;&gt;"",Base_Data[[#This Row],[DOJ]]&lt;=Base_Data[[#This Row],[JD received date]]+120),"Yes","No")</calculatedColumnFormula>
    </tableColumn>
    <tableColumn id="50" xr3:uid="{F9B8420C-CAA5-4B64-A59E-C467C22E450E}" name="Internal/External Fill_x000a_(Direct &amp; Referral is Internal fill)" dataDxfId="24">
      <calculatedColumnFormula>IF(OR(Base_Data[[#This Row],[Source]]="Direct", Base_Data[[#This Row],[Source]]="Referral"),"Internal Fill", "External Fill")</calculatedColumnFormula>
    </tableColumn>
  </tableColumns>
  <tableStyleInfo name="TableStyleMedium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256964-7632-473A-8208-BBBD8922151E}" name="Base_Data4" displayName="Base_Data4" ref="A1:Z191" totalsRowShown="0" headerRowDxfId="23" headerRowBorderDxfId="22" tableBorderDxfId="21" totalsRowBorderDxfId="20">
  <tableColumns count="26">
    <tableColumn id="1" xr3:uid="{88378277-E64D-4079-9664-6E529DD31626}" name="Sr No"/>
    <tableColumn id="6" xr3:uid="{10B7CB11-E7CE-464E-8677-7CA0B89E7856}" name="Service Line"/>
    <tableColumn id="9" xr3:uid="{F2F0CD63-9A34-491A-A31E-1FC7A6283CFC}" name="GEO"/>
    <tableColumn id="10" xr3:uid="{A2A2FEE4-091A-4042-BEF5-AEE05C4C06C2}" name="OnShore/Off Shore"/>
    <tableColumn id="16" xr3:uid="{5FC6265F-C762-476C-922F-CA0C01C033AD}" name="Level"/>
    <tableColumn id="18" xr3:uid="{6A750505-3F97-4C7B-B555-51C9298B3CA7}" name="Diversity Mix"/>
    <tableColumn id="20" xr3:uid="{1A33A73C-13FF-4256-865A-713BB475B342}" name="Source"/>
    <tableColumn id="23" xr3:uid="{DB85F1D4-A792-4CCD-8EC2-C77E4D7591AD}" name="Status"/>
    <tableColumn id="24" xr3:uid="{22EF2FB7-766C-46BE-A1AB-70F3C7987F3B}" name="DOJ" dataDxfId="19"/>
    <tableColumn id="25" xr3:uid="{0963E6C6-915E-434D-B661-FEB6C67F38A4}" name="JD received date" dataDxfId="18"/>
    <tableColumn id="27" xr3:uid="{96C43A6B-D63E-44F7-8C69-73F906397D21}" name="Offer date" dataDxfId="17"/>
    <tableColumn id="28" xr3:uid="{E26C5AC0-B95C-4653-8930-F6303AB34E78}" name="Offer Drop Date(if any)" dataDxfId="16"/>
    <tableColumn id="29" xr3:uid="{A52ABE0D-394D-44F3-93B4-EFBF293B8476}" name="Drop Month" dataDxfId="15"/>
    <tableColumn id="2" xr3:uid="{D6E189AB-4D2B-488A-A87E-2BD544444CBB}" name="Column1" dataDxfId="14">
      <calculatedColumnFormula>"Quat"&amp;ROUNDUP(MONTH(Base_Data4[[#This Row],[DOJ]])/3,0)</calculatedColumnFormula>
    </tableColumn>
    <tableColumn id="36" xr3:uid="{6E80FA99-94FA-4E59-9FD9-76D48E580FAE}" name="Year Offered" dataDxfId="13">
      <calculatedColumnFormula>TEXT(Base_Data4[[#This Row],[Offer date]],"YYY")</calculatedColumnFormula>
    </tableColumn>
    <tableColumn id="37" xr3:uid="{90D72404-7AB4-4403-A831-2DE32FDBFD6E}" name="Offered Month" dataDxfId="12">
      <calculatedColumnFormula>TEXT(Base_Data4[[#This Row],[Offer date]],"MMM")</calculatedColumnFormula>
    </tableColumn>
    <tableColumn id="38" xr3:uid="{3F7DB282-BE6E-47B8-A2E0-7F8B3D8481B5}" name="Offered Qtr" dataDxfId="11">
      <calculatedColumnFormula>"Q"&amp;ROUNDUP(MONTH(Base_Data4[[#This Row],[Offer date]])/3,0)</calculatedColumnFormula>
    </tableColumn>
    <tableColumn id="39" xr3:uid="{1CD4FA47-8783-426D-8987-A7DA5E8CFE6C}" name="Joined Month" dataDxfId="10">
      <calculatedColumnFormula>TEXT(Base_Data4[[#This Row],[DOJ]],"MMM")</calculatedColumnFormula>
    </tableColumn>
    <tableColumn id="40" xr3:uid="{B3425CF3-F071-4394-9389-463A9A72A85E}" name="Joined Qtr" dataDxfId="9">
      <calculatedColumnFormula>"Q"&amp;ROUNDUP(MONTH(Base_Data4[[#This Row],[DOJ]])/3,0)</calculatedColumnFormula>
    </tableColumn>
    <tableColumn id="3" xr3:uid="{ECF96D93-F41F-4A2B-A437-A7CA3C16496F}" name="Column2" dataDxfId="8">
      <calculatedColumnFormula>DATEDIF(Base_Data4[[#This Row],[Offer date]],Base_Data4[[#This Row],[DOJ]],"MD")&amp; "Days"</calculatedColumnFormula>
    </tableColumn>
    <tableColumn id="4" xr3:uid="{D8114551-6B2E-46ED-91B6-E22B8BC81672}" name="Column3" dataDxfId="7">
      <calculatedColumnFormula>DATEDIF(Base_Data4[[#This Row],[JD received date]],Base_Data4[[#This Row],[Offer date]],"D")&amp;"D"</calculatedColumnFormula>
    </tableColumn>
    <tableColumn id="41" xr3:uid="{B73DD255-F50E-4572-8954-5A07C07CBB42}" name="Joining Ageing _x000a_(Difference between JD received date and DOJ)" dataDxfId="6">
      <calculatedColumnFormula>DATEDIF(Base_Data4[[#This Row],[JD received date]],Base_Data4[[#This Row],[DOJ]],"mD")&amp; " Days "
&amp;DATEDIF(Base_Data4[[#This Row],[JD received date]],Base_Data4[[#This Row],[DOJ]],"YM")&amp; " Months and "
&amp;DATEDIF(Base_Data4[[#This Row],[JD received date]],Base_Data4[[#This Row],[DOJ]],"Y") &amp;" Years"</calculatedColumnFormula>
    </tableColumn>
    <tableColumn id="42" xr3:uid="{0ECC8D6A-17BB-454E-8695-2FCE8E387D2B}" name="offered Ageing_x000a_(Difference between JD received date and Offered date)" dataDxfId="5">
      <calculatedColumnFormula>DATEDIF(Base_Data4[[#This Row],[JD received date]],Base_Data4[[#This Row],[Offer date]],"D")&amp; " Days "
&amp; DATEDIF(Base_Data4[[#This Row],[JD received date]],Base_Data4[[#This Row],[Offer date]],"M")&amp; " Months and "
&amp;DATEDIF(Base_Data4[[#This Row],[JD received date]],Base_Data4[[#This Row],[Offer date]],"Y")&amp; " Years"</calculatedColumnFormula>
    </tableColumn>
    <tableColumn id="44" xr3:uid="{47CBE2A3-478C-4517-851F-4ECB6ABAB7A0}" name="Drop Qtr" dataDxfId="4">
      <calculatedColumnFormula>IF(Base_Data4[[#This Row],[Offer Drop Date(if any)]]="","",
IF(ISNUMBER(Base_Data4[[#This Row],[Offer Drop Date(if any)]]),
"Q" &amp;ROUNDUP(MONTH(Base_Data4[[#This Row],[Offer Drop Date(if any)]]/3),0),""))</calculatedColumnFormula>
    </tableColumn>
    <tableColumn id="49" xr3:uid="{1AB5AE2C-9A0D-4A24-8EC6-3C5AEB01C7C2}" name="Joined Within SLA Yes/No_x000a_(SLA is 120 days from JD received date)" dataDxfId="3">
      <calculatedColumnFormula>IF(AND(Base_Data4[[#This Row],[DOJ]]&lt;&gt;"",Base_Data4[[#This Row],[DOJ]]&lt;=Base_Data4[[#This Row],[JD received date]]+120),"Yes","No")</calculatedColumnFormula>
    </tableColumn>
    <tableColumn id="50" xr3:uid="{C8A66F8D-386A-427D-89CC-0F130676A905}" name="Internal/External Fill_x000a_(Direct &amp; Referral is Internal fill)" dataDxfId="2">
      <calculatedColumnFormula>IF(OR(Base_Data4[[#This Row],[Source]]="Direct", Base_Data4[[#This Row],[Source]]="Referral"),"Internal Fill", "External Fill")</calculatedColumnFormula>
    </tableColumn>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6E91D-695B-4507-A003-41F71CA17A54}">
  <dimension ref="A1:W192"/>
  <sheetViews>
    <sheetView topLeftCell="K1" zoomScaleNormal="100" workbookViewId="0">
      <pane ySplit="1" topLeftCell="A2" activePane="bottomLeft" state="frozen"/>
      <selection activeCell="A2" sqref="A2"/>
      <selection pane="bottomLeft" activeCell="T20" sqref="T20"/>
    </sheetView>
  </sheetViews>
  <sheetFormatPr defaultRowHeight="14.4" x14ac:dyDescent="0.3"/>
  <cols>
    <col min="1" max="1" width="8.109375" customWidth="1"/>
    <col min="2" max="2" width="19.44140625" bestFit="1" customWidth="1"/>
    <col min="3" max="3" width="10.5546875" bestFit="1" customWidth="1"/>
    <col min="4" max="4" width="16" bestFit="1" customWidth="1"/>
    <col min="5" max="5" width="8.109375" customWidth="1"/>
    <col min="6" max="6" width="15.33203125" customWidth="1"/>
    <col min="7" max="7" width="19" customWidth="1"/>
    <col min="8" max="8" width="10.6640625" bestFit="1" customWidth="1"/>
    <col min="9" max="9" width="11.44140625" bestFit="1" customWidth="1"/>
    <col min="10" max="10" width="18.6640625" customWidth="1"/>
    <col min="11" max="11" width="12.5546875" customWidth="1"/>
    <col min="12" max="12" width="18.6640625" bestFit="1" customWidth="1"/>
    <col min="13" max="13" width="13.6640625" customWidth="1"/>
    <col min="14" max="14" width="15" customWidth="1"/>
    <col min="15" max="15" width="16.33203125" customWidth="1"/>
    <col min="16" max="16" width="13.5546875" customWidth="1"/>
    <col min="17" max="17" width="15.33203125" style="7" customWidth="1"/>
    <col min="18" max="18" width="12.5546875" customWidth="1"/>
    <col min="19" max="19" width="31.109375" customWidth="1"/>
    <col min="20" max="20" width="26.88671875" customWidth="1"/>
    <col min="21" max="21" width="23.33203125" customWidth="1"/>
    <col min="22" max="22" width="38.77734375" customWidth="1"/>
    <col min="23" max="23" width="29.21875" customWidth="1"/>
    <col min="24" max="24" width="17.33203125" customWidth="1"/>
    <col min="25" max="25" width="6.5546875" customWidth="1"/>
    <col min="26" max="26" width="12.5546875" bestFit="1" customWidth="1"/>
    <col min="27" max="27" width="12.6640625" bestFit="1" customWidth="1"/>
    <col min="28" max="28" width="14.6640625" bestFit="1" customWidth="1"/>
  </cols>
  <sheetData>
    <row r="1" spans="1:23" x14ac:dyDescent="0.3">
      <c r="A1" s="32" t="s">
        <v>49</v>
      </c>
      <c r="B1" s="32"/>
      <c r="C1" s="32"/>
      <c r="D1" s="32"/>
      <c r="E1" s="32"/>
      <c r="F1" s="32"/>
      <c r="G1" s="32"/>
      <c r="H1" s="32"/>
      <c r="I1" s="32"/>
      <c r="J1" s="32"/>
      <c r="K1" s="32"/>
      <c r="L1" s="32"/>
      <c r="M1" s="32"/>
      <c r="N1" s="33" t="s">
        <v>80</v>
      </c>
      <c r="O1" s="33"/>
      <c r="P1" s="33"/>
      <c r="Q1" s="33"/>
      <c r="R1" s="33"/>
      <c r="S1" s="33"/>
      <c r="T1" s="33"/>
      <c r="U1" s="33"/>
      <c r="V1" s="33"/>
      <c r="W1" s="33"/>
    </row>
    <row r="2" spans="1:23" ht="41.4" x14ac:dyDescent="0.3">
      <c r="A2" s="1" t="s">
        <v>0</v>
      </c>
      <c r="B2" s="2" t="s">
        <v>1</v>
      </c>
      <c r="C2" s="2" t="s">
        <v>2</v>
      </c>
      <c r="D2" s="2" t="s">
        <v>3</v>
      </c>
      <c r="E2" s="2" t="s">
        <v>4</v>
      </c>
      <c r="F2" s="2" t="s">
        <v>5</v>
      </c>
      <c r="G2" s="2" t="s">
        <v>6</v>
      </c>
      <c r="H2" s="4" t="s">
        <v>7</v>
      </c>
      <c r="I2" s="3" t="s">
        <v>8</v>
      </c>
      <c r="J2" s="3" t="s">
        <v>9</v>
      </c>
      <c r="K2" s="2" t="s">
        <v>10</v>
      </c>
      <c r="L2" s="3" t="s">
        <v>11</v>
      </c>
      <c r="M2" s="3" t="s">
        <v>12</v>
      </c>
      <c r="N2" s="5" t="s">
        <v>13</v>
      </c>
      <c r="O2" s="5" t="s">
        <v>14</v>
      </c>
      <c r="P2" s="5" t="s">
        <v>15</v>
      </c>
      <c r="Q2" s="6" t="s">
        <v>16</v>
      </c>
      <c r="R2" s="5" t="s">
        <v>17</v>
      </c>
      <c r="S2" s="8" t="s">
        <v>45</v>
      </c>
      <c r="T2" s="8" t="s">
        <v>46</v>
      </c>
      <c r="U2" s="5" t="s">
        <v>18</v>
      </c>
      <c r="V2" s="8" t="s">
        <v>47</v>
      </c>
      <c r="W2" s="8" t="s">
        <v>48</v>
      </c>
    </row>
    <row r="3" spans="1:23" x14ac:dyDescent="0.3">
      <c r="A3">
        <v>1</v>
      </c>
      <c r="B3" t="s">
        <v>40</v>
      </c>
      <c r="C3" t="s">
        <v>20</v>
      </c>
      <c r="D3" t="s">
        <v>21</v>
      </c>
      <c r="E3" t="s">
        <v>43</v>
      </c>
      <c r="F3" t="s">
        <v>22</v>
      </c>
      <c r="G3" t="s">
        <v>23</v>
      </c>
      <c r="H3" t="s">
        <v>24</v>
      </c>
      <c r="I3" s="13">
        <v>45023</v>
      </c>
      <c r="J3" s="13">
        <v>44917</v>
      </c>
      <c r="K3" s="13">
        <v>44930</v>
      </c>
      <c r="L3" s="13" t="s">
        <v>19</v>
      </c>
      <c r="M3" s="13" t="s">
        <v>19</v>
      </c>
      <c r="N3" t="str">
        <f>TEXT(Base_Data[[#This Row],[Offer date]],"YYY")</f>
        <v>2023</v>
      </c>
      <c r="O3" t="str">
        <f>TEXT(Base_Data[[#This Row],[Offer date]],"MMM")</f>
        <v>Jan</v>
      </c>
      <c r="P3" t="str">
        <f>"Q"&amp;ROUNDUP(MONTH(Base_Data[[#This Row],[Offer date]])/3,0)</f>
        <v>Q1</v>
      </c>
      <c r="Q3" t="str">
        <f>TEXT(Base_Data[[#This Row],[DOJ]],"MMM")</f>
        <v>Apr</v>
      </c>
      <c r="R3" t="str">
        <f>"Q"&amp;ROUNDUP(MONTH(Base_Data[[#This Row],[DOJ]])/3,0)</f>
        <v>Q2</v>
      </c>
      <c r="S3" s="12" t="str">
        <f>DATEDIF(Base_Data[[#This Row],[JD received date]],Base_Data[[#This Row],[DOJ]],"MD")&amp; " Days "
&amp;DATEDIF(Base_Data[[#This Row],[JD received date]],Base_Data[[#This Row],[DOJ]],"YM")&amp; " Months and "
&amp;DATEDIF(Base_Data[[#This Row],[JD received date]],Base_Data[[#This Row],[DOJ]],"Y") &amp;" Years"</f>
        <v>16 Days 3 Months and 0 Years</v>
      </c>
      <c r="T3" t="str">
        <f>DATEDIF(Base_Data[[#This Row],[JD received date]],Base_Data[[#This Row],[Offer date]],"D")&amp; " Days "
&amp; DATEDIF(Base_Data[[#This Row],[JD received date]],Base_Data[[#This Row],[Offer date]],"M")&amp; " Months and "
&amp;DATEDIF(Base_Data[[#This Row],[JD received date]],Base_Data[[#This Row],[Offer date]],"Y")&amp; " Years"</f>
        <v>13 Days 0 Months and 0 Years</v>
      </c>
      <c r="U3" t="str">
        <f>IF(Base_Data[[#This Row],[Offer Drop Date(if any)]]="","",
IF(ISNUMBER(Base_Data[[#This Row],[Offer Drop Date(if any)]]),
"Q" &amp;ROUNDUP(MONTH(Base_Data[[#This Row],[Offer Drop Date(if any)]]/3),0),""))</f>
        <v/>
      </c>
      <c r="V3" t="str">
        <f>IF(AND(Base_Data[[#This Row],[DOJ]]&lt;&gt;"",Base_Data[[#This Row],[DOJ]]&lt;=Base_Data[[#This Row],[JD received date]]+120),"Yes","No")</f>
        <v>Yes</v>
      </c>
      <c r="W3" t="str">
        <f>IF(OR(Base_Data[[#This Row],[Source]]="Direct", Base_Data[[#This Row],[Source]]="Referral"),"Internal Fill", "External Fill")</f>
        <v>Internal Fill</v>
      </c>
    </row>
    <row r="4" spans="1:23" x14ac:dyDescent="0.3">
      <c r="A4">
        <v>2</v>
      </c>
      <c r="B4" t="s">
        <v>40</v>
      </c>
      <c r="C4" t="s">
        <v>20</v>
      </c>
      <c r="D4" t="s">
        <v>21</v>
      </c>
      <c r="E4" t="s">
        <v>44</v>
      </c>
      <c r="F4" t="s">
        <v>26</v>
      </c>
      <c r="G4" t="s">
        <v>23</v>
      </c>
      <c r="H4" t="s">
        <v>24</v>
      </c>
      <c r="I4" s="13">
        <v>45037</v>
      </c>
      <c r="J4" s="13">
        <v>44918</v>
      </c>
      <c r="K4" s="13">
        <v>44945</v>
      </c>
      <c r="L4" s="13" t="s">
        <v>19</v>
      </c>
      <c r="M4" s="13" t="s">
        <v>19</v>
      </c>
      <c r="N4" t="str">
        <f>TEXT(Base_Data[[#This Row],[Offer date]],"YYY")</f>
        <v>2023</v>
      </c>
      <c r="O4" t="str">
        <f>TEXT(Base_Data[[#This Row],[Offer date]],"MMM")</f>
        <v>Jan</v>
      </c>
      <c r="P4" t="str">
        <f>"Q"&amp;ROUNDUP(MONTH(Base_Data[[#This Row],[Offer date]])/3,0)</f>
        <v>Q1</v>
      </c>
      <c r="Q4" t="str">
        <f>TEXT(Base_Data[[#This Row],[DOJ]],"MMM")</f>
        <v>Apr</v>
      </c>
      <c r="R4" t="str">
        <f>"Q"&amp;ROUNDUP(MONTH(Base_Data[[#This Row],[DOJ]])/3,0)</f>
        <v>Q2</v>
      </c>
      <c r="S4" s="12" t="str">
        <f>DATEDIF(Base_Data[[#This Row],[JD received date]],Base_Data[[#This Row],[DOJ]],"MD")&amp; " Days "
&amp;DATEDIF(Base_Data[[#This Row],[JD received date]],Base_Data[[#This Row],[DOJ]],"YM")&amp; " Months and "
&amp;DATEDIF(Base_Data[[#This Row],[JD received date]],Base_Data[[#This Row],[DOJ]],"Y") &amp;" Years"</f>
        <v>29 Days 3 Months and 0 Years</v>
      </c>
      <c r="T4" t="str">
        <f>DATEDIF(Base_Data[[#This Row],[JD received date]],Base_Data[[#This Row],[Offer date]],"D")&amp; " Days "
&amp; DATEDIF(Base_Data[[#This Row],[JD received date]],Base_Data[[#This Row],[Offer date]],"M")&amp; " Months and "
&amp;DATEDIF(Base_Data[[#This Row],[JD received date]],Base_Data[[#This Row],[Offer date]],"Y")&amp; " Years"</f>
        <v>27 Days 0 Months and 0 Years</v>
      </c>
      <c r="U4" t="str">
        <f>IF(Base_Data[[#This Row],[Offer Drop Date(if any)]]="","",
IF(ISNUMBER(Base_Data[[#This Row],[Offer Drop Date(if any)]]),
"Q" &amp;ROUNDUP(MONTH(Base_Data[[#This Row],[Offer Drop Date(if any)]]/3),0),""))</f>
        <v/>
      </c>
      <c r="V4" t="str">
        <f>IF(AND(Base_Data[[#This Row],[DOJ]]&lt;&gt;"",Base_Data[[#This Row],[DOJ]]&lt;=Base_Data[[#This Row],[JD received date]]+120),"Yes","No")</f>
        <v>Yes</v>
      </c>
      <c r="W4" t="str">
        <f>IF(OR(Base_Data[[#This Row],[Source]]="Direct", Base_Data[[#This Row],[Source]]="Referral"),"Internal Fill", "External Fill")</f>
        <v>Internal Fill</v>
      </c>
    </row>
    <row r="5" spans="1:23" x14ac:dyDescent="0.3">
      <c r="A5">
        <v>3</v>
      </c>
      <c r="B5" t="s">
        <v>40</v>
      </c>
      <c r="C5" t="s">
        <v>20</v>
      </c>
      <c r="D5" t="s">
        <v>21</v>
      </c>
      <c r="E5" t="s">
        <v>43</v>
      </c>
      <c r="F5" t="s">
        <v>22</v>
      </c>
      <c r="G5" t="s">
        <v>23</v>
      </c>
      <c r="H5" t="s">
        <v>27</v>
      </c>
      <c r="I5" s="13">
        <v>45028</v>
      </c>
      <c r="J5" s="13">
        <v>44938</v>
      </c>
      <c r="K5" s="13">
        <v>44960</v>
      </c>
      <c r="L5" s="13">
        <v>45029</v>
      </c>
      <c r="M5" s="13">
        <v>45405</v>
      </c>
      <c r="N5" t="str">
        <f>TEXT(Base_Data[[#This Row],[Offer date]],"YYY")</f>
        <v>2023</v>
      </c>
      <c r="O5" t="str">
        <f>TEXT(Base_Data[[#This Row],[Offer date]],"MMM")</f>
        <v>Feb</v>
      </c>
      <c r="P5" t="str">
        <f>"Q"&amp;ROUNDUP(MONTH(Base_Data[[#This Row],[Offer date]])/3,0)</f>
        <v>Q1</v>
      </c>
      <c r="Q5" t="str">
        <f>TEXT(Base_Data[[#This Row],[DOJ]],"MMM")</f>
        <v>Apr</v>
      </c>
      <c r="R5" t="str">
        <f>"Q"&amp;ROUNDUP(MONTH(Base_Data[[#This Row],[DOJ]])/3,0)</f>
        <v>Q2</v>
      </c>
      <c r="S5" s="12" t="str">
        <f>DATEDIF(Base_Data[[#This Row],[JD received date]],Base_Data[[#This Row],[DOJ]],"MD")&amp; " Days "
&amp;DATEDIF(Base_Data[[#This Row],[JD received date]],Base_Data[[#This Row],[DOJ]],"YM")&amp; " Months and "
&amp;DATEDIF(Base_Data[[#This Row],[JD received date]],Base_Data[[#This Row],[DOJ]],"Y") &amp;" Years"</f>
        <v>0 Days 3 Months and 0 Years</v>
      </c>
      <c r="T5" t="str">
        <f>DATEDIF(Base_Data[[#This Row],[JD received date]],Base_Data[[#This Row],[Offer date]],"D")&amp; " Days "
&amp; DATEDIF(Base_Data[[#This Row],[JD received date]],Base_Data[[#This Row],[Offer date]],"M")&amp; " Months and "
&amp;DATEDIF(Base_Data[[#This Row],[JD received date]],Base_Data[[#This Row],[Offer date]],"Y")&amp; " Years"</f>
        <v>22 Days 0 Months and 0 Years</v>
      </c>
      <c r="U5" t="str">
        <f>IF(Base_Data[[#This Row],[Offer Drop Date(if any)]]="","",
IF(ISNUMBER(Base_Data[[#This Row],[Offer Drop Date(if any)]]),
"Q" &amp;ROUNDUP(MONTH(Base_Data[[#This Row],[Offer Drop Date(if any)]]/3),0),""))</f>
        <v>Q2</v>
      </c>
      <c r="V5" t="str">
        <f>IF(AND(Base_Data[[#This Row],[DOJ]]&lt;&gt;"",Base_Data[[#This Row],[DOJ]]&lt;=Base_Data[[#This Row],[JD received date]]+120),"Yes","No")</f>
        <v>Yes</v>
      </c>
      <c r="W5" t="str">
        <f>IF(OR(Base_Data[[#This Row],[Source]]="Direct", Base_Data[[#This Row],[Source]]="Referral"),"Internal Fill", "External Fill")</f>
        <v>Internal Fill</v>
      </c>
    </row>
    <row r="6" spans="1:23" x14ac:dyDescent="0.3">
      <c r="A6">
        <v>4</v>
      </c>
      <c r="B6" t="s">
        <v>37</v>
      </c>
      <c r="C6" t="s">
        <v>20</v>
      </c>
      <c r="D6" t="s">
        <v>21</v>
      </c>
      <c r="E6" t="s">
        <v>42</v>
      </c>
      <c r="F6" t="s">
        <v>26</v>
      </c>
      <c r="G6" t="s">
        <v>28</v>
      </c>
      <c r="H6" t="s">
        <v>24</v>
      </c>
      <c r="I6" s="13">
        <v>45026</v>
      </c>
      <c r="J6" s="13">
        <v>44935</v>
      </c>
      <c r="K6" s="13">
        <v>44963</v>
      </c>
      <c r="L6" s="13" t="s">
        <v>19</v>
      </c>
      <c r="M6" s="13" t="s">
        <v>19</v>
      </c>
      <c r="N6" t="str">
        <f>TEXT(Base_Data[[#This Row],[Offer date]],"YYY")</f>
        <v>2023</v>
      </c>
      <c r="O6" t="str">
        <f>TEXT(Base_Data[[#This Row],[Offer date]],"MMM")</f>
        <v>Feb</v>
      </c>
      <c r="P6" t="str">
        <f>"Q"&amp;ROUNDUP(MONTH(Base_Data[[#This Row],[Offer date]])/3,0)</f>
        <v>Q1</v>
      </c>
      <c r="Q6" t="str">
        <f>TEXT(Base_Data[[#This Row],[DOJ]],"MMM")</f>
        <v>Apr</v>
      </c>
      <c r="R6" t="str">
        <f>"Q"&amp;ROUNDUP(MONTH(Base_Data[[#This Row],[DOJ]])/3,0)</f>
        <v>Q2</v>
      </c>
      <c r="S6" s="12" t="str">
        <f>DATEDIF(Base_Data[[#This Row],[JD received date]],Base_Data[[#This Row],[DOJ]],"MD")&amp; " Days "
&amp;DATEDIF(Base_Data[[#This Row],[JD received date]],Base_Data[[#This Row],[DOJ]],"YM")&amp; " Months and "
&amp;DATEDIF(Base_Data[[#This Row],[JD received date]],Base_Data[[#This Row],[DOJ]],"Y") &amp;" Years"</f>
        <v>1 Days 3 Months and 0 Years</v>
      </c>
      <c r="T6" t="str">
        <f>DATEDIF(Base_Data[[#This Row],[JD received date]],Base_Data[[#This Row],[Offer date]],"D")&amp; " Days "
&amp; DATEDIF(Base_Data[[#This Row],[JD received date]],Base_Data[[#This Row],[Offer date]],"M")&amp; " Months and "
&amp;DATEDIF(Base_Data[[#This Row],[JD received date]],Base_Data[[#This Row],[Offer date]],"Y")&amp; " Years"</f>
        <v>28 Days 0 Months and 0 Years</v>
      </c>
      <c r="U6" t="str">
        <f>IF(Base_Data[[#This Row],[Offer Drop Date(if any)]]="","",
IF(ISNUMBER(Base_Data[[#This Row],[Offer Drop Date(if any)]]),
"Q" &amp;ROUNDUP(MONTH(Base_Data[[#This Row],[Offer Drop Date(if any)]]/3),0),""))</f>
        <v/>
      </c>
      <c r="V6" t="str">
        <f>IF(AND(Base_Data[[#This Row],[DOJ]]&lt;&gt;"",Base_Data[[#This Row],[DOJ]]&lt;=Base_Data[[#This Row],[JD received date]]+120),"Yes","No")</f>
        <v>Yes</v>
      </c>
      <c r="W6" t="str">
        <f>IF(OR(Base_Data[[#This Row],[Source]]="Direct", Base_Data[[#This Row],[Source]]="Referral"),"Internal Fill", "External Fill")</f>
        <v>Internal Fill</v>
      </c>
    </row>
    <row r="7" spans="1:23" x14ac:dyDescent="0.3">
      <c r="A7">
        <v>5</v>
      </c>
      <c r="B7" t="s">
        <v>40</v>
      </c>
      <c r="C7" t="s">
        <v>20</v>
      </c>
      <c r="D7" t="s">
        <v>21</v>
      </c>
      <c r="E7" t="s">
        <v>42</v>
      </c>
      <c r="F7" t="s">
        <v>25</v>
      </c>
      <c r="G7" t="s">
        <v>23</v>
      </c>
      <c r="H7" t="s">
        <v>24</v>
      </c>
      <c r="I7" s="13">
        <v>45049</v>
      </c>
      <c r="J7" s="13">
        <v>44943</v>
      </c>
      <c r="K7" s="13">
        <v>44958</v>
      </c>
      <c r="L7" s="13" t="s">
        <v>19</v>
      </c>
      <c r="M7" s="13" t="s">
        <v>19</v>
      </c>
      <c r="N7" t="str">
        <f>TEXT(Base_Data[[#This Row],[Offer date]],"YYY")</f>
        <v>2023</v>
      </c>
      <c r="O7" t="str">
        <f>TEXT(Base_Data[[#This Row],[Offer date]],"MMM")</f>
        <v>Feb</v>
      </c>
      <c r="P7" t="str">
        <f>"Q"&amp;ROUNDUP(MONTH(Base_Data[[#This Row],[Offer date]])/3,0)</f>
        <v>Q1</v>
      </c>
      <c r="Q7" t="str">
        <f>TEXT(Base_Data[[#This Row],[DOJ]],"MMM")</f>
        <v>May</v>
      </c>
      <c r="R7" t="str">
        <f>"Q"&amp;ROUNDUP(MONTH(Base_Data[[#This Row],[DOJ]])/3,0)</f>
        <v>Q2</v>
      </c>
      <c r="S7" s="12" t="str">
        <f>DATEDIF(Base_Data[[#This Row],[JD received date]],Base_Data[[#This Row],[DOJ]],"MD")&amp; " Days "
&amp;DATEDIF(Base_Data[[#This Row],[JD received date]],Base_Data[[#This Row],[DOJ]],"YM")&amp; " Months and "
&amp;DATEDIF(Base_Data[[#This Row],[JD received date]],Base_Data[[#This Row],[DOJ]],"Y") &amp;" Years"</f>
        <v>16 Days 3 Months and 0 Years</v>
      </c>
      <c r="T7" t="str">
        <f>DATEDIF(Base_Data[[#This Row],[JD received date]],Base_Data[[#This Row],[Offer date]],"D")&amp; " Days "
&amp; DATEDIF(Base_Data[[#This Row],[JD received date]],Base_Data[[#This Row],[Offer date]],"M")&amp; " Months and "
&amp;DATEDIF(Base_Data[[#This Row],[JD received date]],Base_Data[[#This Row],[Offer date]],"Y")&amp; " Years"</f>
        <v>15 Days 0 Months and 0 Years</v>
      </c>
      <c r="U7" t="str">
        <f>IF(Base_Data[[#This Row],[Offer Drop Date(if any)]]="","",
IF(ISNUMBER(Base_Data[[#This Row],[Offer Drop Date(if any)]]),
"Q" &amp;ROUNDUP(MONTH(Base_Data[[#This Row],[Offer Drop Date(if any)]]/3),0),""))</f>
        <v/>
      </c>
      <c r="V7" t="str">
        <f>IF(AND(Base_Data[[#This Row],[DOJ]]&lt;&gt;"",Base_Data[[#This Row],[DOJ]]&lt;=Base_Data[[#This Row],[JD received date]]+120),"Yes","No")</f>
        <v>Yes</v>
      </c>
      <c r="W7" t="str">
        <f>IF(OR(Base_Data[[#This Row],[Source]]="Direct", Base_Data[[#This Row],[Source]]="Referral"),"Internal Fill", "External Fill")</f>
        <v>Internal Fill</v>
      </c>
    </row>
    <row r="8" spans="1:23" x14ac:dyDescent="0.3">
      <c r="A8">
        <v>6</v>
      </c>
      <c r="B8" t="s">
        <v>40</v>
      </c>
      <c r="C8" t="s">
        <v>20</v>
      </c>
      <c r="D8" t="s">
        <v>21</v>
      </c>
      <c r="E8" t="s">
        <v>42</v>
      </c>
      <c r="F8" t="s">
        <v>26</v>
      </c>
      <c r="G8" t="s">
        <v>29</v>
      </c>
      <c r="H8" t="s">
        <v>24</v>
      </c>
      <c r="I8" s="13">
        <v>45057</v>
      </c>
      <c r="J8" s="13">
        <v>44886</v>
      </c>
      <c r="K8" s="13">
        <v>44965</v>
      </c>
      <c r="L8" s="13" t="s">
        <v>19</v>
      </c>
      <c r="M8" s="13" t="s">
        <v>19</v>
      </c>
      <c r="N8" t="str">
        <f>TEXT(Base_Data[[#This Row],[Offer date]],"YYY")</f>
        <v>2023</v>
      </c>
      <c r="O8" t="str">
        <f>TEXT(Base_Data[[#This Row],[Offer date]],"MMM")</f>
        <v>Feb</v>
      </c>
      <c r="P8" t="str">
        <f>"Q"&amp;ROUNDUP(MONTH(Base_Data[[#This Row],[Offer date]])/3,0)</f>
        <v>Q1</v>
      </c>
      <c r="Q8" t="str">
        <f>TEXT(Base_Data[[#This Row],[DOJ]],"MMM")</f>
        <v>May</v>
      </c>
      <c r="R8" t="str">
        <f>"Q"&amp;ROUNDUP(MONTH(Base_Data[[#This Row],[DOJ]])/3,0)</f>
        <v>Q2</v>
      </c>
      <c r="S8" s="12" t="str">
        <f>DATEDIF(Base_Data[[#This Row],[JD received date]],Base_Data[[#This Row],[DOJ]],"MD")&amp; " Days "
&amp;DATEDIF(Base_Data[[#This Row],[JD received date]],Base_Data[[#This Row],[DOJ]],"YM")&amp; " Months and "
&amp;DATEDIF(Base_Data[[#This Row],[JD received date]],Base_Data[[#This Row],[DOJ]],"Y") &amp;" Years"</f>
        <v>20 Days 5 Months and 0 Years</v>
      </c>
      <c r="T8" t="str">
        <f>DATEDIF(Base_Data[[#This Row],[JD received date]],Base_Data[[#This Row],[Offer date]],"D")&amp; " Days "
&amp; DATEDIF(Base_Data[[#This Row],[JD received date]],Base_Data[[#This Row],[Offer date]],"M")&amp; " Months and "
&amp;DATEDIF(Base_Data[[#This Row],[JD received date]],Base_Data[[#This Row],[Offer date]],"Y")&amp; " Years"</f>
        <v>79 Days 2 Months and 0 Years</v>
      </c>
      <c r="U8" t="str">
        <f>IF(Base_Data[[#This Row],[Offer Drop Date(if any)]]="","",
IF(ISNUMBER(Base_Data[[#This Row],[Offer Drop Date(if any)]]),
"Q" &amp;ROUNDUP(MONTH(Base_Data[[#This Row],[Offer Drop Date(if any)]]/3),0),""))</f>
        <v/>
      </c>
      <c r="V8" t="str">
        <f>IF(AND(Base_Data[[#This Row],[DOJ]]&lt;&gt;"",Base_Data[[#This Row],[DOJ]]&lt;=Base_Data[[#This Row],[JD received date]]+120),"Yes","No")</f>
        <v>No</v>
      </c>
      <c r="W8" t="str">
        <f>IF(OR(Base_Data[[#This Row],[Source]]="Direct", Base_Data[[#This Row],[Source]]="Referral"),"Internal Fill", "External Fill")</f>
        <v>External Fill</v>
      </c>
    </row>
    <row r="9" spans="1:23" x14ac:dyDescent="0.3">
      <c r="A9">
        <v>7</v>
      </c>
      <c r="B9" t="s">
        <v>40</v>
      </c>
      <c r="C9" t="s">
        <v>20</v>
      </c>
      <c r="D9" t="s">
        <v>21</v>
      </c>
      <c r="E9" t="s">
        <v>42</v>
      </c>
      <c r="F9" t="s">
        <v>22</v>
      </c>
      <c r="G9" t="s">
        <v>23</v>
      </c>
      <c r="H9" t="s">
        <v>27</v>
      </c>
      <c r="I9" s="13">
        <v>45033</v>
      </c>
      <c r="J9" s="13">
        <v>44911</v>
      </c>
      <c r="K9" s="13">
        <v>44963</v>
      </c>
      <c r="L9" s="13">
        <v>45033</v>
      </c>
      <c r="M9" s="13">
        <v>45405</v>
      </c>
      <c r="N9" t="str">
        <f>TEXT(Base_Data[[#This Row],[Offer date]],"YYY")</f>
        <v>2023</v>
      </c>
      <c r="O9" t="str">
        <f>TEXT(Base_Data[[#This Row],[Offer date]],"MMM")</f>
        <v>Feb</v>
      </c>
      <c r="P9" t="str">
        <f>"Q"&amp;ROUNDUP(MONTH(Base_Data[[#This Row],[Offer date]])/3,0)</f>
        <v>Q1</v>
      </c>
      <c r="Q9" t="str">
        <f>TEXT(Base_Data[[#This Row],[DOJ]],"MMM")</f>
        <v>Apr</v>
      </c>
      <c r="R9" t="str">
        <f>"Q"&amp;ROUNDUP(MONTH(Base_Data[[#This Row],[DOJ]])/3,0)</f>
        <v>Q2</v>
      </c>
      <c r="S9" s="12" t="str">
        <f>DATEDIF(Base_Data[[#This Row],[JD received date]],Base_Data[[#This Row],[DOJ]],"MD")&amp; " Days "
&amp;DATEDIF(Base_Data[[#This Row],[JD received date]],Base_Data[[#This Row],[DOJ]],"YM")&amp; " Months and "
&amp;DATEDIF(Base_Data[[#This Row],[JD received date]],Base_Data[[#This Row],[DOJ]],"Y") &amp;" Years"</f>
        <v>1 Days 4 Months and 0 Years</v>
      </c>
      <c r="T9" t="str">
        <f>DATEDIF(Base_Data[[#This Row],[JD received date]],Base_Data[[#This Row],[Offer date]],"D")&amp; " Days "
&amp; DATEDIF(Base_Data[[#This Row],[JD received date]],Base_Data[[#This Row],[Offer date]],"M")&amp; " Months and "
&amp;DATEDIF(Base_Data[[#This Row],[JD received date]],Base_Data[[#This Row],[Offer date]],"Y")&amp; " Years"</f>
        <v>52 Days 1 Months and 0 Years</v>
      </c>
      <c r="U9" t="str">
        <f>IF(Base_Data[[#This Row],[Offer Drop Date(if any)]]="","",
IF(ISNUMBER(Base_Data[[#This Row],[Offer Drop Date(if any)]]),
"Q" &amp;ROUNDUP(MONTH(Base_Data[[#This Row],[Offer Drop Date(if any)]]/3),0),""))</f>
        <v>Q2</v>
      </c>
      <c r="V9" t="str">
        <f>IF(AND(Base_Data[[#This Row],[DOJ]]&lt;&gt;"",Base_Data[[#This Row],[DOJ]]&lt;=Base_Data[[#This Row],[JD received date]]+120),"Yes","No")</f>
        <v>No</v>
      </c>
      <c r="W9" t="str">
        <f>IF(OR(Base_Data[[#This Row],[Source]]="Direct", Base_Data[[#This Row],[Source]]="Referral"),"Internal Fill", "External Fill")</f>
        <v>Internal Fill</v>
      </c>
    </row>
    <row r="10" spans="1:23" x14ac:dyDescent="0.3">
      <c r="A10">
        <v>8</v>
      </c>
      <c r="B10" t="s">
        <v>39</v>
      </c>
      <c r="C10" t="s">
        <v>20</v>
      </c>
      <c r="D10" t="s">
        <v>21</v>
      </c>
      <c r="E10" t="s">
        <v>42</v>
      </c>
      <c r="F10" t="s">
        <v>26</v>
      </c>
      <c r="G10" t="s">
        <v>23</v>
      </c>
      <c r="H10" t="s">
        <v>24</v>
      </c>
      <c r="I10" s="13">
        <v>45040</v>
      </c>
      <c r="J10" s="13">
        <v>44964</v>
      </c>
      <c r="K10" s="13">
        <v>44967</v>
      </c>
      <c r="L10" s="13" t="s">
        <v>19</v>
      </c>
      <c r="M10" s="13" t="s">
        <v>19</v>
      </c>
      <c r="N10" t="str">
        <f>TEXT(Base_Data[[#This Row],[Offer date]],"YYY")</f>
        <v>2023</v>
      </c>
      <c r="O10" t="str">
        <f>TEXT(Base_Data[[#This Row],[Offer date]],"MMM")</f>
        <v>Feb</v>
      </c>
      <c r="P10" t="str">
        <f>"Q"&amp;ROUNDUP(MONTH(Base_Data[[#This Row],[Offer date]])/3,0)</f>
        <v>Q1</v>
      </c>
      <c r="Q10" t="str">
        <f>TEXT(Base_Data[[#This Row],[DOJ]],"MMM")</f>
        <v>Apr</v>
      </c>
      <c r="R10" t="str">
        <f>"Q"&amp;ROUNDUP(MONTH(Base_Data[[#This Row],[DOJ]])/3,0)</f>
        <v>Q2</v>
      </c>
      <c r="S10" s="12" t="str">
        <f>DATEDIF(Base_Data[[#This Row],[JD received date]],Base_Data[[#This Row],[DOJ]],"MD")&amp; " Days "
&amp;DATEDIF(Base_Data[[#This Row],[JD received date]],Base_Data[[#This Row],[DOJ]],"YM")&amp; " Months and "
&amp;DATEDIF(Base_Data[[#This Row],[JD received date]],Base_Data[[#This Row],[DOJ]],"Y") &amp;" Years"</f>
        <v>17 Days 2 Months and 0 Years</v>
      </c>
      <c r="T10" t="str">
        <f>DATEDIF(Base_Data[[#This Row],[JD received date]],Base_Data[[#This Row],[Offer date]],"D")&amp; " Days "
&amp; DATEDIF(Base_Data[[#This Row],[JD received date]],Base_Data[[#This Row],[Offer date]],"M")&amp; " Months and "
&amp;DATEDIF(Base_Data[[#This Row],[JD received date]],Base_Data[[#This Row],[Offer date]],"Y")&amp; " Years"</f>
        <v>3 Days 0 Months and 0 Years</v>
      </c>
      <c r="U10" t="str">
        <f>IF(Base_Data[[#This Row],[Offer Drop Date(if any)]]="","",
IF(ISNUMBER(Base_Data[[#This Row],[Offer Drop Date(if any)]]),
"Q" &amp;ROUNDUP(MONTH(Base_Data[[#This Row],[Offer Drop Date(if any)]]/3),0),""))</f>
        <v/>
      </c>
      <c r="V10" t="str">
        <f>IF(AND(Base_Data[[#This Row],[DOJ]]&lt;&gt;"",Base_Data[[#This Row],[DOJ]]&lt;=Base_Data[[#This Row],[JD received date]]+120),"Yes","No")</f>
        <v>Yes</v>
      </c>
      <c r="W10" t="str">
        <f>IF(OR(Base_Data[[#This Row],[Source]]="Direct", Base_Data[[#This Row],[Source]]="Referral"),"Internal Fill", "External Fill")</f>
        <v>Internal Fill</v>
      </c>
    </row>
    <row r="11" spans="1:23" x14ac:dyDescent="0.3">
      <c r="A11">
        <v>9</v>
      </c>
      <c r="B11" t="s">
        <v>38</v>
      </c>
      <c r="C11" t="s">
        <v>20</v>
      </c>
      <c r="D11" t="s">
        <v>21</v>
      </c>
      <c r="E11" t="s">
        <v>43</v>
      </c>
      <c r="F11" t="s">
        <v>22</v>
      </c>
      <c r="G11" t="s">
        <v>23</v>
      </c>
      <c r="H11" t="s">
        <v>24</v>
      </c>
      <c r="I11" s="13">
        <v>45061</v>
      </c>
      <c r="J11" s="13">
        <v>44954</v>
      </c>
      <c r="K11" s="13">
        <v>44967</v>
      </c>
      <c r="L11" s="13" t="s">
        <v>19</v>
      </c>
      <c r="M11" s="13" t="s">
        <v>19</v>
      </c>
      <c r="N11" t="str">
        <f>TEXT(Base_Data[[#This Row],[Offer date]],"YYY")</f>
        <v>2023</v>
      </c>
      <c r="O11" t="str">
        <f>TEXT(Base_Data[[#This Row],[Offer date]],"MMM")</f>
        <v>Feb</v>
      </c>
      <c r="P11" t="str">
        <f>"Q"&amp;ROUNDUP(MONTH(Base_Data[[#This Row],[Offer date]])/3,0)</f>
        <v>Q1</v>
      </c>
      <c r="Q11" t="str">
        <f>TEXT(Base_Data[[#This Row],[DOJ]],"MMM")</f>
        <v>May</v>
      </c>
      <c r="R11" t="str">
        <f>"Q"&amp;ROUNDUP(MONTH(Base_Data[[#This Row],[DOJ]])/3,0)</f>
        <v>Q2</v>
      </c>
      <c r="S11" s="12" t="str">
        <f>DATEDIF(Base_Data[[#This Row],[JD received date]],Base_Data[[#This Row],[DOJ]],"MD")&amp; " Days "
&amp;DATEDIF(Base_Data[[#This Row],[JD received date]],Base_Data[[#This Row],[DOJ]],"YM")&amp; " Months and "
&amp;DATEDIF(Base_Data[[#This Row],[JD received date]],Base_Data[[#This Row],[DOJ]],"Y") &amp;" Years"</f>
        <v>17 Days 3 Months and 0 Years</v>
      </c>
      <c r="T11" t="str">
        <f>DATEDIF(Base_Data[[#This Row],[JD received date]],Base_Data[[#This Row],[Offer date]],"D")&amp; " Days "
&amp; DATEDIF(Base_Data[[#This Row],[JD received date]],Base_Data[[#This Row],[Offer date]],"M")&amp; " Months and "
&amp;DATEDIF(Base_Data[[#This Row],[JD received date]],Base_Data[[#This Row],[Offer date]],"Y")&amp; " Years"</f>
        <v>13 Days 0 Months and 0 Years</v>
      </c>
      <c r="U11" t="str">
        <f>IF(Base_Data[[#This Row],[Offer Drop Date(if any)]]="","",
IF(ISNUMBER(Base_Data[[#This Row],[Offer Drop Date(if any)]]),
"Q" &amp;ROUNDUP(MONTH(Base_Data[[#This Row],[Offer Drop Date(if any)]]/3),0),""))</f>
        <v/>
      </c>
      <c r="V11" t="str">
        <f>IF(AND(Base_Data[[#This Row],[DOJ]]&lt;&gt;"",Base_Data[[#This Row],[DOJ]]&lt;=Base_Data[[#This Row],[JD received date]]+120),"Yes","No")</f>
        <v>Yes</v>
      </c>
      <c r="W11" t="str">
        <f>IF(OR(Base_Data[[#This Row],[Source]]="Direct", Base_Data[[#This Row],[Source]]="Referral"),"Internal Fill", "External Fill")</f>
        <v>Internal Fill</v>
      </c>
    </row>
    <row r="12" spans="1:23" x14ac:dyDescent="0.3">
      <c r="A12">
        <v>10</v>
      </c>
      <c r="B12" t="s">
        <v>37</v>
      </c>
      <c r="C12" t="s">
        <v>20</v>
      </c>
      <c r="D12" t="s">
        <v>21</v>
      </c>
      <c r="E12" t="s">
        <v>44</v>
      </c>
      <c r="F12" t="s">
        <v>22</v>
      </c>
      <c r="G12" t="s">
        <v>29</v>
      </c>
      <c r="H12" t="s">
        <v>27</v>
      </c>
      <c r="I12" s="13">
        <v>45054</v>
      </c>
      <c r="J12" s="13">
        <v>44929</v>
      </c>
      <c r="K12" s="13">
        <v>44964</v>
      </c>
      <c r="L12" s="13">
        <v>45046</v>
      </c>
      <c r="M12" s="13">
        <v>45405</v>
      </c>
      <c r="N12" t="str">
        <f>TEXT(Base_Data[[#This Row],[Offer date]],"YYY")</f>
        <v>2023</v>
      </c>
      <c r="O12" t="str">
        <f>TEXT(Base_Data[[#This Row],[Offer date]],"MMM")</f>
        <v>Feb</v>
      </c>
      <c r="P12" t="str">
        <f>"Q"&amp;ROUNDUP(MONTH(Base_Data[[#This Row],[Offer date]])/3,0)</f>
        <v>Q1</v>
      </c>
      <c r="Q12" t="str">
        <f>TEXT(Base_Data[[#This Row],[DOJ]],"MMM")</f>
        <v>May</v>
      </c>
      <c r="R12" t="str">
        <f>"Q"&amp;ROUNDUP(MONTH(Base_Data[[#This Row],[DOJ]])/3,0)</f>
        <v>Q2</v>
      </c>
      <c r="S12" s="12" t="str">
        <f>DATEDIF(Base_Data[[#This Row],[JD received date]],Base_Data[[#This Row],[DOJ]],"MD")&amp; " Days "
&amp;DATEDIF(Base_Data[[#This Row],[JD received date]],Base_Data[[#This Row],[DOJ]],"YM")&amp; " Months and "
&amp;DATEDIF(Base_Data[[#This Row],[JD received date]],Base_Data[[#This Row],[DOJ]],"Y") &amp;" Years"</f>
        <v>5 Days 4 Months and 0 Years</v>
      </c>
      <c r="T12" t="str">
        <f>DATEDIF(Base_Data[[#This Row],[JD received date]],Base_Data[[#This Row],[Offer date]],"D")&amp; " Days "
&amp; DATEDIF(Base_Data[[#This Row],[JD received date]],Base_Data[[#This Row],[Offer date]],"M")&amp; " Months and "
&amp;DATEDIF(Base_Data[[#This Row],[JD received date]],Base_Data[[#This Row],[Offer date]],"Y")&amp; " Years"</f>
        <v>35 Days 1 Months and 0 Years</v>
      </c>
      <c r="U12" t="str">
        <f>IF(Base_Data[[#This Row],[Offer Drop Date(if any)]]="","",
IF(ISNUMBER(Base_Data[[#This Row],[Offer Drop Date(if any)]]),
"Q" &amp;ROUNDUP(MONTH(Base_Data[[#This Row],[Offer Drop Date(if any)]]/3),0),""))</f>
        <v>Q2</v>
      </c>
      <c r="V12" t="str">
        <f>IF(AND(Base_Data[[#This Row],[DOJ]]&lt;&gt;"",Base_Data[[#This Row],[DOJ]]&lt;=Base_Data[[#This Row],[JD received date]]+120),"Yes","No")</f>
        <v>No</v>
      </c>
      <c r="W12" t="str">
        <f>IF(OR(Base_Data[[#This Row],[Source]]="Direct", Base_Data[[#This Row],[Source]]="Referral"),"Internal Fill", "External Fill")</f>
        <v>External Fill</v>
      </c>
    </row>
    <row r="13" spans="1:23" x14ac:dyDescent="0.3">
      <c r="A13">
        <v>11</v>
      </c>
      <c r="B13" t="s">
        <v>38</v>
      </c>
      <c r="C13" t="s">
        <v>20</v>
      </c>
      <c r="D13" t="s">
        <v>21</v>
      </c>
      <c r="E13" t="s">
        <v>42</v>
      </c>
      <c r="F13" t="s">
        <v>22</v>
      </c>
      <c r="G13" t="s">
        <v>23</v>
      </c>
      <c r="H13" t="s">
        <v>24</v>
      </c>
      <c r="I13" s="13">
        <v>45061</v>
      </c>
      <c r="J13" s="13">
        <v>44941</v>
      </c>
      <c r="K13" s="13">
        <v>44967</v>
      </c>
      <c r="L13" s="13" t="s">
        <v>19</v>
      </c>
      <c r="M13" s="13" t="s">
        <v>19</v>
      </c>
      <c r="N13" t="str">
        <f>TEXT(Base_Data[[#This Row],[Offer date]],"YYY")</f>
        <v>2023</v>
      </c>
      <c r="O13" t="str">
        <f>TEXT(Base_Data[[#This Row],[Offer date]],"MMM")</f>
        <v>Feb</v>
      </c>
      <c r="P13" t="str">
        <f>"Q"&amp;ROUNDUP(MONTH(Base_Data[[#This Row],[Offer date]])/3,0)</f>
        <v>Q1</v>
      </c>
      <c r="Q13" t="str">
        <f>TEXT(Base_Data[[#This Row],[DOJ]],"MMM")</f>
        <v>May</v>
      </c>
      <c r="R13" t="str">
        <f>"Q"&amp;ROUNDUP(MONTH(Base_Data[[#This Row],[DOJ]])/3,0)</f>
        <v>Q2</v>
      </c>
      <c r="S13" s="12" t="str">
        <f>DATEDIF(Base_Data[[#This Row],[JD received date]],Base_Data[[#This Row],[DOJ]],"MD")&amp; " Days "
&amp;DATEDIF(Base_Data[[#This Row],[JD received date]],Base_Data[[#This Row],[DOJ]],"YM")&amp; " Months and "
&amp;DATEDIF(Base_Data[[#This Row],[JD received date]],Base_Data[[#This Row],[DOJ]],"Y") &amp;" Years"</f>
        <v>0 Days 4 Months and 0 Years</v>
      </c>
      <c r="T13" t="str">
        <f>DATEDIF(Base_Data[[#This Row],[JD received date]],Base_Data[[#This Row],[Offer date]],"D")&amp; " Days "
&amp; DATEDIF(Base_Data[[#This Row],[JD received date]],Base_Data[[#This Row],[Offer date]],"M")&amp; " Months and "
&amp;DATEDIF(Base_Data[[#This Row],[JD received date]],Base_Data[[#This Row],[Offer date]],"Y")&amp; " Years"</f>
        <v>26 Days 0 Months and 0 Years</v>
      </c>
      <c r="U13" t="str">
        <f>IF(Base_Data[[#This Row],[Offer Drop Date(if any)]]="","",
IF(ISNUMBER(Base_Data[[#This Row],[Offer Drop Date(if any)]]),
"Q" &amp;ROUNDUP(MONTH(Base_Data[[#This Row],[Offer Drop Date(if any)]]/3),0),""))</f>
        <v/>
      </c>
      <c r="V13" t="str">
        <f>IF(AND(Base_Data[[#This Row],[DOJ]]&lt;&gt;"",Base_Data[[#This Row],[DOJ]]&lt;=Base_Data[[#This Row],[JD received date]]+120),"Yes","No")</f>
        <v>Yes</v>
      </c>
      <c r="W13" t="str">
        <f>IF(OR(Base_Data[[#This Row],[Source]]="Direct", Base_Data[[#This Row],[Source]]="Referral"),"Internal Fill", "External Fill")</f>
        <v>Internal Fill</v>
      </c>
    </row>
    <row r="14" spans="1:23" x14ac:dyDescent="0.3">
      <c r="A14">
        <v>12</v>
      </c>
      <c r="B14" t="s">
        <v>40</v>
      </c>
      <c r="C14" t="s">
        <v>20</v>
      </c>
      <c r="D14" t="s">
        <v>21</v>
      </c>
      <c r="E14" t="s">
        <v>42</v>
      </c>
      <c r="F14" t="s">
        <v>22</v>
      </c>
      <c r="G14" t="s">
        <v>23</v>
      </c>
      <c r="H14" t="s">
        <v>24</v>
      </c>
      <c r="I14" s="13">
        <v>45049</v>
      </c>
      <c r="J14" s="13">
        <v>44953</v>
      </c>
      <c r="K14" s="13">
        <v>44978</v>
      </c>
      <c r="L14" s="13" t="s">
        <v>19</v>
      </c>
      <c r="M14" s="13" t="s">
        <v>19</v>
      </c>
      <c r="N14" t="str">
        <f>TEXT(Base_Data[[#This Row],[Offer date]],"YYY")</f>
        <v>2023</v>
      </c>
      <c r="O14" t="str">
        <f>TEXT(Base_Data[[#This Row],[Offer date]],"MMM")</f>
        <v>Feb</v>
      </c>
      <c r="P14" t="str">
        <f>"Q"&amp;ROUNDUP(MONTH(Base_Data[[#This Row],[Offer date]])/3,0)</f>
        <v>Q1</v>
      </c>
      <c r="Q14" t="str">
        <f>TEXT(Base_Data[[#This Row],[DOJ]],"MMM")</f>
        <v>May</v>
      </c>
      <c r="R14" t="str">
        <f>"Q"&amp;ROUNDUP(MONTH(Base_Data[[#This Row],[DOJ]])/3,0)</f>
        <v>Q2</v>
      </c>
      <c r="S14" s="12" t="str">
        <f>DATEDIF(Base_Data[[#This Row],[JD received date]],Base_Data[[#This Row],[DOJ]],"MD")&amp; " Days "
&amp;DATEDIF(Base_Data[[#This Row],[JD received date]],Base_Data[[#This Row],[DOJ]],"YM")&amp; " Months and "
&amp;DATEDIF(Base_Data[[#This Row],[JD received date]],Base_Data[[#This Row],[DOJ]],"Y") &amp;" Years"</f>
        <v>6 Days 3 Months and 0 Years</v>
      </c>
      <c r="T14" t="str">
        <f>DATEDIF(Base_Data[[#This Row],[JD received date]],Base_Data[[#This Row],[Offer date]],"D")&amp; " Days "
&amp; DATEDIF(Base_Data[[#This Row],[JD received date]],Base_Data[[#This Row],[Offer date]],"M")&amp; " Months and "
&amp;DATEDIF(Base_Data[[#This Row],[JD received date]],Base_Data[[#This Row],[Offer date]],"Y")&amp; " Years"</f>
        <v>25 Days 0 Months and 0 Years</v>
      </c>
      <c r="U14" t="str">
        <f>IF(Base_Data[[#This Row],[Offer Drop Date(if any)]]="","",
IF(ISNUMBER(Base_Data[[#This Row],[Offer Drop Date(if any)]]),
"Q" &amp;ROUNDUP(MONTH(Base_Data[[#This Row],[Offer Drop Date(if any)]]/3),0),""))</f>
        <v/>
      </c>
      <c r="V14" t="str">
        <f>IF(AND(Base_Data[[#This Row],[DOJ]]&lt;&gt;"",Base_Data[[#This Row],[DOJ]]&lt;=Base_Data[[#This Row],[JD received date]]+120),"Yes","No")</f>
        <v>Yes</v>
      </c>
      <c r="W14" t="str">
        <f>IF(OR(Base_Data[[#This Row],[Source]]="Direct", Base_Data[[#This Row],[Source]]="Referral"),"Internal Fill", "External Fill")</f>
        <v>Internal Fill</v>
      </c>
    </row>
    <row r="15" spans="1:23" x14ac:dyDescent="0.3">
      <c r="A15">
        <v>13</v>
      </c>
      <c r="B15" t="s">
        <v>39</v>
      </c>
      <c r="C15" t="s">
        <v>20</v>
      </c>
      <c r="D15" t="s">
        <v>21</v>
      </c>
      <c r="E15" t="s">
        <v>43</v>
      </c>
      <c r="F15" t="s">
        <v>22</v>
      </c>
      <c r="G15" t="s">
        <v>23</v>
      </c>
      <c r="H15" t="s">
        <v>24</v>
      </c>
      <c r="I15" s="13">
        <v>45042</v>
      </c>
      <c r="J15" s="13">
        <v>44972</v>
      </c>
      <c r="K15" s="13">
        <v>44979</v>
      </c>
      <c r="L15" s="13" t="s">
        <v>19</v>
      </c>
      <c r="M15" s="13" t="s">
        <v>19</v>
      </c>
      <c r="N15" t="str">
        <f>TEXT(Base_Data[[#This Row],[Offer date]],"YYY")</f>
        <v>2023</v>
      </c>
      <c r="O15" t="str">
        <f>TEXT(Base_Data[[#This Row],[Offer date]],"MMM")</f>
        <v>Feb</v>
      </c>
      <c r="P15" t="str">
        <f>"Q"&amp;ROUNDUP(MONTH(Base_Data[[#This Row],[Offer date]])/3,0)</f>
        <v>Q1</v>
      </c>
      <c r="Q15" t="str">
        <f>TEXT(Base_Data[[#This Row],[DOJ]],"MMM")</f>
        <v>Apr</v>
      </c>
      <c r="R15" t="str">
        <f>"Q"&amp;ROUNDUP(MONTH(Base_Data[[#This Row],[DOJ]])/3,0)</f>
        <v>Q2</v>
      </c>
      <c r="S15" s="12" t="str">
        <f>DATEDIF(Base_Data[[#This Row],[JD received date]],Base_Data[[#This Row],[DOJ]],"MD")&amp; " Days "
&amp;DATEDIF(Base_Data[[#This Row],[JD received date]],Base_Data[[#This Row],[DOJ]],"YM")&amp; " Months and "
&amp;DATEDIF(Base_Data[[#This Row],[JD received date]],Base_Data[[#This Row],[DOJ]],"Y") &amp;" Years"</f>
        <v>11 Days 2 Months and 0 Years</v>
      </c>
      <c r="T15" t="str">
        <f>DATEDIF(Base_Data[[#This Row],[JD received date]],Base_Data[[#This Row],[Offer date]],"D")&amp; " Days "
&amp; DATEDIF(Base_Data[[#This Row],[JD received date]],Base_Data[[#This Row],[Offer date]],"M")&amp; " Months and "
&amp;DATEDIF(Base_Data[[#This Row],[JD received date]],Base_Data[[#This Row],[Offer date]],"Y")&amp; " Years"</f>
        <v>7 Days 0 Months and 0 Years</v>
      </c>
      <c r="U15" t="str">
        <f>IF(Base_Data[[#This Row],[Offer Drop Date(if any)]]="","",
IF(ISNUMBER(Base_Data[[#This Row],[Offer Drop Date(if any)]]),
"Q" &amp;ROUNDUP(MONTH(Base_Data[[#This Row],[Offer Drop Date(if any)]]/3),0),""))</f>
        <v/>
      </c>
      <c r="V15" t="str">
        <f>IF(AND(Base_Data[[#This Row],[DOJ]]&lt;&gt;"",Base_Data[[#This Row],[DOJ]]&lt;=Base_Data[[#This Row],[JD received date]]+120),"Yes","No")</f>
        <v>Yes</v>
      </c>
      <c r="W15" t="str">
        <f>IF(OR(Base_Data[[#This Row],[Source]]="Direct", Base_Data[[#This Row],[Source]]="Referral"),"Internal Fill", "External Fill")</f>
        <v>Internal Fill</v>
      </c>
    </row>
    <row r="16" spans="1:23" x14ac:dyDescent="0.3">
      <c r="A16">
        <v>14</v>
      </c>
      <c r="B16" t="s">
        <v>40</v>
      </c>
      <c r="C16" t="s">
        <v>20</v>
      </c>
      <c r="D16" t="s">
        <v>21</v>
      </c>
      <c r="E16" t="s">
        <v>42</v>
      </c>
      <c r="F16" t="s">
        <v>22</v>
      </c>
      <c r="G16" t="s">
        <v>29</v>
      </c>
      <c r="H16" t="s">
        <v>27</v>
      </c>
      <c r="I16" s="13">
        <v>45033</v>
      </c>
      <c r="J16" s="13">
        <v>44923</v>
      </c>
      <c r="K16" s="13">
        <v>44978</v>
      </c>
      <c r="L16" s="13">
        <v>45023</v>
      </c>
      <c r="M16" s="13">
        <v>45405</v>
      </c>
      <c r="N16" t="str">
        <f>TEXT(Base_Data[[#This Row],[Offer date]],"YYY")</f>
        <v>2023</v>
      </c>
      <c r="O16" t="str">
        <f>TEXT(Base_Data[[#This Row],[Offer date]],"MMM")</f>
        <v>Feb</v>
      </c>
      <c r="P16" t="str">
        <f>"Q"&amp;ROUNDUP(MONTH(Base_Data[[#This Row],[Offer date]])/3,0)</f>
        <v>Q1</v>
      </c>
      <c r="Q16" t="str">
        <f>TEXT(Base_Data[[#This Row],[DOJ]],"MMM")</f>
        <v>Apr</v>
      </c>
      <c r="R16" t="str">
        <f>"Q"&amp;ROUNDUP(MONTH(Base_Data[[#This Row],[DOJ]])/3,0)</f>
        <v>Q2</v>
      </c>
      <c r="S16" s="12" t="str">
        <f>DATEDIF(Base_Data[[#This Row],[JD received date]],Base_Data[[#This Row],[DOJ]],"MD")&amp; " Days "
&amp;DATEDIF(Base_Data[[#This Row],[JD received date]],Base_Data[[#This Row],[DOJ]],"YM")&amp; " Months and "
&amp;DATEDIF(Base_Data[[#This Row],[JD received date]],Base_Data[[#This Row],[DOJ]],"Y") &amp;" Years"</f>
        <v>20 Days 3 Months and 0 Years</v>
      </c>
      <c r="T16" t="str">
        <f>DATEDIF(Base_Data[[#This Row],[JD received date]],Base_Data[[#This Row],[Offer date]],"D")&amp; " Days "
&amp; DATEDIF(Base_Data[[#This Row],[JD received date]],Base_Data[[#This Row],[Offer date]],"M")&amp; " Months and "
&amp;DATEDIF(Base_Data[[#This Row],[JD received date]],Base_Data[[#This Row],[Offer date]],"Y")&amp; " Years"</f>
        <v>55 Days 1 Months and 0 Years</v>
      </c>
      <c r="U16" t="str">
        <f>IF(Base_Data[[#This Row],[Offer Drop Date(if any)]]="","",
IF(ISNUMBER(Base_Data[[#This Row],[Offer Drop Date(if any)]]),
"Q" &amp;ROUNDUP(MONTH(Base_Data[[#This Row],[Offer Drop Date(if any)]]/3),0),""))</f>
        <v>Q1</v>
      </c>
      <c r="V16" t="str">
        <f>IF(AND(Base_Data[[#This Row],[DOJ]]&lt;&gt;"",Base_Data[[#This Row],[DOJ]]&lt;=Base_Data[[#This Row],[JD received date]]+120),"Yes","No")</f>
        <v>Yes</v>
      </c>
      <c r="W16" t="str">
        <f>IF(OR(Base_Data[[#This Row],[Source]]="Direct", Base_Data[[#This Row],[Source]]="Referral"),"Internal Fill", "External Fill")</f>
        <v>External Fill</v>
      </c>
    </row>
    <row r="17" spans="1:23" x14ac:dyDescent="0.3">
      <c r="A17">
        <v>15</v>
      </c>
      <c r="B17" t="s">
        <v>40</v>
      </c>
      <c r="C17" t="s">
        <v>20</v>
      </c>
      <c r="D17" t="s">
        <v>21</v>
      </c>
      <c r="E17" t="s">
        <v>42</v>
      </c>
      <c r="F17" t="s">
        <v>26</v>
      </c>
      <c r="G17" t="s">
        <v>29</v>
      </c>
      <c r="H17" t="s">
        <v>24</v>
      </c>
      <c r="I17" s="13">
        <v>45026</v>
      </c>
      <c r="J17" s="13">
        <v>44967</v>
      </c>
      <c r="K17" s="13">
        <v>44979</v>
      </c>
      <c r="L17" s="13" t="s">
        <v>19</v>
      </c>
      <c r="M17" s="13" t="s">
        <v>19</v>
      </c>
      <c r="N17" t="str">
        <f>TEXT(Base_Data[[#This Row],[Offer date]],"YYY")</f>
        <v>2023</v>
      </c>
      <c r="O17" t="str">
        <f>TEXT(Base_Data[[#This Row],[Offer date]],"MMM")</f>
        <v>Feb</v>
      </c>
      <c r="P17" t="str">
        <f>"Q"&amp;ROUNDUP(MONTH(Base_Data[[#This Row],[Offer date]])/3,0)</f>
        <v>Q1</v>
      </c>
      <c r="Q17" t="str">
        <f>TEXT(Base_Data[[#This Row],[DOJ]],"MMM")</f>
        <v>Apr</v>
      </c>
      <c r="R17" t="str">
        <f>"Q"&amp;ROUNDUP(MONTH(Base_Data[[#This Row],[DOJ]])/3,0)</f>
        <v>Q2</v>
      </c>
      <c r="S17" s="12" t="str">
        <f>DATEDIF(Base_Data[[#This Row],[JD received date]],Base_Data[[#This Row],[DOJ]],"MD")&amp; " Days "
&amp;DATEDIF(Base_Data[[#This Row],[JD received date]],Base_Data[[#This Row],[DOJ]],"YM")&amp; " Months and "
&amp;DATEDIF(Base_Data[[#This Row],[JD received date]],Base_Data[[#This Row],[DOJ]],"Y") &amp;" Years"</f>
        <v>0 Days 2 Months and 0 Years</v>
      </c>
      <c r="T17" t="str">
        <f>DATEDIF(Base_Data[[#This Row],[JD received date]],Base_Data[[#This Row],[Offer date]],"D")&amp; " Days "
&amp; DATEDIF(Base_Data[[#This Row],[JD received date]],Base_Data[[#This Row],[Offer date]],"M")&amp; " Months and "
&amp;DATEDIF(Base_Data[[#This Row],[JD received date]],Base_Data[[#This Row],[Offer date]],"Y")&amp; " Years"</f>
        <v>12 Days 0 Months and 0 Years</v>
      </c>
      <c r="U17" t="str">
        <f>IF(Base_Data[[#This Row],[Offer Drop Date(if any)]]="","",
IF(ISNUMBER(Base_Data[[#This Row],[Offer Drop Date(if any)]]),
"Q" &amp;ROUNDUP(MONTH(Base_Data[[#This Row],[Offer Drop Date(if any)]]/3),0),""))</f>
        <v/>
      </c>
      <c r="V17" t="str">
        <f>IF(AND(Base_Data[[#This Row],[DOJ]]&lt;&gt;"",Base_Data[[#This Row],[DOJ]]&lt;=Base_Data[[#This Row],[JD received date]]+120),"Yes","No")</f>
        <v>Yes</v>
      </c>
      <c r="W17" t="str">
        <f>IF(OR(Base_Data[[#This Row],[Source]]="Direct", Base_Data[[#This Row],[Source]]="Referral"),"Internal Fill", "External Fill")</f>
        <v>External Fill</v>
      </c>
    </row>
    <row r="18" spans="1:23" x14ac:dyDescent="0.3">
      <c r="A18">
        <v>16</v>
      </c>
      <c r="B18" t="s">
        <v>41</v>
      </c>
      <c r="C18" t="s">
        <v>20</v>
      </c>
      <c r="D18" t="s">
        <v>21</v>
      </c>
      <c r="E18" t="s">
        <v>42</v>
      </c>
      <c r="F18" t="s">
        <v>22</v>
      </c>
      <c r="G18" t="s">
        <v>23</v>
      </c>
      <c r="H18" t="s">
        <v>24</v>
      </c>
      <c r="I18" s="13">
        <v>45040</v>
      </c>
      <c r="J18" s="13">
        <v>44959</v>
      </c>
      <c r="K18" s="13">
        <v>44980</v>
      </c>
      <c r="L18" s="13" t="s">
        <v>19</v>
      </c>
      <c r="M18" s="13" t="s">
        <v>19</v>
      </c>
      <c r="N18" t="str">
        <f>TEXT(Base_Data[[#This Row],[Offer date]],"YYY")</f>
        <v>2023</v>
      </c>
      <c r="O18" t="str">
        <f>TEXT(Base_Data[[#This Row],[Offer date]],"MMM")</f>
        <v>Feb</v>
      </c>
      <c r="P18" t="str">
        <f>"Q"&amp;ROUNDUP(MONTH(Base_Data[[#This Row],[Offer date]])/3,0)</f>
        <v>Q1</v>
      </c>
      <c r="Q18" t="str">
        <f>TEXT(Base_Data[[#This Row],[DOJ]],"MMM")</f>
        <v>Apr</v>
      </c>
      <c r="R18" t="str">
        <f>"Q"&amp;ROUNDUP(MONTH(Base_Data[[#This Row],[DOJ]])/3,0)</f>
        <v>Q2</v>
      </c>
      <c r="S18" s="12" t="str">
        <f>DATEDIF(Base_Data[[#This Row],[JD received date]],Base_Data[[#This Row],[DOJ]],"MD")&amp; " Days "
&amp;DATEDIF(Base_Data[[#This Row],[JD received date]],Base_Data[[#This Row],[DOJ]],"YM")&amp; " Months and "
&amp;DATEDIF(Base_Data[[#This Row],[JD received date]],Base_Data[[#This Row],[DOJ]],"Y") &amp;" Years"</f>
        <v>22 Days 2 Months and 0 Years</v>
      </c>
      <c r="T18" t="str">
        <f>DATEDIF(Base_Data[[#This Row],[JD received date]],Base_Data[[#This Row],[Offer date]],"D")&amp; " Days "
&amp; DATEDIF(Base_Data[[#This Row],[JD received date]],Base_Data[[#This Row],[Offer date]],"M")&amp; " Months and "
&amp;DATEDIF(Base_Data[[#This Row],[JD received date]],Base_Data[[#This Row],[Offer date]],"Y")&amp; " Years"</f>
        <v>21 Days 0 Months and 0 Years</v>
      </c>
      <c r="U18" t="str">
        <f>IF(Base_Data[[#This Row],[Offer Drop Date(if any)]]="","",
IF(ISNUMBER(Base_Data[[#This Row],[Offer Drop Date(if any)]]),
"Q" &amp;ROUNDUP(MONTH(Base_Data[[#This Row],[Offer Drop Date(if any)]]/3),0),""))</f>
        <v/>
      </c>
      <c r="V18" t="str">
        <f>IF(AND(Base_Data[[#This Row],[DOJ]]&lt;&gt;"",Base_Data[[#This Row],[DOJ]]&lt;=Base_Data[[#This Row],[JD received date]]+120),"Yes","No")</f>
        <v>Yes</v>
      </c>
      <c r="W18" t="str">
        <f>IF(OR(Base_Data[[#This Row],[Source]]="Direct", Base_Data[[#This Row],[Source]]="Referral"),"Internal Fill", "External Fill")</f>
        <v>Internal Fill</v>
      </c>
    </row>
    <row r="19" spans="1:23" x14ac:dyDescent="0.3">
      <c r="A19">
        <v>17</v>
      </c>
      <c r="B19" t="s">
        <v>39</v>
      </c>
      <c r="C19" t="s">
        <v>20</v>
      </c>
      <c r="D19" t="s">
        <v>21</v>
      </c>
      <c r="E19" t="s">
        <v>42</v>
      </c>
      <c r="F19" t="s">
        <v>26</v>
      </c>
      <c r="G19" t="s">
        <v>23</v>
      </c>
      <c r="H19" t="s">
        <v>24</v>
      </c>
      <c r="I19" s="13">
        <v>45082</v>
      </c>
      <c r="J19" s="13">
        <v>44985</v>
      </c>
      <c r="K19" s="13">
        <v>44987</v>
      </c>
      <c r="L19" s="13" t="s">
        <v>19</v>
      </c>
      <c r="M19" s="13" t="s">
        <v>19</v>
      </c>
      <c r="N19" t="str">
        <f>TEXT(Base_Data[[#This Row],[Offer date]],"YYY")</f>
        <v>2023</v>
      </c>
      <c r="O19" t="str">
        <f>TEXT(Base_Data[[#This Row],[Offer date]],"MMM")</f>
        <v>Mar</v>
      </c>
      <c r="P19" t="str">
        <f>"Q"&amp;ROUNDUP(MONTH(Base_Data[[#This Row],[Offer date]])/3,0)</f>
        <v>Q1</v>
      </c>
      <c r="Q19" t="str">
        <f>TEXT(Base_Data[[#This Row],[DOJ]],"MMM")</f>
        <v>Jun</v>
      </c>
      <c r="R19" t="str">
        <f>"Q"&amp;ROUNDUP(MONTH(Base_Data[[#This Row],[DOJ]])/3,0)</f>
        <v>Q2</v>
      </c>
      <c r="S19" s="12" t="str">
        <f>DATEDIF(Base_Data[[#This Row],[JD received date]],Base_Data[[#This Row],[DOJ]],"MD")&amp; " Days "
&amp;DATEDIF(Base_Data[[#This Row],[JD received date]],Base_Data[[#This Row],[DOJ]],"YM")&amp; " Months and "
&amp;DATEDIF(Base_Data[[#This Row],[JD received date]],Base_Data[[#This Row],[DOJ]],"Y") &amp;" Years"</f>
        <v>8 Days 3 Months and 0 Years</v>
      </c>
      <c r="T19" t="str">
        <f>DATEDIF(Base_Data[[#This Row],[JD received date]],Base_Data[[#This Row],[Offer date]],"D")&amp; " Days "
&amp; DATEDIF(Base_Data[[#This Row],[JD received date]],Base_Data[[#This Row],[Offer date]],"M")&amp; " Months and "
&amp;DATEDIF(Base_Data[[#This Row],[JD received date]],Base_Data[[#This Row],[Offer date]],"Y")&amp; " Years"</f>
        <v>2 Days 0 Months and 0 Years</v>
      </c>
      <c r="U19" t="str">
        <f>IF(Base_Data[[#This Row],[Offer Drop Date(if any)]]="","",
IF(ISNUMBER(Base_Data[[#This Row],[Offer Drop Date(if any)]]),
"Q" &amp;ROUNDUP(MONTH(Base_Data[[#This Row],[Offer Drop Date(if any)]]/3),0),""))</f>
        <v/>
      </c>
      <c r="V19" t="str">
        <f>IF(AND(Base_Data[[#This Row],[DOJ]]&lt;&gt;"",Base_Data[[#This Row],[DOJ]]&lt;=Base_Data[[#This Row],[JD received date]]+120),"Yes","No")</f>
        <v>Yes</v>
      </c>
      <c r="W19" t="str">
        <f>IF(OR(Base_Data[[#This Row],[Source]]="Direct", Base_Data[[#This Row],[Source]]="Referral"),"Internal Fill", "External Fill")</f>
        <v>Internal Fill</v>
      </c>
    </row>
    <row r="20" spans="1:23" x14ac:dyDescent="0.3">
      <c r="A20">
        <v>18</v>
      </c>
      <c r="B20" t="s">
        <v>40</v>
      </c>
      <c r="C20" t="s">
        <v>20</v>
      </c>
      <c r="D20" t="s">
        <v>21</v>
      </c>
      <c r="E20" t="s">
        <v>43</v>
      </c>
      <c r="F20" t="s">
        <v>22</v>
      </c>
      <c r="G20" t="s">
        <v>23</v>
      </c>
      <c r="H20" t="s">
        <v>24</v>
      </c>
      <c r="I20" s="13">
        <v>45084</v>
      </c>
      <c r="J20" s="13">
        <v>44986</v>
      </c>
      <c r="K20" s="13">
        <v>44993</v>
      </c>
      <c r="L20" s="13" t="s">
        <v>19</v>
      </c>
      <c r="M20" s="13" t="s">
        <v>19</v>
      </c>
      <c r="N20" t="str">
        <f>TEXT(Base_Data[[#This Row],[Offer date]],"YYY")</f>
        <v>2023</v>
      </c>
      <c r="O20" t="str">
        <f>TEXT(Base_Data[[#This Row],[Offer date]],"MMM")</f>
        <v>Mar</v>
      </c>
      <c r="P20" t="str">
        <f>"Q"&amp;ROUNDUP(MONTH(Base_Data[[#This Row],[Offer date]])/3,0)</f>
        <v>Q1</v>
      </c>
      <c r="Q20" t="str">
        <f>TEXT(Base_Data[[#This Row],[DOJ]],"MMM")</f>
        <v>Jun</v>
      </c>
      <c r="R20" t="str">
        <f>"Q"&amp;ROUNDUP(MONTH(Base_Data[[#This Row],[DOJ]])/3,0)</f>
        <v>Q2</v>
      </c>
      <c r="S20" s="12" t="str">
        <f>DATEDIF(Base_Data[[#This Row],[JD received date]],Base_Data[[#This Row],[DOJ]],"MD")&amp; " Days "
&amp;DATEDIF(Base_Data[[#This Row],[JD received date]],Base_Data[[#This Row],[DOJ]],"YM")&amp; " Months and "
&amp;DATEDIF(Base_Data[[#This Row],[JD received date]],Base_Data[[#This Row],[DOJ]],"Y") &amp;" Years"</f>
        <v>6 Days 3 Months and 0 Years</v>
      </c>
      <c r="T20" t="str">
        <f>DATEDIF(Base_Data[[#This Row],[JD received date]],Base_Data[[#This Row],[Offer date]],"D")&amp; " Days "
&amp; DATEDIF(Base_Data[[#This Row],[JD received date]],Base_Data[[#This Row],[Offer date]],"M")&amp; " Months and "
&amp;DATEDIF(Base_Data[[#This Row],[JD received date]],Base_Data[[#This Row],[Offer date]],"Y")&amp; " Years"</f>
        <v>7 Days 0 Months and 0 Years</v>
      </c>
      <c r="U20" t="str">
        <f>IF(Base_Data[[#This Row],[Offer Drop Date(if any)]]="","",
IF(ISNUMBER(Base_Data[[#This Row],[Offer Drop Date(if any)]]),
"Q" &amp;ROUNDUP(MONTH(Base_Data[[#This Row],[Offer Drop Date(if any)]]/3),0),""))</f>
        <v/>
      </c>
      <c r="V20" t="str">
        <f>IF(AND(Base_Data[[#This Row],[DOJ]]&lt;&gt;"",Base_Data[[#This Row],[DOJ]]&lt;=Base_Data[[#This Row],[JD received date]]+120),"Yes","No")</f>
        <v>Yes</v>
      </c>
      <c r="W20" t="str">
        <f>IF(OR(Base_Data[[#This Row],[Source]]="Direct", Base_Data[[#This Row],[Source]]="Referral"),"Internal Fill", "External Fill")</f>
        <v>Internal Fill</v>
      </c>
    </row>
    <row r="21" spans="1:23" x14ac:dyDescent="0.3">
      <c r="A21">
        <v>19</v>
      </c>
      <c r="B21" t="s">
        <v>40</v>
      </c>
      <c r="C21" t="s">
        <v>20</v>
      </c>
      <c r="D21" t="s">
        <v>21</v>
      </c>
      <c r="E21" t="s">
        <v>42</v>
      </c>
      <c r="F21" t="s">
        <v>22</v>
      </c>
      <c r="G21" t="s">
        <v>23</v>
      </c>
      <c r="H21" t="s">
        <v>24</v>
      </c>
      <c r="I21" s="13">
        <v>45044</v>
      </c>
      <c r="J21" s="13">
        <v>44984</v>
      </c>
      <c r="K21" s="13">
        <v>44998</v>
      </c>
      <c r="L21" s="13" t="s">
        <v>19</v>
      </c>
      <c r="M21" s="13" t="s">
        <v>19</v>
      </c>
      <c r="N21" t="str">
        <f>TEXT(Base_Data[[#This Row],[Offer date]],"YYY")</f>
        <v>2023</v>
      </c>
      <c r="O21" t="str">
        <f>TEXT(Base_Data[[#This Row],[Offer date]],"MMM")</f>
        <v>Mar</v>
      </c>
      <c r="P21" t="str">
        <f>"Q"&amp;ROUNDUP(MONTH(Base_Data[[#This Row],[Offer date]])/3,0)</f>
        <v>Q1</v>
      </c>
      <c r="Q21" t="str">
        <f>TEXT(Base_Data[[#This Row],[DOJ]],"MMM")</f>
        <v>Apr</v>
      </c>
      <c r="R21" t="str">
        <f>"Q"&amp;ROUNDUP(MONTH(Base_Data[[#This Row],[DOJ]])/3,0)</f>
        <v>Q2</v>
      </c>
      <c r="S21" s="12" t="str">
        <f>DATEDIF(Base_Data[[#This Row],[JD received date]],Base_Data[[#This Row],[DOJ]],"MD")&amp; " Days "
&amp;DATEDIF(Base_Data[[#This Row],[JD received date]],Base_Data[[#This Row],[DOJ]],"YM")&amp; " Months and "
&amp;DATEDIF(Base_Data[[#This Row],[JD received date]],Base_Data[[#This Row],[DOJ]],"Y") &amp;" Years"</f>
        <v>1 Days 2 Months and 0 Years</v>
      </c>
      <c r="T21" t="str">
        <f>DATEDIF(Base_Data[[#This Row],[JD received date]],Base_Data[[#This Row],[Offer date]],"D")&amp; " Days "
&amp; DATEDIF(Base_Data[[#This Row],[JD received date]],Base_Data[[#This Row],[Offer date]],"M")&amp; " Months and "
&amp;DATEDIF(Base_Data[[#This Row],[JD received date]],Base_Data[[#This Row],[Offer date]],"Y")&amp; " Years"</f>
        <v>14 Days 0 Months and 0 Years</v>
      </c>
      <c r="U21" t="str">
        <f>IF(Base_Data[[#This Row],[Offer Drop Date(if any)]]="","",
IF(ISNUMBER(Base_Data[[#This Row],[Offer Drop Date(if any)]]),
"Q" &amp;ROUNDUP(MONTH(Base_Data[[#This Row],[Offer Drop Date(if any)]]/3),0),""))</f>
        <v/>
      </c>
      <c r="V21" t="str">
        <f>IF(AND(Base_Data[[#This Row],[DOJ]]&lt;&gt;"",Base_Data[[#This Row],[DOJ]]&lt;=Base_Data[[#This Row],[JD received date]]+120),"Yes","No")</f>
        <v>Yes</v>
      </c>
      <c r="W21" t="str">
        <f>IF(OR(Base_Data[[#This Row],[Source]]="Direct", Base_Data[[#This Row],[Source]]="Referral"),"Internal Fill", "External Fill")</f>
        <v>Internal Fill</v>
      </c>
    </row>
    <row r="22" spans="1:23" x14ac:dyDescent="0.3">
      <c r="A22">
        <v>20</v>
      </c>
      <c r="B22" t="s">
        <v>38</v>
      </c>
      <c r="C22" t="s">
        <v>20</v>
      </c>
      <c r="D22" t="s">
        <v>21</v>
      </c>
      <c r="E22" t="s">
        <v>42</v>
      </c>
      <c r="F22" t="s">
        <v>26</v>
      </c>
      <c r="G22" t="s">
        <v>23</v>
      </c>
      <c r="H22" t="s">
        <v>24</v>
      </c>
      <c r="I22" s="13">
        <v>45054</v>
      </c>
      <c r="J22" s="13">
        <v>44977</v>
      </c>
      <c r="K22" s="13">
        <v>44988</v>
      </c>
      <c r="L22" s="13" t="s">
        <v>19</v>
      </c>
      <c r="M22" s="13" t="s">
        <v>19</v>
      </c>
      <c r="N22" t="str">
        <f>TEXT(Base_Data[[#This Row],[Offer date]],"YYY")</f>
        <v>2023</v>
      </c>
      <c r="O22" t="str">
        <f>TEXT(Base_Data[[#This Row],[Offer date]],"MMM")</f>
        <v>Mar</v>
      </c>
      <c r="P22" t="str">
        <f>"Q"&amp;ROUNDUP(MONTH(Base_Data[[#This Row],[Offer date]])/3,0)</f>
        <v>Q1</v>
      </c>
      <c r="Q22" t="str">
        <f>TEXT(Base_Data[[#This Row],[DOJ]],"MMM")</f>
        <v>May</v>
      </c>
      <c r="R22" t="str">
        <f>"Q"&amp;ROUNDUP(MONTH(Base_Data[[#This Row],[DOJ]])/3,0)</f>
        <v>Q2</v>
      </c>
      <c r="S22" s="12" t="str">
        <f>DATEDIF(Base_Data[[#This Row],[JD received date]],Base_Data[[#This Row],[DOJ]],"MD")&amp; " Days "
&amp;DATEDIF(Base_Data[[#This Row],[JD received date]],Base_Data[[#This Row],[DOJ]],"YM")&amp; " Months and "
&amp;DATEDIF(Base_Data[[#This Row],[JD received date]],Base_Data[[#This Row],[DOJ]],"Y") &amp;" Years"</f>
        <v>18 Days 2 Months and 0 Years</v>
      </c>
      <c r="T22" t="str">
        <f>DATEDIF(Base_Data[[#This Row],[JD received date]],Base_Data[[#This Row],[Offer date]],"D")&amp; " Days "
&amp; DATEDIF(Base_Data[[#This Row],[JD received date]],Base_Data[[#This Row],[Offer date]],"M")&amp; " Months and "
&amp;DATEDIF(Base_Data[[#This Row],[JD received date]],Base_Data[[#This Row],[Offer date]],"Y")&amp; " Years"</f>
        <v>11 Days 0 Months and 0 Years</v>
      </c>
      <c r="U22" t="str">
        <f>IF(Base_Data[[#This Row],[Offer Drop Date(if any)]]="","",
IF(ISNUMBER(Base_Data[[#This Row],[Offer Drop Date(if any)]]),
"Q" &amp;ROUNDUP(MONTH(Base_Data[[#This Row],[Offer Drop Date(if any)]]/3),0),""))</f>
        <v/>
      </c>
      <c r="V22" t="str">
        <f>IF(AND(Base_Data[[#This Row],[DOJ]]&lt;&gt;"",Base_Data[[#This Row],[DOJ]]&lt;=Base_Data[[#This Row],[JD received date]]+120),"Yes","No")</f>
        <v>Yes</v>
      </c>
      <c r="W22" t="str">
        <f>IF(OR(Base_Data[[#This Row],[Source]]="Direct", Base_Data[[#This Row],[Source]]="Referral"),"Internal Fill", "External Fill")</f>
        <v>Internal Fill</v>
      </c>
    </row>
    <row r="23" spans="1:23" x14ac:dyDescent="0.3">
      <c r="A23">
        <v>21</v>
      </c>
      <c r="B23" t="s">
        <v>39</v>
      </c>
      <c r="C23" t="s">
        <v>20</v>
      </c>
      <c r="D23" t="s">
        <v>21</v>
      </c>
      <c r="E23" t="s">
        <v>42</v>
      </c>
      <c r="F23" t="s">
        <v>22</v>
      </c>
      <c r="G23" t="s">
        <v>29</v>
      </c>
      <c r="H23" t="s">
        <v>27</v>
      </c>
      <c r="I23" s="13">
        <v>45092</v>
      </c>
      <c r="J23" s="13">
        <v>44890</v>
      </c>
      <c r="K23" s="13">
        <v>44998</v>
      </c>
      <c r="L23" s="13">
        <v>45064</v>
      </c>
      <c r="M23" s="13">
        <v>45435</v>
      </c>
      <c r="N23" t="str">
        <f>TEXT(Base_Data[[#This Row],[Offer date]],"YYY")</f>
        <v>2023</v>
      </c>
      <c r="O23" t="str">
        <f>TEXT(Base_Data[[#This Row],[Offer date]],"MMM")</f>
        <v>Mar</v>
      </c>
      <c r="P23" t="str">
        <f>"Q"&amp;ROUNDUP(MONTH(Base_Data[[#This Row],[Offer date]])/3,0)</f>
        <v>Q1</v>
      </c>
      <c r="Q23" t="str">
        <f>TEXT(Base_Data[[#This Row],[DOJ]],"MMM")</f>
        <v>Jun</v>
      </c>
      <c r="R23" t="str">
        <f>"Q"&amp;ROUNDUP(MONTH(Base_Data[[#This Row],[DOJ]])/3,0)</f>
        <v>Q2</v>
      </c>
      <c r="S23" s="12" t="str">
        <f>DATEDIF(Base_Data[[#This Row],[JD received date]],Base_Data[[#This Row],[DOJ]],"MD")&amp; " Days "
&amp;DATEDIF(Base_Data[[#This Row],[JD received date]],Base_Data[[#This Row],[DOJ]],"YM")&amp; " Months and "
&amp;DATEDIF(Base_Data[[#This Row],[JD received date]],Base_Data[[#This Row],[DOJ]],"Y") &amp;" Years"</f>
        <v>21 Days 6 Months and 0 Years</v>
      </c>
      <c r="T23" t="str">
        <f>DATEDIF(Base_Data[[#This Row],[JD received date]],Base_Data[[#This Row],[Offer date]],"D")&amp; " Days "
&amp; DATEDIF(Base_Data[[#This Row],[JD received date]],Base_Data[[#This Row],[Offer date]],"M")&amp; " Months and "
&amp;DATEDIF(Base_Data[[#This Row],[JD received date]],Base_Data[[#This Row],[Offer date]],"Y")&amp; " Years"</f>
        <v>108 Days 3 Months and 0 Years</v>
      </c>
      <c r="U23" t="str">
        <f>IF(Base_Data[[#This Row],[Offer Drop Date(if any)]]="","",
IF(ISNUMBER(Base_Data[[#This Row],[Offer Drop Date(if any)]]),
"Q" &amp;ROUNDUP(MONTH(Base_Data[[#This Row],[Offer Drop Date(if any)]]/3),0),""))</f>
        <v>Q2</v>
      </c>
      <c r="V23" t="str">
        <f>IF(AND(Base_Data[[#This Row],[DOJ]]&lt;&gt;"",Base_Data[[#This Row],[DOJ]]&lt;=Base_Data[[#This Row],[JD received date]]+120),"Yes","No")</f>
        <v>No</v>
      </c>
      <c r="W23" t="str">
        <f>IF(OR(Base_Data[[#This Row],[Source]]="Direct", Base_Data[[#This Row],[Source]]="Referral"),"Internal Fill", "External Fill")</f>
        <v>External Fill</v>
      </c>
    </row>
    <row r="24" spans="1:23" x14ac:dyDescent="0.3">
      <c r="A24">
        <v>22</v>
      </c>
      <c r="B24" t="s">
        <v>40</v>
      </c>
      <c r="C24" t="s">
        <v>32</v>
      </c>
      <c r="D24" t="s">
        <v>31</v>
      </c>
      <c r="E24" t="s">
        <v>44</v>
      </c>
      <c r="F24" t="s">
        <v>22</v>
      </c>
      <c r="G24" t="s">
        <v>23</v>
      </c>
      <c r="H24" t="s">
        <v>24</v>
      </c>
      <c r="I24" s="13">
        <v>45181</v>
      </c>
      <c r="J24" s="13">
        <v>45084</v>
      </c>
      <c r="K24" s="13">
        <v>45113</v>
      </c>
      <c r="L24" s="13" t="s">
        <v>19</v>
      </c>
      <c r="M24" s="13" t="s">
        <v>19</v>
      </c>
      <c r="N24" t="str">
        <f>TEXT(Base_Data[[#This Row],[Offer date]],"YYY")</f>
        <v>2023</v>
      </c>
      <c r="O24" t="str">
        <f>TEXT(Base_Data[[#This Row],[Offer date]],"MMM")</f>
        <v>Jul</v>
      </c>
      <c r="P24" t="str">
        <f>"Q"&amp;ROUNDUP(MONTH(Base_Data[[#This Row],[Offer date]])/3,0)</f>
        <v>Q3</v>
      </c>
      <c r="Q24" t="str">
        <f>TEXT(Base_Data[[#This Row],[DOJ]],"MMM")</f>
        <v>Sep</v>
      </c>
      <c r="R24" t="str">
        <f>"Q"&amp;ROUNDUP(MONTH(Base_Data[[#This Row],[DOJ]])/3,0)</f>
        <v>Q3</v>
      </c>
      <c r="S24" s="12" t="str">
        <f>DATEDIF(Base_Data[[#This Row],[JD received date]],Base_Data[[#This Row],[DOJ]],"MD")&amp; " Days "
&amp;DATEDIF(Base_Data[[#This Row],[JD received date]],Base_Data[[#This Row],[DOJ]],"YM")&amp; " Months and "
&amp;DATEDIF(Base_Data[[#This Row],[JD received date]],Base_Data[[#This Row],[DOJ]],"Y") &amp;" Years"</f>
        <v>5 Days 3 Months and 0 Years</v>
      </c>
      <c r="T24" t="str">
        <f>DATEDIF(Base_Data[[#This Row],[JD received date]],Base_Data[[#This Row],[Offer date]],"D")&amp; " Days "
&amp; DATEDIF(Base_Data[[#This Row],[JD received date]],Base_Data[[#This Row],[Offer date]],"M")&amp; " Months and "
&amp;DATEDIF(Base_Data[[#This Row],[JD received date]],Base_Data[[#This Row],[Offer date]],"Y")&amp; " Years"</f>
        <v>29 Days 0 Months and 0 Years</v>
      </c>
      <c r="U24" t="str">
        <f>IF(Base_Data[[#This Row],[Offer Drop Date(if any)]]="","",
IF(ISNUMBER(Base_Data[[#This Row],[Offer Drop Date(if any)]]),
"Q" &amp;ROUNDUP(MONTH(Base_Data[[#This Row],[Offer Drop Date(if any)]]/3),0),""))</f>
        <v/>
      </c>
      <c r="V24" t="str">
        <f>IF(AND(Base_Data[[#This Row],[DOJ]]&lt;&gt;"",Base_Data[[#This Row],[DOJ]]&lt;=Base_Data[[#This Row],[JD received date]]+120),"Yes","No")</f>
        <v>Yes</v>
      </c>
      <c r="W24" t="str">
        <f>IF(OR(Base_Data[[#This Row],[Source]]="Direct", Base_Data[[#This Row],[Source]]="Referral"),"Internal Fill", "External Fill")</f>
        <v>Internal Fill</v>
      </c>
    </row>
    <row r="25" spans="1:23" x14ac:dyDescent="0.3">
      <c r="A25">
        <v>23</v>
      </c>
      <c r="B25" t="s">
        <v>38</v>
      </c>
      <c r="C25" t="s">
        <v>20</v>
      </c>
      <c r="D25" t="s">
        <v>21</v>
      </c>
      <c r="E25" t="s">
        <v>42</v>
      </c>
      <c r="F25" t="s">
        <v>22</v>
      </c>
      <c r="G25" t="s">
        <v>23</v>
      </c>
      <c r="H25" t="s">
        <v>24</v>
      </c>
      <c r="I25" s="13">
        <v>45068</v>
      </c>
      <c r="J25" s="13">
        <v>44995</v>
      </c>
      <c r="K25" s="13">
        <v>44999</v>
      </c>
      <c r="L25" s="13" t="s">
        <v>19</v>
      </c>
      <c r="M25" s="13" t="s">
        <v>19</v>
      </c>
      <c r="N25" t="str">
        <f>TEXT(Base_Data[[#This Row],[Offer date]],"YYY")</f>
        <v>2023</v>
      </c>
      <c r="O25" t="str">
        <f>TEXT(Base_Data[[#This Row],[Offer date]],"MMM")</f>
        <v>Mar</v>
      </c>
      <c r="P25" t="str">
        <f>"Q"&amp;ROUNDUP(MONTH(Base_Data[[#This Row],[Offer date]])/3,0)</f>
        <v>Q1</v>
      </c>
      <c r="Q25" t="str">
        <f>TEXT(Base_Data[[#This Row],[DOJ]],"MMM")</f>
        <v>May</v>
      </c>
      <c r="R25" t="str">
        <f>"Q"&amp;ROUNDUP(MONTH(Base_Data[[#This Row],[DOJ]])/3,0)</f>
        <v>Q2</v>
      </c>
      <c r="S25" s="12" t="str">
        <f>DATEDIF(Base_Data[[#This Row],[JD received date]],Base_Data[[#This Row],[DOJ]],"MD")&amp; " Days "
&amp;DATEDIF(Base_Data[[#This Row],[JD received date]],Base_Data[[#This Row],[DOJ]],"YM")&amp; " Months and "
&amp;DATEDIF(Base_Data[[#This Row],[JD received date]],Base_Data[[#This Row],[DOJ]],"Y") &amp;" Years"</f>
        <v>12 Days 2 Months and 0 Years</v>
      </c>
      <c r="T25" t="str">
        <f>DATEDIF(Base_Data[[#This Row],[JD received date]],Base_Data[[#This Row],[Offer date]],"D")&amp; " Days "
&amp; DATEDIF(Base_Data[[#This Row],[JD received date]],Base_Data[[#This Row],[Offer date]],"M")&amp; " Months and "
&amp;DATEDIF(Base_Data[[#This Row],[JD received date]],Base_Data[[#This Row],[Offer date]],"Y")&amp; " Years"</f>
        <v>4 Days 0 Months and 0 Years</v>
      </c>
      <c r="U25" t="str">
        <f>IF(Base_Data[[#This Row],[Offer Drop Date(if any)]]="","",
IF(ISNUMBER(Base_Data[[#This Row],[Offer Drop Date(if any)]]),
"Q" &amp;ROUNDUP(MONTH(Base_Data[[#This Row],[Offer Drop Date(if any)]]/3),0),""))</f>
        <v/>
      </c>
      <c r="V25" t="str">
        <f>IF(AND(Base_Data[[#This Row],[DOJ]]&lt;&gt;"",Base_Data[[#This Row],[DOJ]]&lt;=Base_Data[[#This Row],[JD received date]]+120),"Yes","No")</f>
        <v>Yes</v>
      </c>
      <c r="W25" t="str">
        <f>IF(OR(Base_Data[[#This Row],[Source]]="Direct", Base_Data[[#This Row],[Source]]="Referral"),"Internal Fill", "External Fill")</f>
        <v>Internal Fill</v>
      </c>
    </row>
    <row r="26" spans="1:23" x14ac:dyDescent="0.3">
      <c r="A26">
        <v>24</v>
      </c>
      <c r="B26" t="s">
        <v>38</v>
      </c>
      <c r="C26" t="s">
        <v>20</v>
      </c>
      <c r="D26" t="s">
        <v>21</v>
      </c>
      <c r="E26" t="s">
        <v>42</v>
      </c>
      <c r="F26" t="s">
        <v>22</v>
      </c>
      <c r="G26" t="s">
        <v>23</v>
      </c>
      <c r="H26" t="s">
        <v>24</v>
      </c>
      <c r="I26" s="13">
        <v>45103</v>
      </c>
      <c r="J26" s="13">
        <v>45000</v>
      </c>
      <c r="K26" s="13">
        <v>45006</v>
      </c>
      <c r="L26" s="13" t="s">
        <v>19</v>
      </c>
      <c r="M26" s="13" t="s">
        <v>19</v>
      </c>
      <c r="N26" t="str">
        <f>TEXT(Base_Data[[#This Row],[Offer date]],"YYY")</f>
        <v>2023</v>
      </c>
      <c r="O26" t="str">
        <f>TEXT(Base_Data[[#This Row],[Offer date]],"MMM")</f>
        <v>Mar</v>
      </c>
      <c r="P26" t="str">
        <f>"Q"&amp;ROUNDUP(MONTH(Base_Data[[#This Row],[Offer date]])/3,0)</f>
        <v>Q1</v>
      </c>
      <c r="Q26" t="str">
        <f>TEXT(Base_Data[[#This Row],[DOJ]],"MMM")</f>
        <v>Jun</v>
      </c>
      <c r="R26" t="str">
        <f>"Q"&amp;ROUNDUP(MONTH(Base_Data[[#This Row],[DOJ]])/3,0)</f>
        <v>Q2</v>
      </c>
      <c r="S26" s="12" t="str">
        <f>DATEDIF(Base_Data[[#This Row],[JD received date]],Base_Data[[#This Row],[DOJ]],"MD")&amp; " Days "
&amp;DATEDIF(Base_Data[[#This Row],[JD received date]],Base_Data[[#This Row],[DOJ]],"YM")&amp; " Months and "
&amp;DATEDIF(Base_Data[[#This Row],[JD received date]],Base_Data[[#This Row],[DOJ]],"Y") &amp;" Years"</f>
        <v>11 Days 3 Months and 0 Years</v>
      </c>
      <c r="T26" t="str">
        <f>DATEDIF(Base_Data[[#This Row],[JD received date]],Base_Data[[#This Row],[Offer date]],"D")&amp; " Days "
&amp; DATEDIF(Base_Data[[#This Row],[JD received date]],Base_Data[[#This Row],[Offer date]],"M")&amp; " Months and "
&amp;DATEDIF(Base_Data[[#This Row],[JD received date]],Base_Data[[#This Row],[Offer date]],"Y")&amp; " Years"</f>
        <v>6 Days 0 Months and 0 Years</v>
      </c>
      <c r="U26" t="str">
        <f>IF(Base_Data[[#This Row],[Offer Drop Date(if any)]]="","",
IF(ISNUMBER(Base_Data[[#This Row],[Offer Drop Date(if any)]]),
"Q" &amp;ROUNDUP(MONTH(Base_Data[[#This Row],[Offer Drop Date(if any)]]/3),0),""))</f>
        <v/>
      </c>
      <c r="V26" t="str">
        <f>IF(AND(Base_Data[[#This Row],[DOJ]]&lt;&gt;"",Base_Data[[#This Row],[DOJ]]&lt;=Base_Data[[#This Row],[JD received date]]+120),"Yes","No")</f>
        <v>Yes</v>
      </c>
      <c r="W26" t="str">
        <f>IF(OR(Base_Data[[#This Row],[Source]]="Direct", Base_Data[[#This Row],[Source]]="Referral"),"Internal Fill", "External Fill")</f>
        <v>Internal Fill</v>
      </c>
    </row>
    <row r="27" spans="1:23" x14ac:dyDescent="0.3">
      <c r="A27">
        <v>25</v>
      </c>
      <c r="B27" t="s">
        <v>41</v>
      </c>
      <c r="C27" t="s">
        <v>20</v>
      </c>
      <c r="D27" t="s">
        <v>21</v>
      </c>
      <c r="E27" t="s">
        <v>42</v>
      </c>
      <c r="F27" t="s">
        <v>26</v>
      </c>
      <c r="G27" t="s">
        <v>29</v>
      </c>
      <c r="H27" t="s">
        <v>24</v>
      </c>
      <c r="I27" s="13">
        <v>45026</v>
      </c>
      <c r="J27" s="13">
        <v>44961</v>
      </c>
      <c r="K27" s="13">
        <v>45009</v>
      </c>
      <c r="L27" s="13" t="s">
        <v>19</v>
      </c>
      <c r="M27" s="13" t="s">
        <v>19</v>
      </c>
      <c r="N27" t="str">
        <f>TEXT(Base_Data[[#This Row],[Offer date]],"YYY")</f>
        <v>2023</v>
      </c>
      <c r="O27" t="str">
        <f>TEXT(Base_Data[[#This Row],[Offer date]],"MMM")</f>
        <v>Mar</v>
      </c>
      <c r="P27" t="str">
        <f>"Q"&amp;ROUNDUP(MONTH(Base_Data[[#This Row],[Offer date]])/3,0)</f>
        <v>Q1</v>
      </c>
      <c r="Q27" t="str">
        <f>TEXT(Base_Data[[#This Row],[DOJ]],"MMM")</f>
        <v>Apr</v>
      </c>
      <c r="R27" t="str">
        <f>"Q"&amp;ROUNDUP(MONTH(Base_Data[[#This Row],[DOJ]])/3,0)</f>
        <v>Q2</v>
      </c>
      <c r="S27" s="12" t="str">
        <f>DATEDIF(Base_Data[[#This Row],[JD received date]],Base_Data[[#This Row],[DOJ]],"MD")&amp; " Days "
&amp;DATEDIF(Base_Data[[#This Row],[JD received date]],Base_Data[[#This Row],[DOJ]],"YM")&amp; " Months and "
&amp;DATEDIF(Base_Data[[#This Row],[JD received date]],Base_Data[[#This Row],[DOJ]],"Y") &amp;" Years"</f>
        <v>6 Days 2 Months and 0 Years</v>
      </c>
      <c r="T27" t="str">
        <f>DATEDIF(Base_Data[[#This Row],[JD received date]],Base_Data[[#This Row],[Offer date]],"D")&amp; " Days "
&amp; DATEDIF(Base_Data[[#This Row],[JD received date]],Base_Data[[#This Row],[Offer date]],"M")&amp; " Months and "
&amp;DATEDIF(Base_Data[[#This Row],[JD received date]],Base_Data[[#This Row],[Offer date]],"Y")&amp; " Years"</f>
        <v>48 Days 1 Months and 0 Years</v>
      </c>
      <c r="U27" t="str">
        <f>IF(Base_Data[[#This Row],[Offer Drop Date(if any)]]="","",
IF(ISNUMBER(Base_Data[[#This Row],[Offer Drop Date(if any)]]),
"Q" &amp;ROUNDUP(MONTH(Base_Data[[#This Row],[Offer Drop Date(if any)]]/3),0),""))</f>
        <v/>
      </c>
      <c r="V27" t="str">
        <f>IF(AND(Base_Data[[#This Row],[DOJ]]&lt;&gt;"",Base_Data[[#This Row],[DOJ]]&lt;=Base_Data[[#This Row],[JD received date]]+120),"Yes","No")</f>
        <v>Yes</v>
      </c>
      <c r="W27" t="str">
        <f>IF(OR(Base_Data[[#This Row],[Source]]="Direct", Base_Data[[#This Row],[Source]]="Referral"),"Internal Fill", "External Fill")</f>
        <v>External Fill</v>
      </c>
    </row>
    <row r="28" spans="1:23" x14ac:dyDescent="0.3">
      <c r="A28">
        <v>26</v>
      </c>
      <c r="B28" t="s">
        <v>39</v>
      </c>
      <c r="C28" t="s">
        <v>32</v>
      </c>
      <c r="D28" t="s">
        <v>31</v>
      </c>
      <c r="E28" t="s">
        <v>42</v>
      </c>
      <c r="F28" t="s">
        <v>26</v>
      </c>
      <c r="G28" t="s">
        <v>23</v>
      </c>
      <c r="H28" t="s">
        <v>24</v>
      </c>
      <c r="I28" s="13">
        <v>45054</v>
      </c>
      <c r="J28" s="13">
        <v>44995</v>
      </c>
      <c r="K28" s="13">
        <v>45013</v>
      </c>
      <c r="L28" s="13" t="s">
        <v>19</v>
      </c>
      <c r="M28" s="13" t="s">
        <v>19</v>
      </c>
      <c r="N28" t="str">
        <f>TEXT(Base_Data[[#This Row],[Offer date]],"YYY")</f>
        <v>2023</v>
      </c>
      <c r="O28" t="str">
        <f>TEXT(Base_Data[[#This Row],[Offer date]],"MMM")</f>
        <v>Mar</v>
      </c>
      <c r="P28" t="str">
        <f>"Q"&amp;ROUNDUP(MONTH(Base_Data[[#This Row],[Offer date]])/3,0)</f>
        <v>Q1</v>
      </c>
      <c r="Q28" t="str">
        <f>TEXT(Base_Data[[#This Row],[DOJ]],"MMM")</f>
        <v>May</v>
      </c>
      <c r="R28" t="str">
        <f>"Q"&amp;ROUNDUP(MONTH(Base_Data[[#This Row],[DOJ]])/3,0)</f>
        <v>Q2</v>
      </c>
      <c r="S28" s="12" t="str">
        <f>DATEDIF(Base_Data[[#This Row],[JD received date]],Base_Data[[#This Row],[DOJ]],"MD")&amp; " Days "
&amp;DATEDIF(Base_Data[[#This Row],[JD received date]],Base_Data[[#This Row],[DOJ]],"YM")&amp; " Months and "
&amp;DATEDIF(Base_Data[[#This Row],[JD received date]],Base_Data[[#This Row],[DOJ]],"Y") &amp;" Years"</f>
        <v>28 Days 1 Months and 0 Years</v>
      </c>
      <c r="T28" t="str">
        <f>DATEDIF(Base_Data[[#This Row],[JD received date]],Base_Data[[#This Row],[Offer date]],"D")&amp; " Days "
&amp; DATEDIF(Base_Data[[#This Row],[JD received date]],Base_Data[[#This Row],[Offer date]],"M")&amp; " Months and "
&amp;DATEDIF(Base_Data[[#This Row],[JD received date]],Base_Data[[#This Row],[Offer date]],"Y")&amp; " Years"</f>
        <v>18 Days 0 Months and 0 Years</v>
      </c>
      <c r="U28" t="str">
        <f>IF(Base_Data[[#This Row],[Offer Drop Date(if any)]]="","",
IF(ISNUMBER(Base_Data[[#This Row],[Offer Drop Date(if any)]]),
"Q" &amp;ROUNDUP(MONTH(Base_Data[[#This Row],[Offer Drop Date(if any)]]/3),0),""))</f>
        <v/>
      </c>
      <c r="V28" t="str">
        <f>IF(AND(Base_Data[[#This Row],[DOJ]]&lt;&gt;"",Base_Data[[#This Row],[DOJ]]&lt;=Base_Data[[#This Row],[JD received date]]+120),"Yes","No")</f>
        <v>Yes</v>
      </c>
      <c r="W28" t="str">
        <f>IF(OR(Base_Data[[#This Row],[Source]]="Direct", Base_Data[[#This Row],[Source]]="Referral"),"Internal Fill", "External Fill")</f>
        <v>Internal Fill</v>
      </c>
    </row>
    <row r="29" spans="1:23" x14ac:dyDescent="0.3">
      <c r="A29">
        <v>27</v>
      </c>
      <c r="B29" t="s">
        <v>40</v>
      </c>
      <c r="C29" t="s">
        <v>20</v>
      </c>
      <c r="D29" t="s">
        <v>21</v>
      </c>
      <c r="E29" t="s">
        <v>43</v>
      </c>
      <c r="F29" t="s">
        <v>22</v>
      </c>
      <c r="G29" t="s">
        <v>23</v>
      </c>
      <c r="H29" t="s">
        <v>27</v>
      </c>
      <c r="I29" s="13">
        <v>45040</v>
      </c>
      <c r="J29" s="13">
        <v>44876</v>
      </c>
      <c r="K29" s="13">
        <v>45014</v>
      </c>
      <c r="L29" s="13">
        <v>45040</v>
      </c>
      <c r="M29" s="13">
        <v>45405</v>
      </c>
      <c r="N29" t="str">
        <f>TEXT(Base_Data[[#This Row],[Offer date]],"YYY")</f>
        <v>2023</v>
      </c>
      <c r="O29" t="str">
        <f>TEXT(Base_Data[[#This Row],[Offer date]],"MMM")</f>
        <v>Mar</v>
      </c>
      <c r="P29" t="str">
        <f>"Q"&amp;ROUNDUP(MONTH(Base_Data[[#This Row],[Offer date]])/3,0)</f>
        <v>Q1</v>
      </c>
      <c r="Q29" t="str">
        <f>TEXT(Base_Data[[#This Row],[DOJ]],"MMM")</f>
        <v>Apr</v>
      </c>
      <c r="R29" t="str">
        <f>"Q"&amp;ROUNDUP(MONTH(Base_Data[[#This Row],[DOJ]])/3,0)</f>
        <v>Q2</v>
      </c>
      <c r="S29" s="12" t="str">
        <f>DATEDIF(Base_Data[[#This Row],[JD received date]],Base_Data[[#This Row],[DOJ]],"MD")&amp; " Days "
&amp;DATEDIF(Base_Data[[#This Row],[JD received date]],Base_Data[[#This Row],[DOJ]],"YM")&amp; " Months and "
&amp;DATEDIF(Base_Data[[#This Row],[JD received date]],Base_Data[[#This Row],[DOJ]],"Y") &amp;" Years"</f>
        <v>13 Days 5 Months and 0 Years</v>
      </c>
      <c r="T29" t="str">
        <f>DATEDIF(Base_Data[[#This Row],[JD received date]],Base_Data[[#This Row],[Offer date]],"D")&amp; " Days "
&amp; DATEDIF(Base_Data[[#This Row],[JD received date]],Base_Data[[#This Row],[Offer date]],"M")&amp; " Months and "
&amp;DATEDIF(Base_Data[[#This Row],[JD received date]],Base_Data[[#This Row],[Offer date]],"Y")&amp; " Years"</f>
        <v>138 Days 4 Months and 0 Years</v>
      </c>
      <c r="U29" t="str">
        <f>IF(Base_Data[[#This Row],[Offer Drop Date(if any)]]="","",
IF(ISNUMBER(Base_Data[[#This Row],[Offer Drop Date(if any)]]),
"Q" &amp;ROUNDUP(MONTH(Base_Data[[#This Row],[Offer Drop Date(if any)]]/3),0),""))</f>
        <v>Q2</v>
      </c>
      <c r="V29" t="str">
        <f>IF(AND(Base_Data[[#This Row],[DOJ]]&lt;&gt;"",Base_Data[[#This Row],[DOJ]]&lt;=Base_Data[[#This Row],[JD received date]]+120),"Yes","No")</f>
        <v>No</v>
      </c>
      <c r="W29" t="str">
        <f>IF(OR(Base_Data[[#This Row],[Source]]="Direct", Base_Data[[#This Row],[Source]]="Referral"),"Internal Fill", "External Fill")</f>
        <v>Internal Fill</v>
      </c>
    </row>
    <row r="30" spans="1:23" x14ac:dyDescent="0.3">
      <c r="A30">
        <v>28</v>
      </c>
      <c r="B30" t="s">
        <v>39</v>
      </c>
      <c r="C30" t="s">
        <v>20</v>
      </c>
      <c r="D30" t="s">
        <v>21</v>
      </c>
      <c r="E30" t="s">
        <v>42</v>
      </c>
      <c r="F30" t="s">
        <v>26</v>
      </c>
      <c r="G30" t="s">
        <v>23</v>
      </c>
      <c r="H30" t="s">
        <v>27</v>
      </c>
      <c r="I30" s="13">
        <v>45110</v>
      </c>
      <c r="J30" s="13">
        <v>45008</v>
      </c>
      <c r="K30" s="13">
        <v>45013</v>
      </c>
      <c r="L30" s="13">
        <v>45103</v>
      </c>
      <c r="M30" s="13">
        <v>45466</v>
      </c>
      <c r="N30" t="str">
        <f>TEXT(Base_Data[[#This Row],[Offer date]],"YYY")</f>
        <v>2023</v>
      </c>
      <c r="O30" t="str">
        <f>TEXT(Base_Data[[#This Row],[Offer date]],"MMM")</f>
        <v>Mar</v>
      </c>
      <c r="P30" t="str">
        <f>"Q"&amp;ROUNDUP(MONTH(Base_Data[[#This Row],[Offer date]])/3,0)</f>
        <v>Q1</v>
      </c>
      <c r="Q30" t="str">
        <f>TEXT(Base_Data[[#This Row],[DOJ]],"MMM")</f>
        <v>Jul</v>
      </c>
      <c r="R30" t="str">
        <f>"Q"&amp;ROUNDUP(MONTH(Base_Data[[#This Row],[DOJ]])/3,0)</f>
        <v>Q3</v>
      </c>
      <c r="S30" s="12" t="str">
        <f>DATEDIF(Base_Data[[#This Row],[JD received date]],Base_Data[[#This Row],[DOJ]],"MD")&amp; " Days "
&amp;DATEDIF(Base_Data[[#This Row],[JD received date]],Base_Data[[#This Row],[DOJ]],"YM")&amp; " Months and "
&amp;DATEDIF(Base_Data[[#This Row],[JD received date]],Base_Data[[#This Row],[DOJ]],"Y") &amp;" Years"</f>
        <v>10 Days 3 Months and 0 Years</v>
      </c>
      <c r="T30" t="str">
        <f>DATEDIF(Base_Data[[#This Row],[JD received date]],Base_Data[[#This Row],[Offer date]],"D")&amp; " Days "
&amp; DATEDIF(Base_Data[[#This Row],[JD received date]],Base_Data[[#This Row],[Offer date]],"M")&amp; " Months and "
&amp;DATEDIF(Base_Data[[#This Row],[JD received date]],Base_Data[[#This Row],[Offer date]],"Y")&amp; " Years"</f>
        <v>5 Days 0 Months and 0 Years</v>
      </c>
      <c r="U30" t="str">
        <f>IF(Base_Data[[#This Row],[Offer Drop Date(if any)]]="","",
IF(ISNUMBER(Base_Data[[#This Row],[Offer Drop Date(if any)]]),
"Q" &amp;ROUNDUP(MONTH(Base_Data[[#This Row],[Offer Drop Date(if any)]]/3),0),""))</f>
        <v>Q2</v>
      </c>
      <c r="V30" t="str">
        <f>IF(AND(Base_Data[[#This Row],[DOJ]]&lt;&gt;"",Base_Data[[#This Row],[DOJ]]&lt;=Base_Data[[#This Row],[JD received date]]+120),"Yes","No")</f>
        <v>Yes</v>
      </c>
      <c r="W30" t="str">
        <f>IF(OR(Base_Data[[#This Row],[Source]]="Direct", Base_Data[[#This Row],[Source]]="Referral"),"Internal Fill", "External Fill")</f>
        <v>Internal Fill</v>
      </c>
    </row>
    <row r="31" spans="1:23" x14ac:dyDescent="0.3">
      <c r="A31">
        <v>29</v>
      </c>
      <c r="B31" t="s">
        <v>37</v>
      </c>
      <c r="C31" t="s">
        <v>20</v>
      </c>
      <c r="D31" t="s">
        <v>21</v>
      </c>
      <c r="E31" t="s">
        <v>42</v>
      </c>
      <c r="F31" t="s">
        <v>22</v>
      </c>
      <c r="G31" t="s">
        <v>23</v>
      </c>
      <c r="H31" t="s">
        <v>27</v>
      </c>
      <c r="I31" s="13">
        <v>45103</v>
      </c>
      <c r="J31" s="13">
        <v>45008</v>
      </c>
      <c r="K31" s="13">
        <v>45012</v>
      </c>
      <c r="L31" s="13">
        <v>45063</v>
      </c>
      <c r="M31" s="13">
        <v>45435</v>
      </c>
      <c r="N31" t="str">
        <f>TEXT(Base_Data[[#This Row],[Offer date]],"YYY")</f>
        <v>2023</v>
      </c>
      <c r="O31" t="str">
        <f>TEXT(Base_Data[[#This Row],[Offer date]],"MMM")</f>
        <v>Mar</v>
      </c>
      <c r="P31" t="str">
        <f>"Q"&amp;ROUNDUP(MONTH(Base_Data[[#This Row],[Offer date]])/3,0)</f>
        <v>Q1</v>
      </c>
      <c r="Q31" t="str">
        <f>TEXT(Base_Data[[#This Row],[DOJ]],"MMM")</f>
        <v>Jun</v>
      </c>
      <c r="R31" t="str">
        <f>"Q"&amp;ROUNDUP(MONTH(Base_Data[[#This Row],[DOJ]])/3,0)</f>
        <v>Q2</v>
      </c>
      <c r="S31" s="12" t="str">
        <f>DATEDIF(Base_Data[[#This Row],[JD received date]],Base_Data[[#This Row],[DOJ]],"MD")&amp; " Days "
&amp;DATEDIF(Base_Data[[#This Row],[JD received date]],Base_Data[[#This Row],[DOJ]],"YM")&amp; " Months and "
&amp;DATEDIF(Base_Data[[#This Row],[JD received date]],Base_Data[[#This Row],[DOJ]],"Y") &amp;" Years"</f>
        <v>3 Days 3 Months and 0 Years</v>
      </c>
      <c r="T31" t="str">
        <f>DATEDIF(Base_Data[[#This Row],[JD received date]],Base_Data[[#This Row],[Offer date]],"D")&amp; " Days "
&amp; DATEDIF(Base_Data[[#This Row],[JD received date]],Base_Data[[#This Row],[Offer date]],"M")&amp; " Months and "
&amp;DATEDIF(Base_Data[[#This Row],[JD received date]],Base_Data[[#This Row],[Offer date]],"Y")&amp; " Years"</f>
        <v>4 Days 0 Months and 0 Years</v>
      </c>
      <c r="U31" t="str">
        <f>IF(Base_Data[[#This Row],[Offer Drop Date(if any)]]="","",
IF(ISNUMBER(Base_Data[[#This Row],[Offer Drop Date(if any)]]),
"Q" &amp;ROUNDUP(MONTH(Base_Data[[#This Row],[Offer Drop Date(if any)]]/3),0),""))</f>
        <v>Q2</v>
      </c>
      <c r="V31" t="str">
        <f>IF(AND(Base_Data[[#This Row],[DOJ]]&lt;&gt;"",Base_Data[[#This Row],[DOJ]]&lt;=Base_Data[[#This Row],[JD received date]]+120),"Yes","No")</f>
        <v>Yes</v>
      </c>
      <c r="W31" t="str">
        <f>IF(OR(Base_Data[[#This Row],[Source]]="Direct", Base_Data[[#This Row],[Source]]="Referral"),"Internal Fill", "External Fill")</f>
        <v>Internal Fill</v>
      </c>
    </row>
    <row r="32" spans="1:23" x14ac:dyDescent="0.3">
      <c r="A32">
        <v>30</v>
      </c>
      <c r="B32" t="s">
        <v>40</v>
      </c>
      <c r="C32" t="s">
        <v>20</v>
      </c>
      <c r="D32" t="s">
        <v>21</v>
      </c>
      <c r="E32" t="s">
        <v>43</v>
      </c>
      <c r="F32" t="s">
        <v>26</v>
      </c>
      <c r="G32" t="s">
        <v>28</v>
      </c>
      <c r="H32" t="s">
        <v>24</v>
      </c>
      <c r="I32" s="13">
        <v>45110</v>
      </c>
      <c r="J32" s="13">
        <v>45000</v>
      </c>
      <c r="K32" s="13">
        <v>45016</v>
      </c>
      <c r="L32" s="13" t="s">
        <v>19</v>
      </c>
      <c r="M32" s="13" t="s">
        <v>19</v>
      </c>
      <c r="N32" t="str">
        <f>TEXT(Base_Data[[#This Row],[Offer date]],"YYY")</f>
        <v>2023</v>
      </c>
      <c r="O32" t="str">
        <f>TEXT(Base_Data[[#This Row],[Offer date]],"MMM")</f>
        <v>Mar</v>
      </c>
      <c r="P32" t="str">
        <f>"Q"&amp;ROUNDUP(MONTH(Base_Data[[#This Row],[Offer date]])/3,0)</f>
        <v>Q1</v>
      </c>
      <c r="Q32" t="str">
        <f>TEXT(Base_Data[[#This Row],[DOJ]],"MMM")</f>
        <v>Jul</v>
      </c>
      <c r="R32" t="str">
        <f>"Q"&amp;ROUNDUP(MONTH(Base_Data[[#This Row],[DOJ]])/3,0)</f>
        <v>Q3</v>
      </c>
      <c r="S32" s="12" t="str">
        <f>DATEDIF(Base_Data[[#This Row],[JD received date]],Base_Data[[#This Row],[DOJ]],"MD")&amp; " Days "
&amp;DATEDIF(Base_Data[[#This Row],[JD received date]],Base_Data[[#This Row],[DOJ]],"YM")&amp; " Months and "
&amp;DATEDIF(Base_Data[[#This Row],[JD received date]],Base_Data[[#This Row],[DOJ]],"Y") &amp;" Years"</f>
        <v>18 Days 3 Months and 0 Years</v>
      </c>
      <c r="T32" t="str">
        <f>DATEDIF(Base_Data[[#This Row],[JD received date]],Base_Data[[#This Row],[Offer date]],"D")&amp; " Days "
&amp; DATEDIF(Base_Data[[#This Row],[JD received date]],Base_Data[[#This Row],[Offer date]],"M")&amp; " Months and "
&amp;DATEDIF(Base_Data[[#This Row],[JD received date]],Base_Data[[#This Row],[Offer date]],"Y")&amp; " Years"</f>
        <v>16 Days 0 Months and 0 Years</v>
      </c>
      <c r="U32" t="str">
        <f>IF(Base_Data[[#This Row],[Offer Drop Date(if any)]]="","",
IF(ISNUMBER(Base_Data[[#This Row],[Offer Drop Date(if any)]]),
"Q" &amp;ROUNDUP(MONTH(Base_Data[[#This Row],[Offer Drop Date(if any)]]/3),0),""))</f>
        <v/>
      </c>
      <c r="V32" t="str">
        <f>IF(AND(Base_Data[[#This Row],[DOJ]]&lt;&gt;"",Base_Data[[#This Row],[DOJ]]&lt;=Base_Data[[#This Row],[JD received date]]+120),"Yes","No")</f>
        <v>Yes</v>
      </c>
      <c r="W32" t="str">
        <f>IF(OR(Base_Data[[#This Row],[Source]]="Direct", Base_Data[[#This Row],[Source]]="Referral"),"Internal Fill", "External Fill")</f>
        <v>Internal Fill</v>
      </c>
    </row>
    <row r="33" spans="1:23" x14ac:dyDescent="0.3">
      <c r="A33">
        <v>31</v>
      </c>
      <c r="B33" t="s">
        <v>40</v>
      </c>
      <c r="C33" t="s">
        <v>20</v>
      </c>
      <c r="D33" t="s">
        <v>21</v>
      </c>
      <c r="E33" t="s">
        <v>43</v>
      </c>
      <c r="F33" t="s">
        <v>26</v>
      </c>
      <c r="G33" t="s">
        <v>23</v>
      </c>
      <c r="H33" t="s">
        <v>24</v>
      </c>
      <c r="I33" s="13">
        <v>45075</v>
      </c>
      <c r="J33" s="13">
        <v>44993</v>
      </c>
      <c r="K33" s="13">
        <v>45016</v>
      </c>
      <c r="L33" s="13" t="s">
        <v>19</v>
      </c>
      <c r="M33" s="13" t="s">
        <v>19</v>
      </c>
      <c r="N33" t="str">
        <f>TEXT(Base_Data[[#This Row],[Offer date]],"YYY")</f>
        <v>2023</v>
      </c>
      <c r="O33" t="str">
        <f>TEXT(Base_Data[[#This Row],[Offer date]],"MMM")</f>
        <v>Mar</v>
      </c>
      <c r="P33" t="str">
        <f>"Q"&amp;ROUNDUP(MONTH(Base_Data[[#This Row],[Offer date]])/3,0)</f>
        <v>Q1</v>
      </c>
      <c r="Q33" t="str">
        <f>TEXT(Base_Data[[#This Row],[DOJ]],"MMM")</f>
        <v>May</v>
      </c>
      <c r="R33" t="str">
        <f>"Q"&amp;ROUNDUP(MONTH(Base_Data[[#This Row],[DOJ]])/3,0)</f>
        <v>Q2</v>
      </c>
      <c r="S33" s="12" t="str">
        <f>DATEDIF(Base_Data[[#This Row],[JD received date]],Base_Data[[#This Row],[DOJ]],"MD")&amp; " Days "
&amp;DATEDIF(Base_Data[[#This Row],[JD received date]],Base_Data[[#This Row],[DOJ]],"YM")&amp; " Months and "
&amp;DATEDIF(Base_Data[[#This Row],[JD received date]],Base_Data[[#This Row],[DOJ]],"Y") &amp;" Years"</f>
        <v>21 Days 2 Months and 0 Years</v>
      </c>
      <c r="T33" t="str">
        <f>DATEDIF(Base_Data[[#This Row],[JD received date]],Base_Data[[#This Row],[Offer date]],"D")&amp; " Days "
&amp; DATEDIF(Base_Data[[#This Row],[JD received date]],Base_Data[[#This Row],[Offer date]],"M")&amp; " Months and "
&amp;DATEDIF(Base_Data[[#This Row],[JD received date]],Base_Data[[#This Row],[Offer date]],"Y")&amp; " Years"</f>
        <v>23 Days 0 Months and 0 Years</v>
      </c>
      <c r="U33" t="str">
        <f>IF(Base_Data[[#This Row],[Offer Drop Date(if any)]]="","",
IF(ISNUMBER(Base_Data[[#This Row],[Offer Drop Date(if any)]]),
"Q" &amp;ROUNDUP(MONTH(Base_Data[[#This Row],[Offer Drop Date(if any)]]/3),0),""))</f>
        <v/>
      </c>
      <c r="V33" t="str">
        <f>IF(AND(Base_Data[[#This Row],[DOJ]]&lt;&gt;"",Base_Data[[#This Row],[DOJ]]&lt;=Base_Data[[#This Row],[JD received date]]+120),"Yes","No")</f>
        <v>Yes</v>
      </c>
      <c r="W33" t="str">
        <f>IF(OR(Base_Data[[#This Row],[Source]]="Direct", Base_Data[[#This Row],[Source]]="Referral"),"Internal Fill", "External Fill")</f>
        <v>Internal Fill</v>
      </c>
    </row>
    <row r="34" spans="1:23" x14ac:dyDescent="0.3">
      <c r="A34">
        <v>32</v>
      </c>
      <c r="B34" t="s">
        <v>40</v>
      </c>
      <c r="C34" t="s">
        <v>20</v>
      </c>
      <c r="D34" t="s">
        <v>21</v>
      </c>
      <c r="E34" t="s">
        <v>42</v>
      </c>
      <c r="F34" t="s">
        <v>22</v>
      </c>
      <c r="G34" t="s">
        <v>23</v>
      </c>
      <c r="H34" t="s">
        <v>24</v>
      </c>
      <c r="I34" s="13">
        <v>45107</v>
      </c>
      <c r="J34" s="13">
        <v>45008</v>
      </c>
      <c r="K34" s="13">
        <v>45014</v>
      </c>
      <c r="L34" s="13" t="s">
        <v>19</v>
      </c>
      <c r="M34" s="13" t="s">
        <v>19</v>
      </c>
      <c r="N34" t="str">
        <f>TEXT(Base_Data[[#This Row],[Offer date]],"YYY")</f>
        <v>2023</v>
      </c>
      <c r="O34" t="str">
        <f>TEXT(Base_Data[[#This Row],[Offer date]],"MMM")</f>
        <v>Mar</v>
      </c>
      <c r="P34" t="str">
        <f>"Q"&amp;ROUNDUP(MONTH(Base_Data[[#This Row],[Offer date]])/3,0)</f>
        <v>Q1</v>
      </c>
      <c r="Q34" t="str">
        <f>TEXT(Base_Data[[#This Row],[DOJ]],"MMM")</f>
        <v>Jun</v>
      </c>
      <c r="R34" t="str">
        <f>"Q"&amp;ROUNDUP(MONTH(Base_Data[[#This Row],[DOJ]])/3,0)</f>
        <v>Q2</v>
      </c>
      <c r="S34" s="12" t="str">
        <f>DATEDIF(Base_Data[[#This Row],[JD received date]],Base_Data[[#This Row],[DOJ]],"MD")&amp; " Days "
&amp;DATEDIF(Base_Data[[#This Row],[JD received date]],Base_Data[[#This Row],[DOJ]],"YM")&amp; " Months and "
&amp;DATEDIF(Base_Data[[#This Row],[JD received date]],Base_Data[[#This Row],[DOJ]],"Y") &amp;" Years"</f>
        <v>7 Days 3 Months and 0 Years</v>
      </c>
      <c r="T34" t="str">
        <f>DATEDIF(Base_Data[[#This Row],[JD received date]],Base_Data[[#This Row],[Offer date]],"D")&amp; " Days "
&amp; DATEDIF(Base_Data[[#This Row],[JD received date]],Base_Data[[#This Row],[Offer date]],"M")&amp; " Months and "
&amp;DATEDIF(Base_Data[[#This Row],[JD received date]],Base_Data[[#This Row],[Offer date]],"Y")&amp; " Years"</f>
        <v>6 Days 0 Months and 0 Years</v>
      </c>
      <c r="U34" t="str">
        <f>IF(Base_Data[[#This Row],[Offer Drop Date(if any)]]="","",
IF(ISNUMBER(Base_Data[[#This Row],[Offer Drop Date(if any)]]),
"Q" &amp;ROUNDUP(MONTH(Base_Data[[#This Row],[Offer Drop Date(if any)]]/3),0),""))</f>
        <v/>
      </c>
      <c r="V34" t="str">
        <f>IF(AND(Base_Data[[#This Row],[DOJ]]&lt;&gt;"",Base_Data[[#This Row],[DOJ]]&lt;=Base_Data[[#This Row],[JD received date]]+120),"Yes","No")</f>
        <v>Yes</v>
      </c>
      <c r="W34" t="str">
        <f>IF(OR(Base_Data[[#This Row],[Source]]="Direct", Base_Data[[#This Row],[Source]]="Referral"),"Internal Fill", "External Fill")</f>
        <v>Internal Fill</v>
      </c>
    </row>
    <row r="35" spans="1:23" x14ac:dyDescent="0.3">
      <c r="A35">
        <v>33</v>
      </c>
      <c r="B35" t="s">
        <v>39</v>
      </c>
      <c r="C35" t="s">
        <v>20</v>
      </c>
      <c r="D35" t="s">
        <v>21</v>
      </c>
      <c r="E35" t="s">
        <v>42</v>
      </c>
      <c r="F35" t="s">
        <v>22</v>
      </c>
      <c r="G35" t="s">
        <v>29</v>
      </c>
      <c r="H35" t="s">
        <v>27</v>
      </c>
      <c r="I35" s="13">
        <v>45105</v>
      </c>
      <c r="J35" s="13">
        <v>45007</v>
      </c>
      <c r="K35" s="13">
        <v>45012</v>
      </c>
      <c r="L35" s="13">
        <v>45029</v>
      </c>
      <c r="M35" s="13">
        <v>45405</v>
      </c>
      <c r="N35" t="str">
        <f>TEXT(Base_Data[[#This Row],[Offer date]],"YYY")</f>
        <v>2023</v>
      </c>
      <c r="O35" t="str">
        <f>TEXT(Base_Data[[#This Row],[Offer date]],"MMM")</f>
        <v>Mar</v>
      </c>
      <c r="P35" t="str">
        <f>"Q"&amp;ROUNDUP(MONTH(Base_Data[[#This Row],[Offer date]])/3,0)</f>
        <v>Q1</v>
      </c>
      <c r="Q35" t="str">
        <f>TEXT(Base_Data[[#This Row],[DOJ]],"MMM")</f>
        <v>Jun</v>
      </c>
      <c r="R35" t="str">
        <f>"Q"&amp;ROUNDUP(MONTH(Base_Data[[#This Row],[DOJ]])/3,0)</f>
        <v>Q2</v>
      </c>
      <c r="S35" s="12" t="str">
        <f>DATEDIF(Base_Data[[#This Row],[JD received date]],Base_Data[[#This Row],[DOJ]],"MD")&amp; " Days "
&amp;DATEDIF(Base_Data[[#This Row],[JD received date]],Base_Data[[#This Row],[DOJ]],"YM")&amp; " Months and "
&amp;DATEDIF(Base_Data[[#This Row],[JD received date]],Base_Data[[#This Row],[DOJ]],"Y") &amp;" Years"</f>
        <v>6 Days 3 Months and 0 Years</v>
      </c>
      <c r="T35" t="str">
        <f>DATEDIF(Base_Data[[#This Row],[JD received date]],Base_Data[[#This Row],[Offer date]],"D")&amp; " Days "
&amp; DATEDIF(Base_Data[[#This Row],[JD received date]],Base_Data[[#This Row],[Offer date]],"M")&amp; " Months and "
&amp;DATEDIF(Base_Data[[#This Row],[JD received date]],Base_Data[[#This Row],[Offer date]],"Y")&amp; " Years"</f>
        <v>5 Days 0 Months and 0 Years</v>
      </c>
      <c r="U35" t="str">
        <f>IF(Base_Data[[#This Row],[Offer Drop Date(if any)]]="","",
IF(ISNUMBER(Base_Data[[#This Row],[Offer Drop Date(if any)]]),
"Q" &amp;ROUNDUP(MONTH(Base_Data[[#This Row],[Offer Drop Date(if any)]]/3),0),""))</f>
        <v>Q2</v>
      </c>
      <c r="V35" t="str">
        <f>IF(AND(Base_Data[[#This Row],[DOJ]]&lt;&gt;"",Base_Data[[#This Row],[DOJ]]&lt;=Base_Data[[#This Row],[JD received date]]+120),"Yes","No")</f>
        <v>Yes</v>
      </c>
      <c r="W35" t="str">
        <f>IF(OR(Base_Data[[#This Row],[Source]]="Direct", Base_Data[[#This Row],[Source]]="Referral"),"Internal Fill", "External Fill")</f>
        <v>External Fill</v>
      </c>
    </row>
    <row r="36" spans="1:23" x14ac:dyDescent="0.3">
      <c r="A36">
        <v>34</v>
      </c>
      <c r="B36" t="s">
        <v>40</v>
      </c>
      <c r="C36" t="s">
        <v>20</v>
      </c>
      <c r="D36" t="s">
        <v>21</v>
      </c>
      <c r="E36" t="s">
        <v>42</v>
      </c>
      <c r="F36" t="s">
        <v>22</v>
      </c>
      <c r="G36" t="s">
        <v>23</v>
      </c>
      <c r="H36" t="s">
        <v>24</v>
      </c>
      <c r="I36" s="13">
        <v>45023</v>
      </c>
      <c r="J36" s="13">
        <v>45019</v>
      </c>
      <c r="K36" s="13">
        <v>45020</v>
      </c>
      <c r="L36" s="13" t="s">
        <v>19</v>
      </c>
      <c r="M36" s="13" t="s">
        <v>19</v>
      </c>
      <c r="N36" t="str">
        <f>TEXT(Base_Data[[#This Row],[Offer date]],"YYY")</f>
        <v>2023</v>
      </c>
      <c r="O36" t="str">
        <f>TEXT(Base_Data[[#This Row],[Offer date]],"MMM")</f>
        <v>Apr</v>
      </c>
      <c r="P36" t="str">
        <f>"Q"&amp;ROUNDUP(MONTH(Base_Data[[#This Row],[Offer date]])/3,0)</f>
        <v>Q2</v>
      </c>
      <c r="Q36" t="str">
        <f>TEXT(Base_Data[[#This Row],[DOJ]],"MMM")</f>
        <v>Apr</v>
      </c>
      <c r="R36" t="str">
        <f>"Q"&amp;ROUNDUP(MONTH(Base_Data[[#This Row],[DOJ]])/3,0)</f>
        <v>Q2</v>
      </c>
      <c r="S36" s="12" t="str">
        <f>DATEDIF(Base_Data[[#This Row],[JD received date]],Base_Data[[#This Row],[DOJ]],"MD")&amp; " Days "
&amp;DATEDIF(Base_Data[[#This Row],[JD received date]],Base_Data[[#This Row],[DOJ]],"YM")&amp; " Months and "
&amp;DATEDIF(Base_Data[[#This Row],[JD received date]],Base_Data[[#This Row],[DOJ]],"Y") &amp;" Years"</f>
        <v>4 Days 0 Months and 0 Years</v>
      </c>
      <c r="T36" t="str">
        <f>DATEDIF(Base_Data[[#This Row],[JD received date]],Base_Data[[#This Row],[Offer date]],"D")&amp; " Days "
&amp; DATEDIF(Base_Data[[#This Row],[JD received date]],Base_Data[[#This Row],[Offer date]],"M")&amp; " Months and "
&amp;DATEDIF(Base_Data[[#This Row],[JD received date]],Base_Data[[#This Row],[Offer date]],"Y")&amp; " Years"</f>
        <v>1 Days 0 Months and 0 Years</v>
      </c>
      <c r="U36" t="str">
        <f>IF(Base_Data[[#This Row],[Offer Drop Date(if any)]]="","",
IF(ISNUMBER(Base_Data[[#This Row],[Offer Drop Date(if any)]]),
"Q" &amp;ROUNDUP(MONTH(Base_Data[[#This Row],[Offer Drop Date(if any)]]/3),0),""))</f>
        <v/>
      </c>
      <c r="V36" t="str">
        <f>IF(AND(Base_Data[[#This Row],[DOJ]]&lt;&gt;"",Base_Data[[#This Row],[DOJ]]&lt;=Base_Data[[#This Row],[JD received date]]+120),"Yes","No")</f>
        <v>Yes</v>
      </c>
      <c r="W36" t="str">
        <f>IF(OR(Base_Data[[#This Row],[Source]]="Direct", Base_Data[[#This Row],[Source]]="Referral"),"Internal Fill", "External Fill")</f>
        <v>Internal Fill</v>
      </c>
    </row>
    <row r="37" spans="1:23" x14ac:dyDescent="0.3">
      <c r="A37">
        <v>35</v>
      </c>
      <c r="B37" t="s">
        <v>38</v>
      </c>
      <c r="C37" t="s">
        <v>20</v>
      </c>
      <c r="D37" t="s">
        <v>21</v>
      </c>
      <c r="E37" t="s">
        <v>42</v>
      </c>
      <c r="F37" t="s">
        <v>22</v>
      </c>
      <c r="G37" t="s">
        <v>23</v>
      </c>
      <c r="H37" t="s">
        <v>24</v>
      </c>
      <c r="I37" s="13">
        <v>45028</v>
      </c>
      <c r="J37" s="13">
        <v>44967</v>
      </c>
      <c r="K37" s="13">
        <v>45019</v>
      </c>
      <c r="L37" s="13" t="s">
        <v>19</v>
      </c>
      <c r="M37" s="13" t="s">
        <v>19</v>
      </c>
      <c r="N37" t="str">
        <f>TEXT(Base_Data[[#This Row],[Offer date]],"YYY")</f>
        <v>2023</v>
      </c>
      <c r="O37" t="str">
        <f>TEXT(Base_Data[[#This Row],[Offer date]],"MMM")</f>
        <v>Apr</v>
      </c>
      <c r="P37" t="str">
        <f>"Q"&amp;ROUNDUP(MONTH(Base_Data[[#This Row],[Offer date]])/3,0)</f>
        <v>Q2</v>
      </c>
      <c r="Q37" t="str">
        <f>TEXT(Base_Data[[#This Row],[DOJ]],"MMM")</f>
        <v>Apr</v>
      </c>
      <c r="R37" t="str">
        <f>"Q"&amp;ROUNDUP(MONTH(Base_Data[[#This Row],[DOJ]])/3,0)</f>
        <v>Q2</v>
      </c>
      <c r="S37" s="12" t="str">
        <f>DATEDIF(Base_Data[[#This Row],[JD received date]],Base_Data[[#This Row],[DOJ]],"MD")&amp; " Days "
&amp;DATEDIF(Base_Data[[#This Row],[JD received date]],Base_Data[[#This Row],[DOJ]],"YM")&amp; " Months and "
&amp;DATEDIF(Base_Data[[#This Row],[JD received date]],Base_Data[[#This Row],[DOJ]],"Y") &amp;" Years"</f>
        <v>2 Days 2 Months and 0 Years</v>
      </c>
      <c r="T37" t="str">
        <f>DATEDIF(Base_Data[[#This Row],[JD received date]],Base_Data[[#This Row],[Offer date]],"D")&amp; " Days "
&amp; DATEDIF(Base_Data[[#This Row],[JD received date]],Base_Data[[#This Row],[Offer date]],"M")&amp; " Months and "
&amp;DATEDIF(Base_Data[[#This Row],[JD received date]],Base_Data[[#This Row],[Offer date]],"Y")&amp; " Years"</f>
        <v>52 Days 1 Months and 0 Years</v>
      </c>
      <c r="U37" t="str">
        <f>IF(Base_Data[[#This Row],[Offer Drop Date(if any)]]="","",
IF(ISNUMBER(Base_Data[[#This Row],[Offer Drop Date(if any)]]),
"Q" &amp;ROUNDUP(MONTH(Base_Data[[#This Row],[Offer Drop Date(if any)]]/3),0),""))</f>
        <v/>
      </c>
      <c r="V37" t="str">
        <f>IF(AND(Base_Data[[#This Row],[DOJ]]&lt;&gt;"",Base_Data[[#This Row],[DOJ]]&lt;=Base_Data[[#This Row],[JD received date]]+120),"Yes","No")</f>
        <v>Yes</v>
      </c>
      <c r="W37" t="str">
        <f>IF(OR(Base_Data[[#This Row],[Source]]="Direct", Base_Data[[#This Row],[Source]]="Referral"),"Internal Fill", "External Fill")</f>
        <v>Internal Fill</v>
      </c>
    </row>
    <row r="38" spans="1:23" x14ac:dyDescent="0.3">
      <c r="A38">
        <v>36</v>
      </c>
      <c r="B38" t="s">
        <v>38</v>
      </c>
      <c r="C38" t="s">
        <v>20</v>
      </c>
      <c r="D38" t="s">
        <v>21</v>
      </c>
      <c r="E38" t="s">
        <v>42</v>
      </c>
      <c r="F38" t="s">
        <v>22</v>
      </c>
      <c r="G38" t="s">
        <v>23</v>
      </c>
      <c r="H38" t="s">
        <v>24</v>
      </c>
      <c r="I38" s="13">
        <v>45030</v>
      </c>
      <c r="J38" s="13">
        <v>44954</v>
      </c>
      <c r="K38" s="13">
        <v>45030</v>
      </c>
      <c r="L38" s="13" t="s">
        <v>19</v>
      </c>
      <c r="M38" s="13" t="s">
        <v>19</v>
      </c>
      <c r="N38" t="str">
        <f>TEXT(Base_Data[[#This Row],[Offer date]],"YYY")</f>
        <v>2023</v>
      </c>
      <c r="O38" t="str">
        <f>TEXT(Base_Data[[#This Row],[Offer date]],"MMM")</f>
        <v>Apr</v>
      </c>
      <c r="P38" t="str">
        <f>"Q"&amp;ROUNDUP(MONTH(Base_Data[[#This Row],[Offer date]])/3,0)</f>
        <v>Q2</v>
      </c>
      <c r="Q38" t="str">
        <f>TEXT(Base_Data[[#This Row],[DOJ]],"MMM")</f>
        <v>Apr</v>
      </c>
      <c r="R38" t="str">
        <f>"Q"&amp;ROUNDUP(MONTH(Base_Data[[#This Row],[DOJ]])/3,0)</f>
        <v>Q2</v>
      </c>
      <c r="S38" s="12" t="str">
        <f>DATEDIF(Base_Data[[#This Row],[JD received date]],Base_Data[[#This Row],[DOJ]],"MD")&amp; " Days "
&amp;DATEDIF(Base_Data[[#This Row],[JD received date]],Base_Data[[#This Row],[DOJ]],"YM")&amp; " Months and "
&amp;DATEDIF(Base_Data[[#This Row],[JD received date]],Base_Data[[#This Row],[DOJ]],"Y") &amp;" Years"</f>
        <v>17 Days 2 Months and 0 Years</v>
      </c>
      <c r="T38" t="str">
        <f>DATEDIF(Base_Data[[#This Row],[JD received date]],Base_Data[[#This Row],[Offer date]],"D")&amp; " Days "
&amp; DATEDIF(Base_Data[[#This Row],[JD received date]],Base_Data[[#This Row],[Offer date]],"M")&amp; " Months and "
&amp;DATEDIF(Base_Data[[#This Row],[JD received date]],Base_Data[[#This Row],[Offer date]],"Y")&amp; " Years"</f>
        <v>76 Days 2 Months and 0 Years</v>
      </c>
      <c r="U38" t="str">
        <f>IF(Base_Data[[#This Row],[Offer Drop Date(if any)]]="","",
IF(ISNUMBER(Base_Data[[#This Row],[Offer Drop Date(if any)]]),
"Q" &amp;ROUNDUP(MONTH(Base_Data[[#This Row],[Offer Drop Date(if any)]]/3),0),""))</f>
        <v/>
      </c>
      <c r="V38" t="str">
        <f>IF(AND(Base_Data[[#This Row],[DOJ]]&lt;&gt;"",Base_Data[[#This Row],[DOJ]]&lt;=Base_Data[[#This Row],[JD received date]]+120),"Yes","No")</f>
        <v>Yes</v>
      </c>
      <c r="W38" t="str">
        <f>IF(OR(Base_Data[[#This Row],[Source]]="Direct", Base_Data[[#This Row],[Source]]="Referral"),"Internal Fill", "External Fill")</f>
        <v>Internal Fill</v>
      </c>
    </row>
    <row r="39" spans="1:23" x14ac:dyDescent="0.3">
      <c r="A39">
        <v>37</v>
      </c>
      <c r="B39" t="s">
        <v>39</v>
      </c>
      <c r="C39" t="s">
        <v>20</v>
      </c>
      <c r="D39" t="s">
        <v>21</v>
      </c>
      <c r="E39" t="s">
        <v>42</v>
      </c>
      <c r="F39" t="s">
        <v>22</v>
      </c>
      <c r="G39" t="s">
        <v>23</v>
      </c>
      <c r="H39" t="s">
        <v>24</v>
      </c>
      <c r="I39" s="13">
        <v>45086</v>
      </c>
      <c r="J39" s="13">
        <v>45000</v>
      </c>
      <c r="K39" s="13">
        <v>45020</v>
      </c>
      <c r="L39" s="13" t="s">
        <v>19</v>
      </c>
      <c r="M39" s="13" t="s">
        <v>19</v>
      </c>
      <c r="N39" t="str">
        <f>TEXT(Base_Data[[#This Row],[Offer date]],"YYY")</f>
        <v>2023</v>
      </c>
      <c r="O39" t="str">
        <f>TEXT(Base_Data[[#This Row],[Offer date]],"MMM")</f>
        <v>Apr</v>
      </c>
      <c r="P39" t="str">
        <f>"Q"&amp;ROUNDUP(MONTH(Base_Data[[#This Row],[Offer date]])/3,0)</f>
        <v>Q2</v>
      </c>
      <c r="Q39" t="str">
        <f>TEXT(Base_Data[[#This Row],[DOJ]],"MMM")</f>
        <v>Jun</v>
      </c>
      <c r="R39" t="str">
        <f>"Q"&amp;ROUNDUP(MONTH(Base_Data[[#This Row],[DOJ]])/3,0)</f>
        <v>Q2</v>
      </c>
      <c r="S39" s="12" t="str">
        <f>DATEDIF(Base_Data[[#This Row],[JD received date]],Base_Data[[#This Row],[DOJ]],"MD")&amp; " Days "
&amp;DATEDIF(Base_Data[[#This Row],[JD received date]],Base_Data[[#This Row],[DOJ]],"YM")&amp; " Months and "
&amp;DATEDIF(Base_Data[[#This Row],[JD received date]],Base_Data[[#This Row],[DOJ]],"Y") &amp;" Years"</f>
        <v>25 Days 2 Months and 0 Years</v>
      </c>
      <c r="T39" t="str">
        <f>DATEDIF(Base_Data[[#This Row],[JD received date]],Base_Data[[#This Row],[Offer date]],"D")&amp; " Days "
&amp; DATEDIF(Base_Data[[#This Row],[JD received date]],Base_Data[[#This Row],[Offer date]],"M")&amp; " Months and "
&amp;DATEDIF(Base_Data[[#This Row],[JD received date]],Base_Data[[#This Row],[Offer date]],"Y")&amp; " Years"</f>
        <v>20 Days 0 Months and 0 Years</v>
      </c>
      <c r="U39" t="str">
        <f>IF(Base_Data[[#This Row],[Offer Drop Date(if any)]]="","",
IF(ISNUMBER(Base_Data[[#This Row],[Offer Drop Date(if any)]]),
"Q" &amp;ROUNDUP(MONTH(Base_Data[[#This Row],[Offer Drop Date(if any)]]/3),0),""))</f>
        <v/>
      </c>
      <c r="V39" t="str">
        <f>IF(AND(Base_Data[[#This Row],[DOJ]]&lt;&gt;"",Base_Data[[#This Row],[DOJ]]&lt;=Base_Data[[#This Row],[JD received date]]+120),"Yes","No")</f>
        <v>Yes</v>
      </c>
      <c r="W39" t="str">
        <f>IF(OR(Base_Data[[#This Row],[Source]]="Direct", Base_Data[[#This Row],[Source]]="Referral"),"Internal Fill", "External Fill")</f>
        <v>Internal Fill</v>
      </c>
    </row>
    <row r="40" spans="1:23" x14ac:dyDescent="0.3">
      <c r="A40">
        <v>38</v>
      </c>
      <c r="B40" t="s">
        <v>41</v>
      </c>
      <c r="C40" t="s">
        <v>20</v>
      </c>
      <c r="D40" t="s">
        <v>21</v>
      </c>
      <c r="E40" t="s">
        <v>42</v>
      </c>
      <c r="F40" t="s">
        <v>78</v>
      </c>
      <c r="G40" t="s">
        <v>28</v>
      </c>
      <c r="H40" t="s">
        <v>24</v>
      </c>
      <c r="I40" s="13">
        <v>45056</v>
      </c>
      <c r="J40" s="13">
        <v>45019</v>
      </c>
      <c r="K40" s="13">
        <v>45026</v>
      </c>
      <c r="L40" s="13" t="s">
        <v>19</v>
      </c>
      <c r="M40" s="13" t="s">
        <v>19</v>
      </c>
      <c r="N40" t="str">
        <f>TEXT(Base_Data[[#This Row],[Offer date]],"YYY")</f>
        <v>2023</v>
      </c>
      <c r="O40" t="str">
        <f>TEXT(Base_Data[[#This Row],[Offer date]],"MMM")</f>
        <v>Apr</v>
      </c>
      <c r="P40" t="str">
        <f>"Q"&amp;ROUNDUP(MONTH(Base_Data[[#This Row],[Offer date]])/3,0)</f>
        <v>Q2</v>
      </c>
      <c r="Q40" t="str">
        <f>TEXT(Base_Data[[#This Row],[DOJ]],"MMM")</f>
        <v>May</v>
      </c>
      <c r="R40" t="str">
        <f>"Q"&amp;ROUNDUP(MONTH(Base_Data[[#This Row],[DOJ]])/3,0)</f>
        <v>Q2</v>
      </c>
      <c r="S40" s="12" t="str">
        <f>DATEDIF(Base_Data[[#This Row],[JD received date]],Base_Data[[#This Row],[DOJ]],"MD")&amp; " Days "
&amp;DATEDIF(Base_Data[[#This Row],[JD received date]],Base_Data[[#This Row],[DOJ]],"YM")&amp; " Months and "
&amp;DATEDIF(Base_Data[[#This Row],[JD received date]],Base_Data[[#This Row],[DOJ]],"Y") &amp;" Years"</f>
        <v>7 Days 1 Months and 0 Years</v>
      </c>
      <c r="T40" t="str">
        <f>DATEDIF(Base_Data[[#This Row],[JD received date]],Base_Data[[#This Row],[Offer date]],"D")&amp; " Days "
&amp; DATEDIF(Base_Data[[#This Row],[JD received date]],Base_Data[[#This Row],[Offer date]],"M")&amp; " Months and "
&amp;DATEDIF(Base_Data[[#This Row],[JD received date]],Base_Data[[#This Row],[Offer date]],"Y")&amp; " Years"</f>
        <v>7 Days 0 Months and 0 Years</v>
      </c>
      <c r="U40" t="str">
        <f>IF(Base_Data[[#This Row],[Offer Drop Date(if any)]]="","",
IF(ISNUMBER(Base_Data[[#This Row],[Offer Drop Date(if any)]]),
"Q" &amp;ROUNDUP(MONTH(Base_Data[[#This Row],[Offer Drop Date(if any)]]/3),0),""))</f>
        <v/>
      </c>
      <c r="V40" t="str">
        <f>IF(AND(Base_Data[[#This Row],[DOJ]]&lt;&gt;"",Base_Data[[#This Row],[DOJ]]&lt;=Base_Data[[#This Row],[JD received date]]+120),"Yes","No")</f>
        <v>Yes</v>
      </c>
      <c r="W40" t="str">
        <f>IF(OR(Base_Data[[#This Row],[Source]]="Direct", Base_Data[[#This Row],[Source]]="Referral"),"Internal Fill", "External Fill")</f>
        <v>Internal Fill</v>
      </c>
    </row>
    <row r="41" spans="1:23" x14ac:dyDescent="0.3">
      <c r="A41">
        <v>39</v>
      </c>
      <c r="B41" t="s">
        <v>41</v>
      </c>
      <c r="C41" t="s">
        <v>33</v>
      </c>
      <c r="D41" t="s">
        <v>31</v>
      </c>
      <c r="E41" t="s">
        <v>42</v>
      </c>
      <c r="F41" t="s">
        <v>25</v>
      </c>
      <c r="G41" t="s">
        <v>23</v>
      </c>
      <c r="H41" t="s">
        <v>24</v>
      </c>
      <c r="I41" s="13">
        <v>45040</v>
      </c>
      <c r="J41" s="13">
        <v>44825</v>
      </c>
      <c r="K41" s="13">
        <v>45023</v>
      </c>
      <c r="L41" s="13" t="s">
        <v>19</v>
      </c>
      <c r="M41" s="13" t="s">
        <v>19</v>
      </c>
      <c r="N41" t="str">
        <f>TEXT(Base_Data[[#This Row],[Offer date]],"YYY")</f>
        <v>2023</v>
      </c>
      <c r="O41" t="str">
        <f>TEXT(Base_Data[[#This Row],[Offer date]],"MMM")</f>
        <v>Apr</v>
      </c>
      <c r="P41" t="str">
        <f>"Q"&amp;ROUNDUP(MONTH(Base_Data[[#This Row],[Offer date]])/3,0)</f>
        <v>Q2</v>
      </c>
      <c r="Q41" t="str">
        <f>TEXT(Base_Data[[#This Row],[DOJ]],"MMM")</f>
        <v>Apr</v>
      </c>
      <c r="R41" t="str">
        <f>"Q"&amp;ROUNDUP(MONTH(Base_Data[[#This Row],[DOJ]])/3,0)</f>
        <v>Q2</v>
      </c>
      <c r="S41" s="12" t="str">
        <f>DATEDIF(Base_Data[[#This Row],[JD received date]],Base_Data[[#This Row],[DOJ]],"MD")&amp; " Days "
&amp;DATEDIF(Base_Data[[#This Row],[JD received date]],Base_Data[[#This Row],[DOJ]],"YM")&amp; " Months and "
&amp;DATEDIF(Base_Data[[#This Row],[JD received date]],Base_Data[[#This Row],[DOJ]],"Y") &amp;" Years"</f>
        <v>3 Days 7 Months and 0 Years</v>
      </c>
      <c r="T41" t="str">
        <f>DATEDIF(Base_Data[[#This Row],[JD received date]],Base_Data[[#This Row],[Offer date]],"D")&amp; " Days "
&amp; DATEDIF(Base_Data[[#This Row],[JD received date]],Base_Data[[#This Row],[Offer date]],"M")&amp; " Months and "
&amp;DATEDIF(Base_Data[[#This Row],[JD received date]],Base_Data[[#This Row],[Offer date]],"Y")&amp; " Years"</f>
        <v>198 Days 6 Months and 0 Years</v>
      </c>
      <c r="U41" t="str">
        <f>IF(Base_Data[[#This Row],[Offer Drop Date(if any)]]="","",
IF(ISNUMBER(Base_Data[[#This Row],[Offer Drop Date(if any)]]),
"Q" &amp;ROUNDUP(MONTH(Base_Data[[#This Row],[Offer Drop Date(if any)]]/3),0),""))</f>
        <v/>
      </c>
      <c r="V41" t="str">
        <f>IF(AND(Base_Data[[#This Row],[DOJ]]&lt;&gt;"",Base_Data[[#This Row],[DOJ]]&lt;=Base_Data[[#This Row],[JD received date]]+120),"Yes","No")</f>
        <v>No</v>
      </c>
      <c r="W41" t="str">
        <f>IF(OR(Base_Data[[#This Row],[Source]]="Direct", Base_Data[[#This Row],[Source]]="Referral"),"Internal Fill", "External Fill")</f>
        <v>Internal Fill</v>
      </c>
    </row>
    <row r="42" spans="1:23" x14ac:dyDescent="0.3">
      <c r="A42">
        <v>40</v>
      </c>
      <c r="B42" t="s">
        <v>41</v>
      </c>
      <c r="C42" t="s">
        <v>33</v>
      </c>
      <c r="D42" t="s">
        <v>31</v>
      </c>
      <c r="E42" t="s">
        <v>42</v>
      </c>
      <c r="F42" t="s">
        <v>22</v>
      </c>
      <c r="G42" t="s">
        <v>29</v>
      </c>
      <c r="H42" t="s">
        <v>24</v>
      </c>
      <c r="I42" s="13">
        <v>45019</v>
      </c>
      <c r="J42" s="13">
        <v>44959</v>
      </c>
      <c r="K42" s="13">
        <v>45015</v>
      </c>
      <c r="L42" s="13" t="s">
        <v>19</v>
      </c>
      <c r="M42" s="13" t="s">
        <v>19</v>
      </c>
      <c r="N42" t="str">
        <f>TEXT(Base_Data[[#This Row],[Offer date]],"YYY")</f>
        <v>2023</v>
      </c>
      <c r="O42" t="str">
        <f>TEXT(Base_Data[[#This Row],[Offer date]],"MMM")</f>
        <v>Mar</v>
      </c>
      <c r="P42" t="str">
        <f>"Q"&amp;ROUNDUP(MONTH(Base_Data[[#This Row],[Offer date]])/3,0)</f>
        <v>Q1</v>
      </c>
      <c r="Q42" t="str">
        <f>TEXT(Base_Data[[#This Row],[DOJ]],"MMM")</f>
        <v>Apr</v>
      </c>
      <c r="R42" t="str">
        <f>"Q"&amp;ROUNDUP(MONTH(Base_Data[[#This Row],[DOJ]])/3,0)</f>
        <v>Q2</v>
      </c>
      <c r="S42" s="12" t="str">
        <f>DATEDIF(Base_Data[[#This Row],[JD received date]],Base_Data[[#This Row],[DOJ]],"MD")&amp; " Days "
&amp;DATEDIF(Base_Data[[#This Row],[JD received date]],Base_Data[[#This Row],[DOJ]],"YM")&amp; " Months and "
&amp;DATEDIF(Base_Data[[#This Row],[JD received date]],Base_Data[[#This Row],[DOJ]],"Y") &amp;" Years"</f>
        <v>1 Days 2 Months and 0 Years</v>
      </c>
      <c r="T42" t="str">
        <f>DATEDIF(Base_Data[[#This Row],[JD received date]],Base_Data[[#This Row],[Offer date]],"D")&amp; " Days "
&amp; DATEDIF(Base_Data[[#This Row],[JD received date]],Base_Data[[#This Row],[Offer date]],"M")&amp; " Months and "
&amp;DATEDIF(Base_Data[[#This Row],[JD received date]],Base_Data[[#This Row],[Offer date]],"Y")&amp; " Years"</f>
        <v>56 Days 1 Months and 0 Years</v>
      </c>
      <c r="U42" t="str">
        <f>IF(Base_Data[[#This Row],[Offer Drop Date(if any)]]="","",
IF(ISNUMBER(Base_Data[[#This Row],[Offer Drop Date(if any)]]),
"Q" &amp;ROUNDUP(MONTH(Base_Data[[#This Row],[Offer Drop Date(if any)]]/3),0),""))</f>
        <v/>
      </c>
      <c r="V42" t="str">
        <f>IF(AND(Base_Data[[#This Row],[DOJ]]&lt;&gt;"",Base_Data[[#This Row],[DOJ]]&lt;=Base_Data[[#This Row],[JD received date]]+120),"Yes","No")</f>
        <v>Yes</v>
      </c>
      <c r="W42" t="str">
        <f>IF(OR(Base_Data[[#This Row],[Source]]="Direct", Base_Data[[#This Row],[Source]]="Referral"),"Internal Fill", "External Fill")</f>
        <v>External Fill</v>
      </c>
    </row>
    <row r="43" spans="1:23" x14ac:dyDescent="0.3">
      <c r="A43">
        <v>41</v>
      </c>
      <c r="B43" t="s">
        <v>41</v>
      </c>
      <c r="C43" t="s">
        <v>33</v>
      </c>
      <c r="D43" t="s">
        <v>31</v>
      </c>
      <c r="E43" t="s">
        <v>42</v>
      </c>
      <c r="F43" t="s">
        <v>22</v>
      </c>
      <c r="G43" t="s">
        <v>23</v>
      </c>
      <c r="H43" t="s">
        <v>24</v>
      </c>
      <c r="I43" s="13">
        <v>45028</v>
      </c>
      <c r="J43" s="13">
        <v>45014</v>
      </c>
      <c r="K43" s="13">
        <v>45024</v>
      </c>
      <c r="L43" s="13" t="s">
        <v>19</v>
      </c>
      <c r="M43" s="13" t="s">
        <v>19</v>
      </c>
      <c r="N43" t="str">
        <f>TEXT(Base_Data[[#This Row],[Offer date]],"YYY")</f>
        <v>2023</v>
      </c>
      <c r="O43" t="str">
        <f>TEXT(Base_Data[[#This Row],[Offer date]],"MMM")</f>
        <v>Apr</v>
      </c>
      <c r="P43" t="str">
        <f>"Q"&amp;ROUNDUP(MONTH(Base_Data[[#This Row],[Offer date]])/3,0)</f>
        <v>Q2</v>
      </c>
      <c r="Q43" t="str">
        <f>TEXT(Base_Data[[#This Row],[DOJ]],"MMM")</f>
        <v>Apr</v>
      </c>
      <c r="R43" t="str">
        <f>"Q"&amp;ROUNDUP(MONTH(Base_Data[[#This Row],[DOJ]])/3,0)</f>
        <v>Q2</v>
      </c>
      <c r="S43" s="12" t="str">
        <f>DATEDIF(Base_Data[[#This Row],[JD received date]],Base_Data[[#This Row],[DOJ]],"MD")&amp; " Days "
&amp;DATEDIF(Base_Data[[#This Row],[JD received date]],Base_Data[[#This Row],[DOJ]],"YM")&amp; " Months and "
&amp;DATEDIF(Base_Data[[#This Row],[JD received date]],Base_Data[[#This Row],[DOJ]],"Y") &amp;" Years"</f>
        <v>14 Days 0 Months and 0 Years</v>
      </c>
      <c r="T43" t="str">
        <f>DATEDIF(Base_Data[[#This Row],[JD received date]],Base_Data[[#This Row],[Offer date]],"D")&amp; " Days "
&amp; DATEDIF(Base_Data[[#This Row],[JD received date]],Base_Data[[#This Row],[Offer date]],"M")&amp; " Months and "
&amp;DATEDIF(Base_Data[[#This Row],[JD received date]],Base_Data[[#This Row],[Offer date]],"Y")&amp; " Years"</f>
        <v>10 Days 0 Months and 0 Years</v>
      </c>
      <c r="U43" t="str">
        <f>IF(Base_Data[[#This Row],[Offer Drop Date(if any)]]="","",
IF(ISNUMBER(Base_Data[[#This Row],[Offer Drop Date(if any)]]),
"Q" &amp;ROUNDUP(MONTH(Base_Data[[#This Row],[Offer Drop Date(if any)]]/3),0),""))</f>
        <v/>
      </c>
      <c r="V43" t="str">
        <f>IF(AND(Base_Data[[#This Row],[DOJ]]&lt;&gt;"",Base_Data[[#This Row],[DOJ]]&lt;=Base_Data[[#This Row],[JD received date]]+120),"Yes","No")</f>
        <v>Yes</v>
      </c>
      <c r="W43" t="str">
        <f>IF(OR(Base_Data[[#This Row],[Source]]="Direct", Base_Data[[#This Row],[Source]]="Referral"),"Internal Fill", "External Fill")</f>
        <v>Internal Fill</v>
      </c>
    </row>
    <row r="44" spans="1:23" x14ac:dyDescent="0.3">
      <c r="A44">
        <v>42</v>
      </c>
      <c r="B44" t="s">
        <v>41</v>
      </c>
      <c r="C44" t="s">
        <v>20</v>
      </c>
      <c r="D44" t="s">
        <v>21</v>
      </c>
      <c r="E44" t="s">
        <v>42</v>
      </c>
      <c r="F44" t="s">
        <v>26</v>
      </c>
      <c r="G44" t="s">
        <v>23</v>
      </c>
      <c r="H44" t="s">
        <v>24</v>
      </c>
      <c r="I44" s="13">
        <v>45091</v>
      </c>
      <c r="J44" s="13">
        <v>45013</v>
      </c>
      <c r="K44" s="13">
        <v>45028</v>
      </c>
      <c r="L44" s="13" t="s">
        <v>19</v>
      </c>
      <c r="M44" s="13" t="s">
        <v>19</v>
      </c>
      <c r="N44" t="str">
        <f>TEXT(Base_Data[[#This Row],[Offer date]],"YYY")</f>
        <v>2023</v>
      </c>
      <c r="O44" t="str">
        <f>TEXT(Base_Data[[#This Row],[Offer date]],"MMM")</f>
        <v>Apr</v>
      </c>
      <c r="P44" t="str">
        <f>"Q"&amp;ROUNDUP(MONTH(Base_Data[[#This Row],[Offer date]])/3,0)</f>
        <v>Q2</v>
      </c>
      <c r="Q44" t="str">
        <f>TEXT(Base_Data[[#This Row],[DOJ]],"MMM")</f>
        <v>Jun</v>
      </c>
      <c r="R44" t="str">
        <f>"Q"&amp;ROUNDUP(MONTH(Base_Data[[#This Row],[DOJ]])/3,0)</f>
        <v>Q2</v>
      </c>
      <c r="S44" s="12" t="str">
        <f>DATEDIF(Base_Data[[#This Row],[JD received date]],Base_Data[[#This Row],[DOJ]],"MD")&amp; " Days "
&amp;DATEDIF(Base_Data[[#This Row],[JD received date]],Base_Data[[#This Row],[DOJ]],"YM")&amp; " Months and "
&amp;DATEDIF(Base_Data[[#This Row],[JD received date]],Base_Data[[#This Row],[DOJ]],"Y") &amp;" Years"</f>
        <v>17 Days 2 Months and 0 Years</v>
      </c>
      <c r="T44" t="str">
        <f>DATEDIF(Base_Data[[#This Row],[JD received date]],Base_Data[[#This Row],[Offer date]],"D")&amp; " Days "
&amp; DATEDIF(Base_Data[[#This Row],[JD received date]],Base_Data[[#This Row],[Offer date]],"M")&amp; " Months and "
&amp;DATEDIF(Base_Data[[#This Row],[JD received date]],Base_Data[[#This Row],[Offer date]],"Y")&amp; " Years"</f>
        <v>15 Days 0 Months and 0 Years</v>
      </c>
      <c r="U44" t="str">
        <f>IF(Base_Data[[#This Row],[Offer Drop Date(if any)]]="","",
IF(ISNUMBER(Base_Data[[#This Row],[Offer Drop Date(if any)]]),
"Q" &amp;ROUNDUP(MONTH(Base_Data[[#This Row],[Offer Drop Date(if any)]]/3),0),""))</f>
        <v/>
      </c>
      <c r="V44" t="str">
        <f>IF(AND(Base_Data[[#This Row],[DOJ]]&lt;&gt;"",Base_Data[[#This Row],[DOJ]]&lt;=Base_Data[[#This Row],[JD received date]]+120),"Yes","No")</f>
        <v>Yes</v>
      </c>
      <c r="W44" t="str">
        <f>IF(OR(Base_Data[[#This Row],[Source]]="Direct", Base_Data[[#This Row],[Source]]="Referral"),"Internal Fill", "External Fill")</f>
        <v>Internal Fill</v>
      </c>
    </row>
    <row r="45" spans="1:23" x14ac:dyDescent="0.3">
      <c r="A45">
        <v>43</v>
      </c>
      <c r="B45" t="s">
        <v>40</v>
      </c>
      <c r="C45" t="s">
        <v>20</v>
      </c>
      <c r="D45" t="s">
        <v>21</v>
      </c>
      <c r="E45" t="s">
        <v>42</v>
      </c>
      <c r="F45" t="s">
        <v>26</v>
      </c>
      <c r="G45" t="s">
        <v>23</v>
      </c>
      <c r="H45" t="s">
        <v>24</v>
      </c>
      <c r="I45" s="13">
        <v>45033</v>
      </c>
      <c r="J45" s="13">
        <v>44851</v>
      </c>
      <c r="K45" s="13">
        <v>45027</v>
      </c>
      <c r="L45" s="13" t="s">
        <v>19</v>
      </c>
      <c r="M45" s="13" t="s">
        <v>19</v>
      </c>
      <c r="N45" t="str">
        <f>TEXT(Base_Data[[#This Row],[Offer date]],"YYY")</f>
        <v>2023</v>
      </c>
      <c r="O45" t="str">
        <f>TEXT(Base_Data[[#This Row],[Offer date]],"MMM")</f>
        <v>Apr</v>
      </c>
      <c r="P45" t="str">
        <f>"Q"&amp;ROUNDUP(MONTH(Base_Data[[#This Row],[Offer date]])/3,0)</f>
        <v>Q2</v>
      </c>
      <c r="Q45" t="str">
        <f>TEXT(Base_Data[[#This Row],[DOJ]],"MMM")</f>
        <v>Apr</v>
      </c>
      <c r="R45" t="str">
        <f>"Q"&amp;ROUNDUP(MONTH(Base_Data[[#This Row],[DOJ]])/3,0)</f>
        <v>Q2</v>
      </c>
      <c r="S45" s="12" t="str">
        <f>DATEDIF(Base_Data[[#This Row],[JD received date]],Base_Data[[#This Row],[DOJ]],"MD")&amp; " Days "
&amp;DATEDIF(Base_Data[[#This Row],[JD received date]],Base_Data[[#This Row],[DOJ]],"YM")&amp; " Months and "
&amp;DATEDIF(Base_Data[[#This Row],[JD received date]],Base_Data[[#This Row],[DOJ]],"Y") &amp;" Years"</f>
        <v>0 Days 6 Months and 0 Years</v>
      </c>
      <c r="T45" t="str">
        <f>DATEDIF(Base_Data[[#This Row],[JD received date]],Base_Data[[#This Row],[Offer date]],"D")&amp; " Days "
&amp; DATEDIF(Base_Data[[#This Row],[JD received date]],Base_Data[[#This Row],[Offer date]],"M")&amp; " Months and "
&amp;DATEDIF(Base_Data[[#This Row],[JD received date]],Base_Data[[#This Row],[Offer date]],"Y")&amp; " Years"</f>
        <v>176 Days 5 Months and 0 Years</v>
      </c>
      <c r="U45" t="str">
        <f>IF(Base_Data[[#This Row],[Offer Drop Date(if any)]]="","",
IF(ISNUMBER(Base_Data[[#This Row],[Offer Drop Date(if any)]]),
"Q" &amp;ROUNDUP(MONTH(Base_Data[[#This Row],[Offer Drop Date(if any)]]/3),0),""))</f>
        <v/>
      </c>
      <c r="V45" t="str">
        <f>IF(AND(Base_Data[[#This Row],[DOJ]]&lt;&gt;"",Base_Data[[#This Row],[DOJ]]&lt;=Base_Data[[#This Row],[JD received date]]+120),"Yes","No")</f>
        <v>No</v>
      </c>
      <c r="W45" t="str">
        <f>IF(OR(Base_Data[[#This Row],[Source]]="Direct", Base_Data[[#This Row],[Source]]="Referral"),"Internal Fill", "External Fill")</f>
        <v>Internal Fill</v>
      </c>
    </row>
    <row r="46" spans="1:23" x14ac:dyDescent="0.3">
      <c r="A46">
        <v>44</v>
      </c>
      <c r="B46" t="s">
        <v>37</v>
      </c>
      <c r="C46" t="s">
        <v>20</v>
      </c>
      <c r="D46" t="s">
        <v>21</v>
      </c>
      <c r="E46" t="s">
        <v>42</v>
      </c>
      <c r="F46" t="s">
        <v>22</v>
      </c>
      <c r="G46" t="s">
        <v>28</v>
      </c>
      <c r="H46" t="s">
        <v>24</v>
      </c>
      <c r="I46" s="13">
        <v>45026</v>
      </c>
      <c r="J46" s="13">
        <v>45001</v>
      </c>
      <c r="K46" s="13">
        <v>45022</v>
      </c>
      <c r="L46" s="13" t="s">
        <v>19</v>
      </c>
      <c r="M46" s="13" t="s">
        <v>19</v>
      </c>
      <c r="N46" t="str">
        <f>TEXT(Base_Data[[#This Row],[Offer date]],"YYY")</f>
        <v>2023</v>
      </c>
      <c r="O46" t="str">
        <f>TEXT(Base_Data[[#This Row],[Offer date]],"MMM")</f>
        <v>Apr</v>
      </c>
      <c r="P46" t="str">
        <f>"Q"&amp;ROUNDUP(MONTH(Base_Data[[#This Row],[Offer date]])/3,0)</f>
        <v>Q2</v>
      </c>
      <c r="Q46" t="str">
        <f>TEXT(Base_Data[[#This Row],[DOJ]],"MMM")</f>
        <v>Apr</v>
      </c>
      <c r="R46" t="str">
        <f>"Q"&amp;ROUNDUP(MONTH(Base_Data[[#This Row],[DOJ]])/3,0)</f>
        <v>Q2</v>
      </c>
      <c r="S46" s="12" t="str">
        <f>DATEDIF(Base_Data[[#This Row],[JD received date]],Base_Data[[#This Row],[DOJ]],"MD")&amp; " Days "
&amp;DATEDIF(Base_Data[[#This Row],[JD received date]],Base_Data[[#This Row],[DOJ]],"YM")&amp; " Months and "
&amp;DATEDIF(Base_Data[[#This Row],[JD received date]],Base_Data[[#This Row],[DOJ]],"Y") &amp;" Years"</f>
        <v>25 Days 0 Months and 0 Years</v>
      </c>
      <c r="T46" t="str">
        <f>DATEDIF(Base_Data[[#This Row],[JD received date]],Base_Data[[#This Row],[Offer date]],"D")&amp; " Days "
&amp; DATEDIF(Base_Data[[#This Row],[JD received date]],Base_Data[[#This Row],[Offer date]],"M")&amp; " Months and "
&amp;DATEDIF(Base_Data[[#This Row],[JD received date]],Base_Data[[#This Row],[Offer date]],"Y")&amp; " Years"</f>
        <v>21 Days 0 Months and 0 Years</v>
      </c>
      <c r="U46" t="str">
        <f>IF(Base_Data[[#This Row],[Offer Drop Date(if any)]]="","",
IF(ISNUMBER(Base_Data[[#This Row],[Offer Drop Date(if any)]]),
"Q" &amp;ROUNDUP(MONTH(Base_Data[[#This Row],[Offer Drop Date(if any)]]/3),0),""))</f>
        <v/>
      </c>
      <c r="V46" t="str">
        <f>IF(AND(Base_Data[[#This Row],[DOJ]]&lt;&gt;"",Base_Data[[#This Row],[DOJ]]&lt;=Base_Data[[#This Row],[JD received date]]+120),"Yes","No")</f>
        <v>Yes</v>
      </c>
      <c r="W46" t="str">
        <f>IF(OR(Base_Data[[#This Row],[Source]]="Direct", Base_Data[[#This Row],[Source]]="Referral"),"Internal Fill", "External Fill")</f>
        <v>Internal Fill</v>
      </c>
    </row>
    <row r="47" spans="1:23" x14ac:dyDescent="0.3">
      <c r="A47">
        <v>45</v>
      </c>
      <c r="B47" t="s">
        <v>38</v>
      </c>
      <c r="C47" t="s">
        <v>34</v>
      </c>
      <c r="D47" t="s">
        <v>31</v>
      </c>
      <c r="E47" t="s">
        <v>42</v>
      </c>
      <c r="F47" t="s">
        <v>22</v>
      </c>
      <c r="G47" t="s">
        <v>29</v>
      </c>
      <c r="H47" t="s">
        <v>27</v>
      </c>
      <c r="I47" s="13">
        <v>45047</v>
      </c>
      <c r="J47" s="13">
        <v>45019</v>
      </c>
      <c r="K47" s="13">
        <v>45016</v>
      </c>
      <c r="L47" s="13">
        <v>45047</v>
      </c>
      <c r="M47" s="13">
        <v>45435</v>
      </c>
      <c r="N47" t="str">
        <f>TEXT(Base_Data[[#This Row],[Offer date]],"YYY")</f>
        <v>2023</v>
      </c>
      <c r="O47" t="str">
        <f>TEXT(Base_Data[[#This Row],[Offer date]],"MMM")</f>
        <v>Mar</v>
      </c>
      <c r="P47" t="str">
        <f>"Q"&amp;ROUNDUP(MONTH(Base_Data[[#This Row],[Offer date]])/3,0)</f>
        <v>Q1</v>
      </c>
      <c r="Q47" t="str">
        <f>TEXT(Base_Data[[#This Row],[DOJ]],"MMM")</f>
        <v>May</v>
      </c>
      <c r="R47" t="str">
        <f>"Q"&amp;ROUNDUP(MONTH(Base_Data[[#This Row],[DOJ]])/3,0)</f>
        <v>Q2</v>
      </c>
      <c r="S47" s="12" t="str">
        <f>DATEDIF(Base_Data[[#This Row],[JD received date]],Base_Data[[#This Row],[DOJ]],"MD")&amp; " Days "
&amp;DATEDIF(Base_Data[[#This Row],[JD received date]],Base_Data[[#This Row],[DOJ]],"YM")&amp; " Months and "
&amp;DATEDIF(Base_Data[[#This Row],[JD received date]],Base_Data[[#This Row],[DOJ]],"Y") &amp;" Years"</f>
        <v>28 Days 0 Months and 0 Years</v>
      </c>
      <c r="T47" t="e">
        <f>DATEDIF(Base_Data[[#This Row],[JD received date]],Base_Data[[#This Row],[Offer date]],"D")&amp; " Days "
&amp; DATEDIF(Base_Data[[#This Row],[JD received date]],Base_Data[[#This Row],[Offer date]],"M")&amp; " Months and "
&amp;DATEDIF(Base_Data[[#This Row],[JD received date]],Base_Data[[#This Row],[Offer date]],"Y")&amp; " Years"</f>
        <v>#NUM!</v>
      </c>
      <c r="U47" t="str">
        <f>IF(Base_Data[[#This Row],[Offer Drop Date(if any)]]="","",
IF(ISNUMBER(Base_Data[[#This Row],[Offer Drop Date(if any)]]),
"Q" &amp;ROUNDUP(MONTH(Base_Data[[#This Row],[Offer Drop Date(if any)]]/3),0),""))</f>
        <v>Q2</v>
      </c>
      <c r="V47" t="str">
        <f>IF(AND(Base_Data[[#This Row],[DOJ]]&lt;&gt;"",Base_Data[[#This Row],[DOJ]]&lt;=Base_Data[[#This Row],[JD received date]]+120),"Yes","No")</f>
        <v>Yes</v>
      </c>
      <c r="W47" t="str">
        <f>IF(OR(Base_Data[[#This Row],[Source]]="Direct", Base_Data[[#This Row],[Source]]="Referral"),"Internal Fill", "External Fill")</f>
        <v>External Fill</v>
      </c>
    </row>
    <row r="48" spans="1:23" x14ac:dyDescent="0.3">
      <c r="A48">
        <v>46</v>
      </c>
      <c r="B48" t="s">
        <v>40</v>
      </c>
      <c r="C48" t="s">
        <v>20</v>
      </c>
      <c r="D48" t="s">
        <v>21</v>
      </c>
      <c r="E48" t="s">
        <v>42</v>
      </c>
      <c r="F48" t="s">
        <v>22</v>
      </c>
      <c r="G48" t="s">
        <v>23</v>
      </c>
      <c r="H48" t="s">
        <v>24</v>
      </c>
      <c r="I48" s="13">
        <v>45124</v>
      </c>
      <c r="J48" s="13">
        <v>45119</v>
      </c>
      <c r="K48" s="13">
        <v>45033</v>
      </c>
      <c r="L48" s="13" t="s">
        <v>19</v>
      </c>
      <c r="M48" s="13" t="s">
        <v>19</v>
      </c>
      <c r="N48" t="str">
        <f>TEXT(Base_Data[[#This Row],[Offer date]],"YYY")</f>
        <v>2023</v>
      </c>
      <c r="O48" t="str">
        <f>TEXT(Base_Data[[#This Row],[Offer date]],"MMM")</f>
        <v>Apr</v>
      </c>
      <c r="P48" t="str">
        <f>"Q"&amp;ROUNDUP(MONTH(Base_Data[[#This Row],[Offer date]])/3,0)</f>
        <v>Q2</v>
      </c>
      <c r="Q48" t="str">
        <f>TEXT(Base_Data[[#This Row],[DOJ]],"MMM")</f>
        <v>Jul</v>
      </c>
      <c r="R48" t="str">
        <f>"Q"&amp;ROUNDUP(MONTH(Base_Data[[#This Row],[DOJ]])/3,0)</f>
        <v>Q3</v>
      </c>
      <c r="S48" s="12" t="str">
        <f>DATEDIF(Base_Data[[#This Row],[JD received date]],Base_Data[[#This Row],[DOJ]],"MD")&amp; " Days "
&amp;DATEDIF(Base_Data[[#This Row],[JD received date]],Base_Data[[#This Row],[DOJ]],"YM")&amp; " Months and "
&amp;DATEDIF(Base_Data[[#This Row],[JD received date]],Base_Data[[#This Row],[DOJ]],"Y") &amp;" Years"</f>
        <v>5 Days 0 Months and 0 Years</v>
      </c>
      <c r="T48" t="e">
        <f>DATEDIF(Base_Data[[#This Row],[JD received date]],Base_Data[[#This Row],[Offer date]],"D")&amp; " Days "
&amp; DATEDIF(Base_Data[[#This Row],[JD received date]],Base_Data[[#This Row],[Offer date]],"M")&amp; " Months and "
&amp;DATEDIF(Base_Data[[#This Row],[JD received date]],Base_Data[[#This Row],[Offer date]],"Y")&amp; " Years"</f>
        <v>#NUM!</v>
      </c>
      <c r="U48" t="str">
        <f>IF(Base_Data[[#This Row],[Offer Drop Date(if any)]]="","",
IF(ISNUMBER(Base_Data[[#This Row],[Offer Drop Date(if any)]]),
"Q" &amp;ROUNDUP(MONTH(Base_Data[[#This Row],[Offer Drop Date(if any)]]/3),0),""))</f>
        <v/>
      </c>
      <c r="V48" t="str">
        <f>IF(AND(Base_Data[[#This Row],[DOJ]]&lt;&gt;"",Base_Data[[#This Row],[DOJ]]&lt;=Base_Data[[#This Row],[JD received date]]+120),"Yes","No")</f>
        <v>Yes</v>
      </c>
      <c r="W48" t="str">
        <f>IF(OR(Base_Data[[#This Row],[Source]]="Direct", Base_Data[[#This Row],[Source]]="Referral"),"Internal Fill", "External Fill")</f>
        <v>Internal Fill</v>
      </c>
    </row>
    <row r="49" spans="1:23" x14ac:dyDescent="0.3">
      <c r="A49">
        <v>47</v>
      </c>
      <c r="B49" t="s">
        <v>38</v>
      </c>
      <c r="C49" t="s">
        <v>32</v>
      </c>
      <c r="D49" t="s">
        <v>31</v>
      </c>
      <c r="E49" t="s">
        <v>42</v>
      </c>
      <c r="F49" t="s">
        <v>26</v>
      </c>
      <c r="G49" t="s">
        <v>23</v>
      </c>
      <c r="H49" t="s">
        <v>24</v>
      </c>
      <c r="I49" s="13">
        <v>45040</v>
      </c>
      <c r="J49" s="13">
        <v>45010</v>
      </c>
      <c r="K49" s="13">
        <v>45030</v>
      </c>
      <c r="L49" s="13" t="s">
        <v>19</v>
      </c>
      <c r="M49" s="13" t="s">
        <v>19</v>
      </c>
      <c r="N49" t="str">
        <f>TEXT(Base_Data[[#This Row],[Offer date]],"YYY")</f>
        <v>2023</v>
      </c>
      <c r="O49" t="str">
        <f>TEXT(Base_Data[[#This Row],[Offer date]],"MMM")</f>
        <v>Apr</v>
      </c>
      <c r="P49" t="str">
        <f>"Q"&amp;ROUNDUP(MONTH(Base_Data[[#This Row],[Offer date]])/3,0)</f>
        <v>Q2</v>
      </c>
      <c r="Q49" t="str">
        <f>TEXT(Base_Data[[#This Row],[DOJ]],"MMM")</f>
        <v>Apr</v>
      </c>
      <c r="R49" t="str">
        <f>"Q"&amp;ROUNDUP(MONTH(Base_Data[[#This Row],[DOJ]])/3,0)</f>
        <v>Q2</v>
      </c>
      <c r="S49" s="12" t="str">
        <f>DATEDIF(Base_Data[[#This Row],[JD received date]],Base_Data[[#This Row],[DOJ]],"MD")&amp; " Days "
&amp;DATEDIF(Base_Data[[#This Row],[JD received date]],Base_Data[[#This Row],[DOJ]],"YM")&amp; " Months and "
&amp;DATEDIF(Base_Data[[#This Row],[JD received date]],Base_Data[[#This Row],[DOJ]],"Y") &amp;" Years"</f>
        <v>30 Days 0 Months and 0 Years</v>
      </c>
      <c r="T49" t="str">
        <f>DATEDIF(Base_Data[[#This Row],[JD received date]],Base_Data[[#This Row],[Offer date]],"D")&amp; " Days "
&amp; DATEDIF(Base_Data[[#This Row],[JD received date]],Base_Data[[#This Row],[Offer date]],"M")&amp; " Months and "
&amp;DATEDIF(Base_Data[[#This Row],[JD received date]],Base_Data[[#This Row],[Offer date]],"Y")&amp; " Years"</f>
        <v>20 Days 0 Months and 0 Years</v>
      </c>
      <c r="U49" t="str">
        <f>IF(Base_Data[[#This Row],[Offer Drop Date(if any)]]="","",
IF(ISNUMBER(Base_Data[[#This Row],[Offer Drop Date(if any)]]),
"Q" &amp;ROUNDUP(MONTH(Base_Data[[#This Row],[Offer Drop Date(if any)]]/3),0),""))</f>
        <v/>
      </c>
      <c r="V49" t="str">
        <f>IF(AND(Base_Data[[#This Row],[DOJ]]&lt;&gt;"",Base_Data[[#This Row],[DOJ]]&lt;=Base_Data[[#This Row],[JD received date]]+120),"Yes","No")</f>
        <v>Yes</v>
      </c>
      <c r="W49" t="str">
        <f>IF(OR(Base_Data[[#This Row],[Source]]="Direct", Base_Data[[#This Row],[Source]]="Referral"),"Internal Fill", "External Fill")</f>
        <v>Internal Fill</v>
      </c>
    </row>
    <row r="50" spans="1:23" x14ac:dyDescent="0.3">
      <c r="A50">
        <v>48</v>
      </c>
      <c r="B50" t="s">
        <v>40</v>
      </c>
      <c r="C50" t="s">
        <v>20</v>
      </c>
      <c r="D50" t="s">
        <v>21</v>
      </c>
      <c r="E50" t="s">
        <v>43</v>
      </c>
      <c r="F50" t="s">
        <v>22</v>
      </c>
      <c r="G50" t="s">
        <v>23</v>
      </c>
      <c r="H50" t="s">
        <v>24</v>
      </c>
      <c r="I50" s="13">
        <v>45098</v>
      </c>
      <c r="J50" s="13">
        <v>44977</v>
      </c>
      <c r="K50" s="13">
        <v>45036</v>
      </c>
      <c r="L50" s="13" t="s">
        <v>19</v>
      </c>
      <c r="M50" s="13" t="s">
        <v>19</v>
      </c>
      <c r="N50" t="str">
        <f>TEXT(Base_Data[[#This Row],[Offer date]],"YYY")</f>
        <v>2023</v>
      </c>
      <c r="O50" t="str">
        <f>TEXT(Base_Data[[#This Row],[Offer date]],"MMM")</f>
        <v>Apr</v>
      </c>
      <c r="P50" t="str">
        <f>"Q"&amp;ROUNDUP(MONTH(Base_Data[[#This Row],[Offer date]])/3,0)</f>
        <v>Q2</v>
      </c>
      <c r="Q50" t="str">
        <f>TEXT(Base_Data[[#This Row],[DOJ]],"MMM")</f>
        <v>Jun</v>
      </c>
      <c r="R50" t="str">
        <f>"Q"&amp;ROUNDUP(MONTH(Base_Data[[#This Row],[DOJ]])/3,0)</f>
        <v>Q2</v>
      </c>
      <c r="S50" s="12" t="str">
        <f>DATEDIF(Base_Data[[#This Row],[JD received date]],Base_Data[[#This Row],[DOJ]],"MD")&amp; " Days "
&amp;DATEDIF(Base_Data[[#This Row],[JD received date]],Base_Data[[#This Row],[DOJ]],"YM")&amp; " Months and "
&amp;DATEDIF(Base_Data[[#This Row],[JD received date]],Base_Data[[#This Row],[DOJ]],"Y") &amp;" Years"</f>
        <v>1 Days 4 Months and 0 Years</v>
      </c>
      <c r="T50" t="str">
        <f>DATEDIF(Base_Data[[#This Row],[JD received date]],Base_Data[[#This Row],[Offer date]],"D")&amp; " Days "
&amp; DATEDIF(Base_Data[[#This Row],[JD received date]],Base_Data[[#This Row],[Offer date]],"M")&amp; " Months and "
&amp;DATEDIF(Base_Data[[#This Row],[JD received date]],Base_Data[[#This Row],[Offer date]],"Y")&amp; " Years"</f>
        <v>59 Days 2 Months and 0 Years</v>
      </c>
      <c r="U50" t="str">
        <f>IF(Base_Data[[#This Row],[Offer Drop Date(if any)]]="","",
IF(ISNUMBER(Base_Data[[#This Row],[Offer Drop Date(if any)]]),
"Q" &amp;ROUNDUP(MONTH(Base_Data[[#This Row],[Offer Drop Date(if any)]]/3),0),""))</f>
        <v/>
      </c>
      <c r="V50" t="str">
        <f>IF(AND(Base_Data[[#This Row],[DOJ]]&lt;&gt;"",Base_Data[[#This Row],[DOJ]]&lt;=Base_Data[[#This Row],[JD received date]]+120),"Yes","No")</f>
        <v>No</v>
      </c>
      <c r="W50" t="str">
        <f>IF(OR(Base_Data[[#This Row],[Source]]="Direct", Base_Data[[#This Row],[Source]]="Referral"),"Internal Fill", "External Fill")</f>
        <v>Internal Fill</v>
      </c>
    </row>
    <row r="51" spans="1:23" x14ac:dyDescent="0.3">
      <c r="A51">
        <v>49</v>
      </c>
      <c r="B51" t="s">
        <v>38</v>
      </c>
      <c r="C51" t="s">
        <v>20</v>
      </c>
      <c r="D51" t="s">
        <v>21</v>
      </c>
      <c r="E51" t="s">
        <v>42</v>
      </c>
      <c r="F51" t="s">
        <v>26</v>
      </c>
      <c r="G51" t="s">
        <v>23</v>
      </c>
      <c r="H51" t="s">
        <v>24</v>
      </c>
      <c r="I51" s="13">
        <v>45131</v>
      </c>
      <c r="J51" s="13">
        <v>44986</v>
      </c>
      <c r="K51" s="13">
        <v>45036</v>
      </c>
      <c r="L51" s="13" t="s">
        <v>19</v>
      </c>
      <c r="M51" s="13" t="s">
        <v>19</v>
      </c>
      <c r="N51" t="str">
        <f>TEXT(Base_Data[[#This Row],[Offer date]],"YYY")</f>
        <v>2023</v>
      </c>
      <c r="O51" t="str">
        <f>TEXT(Base_Data[[#This Row],[Offer date]],"MMM")</f>
        <v>Apr</v>
      </c>
      <c r="P51" t="str">
        <f>"Q"&amp;ROUNDUP(MONTH(Base_Data[[#This Row],[Offer date]])/3,0)</f>
        <v>Q2</v>
      </c>
      <c r="Q51" t="str">
        <f>TEXT(Base_Data[[#This Row],[DOJ]],"MMM")</f>
        <v>Jul</v>
      </c>
      <c r="R51" t="str">
        <f>"Q"&amp;ROUNDUP(MONTH(Base_Data[[#This Row],[DOJ]])/3,0)</f>
        <v>Q3</v>
      </c>
      <c r="S51" s="12" t="str">
        <f>DATEDIF(Base_Data[[#This Row],[JD received date]],Base_Data[[#This Row],[DOJ]],"MD")&amp; " Days "
&amp;DATEDIF(Base_Data[[#This Row],[JD received date]],Base_Data[[#This Row],[DOJ]],"YM")&amp; " Months and "
&amp;DATEDIF(Base_Data[[#This Row],[JD received date]],Base_Data[[#This Row],[DOJ]],"Y") &amp;" Years"</f>
        <v>23 Days 4 Months and 0 Years</v>
      </c>
      <c r="T51" t="str">
        <f>DATEDIF(Base_Data[[#This Row],[JD received date]],Base_Data[[#This Row],[Offer date]],"D")&amp; " Days "
&amp; DATEDIF(Base_Data[[#This Row],[JD received date]],Base_Data[[#This Row],[Offer date]],"M")&amp; " Months and "
&amp;DATEDIF(Base_Data[[#This Row],[JD received date]],Base_Data[[#This Row],[Offer date]],"Y")&amp; " Years"</f>
        <v>50 Days 1 Months and 0 Years</v>
      </c>
      <c r="U51" t="str">
        <f>IF(Base_Data[[#This Row],[Offer Drop Date(if any)]]="","",
IF(ISNUMBER(Base_Data[[#This Row],[Offer Drop Date(if any)]]),
"Q" &amp;ROUNDUP(MONTH(Base_Data[[#This Row],[Offer Drop Date(if any)]]/3),0),""))</f>
        <v/>
      </c>
      <c r="V51" t="str">
        <f>IF(AND(Base_Data[[#This Row],[DOJ]]&lt;&gt;"",Base_Data[[#This Row],[DOJ]]&lt;=Base_Data[[#This Row],[JD received date]]+120),"Yes","No")</f>
        <v>No</v>
      </c>
      <c r="W51" t="str">
        <f>IF(OR(Base_Data[[#This Row],[Source]]="Direct", Base_Data[[#This Row],[Source]]="Referral"),"Internal Fill", "External Fill")</f>
        <v>Internal Fill</v>
      </c>
    </row>
    <row r="52" spans="1:23" x14ac:dyDescent="0.3">
      <c r="A52">
        <v>50</v>
      </c>
      <c r="B52" t="s">
        <v>41</v>
      </c>
      <c r="C52" t="s">
        <v>33</v>
      </c>
      <c r="D52" t="s">
        <v>31</v>
      </c>
      <c r="E52" t="s">
        <v>43</v>
      </c>
      <c r="F52" t="s">
        <v>22</v>
      </c>
      <c r="G52" t="s">
        <v>23</v>
      </c>
      <c r="H52" t="s">
        <v>24</v>
      </c>
      <c r="I52" s="13">
        <v>45040</v>
      </c>
      <c r="J52" s="13">
        <v>45028</v>
      </c>
      <c r="K52" s="13">
        <v>45036</v>
      </c>
      <c r="L52" s="13" t="s">
        <v>19</v>
      </c>
      <c r="M52" s="13" t="s">
        <v>19</v>
      </c>
      <c r="N52" t="str">
        <f>TEXT(Base_Data[[#This Row],[Offer date]],"YYY")</f>
        <v>2023</v>
      </c>
      <c r="O52" t="str">
        <f>TEXT(Base_Data[[#This Row],[Offer date]],"MMM")</f>
        <v>Apr</v>
      </c>
      <c r="P52" t="str">
        <f>"Q"&amp;ROUNDUP(MONTH(Base_Data[[#This Row],[Offer date]])/3,0)</f>
        <v>Q2</v>
      </c>
      <c r="Q52" t="str">
        <f>TEXT(Base_Data[[#This Row],[DOJ]],"MMM")</f>
        <v>Apr</v>
      </c>
      <c r="R52" t="str">
        <f>"Q"&amp;ROUNDUP(MONTH(Base_Data[[#This Row],[DOJ]])/3,0)</f>
        <v>Q2</v>
      </c>
      <c r="S52" s="12" t="str">
        <f>DATEDIF(Base_Data[[#This Row],[JD received date]],Base_Data[[#This Row],[DOJ]],"MD")&amp; " Days "
&amp;DATEDIF(Base_Data[[#This Row],[JD received date]],Base_Data[[#This Row],[DOJ]],"YM")&amp; " Months and "
&amp;DATEDIF(Base_Data[[#This Row],[JD received date]],Base_Data[[#This Row],[DOJ]],"Y") &amp;" Years"</f>
        <v>12 Days 0 Months and 0 Years</v>
      </c>
      <c r="T52" t="str">
        <f>DATEDIF(Base_Data[[#This Row],[JD received date]],Base_Data[[#This Row],[Offer date]],"D")&amp; " Days "
&amp; DATEDIF(Base_Data[[#This Row],[JD received date]],Base_Data[[#This Row],[Offer date]],"M")&amp; " Months and "
&amp;DATEDIF(Base_Data[[#This Row],[JD received date]],Base_Data[[#This Row],[Offer date]],"Y")&amp; " Years"</f>
        <v>8 Days 0 Months and 0 Years</v>
      </c>
      <c r="U52" t="str">
        <f>IF(Base_Data[[#This Row],[Offer Drop Date(if any)]]="","",
IF(ISNUMBER(Base_Data[[#This Row],[Offer Drop Date(if any)]]),
"Q" &amp;ROUNDUP(MONTH(Base_Data[[#This Row],[Offer Drop Date(if any)]]/3),0),""))</f>
        <v/>
      </c>
      <c r="V52" t="str">
        <f>IF(AND(Base_Data[[#This Row],[DOJ]]&lt;&gt;"",Base_Data[[#This Row],[DOJ]]&lt;=Base_Data[[#This Row],[JD received date]]+120),"Yes","No")</f>
        <v>Yes</v>
      </c>
      <c r="W52" t="str">
        <f>IF(OR(Base_Data[[#This Row],[Source]]="Direct", Base_Data[[#This Row],[Source]]="Referral"),"Internal Fill", "External Fill")</f>
        <v>Internal Fill</v>
      </c>
    </row>
    <row r="53" spans="1:23" x14ac:dyDescent="0.3">
      <c r="A53">
        <v>51</v>
      </c>
      <c r="B53" t="s">
        <v>41</v>
      </c>
      <c r="C53" t="s">
        <v>33</v>
      </c>
      <c r="D53" t="s">
        <v>31</v>
      </c>
      <c r="E53" t="s">
        <v>42</v>
      </c>
      <c r="F53" t="s">
        <v>22</v>
      </c>
      <c r="G53" t="s">
        <v>23</v>
      </c>
      <c r="H53" t="s">
        <v>24</v>
      </c>
      <c r="I53" s="13">
        <v>45061</v>
      </c>
      <c r="J53" s="13">
        <v>44959</v>
      </c>
      <c r="K53" s="13">
        <v>45041</v>
      </c>
      <c r="L53" s="13" t="s">
        <v>19</v>
      </c>
      <c r="M53" s="13" t="s">
        <v>19</v>
      </c>
      <c r="N53" t="str">
        <f>TEXT(Base_Data[[#This Row],[Offer date]],"YYY")</f>
        <v>2023</v>
      </c>
      <c r="O53" t="str">
        <f>TEXT(Base_Data[[#This Row],[Offer date]],"MMM")</f>
        <v>Apr</v>
      </c>
      <c r="P53" t="str">
        <f>"Q"&amp;ROUNDUP(MONTH(Base_Data[[#This Row],[Offer date]])/3,0)</f>
        <v>Q2</v>
      </c>
      <c r="Q53" t="str">
        <f>TEXT(Base_Data[[#This Row],[DOJ]],"MMM")</f>
        <v>May</v>
      </c>
      <c r="R53" t="str">
        <f>"Q"&amp;ROUNDUP(MONTH(Base_Data[[#This Row],[DOJ]])/3,0)</f>
        <v>Q2</v>
      </c>
      <c r="S53" s="12" t="str">
        <f>DATEDIF(Base_Data[[#This Row],[JD received date]],Base_Data[[#This Row],[DOJ]],"MD")&amp; " Days "
&amp;DATEDIF(Base_Data[[#This Row],[JD received date]],Base_Data[[#This Row],[DOJ]],"YM")&amp; " Months and "
&amp;DATEDIF(Base_Data[[#This Row],[JD received date]],Base_Data[[#This Row],[DOJ]],"Y") &amp;" Years"</f>
        <v>13 Days 3 Months and 0 Years</v>
      </c>
      <c r="T53" t="str">
        <f>DATEDIF(Base_Data[[#This Row],[JD received date]],Base_Data[[#This Row],[Offer date]],"D")&amp; " Days "
&amp; DATEDIF(Base_Data[[#This Row],[JD received date]],Base_Data[[#This Row],[Offer date]],"M")&amp; " Months and "
&amp;DATEDIF(Base_Data[[#This Row],[JD received date]],Base_Data[[#This Row],[Offer date]],"Y")&amp; " Years"</f>
        <v>82 Days 2 Months and 0 Years</v>
      </c>
      <c r="U53" t="str">
        <f>IF(Base_Data[[#This Row],[Offer Drop Date(if any)]]="","",
IF(ISNUMBER(Base_Data[[#This Row],[Offer Drop Date(if any)]]),
"Q" &amp;ROUNDUP(MONTH(Base_Data[[#This Row],[Offer Drop Date(if any)]]/3),0),""))</f>
        <v/>
      </c>
      <c r="V53" t="str">
        <f>IF(AND(Base_Data[[#This Row],[DOJ]]&lt;&gt;"",Base_Data[[#This Row],[DOJ]]&lt;=Base_Data[[#This Row],[JD received date]]+120),"Yes","No")</f>
        <v>Yes</v>
      </c>
      <c r="W53" t="str">
        <f>IF(OR(Base_Data[[#This Row],[Source]]="Direct", Base_Data[[#This Row],[Source]]="Referral"),"Internal Fill", "External Fill")</f>
        <v>Internal Fill</v>
      </c>
    </row>
    <row r="54" spans="1:23" x14ac:dyDescent="0.3">
      <c r="A54">
        <v>52</v>
      </c>
      <c r="B54" t="s">
        <v>40</v>
      </c>
      <c r="C54" t="s">
        <v>20</v>
      </c>
      <c r="D54" t="s">
        <v>21</v>
      </c>
      <c r="E54" t="s">
        <v>42</v>
      </c>
      <c r="F54" t="s">
        <v>26</v>
      </c>
      <c r="G54" t="s">
        <v>23</v>
      </c>
      <c r="H54" t="s">
        <v>27</v>
      </c>
      <c r="I54" s="13">
        <v>45128</v>
      </c>
      <c r="J54" s="13">
        <v>44900</v>
      </c>
      <c r="K54" s="13">
        <v>45037</v>
      </c>
      <c r="L54" s="13">
        <v>45103</v>
      </c>
      <c r="M54" s="13">
        <v>45466</v>
      </c>
      <c r="N54" t="str">
        <f>TEXT(Base_Data[[#This Row],[Offer date]],"YYY")</f>
        <v>2023</v>
      </c>
      <c r="O54" t="str">
        <f>TEXT(Base_Data[[#This Row],[Offer date]],"MMM")</f>
        <v>Apr</v>
      </c>
      <c r="P54" t="str">
        <f>"Q"&amp;ROUNDUP(MONTH(Base_Data[[#This Row],[Offer date]])/3,0)</f>
        <v>Q2</v>
      </c>
      <c r="Q54" t="str">
        <f>TEXT(Base_Data[[#This Row],[DOJ]],"MMM")</f>
        <v>Jul</v>
      </c>
      <c r="R54" t="str">
        <f>"Q"&amp;ROUNDUP(MONTH(Base_Data[[#This Row],[DOJ]])/3,0)</f>
        <v>Q3</v>
      </c>
      <c r="S54" s="12" t="str">
        <f>DATEDIF(Base_Data[[#This Row],[JD received date]],Base_Data[[#This Row],[DOJ]],"MD")&amp; " Days "
&amp;DATEDIF(Base_Data[[#This Row],[JD received date]],Base_Data[[#This Row],[DOJ]],"YM")&amp; " Months and "
&amp;DATEDIF(Base_Data[[#This Row],[JD received date]],Base_Data[[#This Row],[DOJ]],"Y") &amp;" Years"</f>
        <v>16 Days 7 Months and 0 Years</v>
      </c>
      <c r="T54" t="str">
        <f>DATEDIF(Base_Data[[#This Row],[JD received date]],Base_Data[[#This Row],[Offer date]],"D")&amp; " Days "
&amp; DATEDIF(Base_Data[[#This Row],[JD received date]],Base_Data[[#This Row],[Offer date]],"M")&amp; " Months and "
&amp;DATEDIF(Base_Data[[#This Row],[JD received date]],Base_Data[[#This Row],[Offer date]],"Y")&amp; " Years"</f>
        <v>137 Days 4 Months and 0 Years</v>
      </c>
      <c r="U54" t="str">
        <f>IF(Base_Data[[#This Row],[Offer Drop Date(if any)]]="","",
IF(ISNUMBER(Base_Data[[#This Row],[Offer Drop Date(if any)]]),
"Q" &amp;ROUNDUP(MONTH(Base_Data[[#This Row],[Offer Drop Date(if any)]]/3),0),""))</f>
        <v>Q2</v>
      </c>
      <c r="V54" t="str">
        <f>IF(AND(Base_Data[[#This Row],[DOJ]]&lt;&gt;"",Base_Data[[#This Row],[DOJ]]&lt;=Base_Data[[#This Row],[JD received date]]+120),"Yes","No")</f>
        <v>No</v>
      </c>
      <c r="W54" t="str">
        <f>IF(OR(Base_Data[[#This Row],[Source]]="Direct", Base_Data[[#This Row],[Source]]="Referral"),"Internal Fill", "External Fill")</f>
        <v>Internal Fill</v>
      </c>
    </row>
    <row r="55" spans="1:23" x14ac:dyDescent="0.3">
      <c r="A55">
        <v>53</v>
      </c>
      <c r="B55" t="s">
        <v>40</v>
      </c>
      <c r="C55" t="s">
        <v>20</v>
      </c>
      <c r="D55" t="s">
        <v>21</v>
      </c>
      <c r="E55" t="s">
        <v>42</v>
      </c>
      <c r="F55" t="s">
        <v>26</v>
      </c>
      <c r="G55" t="s">
        <v>23</v>
      </c>
      <c r="H55" t="s">
        <v>24</v>
      </c>
      <c r="I55" s="13">
        <v>45075</v>
      </c>
      <c r="J55" s="13">
        <v>45019</v>
      </c>
      <c r="K55" s="13">
        <v>45036</v>
      </c>
      <c r="L55" s="13" t="s">
        <v>19</v>
      </c>
      <c r="M55" s="13" t="s">
        <v>19</v>
      </c>
      <c r="N55" t="str">
        <f>TEXT(Base_Data[[#This Row],[Offer date]],"YYY")</f>
        <v>2023</v>
      </c>
      <c r="O55" t="str">
        <f>TEXT(Base_Data[[#This Row],[Offer date]],"MMM")</f>
        <v>Apr</v>
      </c>
      <c r="P55" t="str">
        <f>"Q"&amp;ROUNDUP(MONTH(Base_Data[[#This Row],[Offer date]])/3,0)</f>
        <v>Q2</v>
      </c>
      <c r="Q55" t="str">
        <f>TEXT(Base_Data[[#This Row],[DOJ]],"MMM")</f>
        <v>May</v>
      </c>
      <c r="R55" t="str">
        <f>"Q"&amp;ROUNDUP(MONTH(Base_Data[[#This Row],[DOJ]])/3,0)</f>
        <v>Q2</v>
      </c>
      <c r="S55" s="12" t="str">
        <f>DATEDIF(Base_Data[[#This Row],[JD received date]],Base_Data[[#This Row],[DOJ]],"MD")&amp; " Days "
&amp;DATEDIF(Base_Data[[#This Row],[JD received date]],Base_Data[[#This Row],[DOJ]],"YM")&amp; " Months and "
&amp;DATEDIF(Base_Data[[#This Row],[JD received date]],Base_Data[[#This Row],[DOJ]],"Y") &amp;" Years"</f>
        <v>26 Days 1 Months and 0 Years</v>
      </c>
      <c r="T55" t="str">
        <f>DATEDIF(Base_Data[[#This Row],[JD received date]],Base_Data[[#This Row],[Offer date]],"D")&amp; " Days "
&amp; DATEDIF(Base_Data[[#This Row],[JD received date]],Base_Data[[#This Row],[Offer date]],"M")&amp; " Months and "
&amp;DATEDIF(Base_Data[[#This Row],[JD received date]],Base_Data[[#This Row],[Offer date]],"Y")&amp; " Years"</f>
        <v>17 Days 0 Months and 0 Years</v>
      </c>
      <c r="U55" t="str">
        <f>IF(Base_Data[[#This Row],[Offer Drop Date(if any)]]="","",
IF(ISNUMBER(Base_Data[[#This Row],[Offer Drop Date(if any)]]),
"Q" &amp;ROUNDUP(MONTH(Base_Data[[#This Row],[Offer Drop Date(if any)]]/3),0),""))</f>
        <v/>
      </c>
      <c r="V55" t="str">
        <f>IF(AND(Base_Data[[#This Row],[DOJ]]&lt;&gt;"",Base_Data[[#This Row],[DOJ]]&lt;=Base_Data[[#This Row],[JD received date]]+120),"Yes","No")</f>
        <v>Yes</v>
      </c>
      <c r="W55" t="str">
        <f>IF(OR(Base_Data[[#This Row],[Source]]="Direct", Base_Data[[#This Row],[Source]]="Referral"),"Internal Fill", "External Fill")</f>
        <v>Internal Fill</v>
      </c>
    </row>
    <row r="56" spans="1:23" x14ac:dyDescent="0.3">
      <c r="A56">
        <v>54</v>
      </c>
      <c r="B56" t="s">
        <v>40</v>
      </c>
      <c r="C56" t="s">
        <v>20</v>
      </c>
      <c r="D56" t="s">
        <v>21</v>
      </c>
      <c r="E56" t="s">
        <v>44</v>
      </c>
      <c r="F56" t="s">
        <v>22</v>
      </c>
      <c r="G56" t="s">
        <v>28</v>
      </c>
      <c r="H56" t="s">
        <v>27</v>
      </c>
      <c r="I56" s="13">
        <v>45068</v>
      </c>
      <c r="J56" s="13">
        <v>45033</v>
      </c>
      <c r="K56" s="13">
        <v>45042</v>
      </c>
      <c r="L56" s="13">
        <v>45063</v>
      </c>
      <c r="M56" s="13">
        <v>45435</v>
      </c>
      <c r="N56" t="str">
        <f>TEXT(Base_Data[[#This Row],[Offer date]],"YYY")</f>
        <v>2023</v>
      </c>
      <c r="O56" t="str">
        <f>TEXT(Base_Data[[#This Row],[Offer date]],"MMM")</f>
        <v>Apr</v>
      </c>
      <c r="P56" t="str">
        <f>"Q"&amp;ROUNDUP(MONTH(Base_Data[[#This Row],[Offer date]])/3,0)</f>
        <v>Q2</v>
      </c>
      <c r="Q56" t="str">
        <f>TEXT(Base_Data[[#This Row],[DOJ]],"MMM")</f>
        <v>May</v>
      </c>
      <c r="R56" t="str">
        <f>"Q"&amp;ROUNDUP(MONTH(Base_Data[[#This Row],[DOJ]])/3,0)</f>
        <v>Q2</v>
      </c>
      <c r="S56" s="12" t="str">
        <f>DATEDIF(Base_Data[[#This Row],[JD received date]],Base_Data[[#This Row],[DOJ]],"MD")&amp; " Days "
&amp;DATEDIF(Base_Data[[#This Row],[JD received date]],Base_Data[[#This Row],[DOJ]],"YM")&amp; " Months and "
&amp;DATEDIF(Base_Data[[#This Row],[JD received date]],Base_Data[[#This Row],[DOJ]],"Y") &amp;" Years"</f>
        <v>5 Days 1 Months and 0 Years</v>
      </c>
      <c r="T56" t="str">
        <f>DATEDIF(Base_Data[[#This Row],[JD received date]],Base_Data[[#This Row],[Offer date]],"D")&amp; " Days "
&amp; DATEDIF(Base_Data[[#This Row],[JD received date]],Base_Data[[#This Row],[Offer date]],"M")&amp; " Months and "
&amp;DATEDIF(Base_Data[[#This Row],[JD received date]],Base_Data[[#This Row],[Offer date]],"Y")&amp; " Years"</f>
        <v>9 Days 0 Months and 0 Years</v>
      </c>
      <c r="U56" t="str">
        <f>IF(Base_Data[[#This Row],[Offer Drop Date(if any)]]="","",
IF(ISNUMBER(Base_Data[[#This Row],[Offer Drop Date(if any)]]),
"Q" &amp;ROUNDUP(MONTH(Base_Data[[#This Row],[Offer Drop Date(if any)]]/3),0),""))</f>
        <v>Q2</v>
      </c>
      <c r="V56" t="str">
        <f>IF(AND(Base_Data[[#This Row],[DOJ]]&lt;&gt;"",Base_Data[[#This Row],[DOJ]]&lt;=Base_Data[[#This Row],[JD received date]]+120),"Yes","No")</f>
        <v>Yes</v>
      </c>
      <c r="W56" t="str">
        <f>IF(OR(Base_Data[[#This Row],[Source]]="Direct", Base_Data[[#This Row],[Source]]="Referral"),"Internal Fill", "External Fill")</f>
        <v>Internal Fill</v>
      </c>
    </row>
    <row r="57" spans="1:23" x14ac:dyDescent="0.3">
      <c r="A57">
        <v>55</v>
      </c>
      <c r="B57" t="s">
        <v>39</v>
      </c>
      <c r="C57" t="s">
        <v>32</v>
      </c>
      <c r="D57" t="s">
        <v>31</v>
      </c>
      <c r="E57" t="s">
        <v>42</v>
      </c>
      <c r="F57" t="s">
        <v>22</v>
      </c>
      <c r="G57" t="s">
        <v>29</v>
      </c>
      <c r="H57" t="s">
        <v>24</v>
      </c>
      <c r="I57" s="13">
        <v>45056</v>
      </c>
      <c r="J57" s="13">
        <v>44998</v>
      </c>
      <c r="K57" s="13">
        <v>45043</v>
      </c>
      <c r="L57" s="13" t="s">
        <v>19</v>
      </c>
      <c r="M57" s="13" t="s">
        <v>19</v>
      </c>
      <c r="N57" t="str">
        <f>TEXT(Base_Data[[#This Row],[Offer date]],"YYY")</f>
        <v>2023</v>
      </c>
      <c r="O57" t="str">
        <f>TEXT(Base_Data[[#This Row],[Offer date]],"MMM")</f>
        <v>Apr</v>
      </c>
      <c r="P57" t="str">
        <f>"Q"&amp;ROUNDUP(MONTH(Base_Data[[#This Row],[Offer date]])/3,0)</f>
        <v>Q2</v>
      </c>
      <c r="Q57" t="str">
        <f>TEXT(Base_Data[[#This Row],[DOJ]],"MMM")</f>
        <v>May</v>
      </c>
      <c r="R57" t="str">
        <f>"Q"&amp;ROUNDUP(MONTH(Base_Data[[#This Row],[DOJ]])/3,0)</f>
        <v>Q2</v>
      </c>
      <c r="S57" s="12" t="str">
        <f>DATEDIF(Base_Data[[#This Row],[JD received date]],Base_Data[[#This Row],[DOJ]],"MD")&amp; " Days "
&amp;DATEDIF(Base_Data[[#This Row],[JD received date]],Base_Data[[#This Row],[DOJ]],"YM")&amp; " Months and "
&amp;DATEDIF(Base_Data[[#This Row],[JD received date]],Base_Data[[#This Row],[DOJ]],"Y") &amp;" Years"</f>
        <v>27 Days 1 Months and 0 Years</v>
      </c>
      <c r="T57" t="str">
        <f>DATEDIF(Base_Data[[#This Row],[JD received date]],Base_Data[[#This Row],[Offer date]],"D")&amp; " Days "
&amp; DATEDIF(Base_Data[[#This Row],[JD received date]],Base_Data[[#This Row],[Offer date]],"M")&amp; " Months and "
&amp;DATEDIF(Base_Data[[#This Row],[JD received date]],Base_Data[[#This Row],[Offer date]],"Y")&amp; " Years"</f>
        <v>45 Days 1 Months and 0 Years</v>
      </c>
      <c r="U57" t="str">
        <f>IF(Base_Data[[#This Row],[Offer Drop Date(if any)]]="","",
IF(ISNUMBER(Base_Data[[#This Row],[Offer Drop Date(if any)]]),
"Q" &amp;ROUNDUP(MONTH(Base_Data[[#This Row],[Offer Drop Date(if any)]]/3),0),""))</f>
        <v/>
      </c>
      <c r="V57" t="str">
        <f>IF(AND(Base_Data[[#This Row],[DOJ]]&lt;&gt;"",Base_Data[[#This Row],[DOJ]]&lt;=Base_Data[[#This Row],[JD received date]]+120),"Yes","No")</f>
        <v>Yes</v>
      </c>
      <c r="W57" t="str">
        <f>IF(OR(Base_Data[[#This Row],[Source]]="Direct", Base_Data[[#This Row],[Source]]="Referral"),"Internal Fill", "External Fill")</f>
        <v>External Fill</v>
      </c>
    </row>
    <row r="58" spans="1:23" x14ac:dyDescent="0.3">
      <c r="A58">
        <v>56</v>
      </c>
      <c r="B58" t="s">
        <v>40</v>
      </c>
      <c r="C58" t="s">
        <v>20</v>
      </c>
      <c r="D58" t="s">
        <v>21</v>
      </c>
      <c r="E58" t="s">
        <v>42</v>
      </c>
      <c r="F58" t="s">
        <v>22</v>
      </c>
      <c r="G58" t="s">
        <v>23</v>
      </c>
      <c r="H58" t="s">
        <v>24</v>
      </c>
      <c r="I58" s="13">
        <v>45044</v>
      </c>
      <c r="J58" s="13">
        <v>45040</v>
      </c>
      <c r="K58" s="13">
        <v>45043</v>
      </c>
      <c r="L58" s="13" t="s">
        <v>19</v>
      </c>
      <c r="M58" s="13" t="s">
        <v>19</v>
      </c>
      <c r="N58" t="str">
        <f>TEXT(Base_Data[[#This Row],[Offer date]],"YYY")</f>
        <v>2023</v>
      </c>
      <c r="O58" t="str">
        <f>TEXT(Base_Data[[#This Row],[Offer date]],"MMM")</f>
        <v>Apr</v>
      </c>
      <c r="P58" t="str">
        <f>"Q"&amp;ROUNDUP(MONTH(Base_Data[[#This Row],[Offer date]])/3,0)</f>
        <v>Q2</v>
      </c>
      <c r="Q58" t="str">
        <f>TEXT(Base_Data[[#This Row],[DOJ]],"MMM")</f>
        <v>Apr</v>
      </c>
      <c r="R58" t="str">
        <f>"Q"&amp;ROUNDUP(MONTH(Base_Data[[#This Row],[DOJ]])/3,0)</f>
        <v>Q2</v>
      </c>
      <c r="S58" s="12" t="str">
        <f>DATEDIF(Base_Data[[#This Row],[JD received date]],Base_Data[[#This Row],[DOJ]],"MD")&amp; " Days "
&amp;DATEDIF(Base_Data[[#This Row],[JD received date]],Base_Data[[#This Row],[DOJ]],"YM")&amp; " Months and "
&amp;DATEDIF(Base_Data[[#This Row],[JD received date]],Base_Data[[#This Row],[DOJ]],"Y") &amp;" Years"</f>
        <v>4 Days 0 Months and 0 Years</v>
      </c>
      <c r="T58" t="str">
        <f>DATEDIF(Base_Data[[#This Row],[JD received date]],Base_Data[[#This Row],[Offer date]],"D")&amp; " Days "
&amp; DATEDIF(Base_Data[[#This Row],[JD received date]],Base_Data[[#This Row],[Offer date]],"M")&amp; " Months and "
&amp;DATEDIF(Base_Data[[#This Row],[JD received date]],Base_Data[[#This Row],[Offer date]],"Y")&amp; " Years"</f>
        <v>3 Days 0 Months and 0 Years</v>
      </c>
      <c r="U58" t="str">
        <f>IF(Base_Data[[#This Row],[Offer Drop Date(if any)]]="","",
IF(ISNUMBER(Base_Data[[#This Row],[Offer Drop Date(if any)]]),
"Q" &amp;ROUNDUP(MONTH(Base_Data[[#This Row],[Offer Drop Date(if any)]]/3),0),""))</f>
        <v/>
      </c>
      <c r="V58" t="str">
        <f>IF(AND(Base_Data[[#This Row],[DOJ]]&lt;&gt;"",Base_Data[[#This Row],[DOJ]]&lt;=Base_Data[[#This Row],[JD received date]]+120),"Yes","No")</f>
        <v>Yes</v>
      </c>
      <c r="W58" t="str">
        <f>IF(OR(Base_Data[[#This Row],[Source]]="Direct", Base_Data[[#This Row],[Source]]="Referral"),"Internal Fill", "External Fill")</f>
        <v>Internal Fill</v>
      </c>
    </row>
    <row r="59" spans="1:23" x14ac:dyDescent="0.3">
      <c r="A59">
        <v>57</v>
      </c>
      <c r="B59" t="s">
        <v>40</v>
      </c>
      <c r="C59" t="s">
        <v>20</v>
      </c>
      <c r="D59" t="s">
        <v>21</v>
      </c>
      <c r="E59" t="s">
        <v>42</v>
      </c>
      <c r="F59" t="s">
        <v>22</v>
      </c>
      <c r="G59" t="s">
        <v>28</v>
      </c>
      <c r="H59" t="s">
        <v>24</v>
      </c>
      <c r="I59" s="13">
        <v>45140</v>
      </c>
      <c r="J59" s="13">
        <v>45029</v>
      </c>
      <c r="K59" s="13">
        <v>45044</v>
      </c>
      <c r="L59" s="13" t="s">
        <v>19</v>
      </c>
      <c r="M59" s="13" t="s">
        <v>19</v>
      </c>
      <c r="N59" t="str">
        <f>TEXT(Base_Data[[#This Row],[Offer date]],"YYY")</f>
        <v>2023</v>
      </c>
      <c r="O59" t="str">
        <f>TEXT(Base_Data[[#This Row],[Offer date]],"MMM")</f>
        <v>Apr</v>
      </c>
      <c r="P59" t="str">
        <f>"Q"&amp;ROUNDUP(MONTH(Base_Data[[#This Row],[Offer date]])/3,0)</f>
        <v>Q2</v>
      </c>
      <c r="Q59" t="str">
        <f>TEXT(Base_Data[[#This Row],[DOJ]],"MMM")</f>
        <v>Aug</v>
      </c>
      <c r="R59" t="str">
        <f>"Q"&amp;ROUNDUP(MONTH(Base_Data[[#This Row],[DOJ]])/3,0)</f>
        <v>Q3</v>
      </c>
      <c r="S59" s="12" t="str">
        <f>DATEDIF(Base_Data[[#This Row],[JD received date]],Base_Data[[#This Row],[DOJ]],"MD")&amp; " Days "
&amp;DATEDIF(Base_Data[[#This Row],[JD received date]],Base_Data[[#This Row],[DOJ]],"YM")&amp; " Months and "
&amp;DATEDIF(Base_Data[[#This Row],[JD received date]],Base_Data[[#This Row],[DOJ]],"Y") &amp;" Years"</f>
        <v>20 Days 3 Months and 0 Years</v>
      </c>
      <c r="T59" t="str">
        <f>DATEDIF(Base_Data[[#This Row],[JD received date]],Base_Data[[#This Row],[Offer date]],"D")&amp; " Days "
&amp; DATEDIF(Base_Data[[#This Row],[JD received date]],Base_Data[[#This Row],[Offer date]],"M")&amp; " Months and "
&amp;DATEDIF(Base_Data[[#This Row],[JD received date]],Base_Data[[#This Row],[Offer date]],"Y")&amp; " Years"</f>
        <v>15 Days 0 Months and 0 Years</v>
      </c>
      <c r="U59" t="str">
        <f>IF(Base_Data[[#This Row],[Offer Drop Date(if any)]]="","",
IF(ISNUMBER(Base_Data[[#This Row],[Offer Drop Date(if any)]]),
"Q" &amp;ROUNDUP(MONTH(Base_Data[[#This Row],[Offer Drop Date(if any)]]/3),0),""))</f>
        <v/>
      </c>
      <c r="V59" t="str">
        <f>IF(AND(Base_Data[[#This Row],[DOJ]]&lt;&gt;"",Base_Data[[#This Row],[DOJ]]&lt;=Base_Data[[#This Row],[JD received date]]+120),"Yes","No")</f>
        <v>Yes</v>
      </c>
      <c r="W59" t="str">
        <f>IF(OR(Base_Data[[#This Row],[Source]]="Direct", Base_Data[[#This Row],[Source]]="Referral"),"Internal Fill", "External Fill")</f>
        <v>Internal Fill</v>
      </c>
    </row>
    <row r="60" spans="1:23" x14ac:dyDescent="0.3">
      <c r="A60">
        <v>58</v>
      </c>
      <c r="B60" t="s">
        <v>41</v>
      </c>
      <c r="C60" t="s">
        <v>20</v>
      </c>
      <c r="D60" t="s">
        <v>21</v>
      </c>
      <c r="E60" t="s">
        <v>42</v>
      </c>
      <c r="F60" t="s">
        <v>26</v>
      </c>
      <c r="G60" t="s">
        <v>23</v>
      </c>
      <c r="H60" t="s">
        <v>27</v>
      </c>
      <c r="I60" s="13">
        <v>45089</v>
      </c>
      <c r="J60" s="13">
        <v>45009</v>
      </c>
      <c r="K60" s="13">
        <v>45044</v>
      </c>
      <c r="L60" s="13">
        <v>45063</v>
      </c>
      <c r="M60" s="13">
        <v>45435</v>
      </c>
      <c r="N60" t="str">
        <f>TEXT(Base_Data[[#This Row],[Offer date]],"YYY")</f>
        <v>2023</v>
      </c>
      <c r="O60" t="str">
        <f>TEXT(Base_Data[[#This Row],[Offer date]],"MMM")</f>
        <v>Apr</v>
      </c>
      <c r="P60" t="str">
        <f>"Q"&amp;ROUNDUP(MONTH(Base_Data[[#This Row],[Offer date]])/3,0)</f>
        <v>Q2</v>
      </c>
      <c r="Q60" t="str">
        <f>TEXT(Base_Data[[#This Row],[DOJ]],"MMM")</f>
        <v>Jun</v>
      </c>
      <c r="R60" t="str">
        <f>"Q"&amp;ROUNDUP(MONTH(Base_Data[[#This Row],[DOJ]])/3,0)</f>
        <v>Q2</v>
      </c>
      <c r="S60" s="12" t="str">
        <f>DATEDIF(Base_Data[[#This Row],[JD received date]],Base_Data[[#This Row],[DOJ]],"MD")&amp; " Days "
&amp;DATEDIF(Base_Data[[#This Row],[JD received date]],Base_Data[[#This Row],[DOJ]],"YM")&amp; " Months and "
&amp;DATEDIF(Base_Data[[#This Row],[JD received date]],Base_Data[[#This Row],[DOJ]],"Y") &amp;" Years"</f>
        <v>19 Days 2 Months and 0 Years</v>
      </c>
      <c r="T60" t="str">
        <f>DATEDIF(Base_Data[[#This Row],[JD received date]],Base_Data[[#This Row],[Offer date]],"D")&amp; " Days "
&amp; DATEDIF(Base_Data[[#This Row],[JD received date]],Base_Data[[#This Row],[Offer date]],"M")&amp; " Months and "
&amp;DATEDIF(Base_Data[[#This Row],[JD received date]],Base_Data[[#This Row],[Offer date]],"Y")&amp; " Years"</f>
        <v>35 Days 1 Months and 0 Years</v>
      </c>
      <c r="U60" t="str">
        <f>IF(Base_Data[[#This Row],[Offer Drop Date(if any)]]="","",
IF(ISNUMBER(Base_Data[[#This Row],[Offer Drop Date(if any)]]),
"Q" &amp;ROUNDUP(MONTH(Base_Data[[#This Row],[Offer Drop Date(if any)]]/3),0),""))</f>
        <v>Q2</v>
      </c>
      <c r="V60" t="str">
        <f>IF(AND(Base_Data[[#This Row],[DOJ]]&lt;&gt;"",Base_Data[[#This Row],[DOJ]]&lt;=Base_Data[[#This Row],[JD received date]]+120),"Yes","No")</f>
        <v>Yes</v>
      </c>
      <c r="W60" t="str">
        <f>IF(OR(Base_Data[[#This Row],[Source]]="Direct", Base_Data[[#This Row],[Source]]="Referral"),"Internal Fill", "External Fill")</f>
        <v>Internal Fill</v>
      </c>
    </row>
    <row r="61" spans="1:23" x14ac:dyDescent="0.3">
      <c r="A61">
        <v>59</v>
      </c>
      <c r="B61" t="s">
        <v>41</v>
      </c>
      <c r="C61" t="s">
        <v>32</v>
      </c>
      <c r="D61" t="s">
        <v>31</v>
      </c>
      <c r="E61" t="s">
        <v>42</v>
      </c>
      <c r="F61" t="s">
        <v>25</v>
      </c>
      <c r="G61" t="s">
        <v>23</v>
      </c>
      <c r="H61" t="s">
        <v>24</v>
      </c>
      <c r="I61" s="13">
        <v>45061</v>
      </c>
      <c r="J61" s="13">
        <v>45020</v>
      </c>
      <c r="K61" s="13">
        <v>45043</v>
      </c>
      <c r="L61" s="13" t="s">
        <v>19</v>
      </c>
      <c r="M61" s="13" t="s">
        <v>19</v>
      </c>
      <c r="N61" t="str">
        <f>TEXT(Base_Data[[#This Row],[Offer date]],"YYY")</f>
        <v>2023</v>
      </c>
      <c r="O61" t="str">
        <f>TEXT(Base_Data[[#This Row],[Offer date]],"MMM")</f>
        <v>Apr</v>
      </c>
      <c r="P61" t="str">
        <f>"Q"&amp;ROUNDUP(MONTH(Base_Data[[#This Row],[Offer date]])/3,0)</f>
        <v>Q2</v>
      </c>
      <c r="Q61" t="str">
        <f>TEXT(Base_Data[[#This Row],[DOJ]],"MMM")</f>
        <v>May</v>
      </c>
      <c r="R61" t="str">
        <f>"Q"&amp;ROUNDUP(MONTH(Base_Data[[#This Row],[DOJ]])/3,0)</f>
        <v>Q2</v>
      </c>
      <c r="S61" s="12" t="str">
        <f>DATEDIF(Base_Data[[#This Row],[JD received date]],Base_Data[[#This Row],[DOJ]],"MD")&amp; " Days "
&amp;DATEDIF(Base_Data[[#This Row],[JD received date]],Base_Data[[#This Row],[DOJ]],"YM")&amp; " Months and "
&amp;DATEDIF(Base_Data[[#This Row],[JD received date]],Base_Data[[#This Row],[DOJ]],"Y") &amp;" Years"</f>
        <v>11 Days 1 Months and 0 Years</v>
      </c>
      <c r="T61" t="str">
        <f>DATEDIF(Base_Data[[#This Row],[JD received date]],Base_Data[[#This Row],[Offer date]],"D")&amp; " Days "
&amp; DATEDIF(Base_Data[[#This Row],[JD received date]],Base_Data[[#This Row],[Offer date]],"M")&amp; " Months and "
&amp;DATEDIF(Base_Data[[#This Row],[JD received date]],Base_Data[[#This Row],[Offer date]],"Y")&amp; " Years"</f>
        <v>23 Days 0 Months and 0 Years</v>
      </c>
      <c r="U61" t="str">
        <f>IF(Base_Data[[#This Row],[Offer Drop Date(if any)]]="","",
IF(ISNUMBER(Base_Data[[#This Row],[Offer Drop Date(if any)]]),
"Q" &amp;ROUNDUP(MONTH(Base_Data[[#This Row],[Offer Drop Date(if any)]]/3),0),""))</f>
        <v/>
      </c>
      <c r="V61" t="str">
        <f>IF(AND(Base_Data[[#This Row],[DOJ]]&lt;&gt;"",Base_Data[[#This Row],[DOJ]]&lt;=Base_Data[[#This Row],[JD received date]]+120),"Yes","No")</f>
        <v>Yes</v>
      </c>
      <c r="W61" t="str">
        <f>IF(OR(Base_Data[[#This Row],[Source]]="Direct", Base_Data[[#This Row],[Source]]="Referral"),"Internal Fill", "External Fill")</f>
        <v>Internal Fill</v>
      </c>
    </row>
    <row r="62" spans="1:23" x14ac:dyDescent="0.3">
      <c r="A62">
        <v>60</v>
      </c>
      <c r="B62" t="s">
        <v>41</v>
      </c>
      <c r="C62" t="s">
        <v>20</v>
      </c>
      <c r="D62" t="s">
        <v>21</v>
      </c>
      <c r="E62" t="s">
        <v>44</v>
      </c>
      <c r="F62" t="s">
        <v>22</v>
      </c>
      <c r="G62" t="s">
        <v>23</v>
      </c>
      <c r="H62" t="s">
        <v>24</v>
      </c>
      <c r="I62" s="13">
        <v>45131</v>
      </c>
      <c r="J62" s="13">
        <v>45020</v>
      </c>
      <c r="K62" s="13">
        <v>45065</v>
      </c>
      <c r="L62" s="13" t="s">
        <v>19</v>
      </c>
      <c r="M62" s="13" t="s">
        <v>19</v>
      </c>
      <c r="N62" t="str">
        <f>TEXT(Base_Data[[#This Row],[Offer date]],"YYY")</f>
        <v>2023</v>
      </c>
      <c r="O62" t="str">
        <f>TEXT(Base_Data[[#This Row],[Offer date]],"MMM")</f>
        <v>May</v>
      </c>
      <c r="P62" t="str">
        <f>"Q"&amp;ROUNDUP(MONTH(Base_Data[[#This Row],[Offer date]])/3,0)</f>
        <v>Q2</v>
      </c>
      <c r="Q62" t="str">
        <f>TEXT(Base_Data[[#This Row],[DOJ]],"MMM")</f>
        <v>Jul</v>
      </c>
      <c r="R62" t="str">
        <f>"Q"&amp;ROUNDUP(MONTH(Base_Data[[#This Row],[DOJ]])/3,0)</f>
        <v>Q3</v>
      </c>
      <c r="S62" s="12" t="str">
        <f>DATEDIF(Base_Data[[#This Row],[JD received date]],Base_Data[[#This Row],[DOJ]],"MD")&amp; " Days "
&amp;DATEDIF(Base_Data[[#This Row],[JD received date]],Base_Data[[#This Row],[DOJ]],"YM")&amp; " Months and "
&amp;DATEDIF(Base_Data[[#This Row],[JD received date]],Base_Data[[#This Row],[DOJ]],"Y") &amp;" Years"</f>
        <v>20 Days 3 Months and 0 Years</v>
      </c>
      <c r="T62" t="str">
        <f>DATEDIF(Base_Data[[#This Row],[JD received date]],Base_Data[[#This Row],[Offer date]],"D")&amp; " Days "
&amp; DATEDIF(Base_Data[[#This Row],[JD received date]],Base_Data[[#This Row],[Offer date]],"M")&amp; " Months and "
&amp;DATEDIF(Base_Data[[#This Row],[JD received date]],Base_Data[[#This Row],[Offer date]],"Y")&amp; " Years"</f>
        <v>45 Days 1 Months and 0 Years</v>
      </c>
      <c r="U62" t="str">
        <f>IF(Base_Data[[#This Row],[Offer Drop Date(if any)]]="","",
IF(ISNUMBER(Base_Data[[#This Row],[Offer Drop Date(if any)]]),
"Q" &amp;ROUNDUP(MONTH(Base_Data[[#This Row],[Offer Drop Date(if any)]]/3),0),""))</f>
        <v/>
      </c>
      <c r="V62" t="str">
        <f>IF(AND(Base_Data[[#This Row],[DOJ]]&lt;&gt;"",Base_Data[[#This Row],[DOJ]]&lt;=Base_Data[[#This Row],[JD received date]]+120),"Yes","No")</f>
        <v>Yes</v>
      </c>
      <c r="W62" t="str">
        <f>IF(OR(Base_Data[[#This Row],[Source]]="Direct", Base_Data[[#This Row],[Source]]="Referral"),"Internal Fill", "External Fill")</f>
        <v>Internal Fill</v>
      </c>
    </row>
    <row r="63" spans="1:23" x14ac:dyDescent="0.3">
      <c r="A63">
        <v>61</v>
      </c>
      <c r="B63" t="s">
        <v>37</v>
      </c>
      <c r="C63" t="s">
        <v>20</v>
      </c>
      <c r="D63" t="s">
        <v>21</v>
      </c>
      <c r="E63" t="s">
        <v>42</v>
      </c>
      <c r="F63" t="s">
        <v>22</v>
      </c>
      <c r="G63" t="s">
        <v>28</v>
      </c>
      <c r="H63" t="s">
        <v>24</v>
      </c>
      <c r="I63" s="13">
        <v>45138</v>
      </c>
      <c r="J63" s="13">
        <v>45075</v>
      </c>
      <c r="K63" s="13">
        <v>45075</v>
      </c>
      <c r="L63" s="13" t="s">
        <v>19</v>
      </c>
      <c r="M63" s="13" t="s">
        <v>19</v>
      </c>
      <c r="N63" t="str">
        <f>TEXT(Base_Data[[#This Row],[Offer date]],"YYY")</f>
        <v>2023</v>
      </c>
      <c r="O63" t="str">
        <f>TEXT(Base_Data[[#This Row],[Offer date]],"MMM")</f>
        <v>May</v>
      </c>
      <c r="P63" t="str">
        <f>"Q"&amp;ROUNDUP(MONTH(Base_Data[[#This Row],[Offer date]])/3,0)</f>
        <v>Q2</v>
      </c>
      <c r="Q63" t="str">
        <f>TEXT(Base_Data[[#This Row],[DOJ]],"MMM")</f>
        <v>Jul</v>
      </c>
      <c r="R63" t="str">
        <f>"Q"&amp;ROUNDUP(MONTH(Base_Data[[#This Row],[DOJ]])/3,0)</f>
        <v>Q3</v>
      </c>
      <c r="S63" s="12" t="str">
        <f>DATEDIF(Base_Data[[#This Row],[JD received date]],Base_Data[[#This Row],[DOJ]],"MD")&amp; " Days "
&amp;DATEDIF(Base_Data[[#This Row],[JD received date]],Base_Data[[#This Row],[DOJ]],"YM")&amp; " Months and "
&amp;DATEDIF(Base_Data[[#This Row],[JD received date]],Base_Data[[#This Row],[DOJ]],"Y") &amp;" Years"</f>
        <v>2 Days 2 Months and 0 Years</v>
      </c>
      <c r="T63" t="str">
        <f>DATEDIF(Base_Data[[#This Row],[JD received date]],Base_Data[[#This Row],[Offer date]],"D")&amp; " Days "
&amp; DATEDIF(Base_Data[[#This Row],[JD received date]],Base_Data[[#This Row],[Offer date]],"M")&amp; " Months and "
&amp;DATEDIF(Base_Data[[#This Row],[JD received date]],Base_Data[[#This Row],[Offer date]],"Y")&amp; " Years"</f>
        <v>0 Days 0 Months and 0 Years</v>
      </c>
      <c r="U63" t="str">
        <f>IF(Base_Data[[#This Row],[Offer Drop Date(if any)]]="","",
IF(ISNUMBER(Base_Data[[#This Row],[Offer Drop Date(if any)]]),
"Q" &amp;ROUNDUP(MONTH(Base_Data[[#This Row],[Offer Drop Date(if any)]]/3),0),""))</f>
        <v/>
      </c>
      <c r="V63" t="str">
        <f>IF(AND(Base_Data[[#This Row],[DOJ]]&lt;&gt;"",Base_Data[[#This Row],[DOJ]]&lt;=Base_Data[[#This Row],[JD received date]]+120),"Yes","No")</f>
        <v>Yes</v>
      </c>
      <c r="W63" t="str">
        <f>IF(OR(Base_Data[[#This Row],[Source]]="Direct", Base_Data[[#This Row],[Source]]="Referral"),"Internal Fill", "External Fill")</f>
        <v>Internal Fill</v>
      </c>
    </row>
    <row r="64" spans="1:23" x14ac:dyDescent="0.3">
      <c r="A64">
        <v>62</v>
      </c>
      <c r="B64" t="s">
        <v>40</v>
      </c>
      <c r="C64" t="s">
        <v>20</v>
      </c>
      <c r="D64" t="s">
        <v>21</v>
      </c>
      <c r="E64" t="s">
        <v>42</v>
      </c>
      <c r="F64" t="s">
        <v>22</v>
      </c>
      <c r="G64" t="s">
        <v>23</v>
      </c>
      <c r="H64" t="s">
        <v>27</v>
      </c>
      <c r="I64" s="13">
        <v>45168</v>
      </c>
      <c r="J64" s="13">
        <v>45072</v>
      </c>
      <c r="K64" s="13">
        <v>45078</v>
      </c>
      <c r="L64" s="13">
        <v>45134</v>
      </c>
      <c r="M64" s="13">
        <v>45496</v>
      </c>
      <c r="N64" t="str">
        <f>TEXT(Base_Data[[#This Row],[Offer date]],"YYY")</f>
        <v>2023</v>
      </c>
      <c r="O64" t="str">
        <f>TEXT(Base_Data[[#This Row],[Offer date]],"MMM")</f>
        <v>Jun</v>
      </c>
      <c r="P64" t="str">
        <f>"Q"&amp;ROUNDUP(MONTH(Base_Data[[#This Row],[Offer date]])/3,0)</f>
        <v>Q2</v>
      </c>
      <c r="Q64" t="str">
        <f>TEXT(Base_Data[[#This Row],[DOJ]],"MMM")</f>
        <v>Aug</v>
      </c>
      <c r="R64" t="str">
        <f>"Q"&amp;ROUNDUP(MONTH(Base_Data[[#This Row],[DOJ]])/3,0)</f>
        <v>Q3</v>
      </c>
      <c r="S64" s="12" t="str">
        <f>DATEDIF(Base_Data[[#This Row],[JD received date]],Base_Data[[#This Row],[DOJ]],"MD")&amp; " Days "
&amp;DATEDIF(Base_Data[[#This Row],[JD received date]],Base_Data[[#This Row],[DOJ]],"YM")&amp; " Months and "
&amp;DATEDIF(Base_Data[[#This Row],[JD received date]],Base_Data[[#This Row],[DOJ]],"Y") &amp;" Years"</f>
        <v>4 Days 3 Months and 0 Years</v>
      </c>
      <c r="T64" t="str">
        <f>DATEDIF(Base_Data[[#This Row],[JD received date]],Base_Data[[#This Row],[Offer date]],"D")&amp; " Days "
&amp; DATEDIF(Base_Data[[#This Row],[JD received date]],Base_Data[[#This Row],[Offer date]],"M")&amp; " Months and "
&amp;DATEDIF(Base_Data[[#This Row],[JD received date]],Base_Data[[#This Row],[Offer date]],"Y")&amp; " Years"</f>
        <v>6 Days 0 Months and 0 Years</v>
      </c>
      <c r="U64" t="str">
        <f>IF(Base_Data[[#This Row],[Offer Drop Date(if any)]]="","",
IF(ISNUMBER(Base_Data[[#This Row],[Offer Drop Date(if any)]]),
"Q" &amp;ROUNDUP(MONTH(Base_Data[[#This Row],[Offer Drop Date(if any)]]/3),0),""))</f>
        <v>Q3</v>
      </c>
      <c r="V64" t="str">
        <f>IF(AND(Base_Data[[#This Row],[DOJ]]&lt;&gt;"",Base_Data[[#This Row],[DOJ]]&lt;=Base_Data[[#This Row],[JD received date]]+120),"Yes","No")</f>
        <v>Yes</v>
      </c>
      <c r="W64" t="str">
        <f>IF(OR(Base_Data[[#This Row],[Source]]="Direct", Base_Data[[#This Row],[Source]]="Referral"),"Internal Fill", "External Fill")</f>
        <v>Internal Fill</v>
      </c>
    </row>
    <row r="65" spans="1:23" x14ac:dyDescent="0.3">
      <c r="A65">
        <v>63</v>
      </c>
      <c r="B65" t="s">
        <v>37</v>
      </c>
      <c r="C65" t="s">
        <v>20</v>
      </c>
      <c r="D65" t="s">
        <v>21</v>
      </c>
      <c r="E65" t="s">
        <v>43</v>
      </c>
      <c r="F65" t="s">
        <v>22</v>
      </c>
      <c r="G65" t="s">
        <v>28</v>
      </c>
      <c r="H65" t="s">
        <v>24</v>
      </c>
      <c r="I65" s="13">
        <v>45124</v>
      </c>
      <c r="J65" s="13">
        <v>45041</v>
      </c>
      <c r="K65" s="13">
        <v>45082</v>
      </c>
      <c r="L65" s="13" t="s">
        <v>19</v>
      </c>
      <c r="M65" s="13" t="s">
        <v>19</v>
      </c>
      <c r="N65" t="str">
        <f>TEXT(Base_Data[[#This Row],[Offer date]],"YYY")</f>
        <v>2023</v>
      </c>
      <c r="O65" t="str">
        <f>TEXT(Base_Data[[#This Row],[Offer date]],"MMM")</f>
        <v>Jun</v>
      </c>
      <c r="P65" t="str">
        <f>"Q"&amp;ROUNDUP(MONTH(Base_Data[[#This Row],[Offer date]])/3,0)</f>
        <v>Q2</v>
      </c>
      <c r="Q65" t="str">
        <f>TEXT(Base_Data[[#This Row],[DOJ]],"MMM")</f>
        <v>Jul</v>
      </c>
      <c r="R65" t="str">
        <f>"Q"&amp;ROUNDUP(MONTH(Base_Data[[#This Row],[DOJ]])/3,0)</f>
        <v>Q3</v>
      </c>
      <c r="S65" s="12" t="str">
        <f>DATEDIF(Base_Data[[#This Row],[JD received date]],Base_Data[[#This Row],[DOJ]],"MD")&amp; " Days "
&amp;DATEDIF(Base_Data[[#This Row],[JD received date]],Base_Data[[#This Row],[DOJ]],"YM")&amp; " Months and "
&amp;DATEDIF(Base_Data[[#This Row],[JD received date]],Base_Data[[#This Row],[DOJ]],"Y") &amp;" Years"</f>
        <v>22 Days 2 Months and 0 Years</v>
      </c>
      <c r="T65" t="str">
        <f>DATEDIF(Base_Data[[#This Row],[JD received date]],Base_Data[[#This Row],[Offer date]],"D")&amp; " Days "
&amp; DATEDIF(Base_Data[[#This Row],[JD received date]],Base_Data[[#This Row],[Offer date]],"M")&amp; " Months and "
&amp;DATEDIF(Base_Data[[#This Row],[JD received date]],Base_Data[[#This Row],[Offer date]],"Y")&amp; " Years"</f>
        <v>41 Days 1 Months and 0 Years</v>
      </c>
      <c r="U65" t="str">
        <f>IF(Base_Data[[#This Row],[Offer Drop Date(if any)]]="","",
IF(ISNUMBER(Base_Data[[#This Row],[Offer Drop Date(if any)]]),
"Q" &amp;ROUNDUP(MONTH(Base_Data[[#This Row],[Offer Drop Date(if any)]]/3),0),""))</f>
        <v/>
      </c>
      <c r="V65" t="str">
        <f>IF(AND(Base_Data[[#This Row],[DOJ]]&lt;&gt;"",Base_Data[[#This Row],[DOJ]]&lt;=Base_Data[[#This Row],[JD received date]]+120),"Yes","No")</f>
        <v>Yes</v>
      </c>
      <c r="W65" t="str">
        <f>IF(OR(Base_Data[[#This Row],[Source]]="Direct", Base_Data[[#This Row],[Source]]="Referral"),"Internal Fill", "External Fill")</f>
        <v>Internal Fill</v>
      </c>
    </row>
    <row r="66" spans="1:23" x14ac:dyDescent="0.3">
      <c r="A66">
        <v>64</v>
      </c>
      <c r="B66" t="s">
        <v>41</v>
      </c>
      <c r="C66" t="s">
        <v>33</v>
      </c>
      <c r="D66" t="s">
        <v>31</v>
      </c>
      <c r="E66" t="s">
        <v>42</v>
      </c>
      <c r="F66" t="s">
        <v>22</v>
      </c>
      <c r="G66" t="s">
        <v>23</v>
      </c>
      <c r="H66" t="s">
        <v>24</v>
      </c>
      <c r="I66" s="13">
        <v>45091</v>
      </c>
      <c r="J66" s="13">
        <v>44959</v>
      </c>
      <c r="K66" s="13">
        <v>45072</v>
      </c>
      <c r="L66" s="13" t="s">
        <v>19</v>
      </c>
      <c r="M66" s="13" t="s">
        <v>19</v>
      </c>
      <c r="N66" t="str">
        <f>TEXT(Base_Data[[#This Row],[Offer date]],"YYY")</f>
        <v>2023</v>
      </c>
      <c r="O66" t="str">
        <f>TEXT(Base_Data[[#This Row],[Offer date]],"MMM")</f>
        <v>May</v>
      </c>
      <c r="P66" t="str">
        <f>"Q"&amp;ROUNDUP(MONTH(Base_Data[[#This Row],[Offer date]])/3,0)</f>
        <v>Q2</v>
      </c>
      <c r="Q66" t="str">
        <f>TEXT(Base_Data[[#This Row],[DOJ]],"MMM")</f>
        <v>Jun</v>
      </c>
      <c r="R66" t="str">
        <f>"Q"&amp;ROUNDUP(MONTH(Base_Data[[#This Row],[DOJ]])/3,0)</f>
        <v>Q2</v>
      </c>
      <c r="S66" s="12" t="str">
        <f>DATEDIF(Base_Data[[#This Row],[JD received date]],Base_Data[[#This Row],[DOJ]],"MD")&amp; " Days "
&amp;DATEDIF(Base_Data[[#This Row],[JD received date]],Base_Data[[#This Row],[DOJ]],"YM")&amp; " Months and "
&amp;DATEDIF(Base_Data[[#This Row],[JD received date]],Base_Data[[#This Row],[DOJ]],"Y") &amp;" Years"</f>
        <v>12 Days 4 Months and 0 Years</v>
      </c>
      <c r="T66" t="str">
        <f>DATEDIF(Base_Data[[#This Row],[JD received date]],Base_Data[[#This Row],[Offer date]],"D")&amp; " Days "
&amp; DATEDIF(Base_Data[[#This Row],[JD received date]],Base_Data[[#This Row],[Offer date]],"M")&amp; " Months and "
&amp;DATEDIF(Base_Data[[#This Row],[JD received date]],Base_Data[[#This Row],[Offer date]],"Y")&amp; " Years"</f>
        <v>113 Days 3 Months and 0 Years</v>
      </c>
      <c r="U66" t="str">
        <f>IF(Base_Data[[#This Row],[Offer Drop Date(if any)]]="","",
IF(ISNUMBER(Base_Data[[#This Row],[Offer Drop Date(if any)]]),
"Q" &amp;ROUNDUP(MONTH(Base_Data[[#This Row],[Offer Drop Date(if any)]]/3),0),""))</f>
        <v/>
      </c>
      <c r="V66" t="str">
        <f>IF(AND(Base_Data[[#This Row],[DOJ]]&lt;&gt;"",Base_Data[[#This Row],[DOJ]]&lt;=Base_Data[[#This Row],[JD received date]]+120),"Yes","No")</f>
        <v>No</v>
      </c>
      <c r="W66" t="str">
        <f>IF(OR(Base_Data[[#This Row],[Source]]="Direct", Base_Data[[#This Row],[Source]]="Referral"),"Internal Fill", "External Fill")</f>
        <v>Internal Fill</v>
      </c>
    </row>
    <row r="67" spans="1:23" x14ac:dyDescent="0.3">
      <c r="A67">
        <v>65</v>
      </c>
      <c r="B67" t="s">
        <v>40</v>
      </c>
      <c r="C67" t="s">
        <v>30</v>
      </c>
      <c r="D67" t="s">
        <v>31</v>
      </c>
      <c r="E67" t="s">
        <v>43</v>
      </c>
      <c r="F67" t="s">
        <v>22</v>
      </c>
      <c r="G67" t="s">
        <v>23</v>
      </c>
      <c r="H67" t="s">
        <v>24</v>
      </c>
      <c r="I67" s="13">
        <v>45089</v>
      </c>
      <c r="J67" s="13">
        <v>45015</v>
      </c>
      <c r="K67" s="13">
        <v>45084</v>
      </c>
      <c r="L67" s="13" t="s">
        <v>19</v>
      </c>
      <c r="M67" s="13" t="s">
        <v>19</v>
      </c>
      <c r="N67" t="str">
        <f>TEXT(Base_Data[[#This Row],[Offer date]],"YYY")</f>
        <v>2023</v>
      </c>
      <c r="O67" t="str">
        <f>TEXT(Base_Data[[#This Row],[Offer date]],"MMM")</f>
        <v>Jun</v>
      </c>
      <c r="P67" t="str">
        <f>"Q"&amp;ROUNDUP(MONTH(Base_Data[[#This Row],[Offer date]])/3,0)</f>
        <v>Q2</v>
      </c>
      <c r="Q67" t="str">
        <f>TEXT(Base_Data[[#This Row],[DOJ]],"MMM")</f>
        <v>Jun</v>
      </c>
      <c r="R67" t="str">
        <f>"Q"&amp;ROUNDUP(MONTH(Base_Data[[#This Row],[DOJ]])/3,0)</f>
        <v>Q2</v>
      </c>
      <c r="S67" s="12" t="str">
        <f>DATEDIF(Base_Data[[#This Row],[JD received date]],Base_Data[[#This Row],[DOJ]],"MD")&amp; " Days "
&amp;DATEDIF(Base_Data[[#This Row],[JD received date]],Base_Data[[#This Row],[DOJ]],"YM")&amp; " Months and "
&amp;DATEDIF(Base_Data[[#This Row],[JD received date]],Base_Data[[#This Row],[DOJ]],"Y") &amp;" Years"</f>
        <v>13 Days 2 Months and 0 Years</v>
      </c>
      <c r="T67" t="str">
        <f>DATEDIF(Base_Data[[#This Row],[JD received date]],Base_Data[[#This Row],[Offer date]],"D")&amp; " Days "
&amp; DATEDIF(Base_Data[[#This Row],[JD received date]],Base_Data[[#This Row],[Offer date]],"M")&amp; " Months and "
&amp;DATEDIF(Base_Data[[#This Row],[JD received date]],Base_Data[[#This Row],[Offer date]],"Y")&amp; " Years"</f>
        <v>69 Days 2 Months and 0 Years</v>
      </c>
      <c r="U67" t="str">
        <f>IF(Base_Data[[#This Row],[Offer Drop Date(if any)]]="","",
IF(ISNUMBER(Base_Data[[#This Row],[Offer Drop Date(if any)]]),
"Q" &amp;ROUNDUP(MONTH(Base_Data[[#This Row],[Offer Drop Date(if any)]]/3),0),""))</f>
        <v/>
      </c>
      <c r="V67" t="str">
        <f>IF(AND(Base_Data[[#This Row],[DOJ]]&lt;&gt;"",Base_Data[[#This Row],[DOJ]]&lt;=Base_Data[[#This Row],[JD received date]]+120),"Yes","No")</f>
        <v>Yes</v>
      </c>
      <c r="W67" t="str">
        <f>IF(OR(Base_Data[[#This Row],[Source]]="Direct", Base_Data[[#This Row],[Source]]="Referral"),"Internal Fill", "External Fill")</f>
        <v>Internal Fill</v>
      </c>
    </row>
    <row r="68" spans="1:23" x14ac:dyDescent="0.3">
      <c r="A68">
        <v>66</v>
      </c>
      <c r="B68" t="s">
        <v>40</v>
      </c>
      <c r="C68" t="s">
        <v>20</v>
      </c>
      <c r="D68" t="s">
        <v>21</v>
      </c>
      <c r="E68" t="s">
        <v>42</v>
      </c>
      <c r="F68" t="s">
        <v>22</v>
      </c>
      <c r="G68" t="s">
        <v>23</v>
      </c>
      <c r="H68" t="s">
        <v>27</v>
      </c>
      <c r="I68" s="13">
        <v>45091</v>
      </c>
      <c r="J68" s="13">
        <v>45083</v>
      </c>
      <c r="K68" s="13">
        <v>45087</v>
      </c>
      <c r="L68" s="13">
        <v>45091</v>
      </c>
      <c r="M68" s="13">
        <v>45466</v>
      </c>
      <c r="N68" t="str">
        <f>TEXT(Base_Data[[#This Row],[Offer date]],"YYY")</f>
        <v>2023</v>
      </c>
      <c r="O68" t="str">
        <f>TEXT(Base_Data[[#This Row],[Offer date]],"MMM")</f>
        <v>Jun</v>
      </c>
      <c r="P68" t="str">
        <f>"Q"&amp;ROUNDUP(MONTH(Base_Data[[#This Row],[Offer date]])/3,0)</f>
        <v>Q2</v>
      </c>
      <c r="Q68" t="str">
        <f>TEXT(Base_Data[[#This Row],[DOJ]],"MMM")</f>
        <v>Jun</v>
      </c>
      <c r="R68" t="str">
        <f>"Q"&amp;ROUNDUP(MONTH(Base_Data[[#This Row],[DOJ]])/3,0)</f>
        <v>Q2</v>
      </c>
      <c r="S68" s="12" t="str">
        <f>DATEDIF(Base_Data[[#This Row],[JD received date]],Base_Data[[#This Row],[DOJ]],"MD")&amp; " Days "
&amp;DATEDIF(Base_Data[[#This Row],[JD received date]],Base_Data[[#This Row],[DOJ]],"YM")&amp; " Months and "
&amp;DATEDIF(Base_Data[[#This Row],[JD received date]],Base_Data[[#This Row],[DOJ]],"Y") &amp;" Years"</f>
        <v>8 Days 0 Months and 0 Years</v>
      </c>
      <c r="T68" t="str">
        <f>DATEDIF(Base_Data[[#This Row],[JD received date]],Base_Data[[#This Row],[Offer date]],"D")&amp; " Days "
&amp; DATEDIF(Base_Data[[#This Row],[JD received date]],Base_Data[[#This Row],[Offer date]],"M")&amp; " Months and "
&amp;DATEDIF(Base_Data[[#This Row],[JD received date]],Base_Data[[#This Row],[Offer date]],"Y")&amp; " Years"</f>
        <v>4 Days 0 Months and 0 Years</v>
      </c>
      <c r="U68" t="str">
        <f>IF(Base_Data[[#This Row],[Offer Drop Date(if any)]]="","",
IF(ISNUMBER(Base_Data[[#This Row],[Offer Drop Date(if any)]]),
"Q" &amp;ROUNDUP(MONTH(Base_Data[[#This Row],[Offer Drop Date(if any)]]/3),0),""))</f>
        <v>Q2</v>
      </c>
      <c r="V68" t="str">
        <f>IF(AND(Base_Data[[#This Row],[DOJ]]&lt;&gt;"",Base_Data[[#This Row],[DOJ]]&lt;=Base_Data[[#This Row],[JD received date]]+120),"Yes","No")</f>
        <v>Yes</v>
      </c>
      <c r="W68" t="str">
        <f>IF(OR(Base_Data[[#This Row],[Source]]="Direct", Base_Data[[#This Row],[Source]]="Referral"),"Internal Fill", "External Fill")</f>
        <v>Internal Fill</v>
      </c>
    </row>
    <row r="69" spans="1:23" x14ac:dyDescent="0.3">
      <c r="A69">
        <v>67</v>
      </c>
      <c r="B69" t="s">
        <v>41</v>
      </c>
      <c r="C69" t="s">
        <v>20</v>
      </c>
      <c r="D69" t="s">
        <v>21</v>
      </c>
      <c r="E69" t="s">
        <v>42</v>
      </c>
      <c r="F69" t="s">
        <v>25</v>
      </c>
      <c r="G69" t="s">
        <v>23</v>
      </c>
      <c r="H69" t="s">
        <v>24</v>
      </c>
      <c r="I69" s="13">
        <v>45149</v>
      </c>
      <c r="J69" s="13">
        <v>45057</v>
      </c>
      <c r="K69" s="13">
        <v>45090</v>
      </c>
      <c r="L69" s="13" t="s">
        <v>19</v>
      </c>
      <c r="M69" s="13" t="s">
        <v>19</v>
      </c>
      <c r="N69" t="str">
        <f>TEXT(Base_Data[[#This Row],[Offer date]],"YYY")</f>
        <v>2023</v>
      </c>
      <c r="O69" t="str">
        <f>TEXT(Base_Data[[#This Row],[Offer date]],"MMM")</f>
        <v>Jun</v>
      </c>
      <c r="P69" t="str">
        <f>"Q"&amp;ROUNDUP(MONTH(Base_Data[[#This Row],[Offer date]])/3,0)</f>
        <v>Q2</v>
      </c>
      <c r="Q69" t="str">
        <f>TEXT(Base_Data[[#This Row],[DOJ]],"MMM")</f>
        <v>Aug</v>
      </c>
      <c r="R69" t="str">
        <f>"Q"&amp;ROUNDUP(MONTH(Base_Data[[#This Row],[DOJ]])/3,0)</f>
        <v>Q3</v>
      </c>
      <c r="S69" s="12" t="str">
        <f>DATEDIF(Base_Data[[#This Row],[JD received date]],Base_Data[[#This Row],[DOJ]],"MD")&amp; " Days "
&amp;DATEDIF(Base_Data[[#This Row],[JD received date]],Base_Data[[#This Row],[DOJ]],"YM")&amp; " Months and "
&amp;DATEDIF(Base_Data[[#This Row],[JD received date]],Base_Data[[#This Row],[DOJ]],"Y") &amp;" Years"</f>
        <v>0 Days 3 Months and 0 Years</v>
      </c>
      <c r="T69" t="str">
        <f>DATEDIF(Base_Data[[#This Row],[JD received date]],Base_Data[[#This Row],[Offer date]],"D")&amp; " Days "
&amp; DATEDIF(Base_Data[[#This Row],[JD received date]],Base_Data[[#This Row],[Offer date]],"M")&amp; " Months and "
&amp;DATEDIF(Base_Data[[#This Row],[JD received date]],Base_Data[[#This Row],[Offer date]],"Y")&amp; " Years"</f>
        <v>33 Days 1 Months and 0 Years</v>
      </c>
      <c r="U69" t="str">
        <f>IF(Base_Data[[#This Row],[Offer Drop Date(if any)]]="","",
IF(ISNUMBER(Base_Data[[#This Row],[Offer Drop Date(if any)]]),
"Q" &amp;ROUNDUP(MONTH(Base_Data[[#This Row],[Offer Drop Date(if any)]]/3),0),""))</f>
        <v/>
      </c>
      <c r="V69" t="str">
        <f>IF(AND(Base_Data[[#This Row],[DOJ]]&lt;&gt;"",Base_Data[[#This Row],[DOJ]]&lt;=Base_Data[[#This Row],[JD received date]]+120),"Yes","No")</f>
        <v>Yes</v>
      </c>
      <c r="W69" t="str">
        <f>IF(OR(Base_Data[[#This Row],[Source]]="Direct", Base_Data[[#This Row],[Source]]="Referral"),"Internal Fill", "External Fill")</f>
        <v>Internal Fill</v>
      </c>
    </row>
    <row r="70" spans="1:23" x14ac:dyDescent="0.3">
      <c r="A70">
        <v>68</v>
      </c>
      <c r="B70" t="s">
        <v>41</v>
      </c>
      <c r="C70" t="s">
        <v>20</v>
      </c>
      <c r="D70" t="s">
        <v>21</v>
      </c>
      <c r="E70" t="s">
        <v>42</v>
      </c>
      <c r="F70" t="s">
        <v>26</v>
      </c>
      <c r="G70" t="s">
        <v>23</v>
      </c>
      <c r="H70" t="s">
        <v>27</v>
      </c>
      <c r="I70" s="13">
        <v>45138</v>
      </c>
      <c r="J70" s="13">
        <v>45009</v>
      </c>
      <c r="K70" s="13">
        <v>45090</v>
      </c>
      <c r="L70" s="13">
        <v>45107</v>
      </c>
      <c r="M70" s="13">
        <v>45466</v>
      </c>
      <c r="N70" t="str">
        <f>TEXT(Base_Data[[#This Row],[Offer date]],"YYY")</f>
        <v>2023</v>
      </c>
      <c r="O70" t="str">
        <f>TEXT(Base_Data[[#This Row],[Offer date]],"MMM")</f>
        <v>Jun</v>
      </c>
      <c r="P70" t="str">
        <f>"Q"&amp;ROUNDUP(MONTH(Base_Data[[#This Row],[Offer date]])/3,0)</f>
        <v>Q2</v>
      </c>
      <c r="Q70" t="str">
        <f>TEXT(Base_Data[[#This Row],[DOJ]],"MMM")</f>
        <v>Jul</v>
      </c>
      <c r="R70" t="str">
        <f>"Q"&amp;ROUNDUP(MONTH(Base_Data[[#This Row],[DOJ]])/3,0)</f>
        <v>Q3</v>
      </c>
      <c r="S70" s="12" t="str">
        <f>DATEDIF(Base_Data[[#This Row],[JD received date]],Base_Data[[#This Row],[DOJ]],"MD")&amp; " Days "
&amp;DATEDIF(Base_Data[[#This Row],[JD received date]],Base_Data[[#This Row],[DOJ]],"YM")&amp; " Months and "
&amp;DATEDIF(Base_Data[[#This Row],[JD received date]],Base_Data[[#This Row],[DOJ]],"Y") &amp;" Years"</f>
        <v>7 Days 4 Months and 0 Years</v>
      </c>
      <c r="T70" t="str">
        <f>DATEDIF(Base_Data[[#This Row],[JD received date]],Base_Data[[#This Row],[Offer date]],"D")&amp; " Days "
&amp; DATEDIF(Base_Data[[#This Row],[JD received date]],Base_Data[[#This Row],[Offer date]],"M")&amp; " Months and "
&amp;DATEDIF(Base_Data[[#This Row],[JD received date]],Base_Data[[#This Row],[Offer date]],"Y")&amp; " Years"</f>
        <v>81 Days 2 Months and 0 Years</v>
      </c>
      <c r="U70" t="str">
        <f>IF(Base_Data[[#This Row],[Offer Drop Date(if any)]]="","",
IF(ISNUMBER(Base_Data[[#This Row],[Offer Drop Date(if any)]]),
"Q" &amp;ROUNDUP(MONTH(Base_Data[[#This Row],[Offer Drop Date(if any)]]/3),0),""))</f>
        <v>Q2</v>
      </c>
      <c r="V70" t="str">
        <f>IF(AND(Base_Data[[#This Row],[DOJ]]&lt;&gt;"",Base_Data[[#This Row],[DOJ]]&lt;=Base_Data[[#This Row],[JD received date]]+120),"Yes","No")</f>
        <v>No</v>
      </c>
      <c r="W70" t="str">
        <f>IF(OR(Base_Data[[#This Row],[Source]]="Direct", Base_Data[[#This Row],[Source]]="Referral"),"Internal Fill", "External Fill")</f>
        <v>Internal Fill</v>
      </c>
    </row>
    <row r="71" spans="1:23" x14ac:dyDescent="0.3">
      <c r="A71">
        <v>69</v>
      </c>
      <c r="B71" t="s">
        <v>40</v>
      </c>
      <c r="C71" t="s">
        <v>20</v>
      </c>
      <c r="D71" t="s">
        <v>21</v>
      </c>
      <c r="E71" t="s">
        <v>42</v>
      </c>
      <c r="F71" t="s">
        <v>22</v>
      </c>
      <c r="G71" t="s">
        <v>23</v>
      </c>
      <c r="H71" t="s">
        <v>24</v>
      </c>
      <c r="I71" s="13">
        <v>45082</v>
      </c>
      <c r="J71" s="13">
        <v>45079</v>
      </c>
      <c r="K71" s="13">
        <v>45079</v>
      </c>
      <c r="L71" s="13" t="s">
        <v>19</v>
      </c>
      <c r="M71" s="13" t="s">
        <v>19</v>
      </c>
      <c r="N71" t="str">
        <f>TEXT(Base_Data[[#This Row],[Offer date]],"YYY")</f>
        <v>2023</v>
      </c>
      <c r="O71" t="str">
        <f>TEXT(Base_Data[[#This Row],[Offer date]],"MMM")</f>
        <v>Jun</v>
      </c>
      <c r="P71" t="str">
        <f>"Q"&amp;ROUNDUP(MONTH(Base_Data[[#This Row],[Offer date]])/3,0)</f>
        <v>Q2</v>
      </c>
      <c r="Q71" t="str">
        <f>TEXT(Base_Data[[#This Row],[DOJ]],"MMM")</f>
        <v>Jun</v>
      </c>
      <c r="R71" t="str">
        <f>"Q"&amp;ROUNDUP(MONTH(Base_Data[[#This Row],[DOJ]])/3,0)</f>
        <v>Q2</v>
      </c>
      <c r="S71" s="12" t="str">
        <f>DATEDIF(Base_Data[[#This Row],[JD received date]],Base_Data[[#This Row],[DOJ]],"MD")&amp; " Days "
&amp;DATEDIF(Base_Data[[#This Row],[JD received date]],Base_Data[[#This Row],[DOJ]],"YM")&amp; " Months and "
&amp;DATEDIF(Base_Data[[#This Row],[JD received date]],Base_Data[[#This Row],[DOJ]],"Y") &amp;" Years"</f>
        <v>3 Days 0 Months and 0 Years</v>
      </c>
      <c r="T71" t="str">
        <f>DATEDIF(Base_Data[[#This Row],[JD received date]],Base_Data[[#This Row],[Offer date]],"D")&amp; " Days "
&amp; DATEDIF(Base_Data[[#This Row],[JD received date]],Base_Data[[#This Row],[Offer date]],"M")&amp; " Months and "
&amp;DATEDIF(Base_Data[[#This Row],[JD received date]],Base_Data[[#This Row],[Offer date]],"Y")&amp; " Years"</f>
        <v>0 Days 0 Months and 0 Years</v>
      </c>
      <c r="U71" t="str">
        <f>IF(Base_Data[[#This Row],[Offer Drop Date(if any)]]="","",
IF(ISNUMBER(Base_Data[[#This Row],[Offer Drop Date(if any)]]),
"Q" &amp;ROUNDUP(MONTH(Base_Data[[#This Row],[Offer Drop Date(if any)]]/3),0),""))</f>
        <v/>
      </c>
      <c r="V71" t="str">
        <f>IF(AND(Base_Data[[#This Row],[DOJ]]&lt;&gt;"",Base_Data[[#This Row],[DOJ]]&lt;=Base_Data[[#This Row],[JD received date]]+120),"Yes","No")</f>
        <v>Yes</v>
      </c>
      <c r="W71" t="str">
        <f>IF(OR(Base_Data[[#This Row],[Source]]="Direct", Base_Data[[#This Row],[Source]]="Referral"),"Internal Fill", "External Fill")</f>
        <v>Internal Fill</v>
      </c>
    </row>
    <row r="72" spans="1:23" x14ac:dyDescent="0.3">
      <c r="A72">
        <v>70</v>
      </c>
      <c r="B72" t="s">
        <v>40</v>
      </c>
      <c r="C72" t="s">
        <v>20</v>
      </c>
      <c r="D72" t="s">
        <v>21</v>
      </c>
      <c r="E72" t="s">
        <v>42</v>
      </c>
      <c r="F72" t="s">
        <v>22</v>
      </c>
      <c r="G72" t="s">
        <v>23</v>
      </c>
      <c r="H72" t="s">
        <v>24</v>
      </c>
      <c r="I72" s="13">
        <v>45105</v>
      </c>
      <c r="J72" s="13">
        <v>45076</v>
      </c>
      <c r="K72" s="13">
        <v>45092</v>
      </c>
      <c r="L72" s="13" t="s">
        <v>19</v>
      </c>
      <c r="M72" s="13" t="s">
        <v>19</v>
      </c>
      <c r="N72" t="str">
        <f>TEXT(Base_Data[[#This Row],[Offer date]],"YYY")</f>
        <v>2023</v>
      </c>
      <c r="O72" t="str">
        <f>TEXT(Base_Data[[#This Row],[Offer date]],"MMM")</f>
        <v>Jun</v>
      </c>
      <c r="P72" t="str">
        <f>"Q"&amp;ROUNDUP(MONTH(Base_Data[[#This Row],[Offer date]])/3,0)</f>
        <v>Q2</v>
      </c>
      <c r="Q72" t="str">
        <f>TEXT(Base_Data[[#This Row],[DOJ]],"MMM")</f>
        <v>Jun</v>
      </c>
      <c r="R72" t="str">
        <f>"Q"&amp;ROUNDUP(MONTH(Base_Data[[#This Row],[DOJ]])/3,0)</f>
        <v>Q2</v>
      </c>
      <c r="S72" s="12" t="str">
        <f>DATEDIF(Base_Data[[#This Row],[JD received date]],Base_Data[[#This Row],[DOJ]],"MD")&amp; " Days "
&amp;DATEDIF(Base_Data[[#This Row],[JD received date]],Base_Data[[#This Row],[DOJ]],"YM")&amp; " Months and "
&amp;DATEDIF(Base_Data[[#This Row],[JD received date]],Base_Data[[#This Row],[DOJ]],"Y") &amp;" Years"</f>
        <v>29 Days 0 Months and 0 Years</v>
      </c>
      <c r="T72" t="str">
        <f>DATEDIF(Base_Data[[#This Row],[JD received date]],Base_Data[[#This Row],[Offer date]],"D")&amp; " Days "
&amp; DATEDIF(Base_Data[[#This Row],[JD received date]],Base_Data[[#This Row],[Offer date]],"M")&amp; " Months and "
&amp;DATEDIF(Base_Data[[#This Row],[JD received date]],Base_Data[[#This Row],[Offer date]],"Y")&amp; " Years"</f>
        <v>16 Days 0 Months and 0 Years</v>
      </c>
      <c r="U72" t="str">
        <f>IF(Base_Data[[#This Row],[Offer Drop Date(if any)]]="","",
IF(ISNUMBER(Base_Data[[#This Row],[Offer Drop Date(if any)]]),
"Q" &amp;ROUNDUP(MONTH(Base_Data[[#This Row],[Offer Drop Date(if any)]]/3),0),""))</f>
        <v/>
      </c>
      <c r="V72" t="str">
        <f>IF(AND(Base_Data[[#This Row],[DOJ]]&lt;&gt;"",Base_Data[[#This Row],[DOJ]]&lt;=Base_Data[[#This Row],[JD received date]]+120),"Yes","No")</f>
        <v>Yes</v>
      </c>
      <c r="W72" t="str">
        <f>IF(OR(Base_Data[[#This Row],[Source]]="Direct", Base_Data[[#This Row],[Source]]="Referral"),"Internal Fill", "External Fill")</f>
        <v>Internal Fill</v>
      </c>
    </row>
    <row r="73" spans="1:23" x14ac:dyDescent="0.3">
      <c r="A73">
        <v>71</v>
      </c>
      <c r="B73" t="s">
        <v>40</v>
      </c>
      <c r="C73" t="s">
        <v>20</v>
      </c>
      <c r="D73" t="s">
        <v>21</v>
      </c>
      <c r="E73" t="s">
        <v>42</v>
      </c>
      <c r="F73" t="s">
        <v>26</v>
      </c>
      <c r="G73" t="s">
        <v>23</v>
      </c>
      <c r="H73" t="s">
        <v>24</v>
      </c>
      <c r="I73" s="13">
        <v>45147</v>
      </c>
      <c r="J73" s="13">
        <v>45079</v>
      </c>
      <c r="K73" s="13">
        <v>45100</v>
      </c>
      <c r="L73" s="13" t="s">
        <v>19</v>
      </c>
      <c r="M73" s="13" t="s">
        <v>19</v>
      </c>
      <c r="N73" t="str">
        <f>TEXT(Base_Data[[#This Row],[Offer date]],"YYY")</f>
        <v>2023</v>
      </c>
      <c r="O73" t="str">
        <f>TEXT(Base_Data[[#This Row],[Offer date]],"MMM")</f>
        <v>Jun</v>
      </c>
      <c r="P73" t="str">
        <f>"Q"&amp;ROUNDUP(MONTH(Base_Data[[#This Row],[Offer date]])/3,0)</f>
        <v>Q2</v>
      </c>
      <c r="Q73" t="str">
        <f>TEXT(Base_Data[[#This Row],[DOJ]],"MMM")</f>
        <v>Aug</v>
      </c>
      <c r="R73" t="str">
        <f>"Q"&amp;ROUNDUP(MONTH(Base_Data[[#This Row],[DOJ]])/3,0)</f>
        <v>Q3</v>
      </c>
      <c r="S73" s="12" t="str">
        <f>DATEDIF(Base_Data[[#This Row],[JD received date]],Base_Data[[#This Row],[DOJ]],"MD")&amp; " Days "
&amp;DATEDIF(Base_Data[[#This Row],[JD received date]],Base_Data[[#This Row],[DOJ]],"YM")&amp; " Months and "
&amp;DATEDIF(Base_Data[[#This Row],[JD received date]],Base_Data[[#This Row],[DOJ]],"Y") &amp;" Years"</f>
        <v>7 Days 2 Months and 0 Years</v>
      </c>
      <c r="T73" t="str">
        <f>DATEDIF(Base_Data[[#This Row],[JD received date]],Base_Data[[#This Row],[Offer date]],"D")&amp; " Days "
&amp; DATEDIF(Base_Data[[#This Row],[JD received date]],Base_Data[[#This Row],[Offer date]],"M")&amp; " Months and "
&amp;DATEDIF(Base_Data[[#This Row],[JD received date]],Base_Data[[#This Row],[Offer date]],"Y")&amp; " Years"</f>
        <v>21 Days 0 Months and 0 Years</v>
      </c>
      <c r="U73" t="str">
        <f>IF(Base_Data[[#This Row],[Offer Drop Date(if any)]]="","",
IF(ISNUMBER(Base_Data[[#This Row],[Offer Drop Date(if any)]]),
"Q" &amp;ROUNDUP(MONTH(Base_Data[[#This Row],[Offer Drop Date(if any)]]/3),0),""))</f>
        <v/>
      </c>
      <c r="V73" t="str">
        <f>IF(AND(Base_Data[[#This Row],[DOJ]]&lt;&gt;"",Base_Data[[#This Row],[DOJ]]&lt;=Base_Data[[#This Row],[JD received date]]+120),"Yes","No")</f>
        <v>Yes</v>
      </c>
      <c r="W73" t="str">
        <f>IF(OR(Base_Data[[#This Row],[Source]]="Direct", Base_Data[[#This Row],[Source]]="Referral"),"Internal Fill", "External Fill")</f>
        <v>Internal Fill</v>
      </c>
    </row>
    <row r="74" spans="1:23" x14ac:dyDescent="0.3">
      <c r="A74">
        <v>72</v>
      </c>
      <c r="B74" t="s">
        <v>37</v>
      </c>
      <c r="C74" t="s">
        <v>20</v>
      </c>
      <c r="D74" t="s">
        <v>21</v>
      </c>
      <c r="E74" t="s">
        <v>42</v>
      </c>
      <c r="F74" t="s">
        <v>22</v>
      </c>
      <c r="G74" t="s">
        <v>23</v>
      </c>
      <c r="H74" t="s">
        <v>27</v>
      </c>
      <c r="I74" s="13">
        <v>45166</v>
      </c>
      <c r="J74" s="13">
        <v>45049</v>
      </c>
      <c r="K74" s="13">
        <v>45103</v>
      </c>
      <c r="L74" s="13">
        <v>45134</v>
      </c>
      <c r="M74" s="13">
        <v>45496</v>
      </c>
      <c r="N74" t="str">
        <f>TEXT(Base_Data[[#This Row],[Offer date]],"YYY")</f>
        <v>2023</v>
      </c>
      <c r="O74" t="str">
        <f>TEXT(Base_Data[[#This Row],[Offer date]],"MMM")</f>
        <v>Jun</v>
      </c>
      <c r="P74" t="str">
        <f>"Q"&amp;ROUNDUP(MONTH(Base_Data[[#This Row],[Offer date]])/3,0)</f>
        <v>Q2</v>
      </c>
      <c r="Q74" t="str">
        <f>TEXT(Base_Data[[#This Row],[DOJ]],"MMM")</f>
        <v>Aug</v>
      </c>
      <c r="R74" t="str">
        <f>"Q"&amp;ROUNDUP(MONTH(Base_Data[[#This Row],[DOJ]])/3,0)</f>
        <v>Q3</v>
      </c>
      <c r="S74" s="12" t="str">
        <f>DATEDIF(Base_Data[[#This Row],[JD received date]],Base_Data[[#This Row],[DOJ]],"MD")&amp; " Days "
&amp;DATEDIF(Base_Data[[#This Row],[JD received date]],Base_Data[[#This Row],[DOJ]],"YM")&amp; " Months and "
&amp;DATEDIF(Base_Data[[#This Row],[JD received date]],Base_Data[[#This Row],[DOJ]],"Y") &amp;" Years"</f>
        <v>25 Days 3 Months and 0 Years</v>
      </c>
      <c r="T74" t="str">
        <f>DATEDIF(Base_Data[[#This Row],[JD received date]],Base_Data[[#This Row],[Offer date]],"D")&amp; " Days "
&amp; DATEDIF(Base_Data[[#This Row],[JD received date]],Base_Data[[#This Row],[Offer date]],"M")&amp; " Months and "
&amp;DATEDIF(Base_Data[[#This Row],[JD received date]],Base_Data[[#This Row],[Offer date]],"Y")&amp; " Years"</f>
        <v>54 Days 1 Months and 0 Years</v>
      </c>
      <c r="U74" t="str">
        <f>IF(Base_Data[[#This Row],[Offer Drop Date(if any)]]="","",
IF(ISNUMBER(Base_Data[[#This Row],[Offer Drop Date(if any)]]),
"Q" &amp;ROUNDUP(MONTH(Base_Data[[#This Row],[Offer Drop Date(if any)]]/3),0),""))</f>
        <v>Q3</v>
      </c>
      <c r="V74" t="str">
        <f>IF(AND(Base_Data[[#This Row],[DOJ]]&lt;&gt;"",Base_Data[[#This Row],[DOJ]]&lt;=Base_Data[[#This Row],[JD received date]]+120),"Yes","No")</f>
        <v>Yes</v>
      </c>
      <c r="W74" t="str">
        <f>IF(OR(Base_Data[[#This Row],[Source]]="Direct", Base_Data[[#This Row],[Source]]="Referral"),"Internal Fill", "External Fill")</f>
        <v>Internal Fill</v>
      </c>
    </row>
    <row r="75" spans="1:23" x14ac:dyDescent="0.3">
      <c r="A75">
        <v>73</v>
      </c>
      <c r="B75" t="s">
        <v>40</v>
      </c>
      <c r="C75" t="s">
        <v>20</v>
      </c>
      <c r="D75" t="s">
        <v>21</v>
      </c>
      <c r="E75" t="s">
        <v>42</v>
      </c>
      <c r="F75" t="s">
        <v>26</v>
      </c>
      <c r="G75" t="s">
        <v>23</v>
      </c>
      <c r="H75" t="s">
        <v>24</v>
      </c>
      <c r="I75" s="13">
        <v>45138</v>
      </c>
      <c r="J75" s="13">
        <v>45111</v>
      </c>
      <c r="K75" s="13">
        <v>45112</v>
      </c>
      <c r="L75" s="13" t="s">
        <v>19</v>
      </c>
      <c r="M75" s="13" t="s">
        <v>19</v>
      </c>
      <c r="N75" t="str">
        <f>TEXT(Base_Data[[#This Row],[Offer date]],"YYY")</f>
        <v>2023</v>
      </c>
      <c r="O75" t="str">
        <f>TEXT(Base_Data[[#This Row],[Offer date]],"MMM")</f>
        <v>Jul</v>
      </c>
      <c r="P75" t="str">
        <f>"Q"&amp;ROUNDUP(MONTH(Base_Data[[#This Row],[Offer date]])/3,0)</f>
        <v>Q3</v>
      </c>
      <c r="Q75" t="str">
        <f>TEXT(Base_Data[[#This Row],[DOJ]],"MMM")</f>
        <v>Jul</v>
      </c>
      <c r="R75" t="str">
        <f>"Q"&amp;ROUNDUP(MONTH(Base_Data[[#This Row],[DOJ]])/3,0)</f>
        <v>Q3</v>
      </c>
      <c r="S75" s="12" t="str">
        <f>DATEDIF(Base_Data[[#This Row],[JD received date]],Base_Data[[#This Row],[DOJ]],"MD")&amp; " Days "
&amp;DATEDIF(Base_Data[[#This Row],[JD received date]],Base_Data[[#This Row],[DOJ]],"YM")&amp; " Months and "
&amp;DATEDIF(Base_Data[[#This Row],[JD received date]],Base_Data[[#This Row],[DOJ]],"Y") &amp;" Years"</f>
        <v>27 Days 0 Months and 0 Years</v>
      </c>
      <c r="T75" t="str">
        <f>DATEDIF(Base_Data[[#This Row],[JD received date]],Base_Data[[#This Row],[Offer date]],"D")&amp; " Days "
&amp; DATEDIF(Base_Data[[#This Row],[JD received date]],Base_Data[[#This Row],[Offer date]],"M")&amp; " Months and "
&amp;DATEDIF(Base_Data[[#This Row],[JD received date]],Base_Data[[#This Row],[Offer date]],"Y")&amp; " Years"</f>
        <v>1 Days 0 Months and 0 Years</v>
      </c>
      <c r="U75" t="str">
        <f>IF(Base_Data[[#This Row],[Offer Drop Date(if any)]]="","",
IF(ISNUMBER(Base_Data[[#This Row],[Offer Drop Date(if any)]]),
"Q" &amp;ROUNDUP(MONTH(Base_Data[[#This Row],[Offer Drop Date(if any)]]/3),0),""))</f>
        <v/>
      </c>
      <c r="V75" t="str">
        <f>IF(AND(Base_Data[[#This Row],[DOJ]]&lt;&gt;"",Base_Data[[#This Row],[DOJ]]&lt;=Base_Data[[#This Row],[JD received date]]+120),"Yes","No")</f>
        <v>Yes</v>
      </c>
      <c r="W75" t="str">
        <f>IF(OR(Base_Data[[#This Row],[Source]]="Direct", Base_Data[[#This Row],[Source]]="Referral"),"Internal Fill", "External Fill")</f>
        <v>Internal Fill</v>
      </c>
    </row>
    <row r="76" spans="1:23" x14ac:dyDescent="0.3">
      <c r="A76">
        <v>74</v>
      </c>
      <c r="B76" t="s">
        <v>38</v>
      </c>
      <c r="C76" t="s">
        <v>20</v>
      </c>
      <c r="D76" t="s">
        <v>21</v>
      </c>
      <c r="E76" t="s">
        <v>43</v>
      </c>
      <c r="F76" t="s">
        <v>22</v>
      </c>
      <c r="G76" t="s">
        <v>28</v>
      </c>
      <c r="H76" t="s">
        <v>24</v>
      </c>
      <c r="I76" s="13">
        <v>45175</v>
      </c>
      <c r="J76" s="13">
        <v>45090</v>
      </c>
      <c r="K76" s="13">
        <v>45112</v>
      </c>
      <c r="L76" s="13" t="s">
        <v>19</v>
      </c>
      <c r="M76" s="13" t="s">
        <v>19</v>
      </c>
      <c r="N76" t="str">
        <f>TEXT(Base_Data[[#This Row],[Offer date]],"YYY")</f>
        <v>2023</v>
      </c>
      <c r="O76" t="str">
        <f>TEXT(Base_Data[[#This Row],[Offer date]],"MMM")</f>
        <v>Jul</v>
      </c>
      <c r="P76" t="str">
        <f>"Q"&amp;ROUNDUP(MONTH(Base_Data[[#This Row],[Offer date]])/3,0)</f>
        <v>Q3</v>
      </c>
      <c r="Q76" t="str">
        <f>TEXT(Base_Data[[#This Row],[DOJ]],"MMM")</f>
        <v>Sep</v>
      </c>
      <c r="R76" t="str">
        <f>"Q"&amp;ROUNDUP(MONTH(Base_Data[[#This Row],[DOJ]])/3,0)</f>
        <v>Q3</v>
      </c>
      <c r="S76" s="12" t="str">
        <f>DATEDIF(Base_Data[[#This Row],[JD received date]],Base_Data[[#This Row],[DOJ]],"MD")&amp; " Days "
&amp;DATEDIF(Base_Data[[#This Row],[JD received date]],Base_Data[[#This Row],[DOJ]],"YM")&amp; " Months and "
&amp;DATEDIF(Base_Data[[#This Row],[JD received date]],Base_Data[[#This Row],[DOJ]],"Y") &amp;" Years"</f>
        <v>24 Days 2 Months and 0 Years</v>
      </c>
      <c r="T76" t="str">
        <f>DATEDIF(Base_Data[[#This Row],[JD received date]],Base_Data[[#This Row],[Offer date]],"D")&amp; " Days "
&amp; DATEDIF(Base_Data[[#This Row],[JD received date]],Base_Data[[#This Row],[Offer date]],"M")&amp; " Months and "
&amp;DATEDIF(Base_Data[[#This Row],[JD received date]],Base_Data[[#This Row],[Offer date]],"Y")&amp; " Years"</f>
        <v>22 Days 0 Months and 0 Years</v>
      </c>
      <c r="U76" t="str">
        <f>IF(Base_Data[[#This Row],[Offer Drop Date(if any)]]="","",
IF(ISNUMBER(Base_Data[[#This Row],[Offer Drop Date(if any)]]),
"Q" &amp;ROUNDUP(MONTH(Base_Data[[#This Row],[Offer Drop Date(if any)]]/3),0),""))</f>
        <v/>
      </c>
      <c r="V76" t="str">
        <f>IF(AND(Base_Data[[#This Row],[DOJ]]&lt;&gt;"",Base_Data[[#This Row],[DOJ]]&lt;=Base_Data[[#This Row],[JD received date]]+120),"Yes","No")</f>
        <v>Yes</v>
      </c>
      <c r="W76" t="str">
        <f>IF(OR(Base_Data[[#This Row],[Source]]="Direct", Base_Data[[#This Row],[Source]]="Referral"),"Internal Fill", "External Fill")</f>
        <v>Internal Fill</v>
      </c>
    </row>
    <row r="77" spans="1:23" x14ac:dyDescent="0.3">
      <c r="A77">
        <v>75</v>
      </c>
      <c r="B77" t="s">
        <v>40</v>
      </c>
      <c r="C77" t="s">
        <v>20</v>
      </c>
      <c r="D77" t="s">
        <v>21</v>
      </c>
      <c r="E77" t="s">
        <v>42</v>
      </c>
      <c r="F77" t="s">
        <v>22</v>
      </c>
      <c r="G77" t="s">
        <v>23</v>
      </c>
      <c r="H77" t="s">
        <v>24</v>
      </c>
      <c r="I77" s="13">
        <v>45180</v>
      </c>
      <c r="J77" s="13">
        <v>45112</v>
      </c>
      <c r="K77" s="13">
        <v>45114</v>
      </c>
      <c r="L77" s="13" t="s">
        <v>19</v>
      </c>
      <c r="M77" s="13" t="s">
        <v>19</v>
      </c>
      <c r="N77" t="str">
        <f>TEXT(Base_Data[[#This Row],[Offer date]],"YYY")</f>
        <v>2023</v>
      </c>
      <c r="O77" t="str">
        <f>TEXT(Base_Data[[#This Row],[Offer date]],"MMM")</f>
        <v>Jul</v>
      </c>
      <c r="P77" t="str">
        <f>"Q"&amp;ROUNDUP(MONTH(Base_Data[[#This Row],[Offer date]])/3,0)</f>
        <v>Q3</v>
      </c>
      <c r="Q77" t="str">
        <f>TEXT(Base_Data[[#This Row],[DOJ]],"MMM")</f>
        <v>Sep</v>
      </c>
      <c r="R77" t="str">
        <f>"Q"&amp;ROUNDUP(MONTH(Base_Data[[#This Row],[DOJ]])/3,0)</f>
        <v>Q3</v>
      </c>
      <c r="S77" s="12" t="str">
        <f>DATEDIF(Base_Data[[#This Row],[JD received date]],Base_Data[[#This Row],[DOJ]],"MD")&amp; " Days "
&amp;DATEDIF(Base_Data[[#This Row],[JD received date]],Base_Data[[#This Row],[DOJ]],"YM")&amp; " Months and "
&amp;DATEDIF(Base_Data[[#This Row],[JD received date]],Base_Data[[#This Row],[DOJ]],"Y") &amp;" Years"</f>
        <v>6 Days 2 Months and 0 Years</v>
      </c>
      <c r="T77" t="str">
        <f>DATEDIF(Base_Data[[#This Row],[JD received date]],Base_Data[[#This Row],[Offer date]],"D")&amp; " Days "
&amp; DATEDIF(Base_Data[[#This Row],[JD received date]],Base_Data[[#This Row],[Offer date]],"M")&amp; " Months and "
&amp;DATEDIF(Base_Data[[#This Row],[JD received date]],Base_Data[[#This Row],[Offer date]],"Y")&amp; " Years"</f>
        <v>2 Days 0 Months and 0 Years</v>
      </c>
      <c r="U77" t="str">
        <f>IF(Base_Data[[#This Row],[Offer Drop Date(if any)]]="","",
IF(ISNUMBER(Base_Data[[#This Row],[Offer Drop Date(if any)]]),
"Q" &amp;ROUNDUP(MONTH(Base_Data[[#This Row],[Offer Drop Date(if any)]]/3),0),""))</f>
        <v/>
      </c>
      <c r="V77" t="str">
        <f>IF(AND(Base_Data[[#This Row],[DOJ]]&lt;&gt;"",Base_Data[[#This Row],[DOJ]]&lt;=Base_Data[[#This Row],[JD received date]]+120),"Yes","No")</f>
        <v>Yes</v>
      </c>
      <c r="W77" t="str">
        <f>IF(OR(Base_Data[[#This Row],[Source]]="Direct", Base_Data[[#This Row],[Source]]="Referral"),"Internal Fill", "External Fill")</f>
        <v>Internal Fill</v>
      </c>
    </row>
    <row r="78" spans="1:23" x14ac:dyDescent="0.3">
      <c r="A78">
        <v>76</v>
      </c>
      <c r="B78" t="s">
        <v>38</v>
      </c>
      <c r="C78" t="s">
        <v>20</v>
      </c>
      <c r="D78" t="s">
        <v>21</v>
      </c>
      <c r="E78" t="s">
        <v>42</v>
      </c>
      <c r="F78" t="s">
        <v>22</v>
      </c>
      <c r="G78" t="s">
        <v>23</v>
      </c>
      <c r="H78" t="s">
        <v>24</v>
      </c>
      <c r="I78" s="13">
        <v>45189</v>
      </c>
      <c r="J78" s="13">
        <v>45090</v>
      </c>
      <c r="K78" s="13">
        <v>45114</v>
      </c>
      <c r="L78" s="13" t="s">
        <v>19</v>
      </c>
      <c r="M78" s="13" t="s">
        <v>19</v>
      </c>
      <c r="N78" t="str">
        <f>TEXT(Base_Data[[#This Row],[Offer date]],"YYY")</f>
        <v>2023</v>
      </c>
      <c r="O78" t="str">
        <f>TEXT(Base_Data[[#This Row],[Offer date]],"MMM")</f>
        <v>Jul</v>
      </c>
      <c r="P78" t="str">
        <f>"Q"&amp;ROUNDUP(MONTH(Base_Data[[#This Row],[Offer date]])/3,0)</f>
        <v>Q3</v>
      </c>
      <c r="Q78" t="str">
        <f>TEXT(Base_Data[[#This Row],[DOJ]],"MMM")</f>
        <v>Sep</v>
      </c>
      <c r="R78" t="str">
        <f>"Q"&amp;ROUNDUP(MONTH(Base_Data[[#This Row],[DOJ]])/3,0)</f>
        <v>Q3</v>
      </c>
      <c r="S78" s="12" t="str">
        <f>DATEDIF(Base_Data[[#This Row],[JD received date]],Base_Data[[#This Row],[DOJ]],"MD")&amp; " Days "
&amp;DATEDIF(Base_Data[[#This Row],[JD received date]],Base_Data[[#This Row],[DOJ]],"YM")&amp; " Months and "
&amp;DATEDIF(Base_Data[[#This Row],[JD received date]],Base_Data[[#This Row],[DOJ]],"Y") &amp;" Years"</f>
        <v>7 Days 3 Months and 0 Years</v>
      </c>
      <c r="T78" t="str">
        <f>DATEDIF(Base_Data[[#This Row],[JD received date]],Base_Data[[#This Row],[Offer date]],"D")&amp; " Days "
&amp; DATEDIF(Base_Data[[#This Row],[JD received date]],Base_Data[[#This Row],[Offer date]],"M")&amp; " Months and "
&amp;DATEDIF(Base_Data[[#This Row],[JD received date]],Base_Data[[#This Row],[Offer date]],"Y")&amp; " Years"</f>
        <v>24 Days 0 Months and 0 Years</v>
      </c>
      <c r="U78" t="str">
        <f>IF(Base_Data[[#This Row],[Offer Drop Date(if any)]]="","",
IF(ISNUMBER(Base_Data[[#This Row],[Offer Drop Date(if any)]]),
"Q" &amp;ROUNDUP(MONTH(Base_Data[[#This Row],[Offer Drop Date(if any)]]/3),0),""))</f>
        <v/>
      </c>
      <c r="V78" t="str">
        <f>IF(AND(Base_Data[[#This Row],[DOJ]]&lt;&gt;"",Base_Data[[#This Row],[DOJ]]&lt;=Base_Data[[#This Row],[JD received date]]+120),"Yes","No")</f>
        <v>Yes</v>
      </c>
      <c r="W78" t="str">
        <f>IF(OR(Base_Data[[#This Row],[Source]]="Direct", Base_Data[[#This Row],[Source]]="Referral"),"Internal Fill", "External Fill")</f>
        <v>Internal Fill</v>
      </c>
    </row>
    <row r="79" spans="1:23" x14ac:dyDescent="0.3">
      <c r="A79">
        <v>77</v>
      </c>
      <c r="B79" t="s">
        <v>40</v>
      </c>
      <c r="C79" t="s">
        <v>20</v>
      </c>
      <c r="D79" t="s">
        <v>21</v>
      </c>
      <c r="E79" t="s">
        <v>42</v>
      </c>
      <c r="F79" t="s">
        <v>22</v>
      </c>
      <c r="G79" t="s">
        <v>23</v>
      </c>
      <c r="H79" t="s">
        <v>27</v>
      </c>
      <c r="I79" s="13">
        <v>45177</v>
      </c>
      <c r="J79" s="13">
        <v>45042</v>
      </c>
      <c r="K79" s="13">
        <v>45114</v>
      </c>
      <c r="L79" s="13">
        <v>45159</v>
      </c>
      <c r="M79" s="13">
        <v>45527</v>
      </c>
      <c r="N79" t="str">
        <f>TEXT(Base_Data[[#This Row],[Offer date]],"YYY")</f>
        <v>2023</v>
      </c>
      <c r="O79" t="str">
        <f>TEXT(Base_Data[[#This Row],[Offer date]],"MMM")</f>
        <v>Jul</v>
      </c>
      <c r="P79" t="str">
        <f>"Q"&amp;ROUNDUP(MONTH(Base_Data[[#This Row],[Offer date]])/3,0)</f>
        <v>Q3</v>
      </c>
      <c r="Q79" t="str">
        <f>TEXT(Base_Data[[#This Row],[DOJ]],"MMM")</f>
        <v>Sep</v>
      </c>
      <c r="R79" t="str">
        <f>"Q"&amp;ROUNDUP(MONTH(Base_Data[[#This Row],[DOJ]])/3,0)</f>
        <v>Q3</v>
      </c>
      <c r="S79" s="12" t="str">
        <f>DATEDIF(Base_Data[[#This Row],[JD received date]],Base_Data[[#This Row],[DOJ]],"MD")&amp; " Days "
&amp;DATEDIF(Base_Data[[#This Row],[JD received date]],Base_Data[[#This Row],[DOJ]],"YM")&amp; " Months and "
&amp;DATEDIF(Base_Data[[#This Row],[JD received date]],Base_Data[[#This Row],[DOJ]],"Y") &amp;" Years"</f>
        <v>13 Days 4 Months and 0 Years</v>
      </c>
      <c r="T79" t="str">
        <f>DATEDIF(Base_Data[[#This Row],[JD received date]],Base_Data[[#This Row],[Offer date]],"D")&amp; " Days "
&amp; DATEDIF(Base_Data[[#This Row],[JD received date]],Base_Data[[#This Row],[Offer date]],"M")&amp; " Months and "
&amp;DATEDIF(Base_Data[[#This Row],[JD received date]],Base_Data[[#This Row],[Offer date]],"Y")&amp; " Years"</f>
        <v>72 Days 2 Months and 0 Years</v>
      </c>
      <c r="U79" t="str">
        <f>IF(Base_Data[[#This Row],[Offer Drop Date(if any)]]="","",
IF(ISNUMBER(Base_Data[[#This Row],[Offer Drop Date(if any)]]),
"Q" &amp;ROUNDUP(MONTH(Base_Data[[#This Row],[Offer Drop Date(if any)]]/3),0),""))</f>
        <v>Q3</v>
      </c>
      <c r="V79" t="str">
        <f>IF(AND(Base_Data[[#This Row],[DOJ]]&lt;&gt;"",Base_Data[[#This Row],[DOJ]]&lt;=Base_Data[[#This Row],[JD received date]]+120),"Yes","No")</f>
        <v>No</v>
      </c>
      <c r="W79" t="str">
        <f>IF(OR(Base_Data[[#This Row],[Source]]="Direct", Base_Data[[#This Row],[Source]]="Referral"),"Internal Fill", "External Fill")</f>
        <v>Internal Fill</v>
      </c>
    </row>
    <row r="80" spans="1:23" x14ac:dyDescent="0.3">
      <c r="A80">
        <v>78</v>
      </c>
      <c r="B80" t="s">
        <v>39</v>
      </c>
      <c r="C80" t="s">
        <v>20</v>
      </c>
      <c r="D80" t="s">
        <v>21</v>
      </c>
      <c r="E80" t="s">
        <v>42</v>
      </c>
      <c r="F80" t="s">
        <v>22</v>
      </c>
      <c r="G80" t="s">
        <v>23</v>
      </c>
      <c r="H80" t="s">
        <v>27</v>
      </c>
      <c r="I80" s="13">
        <v>45173</v>
      </c>
      <c r="J80" s="13">
        <v>45105</v>
      </c>
      <c r="K80" s="13">
        <v>45119</v>
      </c>
      <c r="L80" s="13">
        <v>45169</v>
      </c>
      <c r="M80" s="13">
        <v>45527</v>
      </c>
      <c r="N80" t="str">
        <f>TEXT(Base_Data[[#This Row],[Offer date]],"YYY")</f>
        <v>2023</v>
      </c>
      <c r="O80" t="str">
        <f>TEXT(Base_Data[[#This Row],[Offer date]],"MMM")</f>
        <v>Jul</v>
      </c>
      <c r="P80" t="str">
        <f>"Q"&amp;ROUNDUP(MONTH(Base_Data[[#This Row],[Offer date]])/3,0)</f>
        <v>Q3</v>
      </c>
      <c r="Q80" t="str">
        <f>TEXT(Base_Data[[#This Row],[DOJ]],"MMM")</f>
        <v>Sep</v>
      </c>
      <c r="R80" t="str">
        <f>"Q"&amp;ROUNDUP(MONTH(Base_Data[[#This Row],[DOJ]])/3,0)</f>
        <v>Q3</v>
      </c>
      <c r="S80" s="12" t="str">
        <f>DATEDIF(Base_Data[[#This Row],[JD received date]],Base_Data[[#This Row],[DOJ]],"MD")&amp; " Days "
&amp;DATEDIF(Base_Data[[#This Row],[JD received date]],Base_Data[[#This Row],[DOJ]],"YM")&amp; " Months and "
&amp;DATEDIF(Base_Data[[#This Row],[JD received date]],Base_Data[[#This Row],[DOJ]],"Y") &amp;" Years"</f>
        <v>7 Days 2 Months and 0 Years</v>
      </c>
      <c r="T80" t="str">
        <f>DATEDIF(Base_Data[[#This Row],[JD received date]],Base_Data[[#This Row],[Offer date]],"D")&amp; " Days "
&amp; DATEDIF(Base_Data[[#This Row],[JD received date]],Base_Data[[#This Row],[Offer date]],"M")&amp; " Months and "
&amp;DATEDIF(Base_Data[[#This Row],[JD received date]],Base_Data[[#This Row],[Offer date]],"Y")&amp; " Years"</f>
        <v>14 Days 0 Months and 0 Years</v>
      </c>
      <c r="U80" t="str">
        <f>IF(Base_Data[[#This Row],[Offer Drop Date(if any)]]="","",
IF(ISNUMBER(Base_Data[[#This Row],[Offer Drop Date(if any)]]),
"Q" &amp;ROUNDUP(MONTH(Base_Data[[#This Row],[Offer Drop Date(if any)]]/3),0),""))</f>
        <v>Q3</v>
      </c>
      <c r="V80" t="str">
        <f>IF(AND(Base_Data[[#This Row],[DOJ]]&lt;&gt;"",Base_Data[[#This Row],[DOJ]]&lt;=Base_Data[[#This Row],[JD received date]]+120),"Yes","No")</f>
        <v>Yes</v>
      </c>
      <c r="W80" t="str">
        <f>IF(OR(Base_Data[[#This Row],[Source]]="Direct", Base_Data[[#This Row],[Source]]="Referral"),"Internal Fill", "External Fill")</f>
        <v>Internal Fill</v>
      </c>
    </row>
    <row r="81" spans="1:23" x14ac:dyDescent="0.3">
      <c r="A81">
        <v>79</v>
      </c>
      <c r="B81" t="s">
        <v>38</v>
      </c>
      <c r="C81" t="s">
        <v>32</v>
      </c>
      <c r="D81" t="s">
        <v>31</v>
      </c>
      <c r="E81" t="s">
        <v>42</v>
      </c>
      <c r="F81" t="s">
        <v>22</v>
      </c>
      <c r="G81" t="s">
        <v>23</v>
      </c>
      <c r="H81" t="s">
        <v>24</v>
      </c>
      <c r="I81" s="13">
        <v>45152</v>
      </c>
      <c r="J81" s="13">
        <v>45069</v>
      </c>
      <c r="K81" s="13">
        <v>45117</v>
      </c>
      <c r="L81" s="13" t="s">
        <v>19</v>
      </c>
      <c r="M81" s="13" t="s">
        <v>19</v>
      </c>
      <c r="N81" t="str">
        <f>TEXT(Base_Data[[#This Row],[Offer date]],"YYY")</f>
        <v>2023</v>
      </c>
      <c r="O81" t="str">
        <f>TEXT(Base_Data[[#This Row],[Offer date]],"MMM")</f>
        <v>Jul</v>
      </c>
      <c r="P81" t="str">
        <f>"Q"&amp;ROUNDUP(MONTH(Base_Data[[#This Row],[Offer date]])/3,0)</f>
        <v>Q3</v>
      </c>
      <c r="Q81" t="str">
        <f>TEXT(Base_Data[[#This Row],[DOJ]],"MMM")</f>
        <v>Aug</v>
      </c>
      <c r="R81" t="str">
        <f>"Q"&amp;ROUNDUP(MONTH(Base_Data[[#This Row],[DOJ]])/3,0)</f>
        <v>Q3</v>
      </c>
      <c r="S81" s="12" t="str">
        <f>DATEDIF(Base_Data[[#This Row],[JD received date]],Base_Data[[#This Row],[DOJ]],"MD")&amp; " Days "
&amp;DATEDIF(Base_Data[[#This Row],[JD received date]],Base_Data[[#This Row],[DOJ]],"YM")&amp; " Months and "
&amp;DATEDIF(Base_Data[[#This Row],[JD received date]],Base_Data[[#This Row],[DOJ]],"Y") &amp;" Years"</f>
        <v>22 Days 2 Months and 0 Years</v>
      </c>
      <c r="T81" t="str">
        <f>DATEDIF(Base_Data[[#This Row],[JD received date]],Base_Data[[#This Row],[Offer date]],"D")&amp; " Days "
&amp; DATEDIF(Base_Data[[#This Row],[JD received date]],Base_Data[[#This Row],[Offer date]],"M")&amp; " Months and "
&amp;DATEDIF(Base_Data[[#This Row],[JD received date]],Base_Data[[#This Row],[Offer date]],"Y")&amp; " Years"</f>
        <v>48 Days 1 Months and 0 Years</v>
      </c>
      <c r="U81" t="str">
        <f>IF(Base_Data[[#This Row],[Offer Drop Date(if any)]]="","",
IF(ISNUMBER(Base_Data[[#This Row],[Offer Drop Date(if any)]]),
"Q" &amp;ROUNDUP(MONTH(Base_Data[[#This Row],[Offer Drop Date(if any)]]/3),0),""))</f>
        <v/>
      </c>
      <c r="V81" t="str">
        <f>IF(AND(Base_Data[[#This Row],[DOJ]]&lt;&gt;"",Base_Data[[#This Row],[DOJ]]&lt;=Base_Data[[#This Row],[JD received date]]+120),"Yes","No")</f>
        <v>Yes</v>
      </c>
      <c r="W81" t="str">
        <f>IF(OR(Base_Data[[#This Row],[Source]]="Direct", Base_Data[[#This Row],[Source]]="Referral"),"Internal Fill", "External Fill")</f>
        <v>Internal Fill</v>
      </c>
    </row>
    <row r="82" spans="1:23" x14ac:dyDescent="0.3">
      <c r="A82">
        <v>80</v>
      </c>
      <c r="B82" t="s">
        <v>39</v>
      </c>
      <c r="C82" t="s">
        <v>20</v>
      </c>
      <c r="D82" t="s">
        <v>21</v>
      </c>
      <c r="E82" t="s">
        <v>44</v>
      </c>
      <c r="F82" t="s">
        <v>22</v>
      </c>
      <c r="G82" t="s">
        <v>29</v>
      </c>
      <c r="H82" t="s">
        <v>24</v>
      </c>
      <c r="I82" s="13">
        <v>45219</v>
      </c>
      <c r="J82" s="13">
        <v>45055</v>
      </c>
      <c r="K82" s="13">
        <v>45120</v>
      </c>
      <c r="L82" s="13" t="s">
        <v>19</v>
      </c>
      <c r="M82" s="13" t="s">
        <v>19</v>
      </c>
      <c r="N82" t="str">
        <f>TEXT(Base_Data[[#This Row],[Offer date]],"YYY")</f>
        <v>2023</v>
      </c>
      <c r="O82" t="str">
        <f>TEXT(Base_Data[[#This Row],[Offer date]],"MMM")</f>
        <v>Jul</v>
      </c>
      <c r="P82" t="str">
        <f>"Q"&amp;ROUNDUP(MONTH(Base_Data[[#This Row],[Offer date]])/3,0)</f>
        <v>Q3</v>
      </c>
      <c r="Q82" t="str">
        <f>TEXT(Base_Data[[#This Row],[DOJ]],"MMM")</f>
        <v>Oct</v>
      </c>
      <c r="R82" t="str">
        <f>"Q"&amp;ROUNDUP(MONTH(Base_Data[[#This Row],[DOJ]])/3,0)</f>
        <v>Q4</v>
      </c>
      <c r="S82" s="12" t="str">
        <f>DATEDIF(Base_Data[[#This Row],[JD received date]],Base_Data[[#This Row],[DOJ]],"MD")&amp; " Days "
&amp;DATEDIF(Base_Data[[#This Row],[JD received date]],Base_Data[[#This Row],[DOJ]],"YM")&amp; " Months and "
&amp;DATEDIF(Base_Data[[#This Row],[JD received date]],Base_Data[[#This Row],[DOJ]],"Y") &amp;" Years"</f>
        <v>11 Days 5 Months and 0 Years</v>
      </c>
      <c r="T82" t="str">
        <f>DATEDIF(Base_Data[[#This Row],[JD received date]],Base_Data[[#This Row],[Offer date]],"D")&amp; " Days "
&amp; DATEDIF(Base_Data[[#This Row],[JD received date]],Base_Data[[#This Row],[Offer date]],"M")&amp; " Months and "
&amp;DATEDIF(Base_Data[[#This Row],[JD received date]],Base_Data[[#This Row],[Offer date]],"Y")&amp; " Years"</f>
        <v>65 Days 2 Months and 0 Years</v>
      </c>
      <c r="U82" t="str">
        <f>IF(Base_Data[[#This Row],[Offer Drop Date(if any)]]="","",
IF(ISNUMBER(Base_Data[[#This Row],[Offer Drop Date(if any)]]),
"Q" &amp;ROUNDUP(MONTH(Base_Data[[#This Row],[Offer Drop Date(if any)]]/3),0),""))</f>
        <v/>
      </c>
      <c r="V82" t="str">
        <f>IF(AND(Base_Data[[#This Row],[DOJ]]&lt;&gt;"",Base_Data[[#This Row],[DOJ]]&lt;=Base_Data[[#This Row],[JD received date]]+120),"Yes","No")</f>
        <v>No</v>
      </c>
      <c r="W82" t="str">
        <f>IF(OR(Base_Data[[#This Row],[Source]]="Direct", Base_Data[[#This Row],[Source]]="Referral"),"Internal Fill", "External Fill")</f>
        <v>External Fill</v>
      </c>
    </row>
    <row r="83" spans="1:23" x14ac:dyDescent="0.3">
      <c r="A83">
        <v>81</v>
      </c>
      <c r="B83" t="s">
        <v>39</v>
      </c>
      <c r="C83" t="s">
        <v>20</v>
      </c>
      <c r="D83" t="s">
        <v>21</v>
      </c>
      <c r="E83" t="s">
        <v>42</v>
      </c>
      <c r="F83" t="s">
        <v>22</v>
      </c>
      <c r="G83" t="s">
        <v>23</v>
      </c>
      <c r="H83" t="s">
        <v>24</v>
      </c>
      <c r="I83" s="13">
        <v>45159</v>
      </c>
      <c r="J83" s="13">
        <v>45072</v>
      </c>
      <c r="K83" s="13">
        <v>45121</v>
      </c>
      <c r="L83" s="13" t="s">
        <v>19</v>
      </c>
      <c r="M83" s="13" t="s">
        <v>19</v>
      </c>
      <c r="N83" t="str">
        <f>TEXT(Base_Data[[#This Row],[Offer date]],"YYY")</f>
        <v>2023</v>
      </c>
      <c r="O83" t="str">
        <f>TEXT(Base_Data[[#This Row],[Offer date]],"MMM")</f>
        <v>Jul</v>
      </c>
      <c r="P83" t="str">
        <f>"Q"&amp;ROUNDUP(MONTH(Base_Data[[#This Row],[Offer date]])/3,0)</f>
        <v>Q3</v>
      </c>
      <c r="Q83" t="str">
        <f>TEXT(Base_Data[[#This Row],[DOJ]],"MMM")</f>
        <v>Aug</v>
      </c>
      <c r="R83" t="str">
        <f>"Q"&amp;ROUNDUP(MONTH(Base_Data[[#This Row],[DOJ]])/3,0)</f>
        <v>Q3</v>
      </c>
      <c r="S83" s="12" t="str">
        <f>DATEDIF(Base_Data[[#This Row],[JD received date]],Base_Data[[#This Row],[DOJ]],"MD")&amp; " Days "
&amp;DATEDIF(Base_Data[[#This Row],[JD received date]],Base_Data[[#This Row],[DOJ]],"YM")&amp; " Months and "
&amp;DATEDIF(Base_Data[[#This Row],[JD received date]],Base_Data[[#This Row],[DOJ]],"Y") &amp;" Years"</f>
        <v>26 Days 2 Months and 0 Years</v>
      </c>
      <c r="T83" t="str">
        <f>DATEDIF(Base_Data[[#This Row],[JD received date]],Base_Data[[#This Row],[Offer date]],"D")&amp; " Days "
&amp; DATEDIF(Base_Data[[#This Row],[JD received date]],Base_Data[[#This Row],[Offer date]],"M")&amp; " Months and "
&amp;DATEDIF(Base_Data[[#This Row],[JD received date]],Base_Data[[#This Row],[Offer date]],"Y")&amp; " Years"</f>
        <v>49 Days 1 Months and 0 Years</v>
      </c>
      <c r="U83" t="str">
        <f>IF(Base_Data[[#This Row],[Offer Drop Date(if any)]]="","",
IF(ISNUMBER(Base_Data[[#This Row],[Offer Drop Date(if any)]]),
"Q" &amp;ROUNDUP(MONTH(Base_Data[[#This Row],[Offer Drop Date(if any)]]/3),0),""))</f>
        <v/>
      </c>
      <c r="V83" t="str">
        <f>IF(AND(Base_Data[[#This Row],[DOJ]]&lt;&gt;"",Base_Data[[#This Row],[DOJ]]&lt;=Base_Data[[#This Row],[JD received date]]+120),"Yes","No")</f>
        <v>Yes</v>
      </c>
      <c r="W83" t="str">
        <f>IF(OR(Base_Data[[#This Row],[Source]]="Direct", Base_Data[[#This Row],[Source]]="Referral"),"Internal Fill", "External Fill")</f>
        <v>Internal Fill</v>
      </c>
    </row>
    <row r="84" spans="1:23" x14ac:dyDescent="0.3">
      <c r="A84">
        <v>82</v>
      </c>
      <c r="B84" t="s">
        <v>40</v>
      </c>
      <c r="C84" t="s">
        <v>20</v>
      </c>
      <c r="D84" t="s">
        <v>21</v>
      </c>
      <c r="E84" t="s">
        <v>42</v>
      </c>
      <c r="F84" t="s">
        <v>22</v>
      </c>
      <c r="G84" t="s">
        <v>23</v>
      </c>
      <c r="H84" t="s">
        <v>27</v>
      </c>
      <c r="I84" s="13">
        <v>45194</v>
      </c>
      <c r="J84" s="13">
        <v>45124</v>
      </c>
      <c r="K84" s="13">
        <v>45124</v>
      </c>
      <c r="L84" s="13">
        <v>45194</v>
      </c>
      <c r="M84" s="13">
        <v>45558</v>
      </c>
      <c r="N84" t="str">
        <f>TEXT(Base_Data[[#This Row],[Offer date]],"YYY")</f>
        <v>2023</v>
      </c>
      <c r="O84" t="str">
        <f>TEXT(Base_Data[[#This Row],[Offer date]],"MMM")</f>
        <v>Jul</v>
      </c>
      <c r="P84" t="str">
        <f>"Q"&amp;ROUNDUP(MONTH(Base_Data[[#This Row],[Offer date]])/3,0)</f>
        <v>Q3</v>
      </c>
      <c r="Q84" t="str">
        <f>TEXT(Base_Data[[#This Row],[DOJ]],"MMM")</f>
        <v>Sep</v>
      </c>
      <c r="R84" t="str">
        <f>"Q"&amp;ROUNDUP(MONTH(Base_Data[[#This Row],[DOJ]])/3,0)</f>
        <v>Q3</v>
      </c>
      <c r="S84" s="12" t="str">
        <f>DATEDIF(Base_Data[[#This Row],[JD received date]],Base_Data[[#This Row],[DOJ]],"MD")&amp; " Days "
&amp;DATEDIF(Base_Data[[#This Row],[JD received date]],Base_Data[[#This Row],[DOJ]],"YM")&amp; " Months and "
&amp;DATEDIF(Base_Data[[#This Row],[JD received date]],Base_Data[[#This Row],[DOJ]],"Y") &amp;" Years"</f>
        <v>8 Days 2 Months and 0 Years</v>
      </c>
      <c r="T84" t="str">
        <f>DATEDIF(Base_Data[[#This Row],[JD received date]],Base_Data[[#This Row],[Offer date]],"D")&amp; " Days "
&amp; DATEDIF(Base_Data[[#This Row],[JD received date]],Base_Data[[#This Row],[Offer date]],"M")&amp; " Months and "
&amp;DATEDIF(Base_Data[[#This Row],[JD received date]],Base_Data[[#This Row],[Offer date]],"Y")&amp; " Years"</f>
        <v>0 Days 0 Months and 0 Years</v>
      </c>
      <c r="U84" t="str">
        <f>IF(Base_Data[[#This Row],[Offer Drop Date(if any)]]="","",
IF(ISNUMBER(Base_Data[[#This Row],[Offer Drop Date(if any)]]),
"Q" &amp;ROUNDUP(MONTH(Base_Data[[#This Row],[Offer Drop Date(if any)]]/3),0),""))</f>
        <v>Q3</v>
      </c>
      <c r="V84" t="str">
        <f>IF(AND(Base_Data[[#This Row],[DOJ]]&lt;&gt;"",Base_Data[[#This Row],[DOJ]]&lt;=Base_Data[[#This Row],[JD received date]]+120),"Yes","No")</f>
        <v>Yes</v>
      </c>
      <c r="W84" t="str">
        <f>IF(OR(Base_Data[[#This Row],[Source]]="Direct", Base_Data[[#This Row],[Source]]="Referral"),"Internal Fill", "External Fill")</f>
        <v>Internal Fill</v>
      </c>
    </row>
    <row r="85" spans="1:23" x14ac:dyDescent="0.3">
      <c r="A85">
        <v>83</v>
      </c>
      <c r="B85" t="s">
        <v>40</v>
      </c>
      <c r="C85" t="s">
        <v>20</v>
      </c>
      <c r="D85" t="s">
        <v>21</v>
      </c>
      <c r="E85" t="s">
        <v>43</v>
      </c>
      <c r="F85" t="s">
        <v>22</v>
      </c>
      <c r="G85" t="s">
        <v>23</v>
      </c>
      <c r="H85" t="s">
        <v>24</v>
      </c>
      <c r="I85" s="13">
        <v>45140</v>
      </c>
      <c r="J85" s="13">
        <v>45042</v>
      </c>
      <c r="K85" s="13">
        <v>45125</v>
      </c>
      <c r="L85" s="13" t="s">
        <v>19</v>
      </c>
      <c r="M85" s="13" t="s">
        <v>19</v>
      </c>
      <c r="N85" t="str">
        <f>TEXT(Base_Data[[#This Row],[Offer date]],"YYY")</f>
        <v>2023</v>
      </c>
      <c r="O85" t="str">
        <f>TEXT(Base_Data[[#This Row],[Offer date]],"MMM")</f>
        <v>Jul</v>
      </c>
      <c r="P85" t="str">
        <f>"Q"&amp;ROUNDUP(MONTH(Base_Data[[#This Row],[Offer date]])/3,0)</f>
        <v>Q3</v>
      </c>
      <c r="Q85" t="str">
        <f>TEXT(Base_Data[[#This Row],[DOJ]],"MMM")</f>
        <v>Aug</v>
      </c>
      <c r="R85" t="str">
        <f>"Q"&amp;ROUNDUP(MONTH(Base_Data[[#This Row],[DOJ]])/3,0)</f>
        <v>Q3</v>
      </c>
      <c r="S85" s="12" t="str">
        <f>DATEDIF(Base_Data[[#This Row],[JD received date]],Base_Data[[#This Row],[DOJ]],"MD")&amp; " Days "
&amp;DATEDIF(Base_Data[[#This Row],[JD received date]],Base_Data[[#This Row],[DOJ]],"YM")&amp; " Months and "
&amp;DATEDIF(Base_Data[[#This Row],[JD received date]],Base_Data[[#This Row],[DOJ]],"Y") &amp;" Years"</f>
        <v>7 Days 3 Months and 0 Years</v>
      </c>
      <c r="T85" t="str">
        <f>DATEDIF(Base_Data[[#This Row],[JD received date]],Base_Data[[#This Row],[Offer date]],"D")&amp; " Days "
&amp; DATEDIF(Base_Data[[#This Row],[JD received date]],Base_Data[[#This Row],[Offer date]],"M")&amp; " Months and "
&amp;DATEDIF(Base_Data[[#This Row],[JD received date]],Base_Data[[#This Row],[Offer date]],"Y")&amp; " Years"</f>
        <v>83 Days 2 Months and 0 Years</v>
      </c>
      <c r="U85" t="str">
        <f>IF(Base_Data[[#This Row],[Offer Drop Date(if any)]]="","",
IF(ISNUMBER(Base_Data[[#This Row],[Offer Drop Date(if any)]]),
"Q" &amp;ROUNDUP(MONTH(Base_Data[[#This Row],[Offer Drop Date(if any)]]/3),0),""))</f>
        <v/>
      </c>
      <c r="V85" t="str">
        <f>IF(AND(Base_Data[[#This Row],[DOJ]]&lt;&gt;"",Base_Data[[#This Row],[DOJ]]&lt;=Base_Data[[#This Row],[JD received date]]+120),"Yes","No")</f>
        <v>Yes</v>
      </c>
      <c r="W85" t="str">
        <f>IF(OR(Base_Data[[#This Row],[Source]]="Direct", Base_Data[[#This Row],[Source]]="Referral"),"Internal Fill", "External Fill")</f>
        <v>Internal Fill</v>
      </c>
    </row>
    <row r="86" spans="1:23" x14ac:dyDescent="0.3">
      <c r="A86">
        <v>84</v>
      </c>
      <c r="B86" t="s">
        <v>40</v>
      </c>
      <c r="C86" t="s">
        <v>20</v>
      </c>
      <c r="D86" t="s">
        <v>21</v>
      </c>
      <c r="E86" t="s">
        <v>44</v>
      </c>
      <c r="F86" t="s">
        <v>22</v>
      </c>
      <c r="G86" t="s">
        <v>29</v>
      </c>
      <c r="H86" t="s">
        <v>24</v>
      </c>
      <c r="I86" s="13">
        <v>45196</v>
      </c>
      <c r="J86" s="13">
        <v>45121</v>
      </c>
      <c r="K86" s="13">
        <v>45125</v>
      </c>
      <c r="L86" s="13" t="s">
        <v>19</v>
      </c>
      <c r="M86" s="13" t="s">
        <v>19</v>
      </c>
      <c r="N86" t="str">
        <f>TEXT(Base_Data[[#This Row],[Offer date]],"YYY")</f>
        <v>2023</v>
      </c>
      <c r="O86" t="str">
        <f>TEXT(Base_Data[[#This Row],[Offer date]],"MMM")</f>
        <v>Jul</v>
      </c>
      <c r="P86" t="str">
        <f>"Q"&amp;ROUNDUP(MONTH(Base_Data[[#This Row],[Offer date]])/3,0)</f>
        <v>Q3</v>
      </c>
      <c r="Q86" t="str">
        <f>TEXT(Base_Data[[#This Row],[DOJ]],"MMM")</f>
        <v>Sep</v>
      </c>
      <c r="R86" t="str">
        <f>"Q"&amp;ROUNDUP(MONTH(Base_Data[[#This Row],[DOJ]])/3,0)</f>
        <v>Q3</v>
      </c>
      <c r="S86" s="12" t="str">
        <f>DATEDIF(Base_Data[[#This Row],[JD received date]],Base_Data[[#This Row],[DOJ]],"MD")&amp; " Days "
&amp;DATEDIF(Base_Data[[#This Row],[JD received date]],Base_Data[[#This Row],[DOJ]],"YM")&amp; " Months and "
&amp;DATEDIF(Base_Data[[#This Row],[JD received date]],Base_Data[[#This Row],[DOJ]],"Y") &amp;" Years"</f>
        <v>13 Days 2 Months and 0 Years</v>
      </c>
      <c r="T86" t="str">
        <f>DATEDIF(Base_Data[[#This Row],[JD received date]],Base_Data[[#This Row],[Offer date]],"D")&amp; " Days "
&amp; DATEDIF(Base_Data[[#This Row],[JD received date]],Base_Data[[#This Row],[Offer date]],"M")&amp; " Months and "
&amp;DATEDIF(Base_Data[[#This Row],[JD received date]],Base_Data[[#This Row],[Offer date]],"Y")&amp; " Years"</f>
        <v>4 Days 0 Months and 0 Years</v>
      </c>
      <c r="U86" t="str">
        <f>IF(Base_Data[[#This Row],[Offer Drop Date(if any)]]="","",
IF(ISNUMBER(Base_Data[[#This Row],[Offer Drop Date(if any)]]),
"Q" &amp;ROUNDUP(MONTH(Base_Data[[#This Row],[Offer Drop Date(if any)]]/3),0),""))</f>
        <v/>
      </c>
      <c r="V86" t="str">
        <f>IF(AND(Base_Data[[#This Row],[DOJ]]&lt;&gt;"",Base_Data[[#This Row],[DOJ]]&lt;=Base_Data[[#This Row],[JD received date]]+120),"Yes","No")</f>
        <v>Yes</v>
      </c>
      <c r="W86" t="str">
        <f>IF(OR(Base_Data[[#This Row],[Source]]="Direct", Base_Data[[#This Row],[Source]]="Referral"),"Internal Fill", "External Fill")</f>
        <v>External Fill</v>
      </c>
    </row>
    <row r="87" spans="1:23" x14ac:dyDescent="0.3">
      <c r="A87">
        <v>85</v>
      </c>
      <c r="B87" t="s">
        <v>40</v>
      </c>
      <c r="C87" t="s">
        <v>20</v>
      </c>
      <c r="D87" t="s">
        <v>21</v>
      </c>
      <c r="E87" t="s">
        <v>44</v>
      </c>
      <c r="F87" t="s">
        <v>22</v>
      </c>
      <c r="G87" t="s">
        <v>23</v>
      </c>
      <c r="H87" t="s">
        <v>24</v>
      </c>
      <c r="I87" s="13">
        <v>45159</v>
      </c>
      <c r="J87" s="13">
        <v>45097</v>
      </c>
      <c r="K87" s="13">
        <v>45127</v>
      </c>
      <c r="L87" s="13" t="s">
        <v>19</v>
      </c>
      <c r="M87" s="13" t="s">
        <v>19</v>
      </c>
      <c r="N87" t="str">
        <f>TEXT(Base_Data[[#This Row],[Offer date]],"YYY")</f>
        <v>2023</v>
      </c>
      <c r="O87" t="str">
        <f>TEXT(Base_Data[[#This Row],[Offer date]],"MMM")</f>
        <v>Jul</v>
      </c>
      <c r="P87" t="str">
        <f>"Q"&amp;ROUNDUP(MONTH(Base_Data[[#This Row],[Offer date]])/3,0)</f>
        <v>Q3</v>
      </c>
      <c r="Q87" t="str">
        <f>TEXT(Base_Data[[#This Row],[DOJ]],"MMM")</f>
        <v>Aug</v>
      </c>
      <c r="R87" t="str">
        <f>"Q"&amp;ROUNDUP(MONTH(Base_Data[[#This Row],[DOJ]])/3,0)</f>
        <v>Q3</v>
      </c>
      <c r="S87" s="12" t="str">
        <f>DATEDIF(Base_Data[[#This Row],[JD received date]],Base_Data[[#This Row],[DOJ]],"MD")&amp; " Days "
&amp;DATEDIF(Base_Data[[#This Row],[JD received date]],Base_Data[[#This Row],[DOJ]],"YM")&amp; " Months and "
&amp;DATEDIF(Base_Data[[#This Row],[JD received date]],Base_Data[[#This Row],[DOJ]],"Y") &amp;" Years"</f>
        <v>1 Days 2 Months and 0 Years</v>
      </c>
      <c r="T87" t="str">
        <f>DATEDIF(Base_Data[[#This Row],[JD received date]],Base_Data[[#This Row],[Offer date]],"D")&amp; " Days "
&amp; DATEDIF(Base_Data[[#This Row],[JD received date]],Base_Data[[#This Row],[Offer date]],"M")&amp; " Months and "
&amp;DATEDIF(Base_Data[[#This Row],[JD received date]],Base_Data[[#This Row],[Offer date]],"Y")&amp; " Years"</f>
        <v>30 Days 1 Months and 0 Years</v>
      </c>
      <c r="U87" t="str">
        <f>IF(Base_Data[[#This Row],[Offer Drop Date(if any)]]="","",
IF(ISNUMBER(Base_Data[[#This Row],[Offer Drop Date(if any)]]),
"Q" &amp;ROUNDUP(MONTH(Base_Data[[#This Row],[Offer Drop Date(if any)]]/3),0),""))</f>
        <v/>
      </c>
      <c r="V87" t="str">
        <f>IF(AND(Base_Data[[#This Row],[DOJ]]&lt;&gt;"",Base_Data[[#This Row],[DOJ]]&lt;=Base_Data[[#This Row],[JD received date]]+120),"Yes","No")</f>
        <v>Yes</v>
      </c>
      <c r="W87" t="str">
        <f>IF(OR(Base_Data[[#This Row],[Source]]="Direct", Base_Data[[#This Row],[Source]]="Referral"),"Internal Fill", "External Fill")</f>
        <v>Internal Fill</v>
      </c>
    </row>
    <row r="88" spans="1:23" x14ac:dyDescent="0.3">
      <c r="A88">
        <v>86</v>
      </c>
      <c r="B88" t="s">
        <v>41</v>
      </c>
      <c r="C88" t="s">
        <v>33</v>
      </c>
      <c r="D88" t="s">
        <v>31</v>
      </c>
      <c r="E88" t="s">
        <v>42</v>
      </c>
      <c r="F88" t="s">
        <v>26</v>
      </c>
      <c r="G88" t="s">
        <v>23</v>
      </c>
      <c r="H88" t="s">
        <v>24</v>
      </c>
      <c r="I88" s="13">
        <v>45145</v>
      </c>
      <c r="J88" s="13">
        <v>45092</v>
      </c>
      <c r="K88" s="13">
        <v>45124</v>
      </c>
      <c r="L88" s="13" t="s">
        <v>19</v>
      </c>
      <c r="M88" s="13" t="s">
        <v>19</v>
      </c>
      <c r="N88" t="str">
        <f>TEXT(Base_Data[[#This Row],[Offer date]],"YYY")</f>
        <v>2023</v>
      </c>
      <c r="O88" t="str">
        <f>TEXT(Base_Data[[#This Row],[Offer date]],"MMM")</f>
        <v>Jul</v>
      </c>
      <c r="P88" t="str">
        <f>"Q"&amp;ROUNDUP(MONTH(Base_Data[[#This Row],[Offer date]])/3,0)</f>
        <v>Q3</v>
      </c>
      <c r="Q88" t="str">
        <f>TEXT(Base_Data[[#This Row],[DOJ]],"MMM")</f>
        <v>Aug</v>
      </c>
      <c r="R88" t="str">
        <f>"Q"&amp;ROUNDUP(MONTH(Base_Data[[#This Row],[DOJ]])/3,0)</f>
        <v>Q3</v>
      </c>
      <c r="S88" s="12" t="str">
        <f>DATEDIF(Base_Data[[#This Row],[JD received date]],Base_Data[[#This Row],[DOJ]],"MD")&amp; " Days "
&amp;DATEDIF(Base_Data[[#This Row],[JD received date]],Base_Data[[#This Row],[DOJ]],"YM")&amp; " Months and "
&amp;DATEDIF(Base_Data[[#This Row],[JD received date]],Base_Data[[#This Row],[DOJ]],"Y") &amp;" Years"</f>
        <v>23 Days 1 Months and 0 Years</v>
      </c>
      <c r="T88" t="str">
        <f>DATEDIF(Base_Data[[#This Row],[JD received date]],Base_Data[[#This Row],[Offer date]],"D")&amp; " Days "
&amp; DATEDIF(Base_Data[[#This Row],[JD received date]],Base_Data[[#This Row],[Offer date]],"M")&amp; " Months and "
&amp;DATEDIF(Base_Data[[#This Row],[JD received date]],Base_Data[[#This Row],[Offer date]],"Y")&amp; " Years"</f>
        <v>32 Days 1 Months and 0 Years</v>
      </c>
      <c r="U88" t="str">
        <f>IF(Base_Data[[#This Row],[Offer Drop Date(if any)]]="","",
IF(ISNUMBER(Base_Data[[#This Row],[Offer Drop Date(if any)]]),
"Q" &amp;ROUNDUP(MONTH(Base_Data[[#This Row],[Offer Drop Date(if any)]]/3),0),""))</f>
        <v/>
      </c>
      <c r="V88" t="str">
        <f>IF(AND(Base_Data[[#This Row],[DOJ]]&lt;&gt;"",Base_Data[[#This Row],[DOJ]]&lt;=Base_Data[[#This Row],[JD received date]]+120),"Yes","No")</f>
        <v>Yes</v>
      </c>
      <c r="W88" t="str">
        <f>IF(OR(Base_Data[[#This Row],[Source]]="Direct", Base_Data[[#This Row],[Source]]="Referral"),"Internal Fill", "External Fill")</f>
        <v>Internal Fill</v>
      </c>
    </row>
    <row r="89" spans="1:23" x14ac:dyDescent="0.3">
      <c r="A89">
        <v>87</v>
      </c>
      <c r="B89" t="s">
        <v>40</v>
      </c>
      <c r="C89" t="s">
        <v>20</v>
      </c>
      <c r="D89" t="s">
        <v>21</v>
      </c>
      <c r="E89" t="s">
        <v>43</v>
      </c>
      <c r="F89" t="s">
        <v>22</v>
      </c>
      <c r="G89" t="s">
        <v>23</v>
      </c>
      <c r="H89" t="s">
        <v>24</v>
      </c>
      <c r="I89" s="13">
        <v>45166</v>
      </c>
      <c r="J89" s="13">
        <v>45062</v>
      </c>
      <c r="K89" s="13">
        <v>45126</v>
      </c>
      <c r="L89" s="13" t="s">
        <v>19</v>
      </c>
      <c r="M89" s="13" t="s">
        <v>19</v>
      </c>
      <c r="N89" t="str">
        <f>TEXT(Base_Data[[#This Row],[Offer date]],"YYY")</f>
        <v>2023</v>
      </c>
      <c r="O89" t="str">
        <f>TEXT(Base_Data[[#This Row],[Offer date]],"MMM")</f>
        <v>Jul</v>
      </c>
      <c r="P89" t="str">
        <f>"Q"&amp;ROUNDUP(MONTH(Base_Data[[#This Row],[Offer date]])/3,0)</f>
        <v>Q3</v>
      </c>
      <c r="Q89" t="str">
        <f>TEXT(Base_Data[[#This Row],[DOJ]],"MMM")</f>
        <v>Aug</v>
      </c>
      <c r="R89" t="str">
        <f>"Q"&amp;ROUNDUP(MONTH(Base_Data[[#This Row],[DOJ]])/3,0)</f>
        <v>Q3</v>
      </c>
      <c r="S89" s="12" t="str">
        <f>DATEDIF(Base_Data[[#This Row],[JD received date]],Base_Data[[#This Row],[DOJ]],"MD")&amp; " Days "
&amp;DATEDIF(Base_Data[[#This Row],[JD received date]],Base_Data[[#This Row],[DOJ]],"YM")&amp; " Months and "
&amp;DATEDIF(Base_Data[[#This Row],[JD received date]],Base_Data[[#This Row],[DOJ]],"Y") &amp;" Years"</f>
        <v>12 Days 3 Months and 0 Years</v>
      </c>
      <c r="T89" t="str">
        <f>DATEDIF(Base_Data[[#This Row],[JD received date]],Base_Data[[#This Row],[Offer date]],"D")&amp; " Days "
&amp; DATEDIF(Base_Data[[#This Row],[JD received date]],Base_Data[[#This Row],[Offer date]],"M")&amp; " Months and "
&amp;DATEDIF(Base_Data[[#This Row],[JD received date]],Base_Data[[#This Row],[Offer date]],"Y")&amp; " Years"</f>
        <v>64 Days 2 Months and 0 Years</v>
      </c>
      <c r="U89" t="str">
        <f>IF(Base_Data[[#This Row],[Offer Drop Date(if any)]]="","",
IF(ISNUMBER(Base_Data[[#This Row],[Offer Drop Date(if any)]]),
"Q" &amp;ROUNDUP(MONTH(Base_Data[[#This Row],[Offer Drop Date(if any)]]/3),0),""))</f>
        <v/>
      </c>
      <c r="V89" t="str">
        <f>IF(AND(Base_Data[[#This Row],[DOJ]]&lt;&gt;"",Base_Data[[#This Row],[DOJ]]&lt;=Base_Data[[#This Row],[JD received date]]+120),"Yes","No")</f>
        <v>Yes</v>
      </c>
      <c r="W89" t="str">
        <f>IF(OR(Base_Data[[#This Row],[Source]]="Direct", Base_Data[[#This Row],[Source]]="Referral"),"Internal Fill", "External Fill")</f>
        <v>Internal Fill</v>
      </c>
    </row>
    <row r="90" spans="1:23" x14ac:dyDescent="0.3">
      <c r="A90">
        <v>88</v>
      </c>
      <c r="B90" t="s">
        <v>40</v>
      </c>
      <c r="C90" t="s">
        <v>20</v>
      </c>
      <c r="D90" t="s">
        <v>21</v>
      </c>
      <c r="E90" t="s">
        <v>42</v>
      </c>
      <c r="F90" t="s">
        <v>22</v>
      </c>
      <c r="G90" t="s">
        <v>23</v>
      </c>
      <c r="H90" t="s">
        <v>24</v>
      </c>
      <c r="I90" s="13">
        <v>45168</v>
      </c>
      <c r="J90" s="13">
        <v>45121</v>
      </c>
      <c r="K90" s="13">
        <v>45124</v>
      </c>
      <c r="L90" s="13" t="s">
        <v>19</v>
      </c>
      <c r="M90" s="13" t="s">
        <v>19</v>
      </c>
      <c r="N90" t="str">
        <f>TEXT(Base_Data[[#This Row],[Offer date]],"YYY")</f>
        <v>2023</v>
      </c>
      <c r="O90" t="str">
        <f>TEXT(Base_Data[[#This Row],[Offer date]],"MMM")</f>
        <v>Jul</v>
      </c>
      <c r="P90" t="str">
        <f>"Q"&amp;ROUNDUP(MONTH(Base_Data[[#This Row],[Offer date]])/3,0)</f>
        <v>Q3</v>
      </c>
      <c r="Q90" t="str">
        <f>TEXT(Base_Data[[#This Row],[DOJ]],"MMM")</f>
        <v>Aug</v>
      </c>
      <c r="R90" t="str">
        <f>"Q"&amp;ROUNDUP(MONTH(Base_Data[[#This Row],[DOJ]])/3,0)</f>
        <v>Q3</v>
      </c>
      <c r="S90" s="12" t="str">
        <f>DATEDIF(Base_Data[[#This Row],[JD received date]],Base_Data[[#This Row],[DOJ]],"MD")&amp; " Days "
&amp;DATEDIF(Base_Data[[#This Row],[JD received date]],Base_Data[[#This Row],[DOJ]],"YM")&amp; " Months and "
&amp;DATEDIF(Base_Data[[#This Row],[JD received date]],Base_Data[[#This Row],[DOJ]],"Y") &amp;" Years"</f>
        <v>16 Days 1 Months and 0 Years</v>
      </c>
      <c r="T90" t="str">
        <f>DATEDIF(Base_Data[[#This Row],[JD received date]],Base_Data[[#This Row],[Offer date]],"D")&amp; " Days "
&amp; DATEDIF(Base_Data[[#This Row],[JD received date]],Base_Data[[#This Row],[Offer date]],"M")&amp; " Months and "
&amp;DATEDIF(Base_Data[[#This Row],[JD received date]],Base_Data[[#This Row],[Offer date]],"Y")&amp; " Years"</f>
        <v>3 Days 0 Months and 0 Years</v>
      </c>
      <c r="U90" t="str">
        <f>IF(Base_Data[[#This Row],[Offer Drop Date(if any)]]="","",
IF(ISNUMBER(Base_Data[[#This Row],[Offer Drop Date(if any)]]),
"Q" &amp;ROUNDUP(MONTH(Base_Data[[#This Row],[Offer Drop Date(if any)]]/3),0),""))</f>
        <v/>
      </c>
      <c r="V90" t="str">
        <f>IF(AND(Base_Data[[#This Row],[DOJ]]&lt;&gt;"",Base_Data[[#This Row],[DOJ]]&lt;=Base_Data[[#This Row],[JD received date]]+120),"Yes","No")</f>
        <v>Yes</v>
      </c>
      <c r="W90" t="str">
        <f>IF(OR(Base_Data[[#This Row],[Source]]="Direct", Base_Data[[#This Row],[Source]]="Referral"),"Internal Fill", "External Fill")</f>
        <v>Internal Fill</v>
      </c>
    </row>
    <row r="91" spans="1:23" x14ac:dyDescent="0.3">
      <c r="A91">
        <v>89</v>
      </c>
      <c r="B91" t="s">
        <v>40</v>
      </c>
      <c r="C91" t="s">
        <v>20</v>
      </c>
      <c r="D91" t="s">
        <v>21</v>
      </c>
      <c r="E91" t="s">
        <v>43</v>
      </c>
      <c r="F91" t="s">
        <v>26</v>
      </c>
      <c r="G91" t="s">
        <v>23</v>
      </c>
      <c r="H91" t="s">
        <v>24</v>
      </c>
      <c r="I91" s="13">
        <v>45184</v>
      </c>
      <c r="J91" s="13">
        <v>45117</v>
      </c>
      <c r="K91" s="13">
        <v>45124</v>
      </c>
      <c r="L91" s="13" t="s">
        <v>19</v>
      </c>
      <c r="M91" s="13" t="s">
        <v>19</v>
      </c>
      <c r="N91" t="str">
        <f>TEXT(Base_Data[[#This Row],[Offer date]],"YYY")</f>
        <v>2023</v>
      </c>
      <c r="O91" t="str">
        <f>TEXT(Base_Data[[#This Row],[Offer date]],"MMM")</f>
        <v>Jul</v>
      </c>
      <c r="P91" t="str">
        <f>"Q"&amp;ROUNDUP(MONTH(Base_Data[[#This Row],[Offer date]])/3,0)</f>
        <v>Q3</v>
      </c>
      <c r="Q91" t="str">
        <f>TEXT(Base_Data[[#This Row],[DOJ]],"MMM")</f>
        <v>Sep</v>
      </c>
      <c r="R91" t="str">
        <f>"Q"&amp;ROUNDUP(MONTH(Base_Data[[#This Row],[DOJ]])/3,0)</f>
        <v>Q3</v>
      </c>
      <c r="S91" s="12" t="str">
        <f>DATEDIF(Base_Data[[#This Row],[JD received date]],Base_Data[[#This Row],[DOJ]],"MD")&amp; " Days "
&amp;DATEDIF(Base_Data[[#This Row],[JD received date]],Base_Data[[#This Row],[DOJ]],"YM")&amp; " Months and "
&amp;DATEDIF(Base_Data[[#This Row],[JD received date]],Base_Data[[#This Row],[DOJ]],"Y") &amp;" Years"</f>
        <v>5 Days 2 Months and 0 Years</v>
      </c>
      <c r="T91" t="str">
        <f>DATEDIF(Base_Data[[#This Row],[JD received date]],Base_Data[[#This Row],[Offer date]],"D")&amp; " Days "
&amp; DATEDIF(Base_Data[[#This Row],[JD received date]],Base_Data[[#This Row],[Offer date]],"M")&amp; " Months and "
&amp;DATEDIF(Base_Data[[#This Row],[JD received date]],Base_Data[[#This Row],[Offer date]],"Y")&amp; " Years"</f>
        <v>7 Days 0 Months and 0 Years</v>
      </c>
      <c r="U91" t="str">
        <f>IF(Base_Data[[#This Row],[Offer Drop Date(if any)]]="","",
IF(ISNUMBER(Base_Data[[#This Row],[Offer Drop Date(if any)]]),
"Q" &amp;ROUNDUP(MONTH(Base_Data[[#This Row],[Offer Drop Date(if any)]]/3),0),""))</f>
        <v/>
      </c>
      <c r="V91" t="str">
        <f>IF(AND(Base_Data[[#This Row],[DOJ]]&lt;&gt;"",Base_Data[[#This Row],[DOJ]]&lt;=Base_Data[[#This Row],[JD received date]]+120),"Yes","No")</f>
        <v>Yes</v>
      </c>
      <c r="W91" t="str">
        <f>IF(OR(Base_Data[[#This Row],[Source]]="Direct", Base_Data[[#This Row],[Source]]="Referral"),"Internal Fill", "External Fill")</f>
        <v>Internal Fill</v>
      </c>
    </row>
    <row r="92" spans="1:23" x14ac:dyDescent="0.3">
      <c r="A92">
        <v>90</v>
      </c>
      <c r="B92" t="s">
        <v>41</v>
      </c>
      <c r="C92" t="s">
        <v>32</v>
      </c>
      <c r="D92" t="s">
        <v>31</v>
      </c>
      <c r="E92" t="s">
        <v>42</v>
      </c>
      <c r="F92" t="s">
        <v>26</v>
      </c>
      <c r="G92" t="s">
        <v>23</v>
      </c>
      <c r="H92" t="s">
        <v>24</v>
      </c>
      <c r="I92" s="13">
        <v>45156</v>
      </c>
      <c r="J92" s="13">
        <v>45131</v>
      </c>
      <c r="K92" s="13">
        <v>45131</v>
      </c>
      <c r="L92" s="13" t="s">
        <v>19</v>
      </c>
      <c r="M92" s="13" t="s">
        <v>19</v>
      </c>
      <c r="N92" t="str">
        <f>TEXT(Base_Data[[#This Row],[Offer date]],"YYY")</f>
        <v>2023</v>
      </c>
      <c r="O92" t="str">
        <f>TEXT(Base_Data[[#This Row],[Offer date]],"MMM")</f>
        <v>Jul</v>
      </c>
      <c r="P92" t="str">
        <f>"Q"&amp;ROUNDUP(MONTH(Base_Data[[#This Row],[Offer date]])/3,0)</f>
        <v>Q3</v>
      </c>
      <c r="Q92" t="str">
        <f>TEXT(Base_Data[[#This Row],[DOJ]],"MMM")</f>
        <v>Aug</v>
      </c>
      <c r="R92" t="str">
        <f>"Q"&amp;ROUNDUP(MONTH(Base_Data[[#This Row],[DOJ]])/3,0)</f>
        <v>Q3</v>
      </c>
      <c r="S92" s="12" t="str">
        <f>DATEDIF(Base_Data[[#This Row],[JD received date]],Base_Data[[#This Row],[DOJ]],"MD")&amp; " Days "
&amp;DATEDIF(Base_Data[[#This Row],[JD received date]],Base_Data[[#This Row],[DOJ]],"YM")&amp; " Months and "
&amp;DATEDIF(Base_Data[[#This Row],[JD received date]],Base_Data[[#This Row],[DOJ]],"Y") &amp;" Years"</f>
        <v>25 Days 0 Months and 0 Years</v>
      </c>
      <c r="T92" t="str">
        <f>DATEDIF(Base_Data[[#This Row],[JD received date]],Base_Data[[#This Row],[Offer date]],"D")&amp; " Days "
&amp; DATEDIF(Base_Data[[#This Row],[JD received date]],Base_Data[[#This Row],[Offer date]],"M")&amp; " Months and "
&amp;DATEDIF(Base_Data[[#This Row],[JD received date]],Base_Data[[#This Row],[Offer date]],"Y")&amp; " Years"</f>
        <v>0 Days 0 Months and 0 Years</v>
      </c>
      <c r="U92" t="str">
        <f>IF(Base_Data[[#This Row],[Offer Drop Date(if any)]]="","",
IF(ISNUMBER(Base_Data[[#This Row],[Offer Drop Date(if any)]]),
"Q" &amp;ROUNDUP(MONTH(Base_Data[[#This Row],[Offer Drop Date(if any)]]/3),0),""))</f>
        <v/>
      </c>
      <c r="V92" t="str">
        <f>IF(AND(Base_Data[[#This Row],[DOJ]]&lt;&gt;"",Base_Data[[#This Row],[DOJ]]&lt;=Base_Data[[#This Row],[JD received date]]+120),"Yes","No")</f>
        <v>Yes</v>
      </c>
      <c r="W92" t="str">
        <f>IF(OR(Base_Data[[#This Row],[Source]]="Direct", Base_Data[[#This Row],[Source]]="Referral"),"Internal Fill", "External Fill")</f>
        <v>Internal Fill</v>
      </c>
    </row>
    <row r="93" spans="1:23" x14ac:dyDescent="0.3">
      <c r="A93">
        <v>91</v>
      </c>
      <c r="B93" t="s">
        <v>39</v>
      </c>
      <c r="C93" t="s">
        <v>20</v>
      </c>
      <c r="D93" t="s">
        <v>21</v>
      </c>
      <c r="E93" t="s">
        <v>43</v>
      </c>
      <c r="F93" t="s">
        <v>22</v>
      </c>
      <c r="G93" t="s">
        <v>23</v>
      </c>
      <c r="H93" t="s">
        <v>27</v>
      </c>
      <c r="I93" s="13">
        <v>45140</v>
      </c>
      <c r="J93" s="13">
        <v>45125</v>
      </c>
      <c r="K93" s="13">
        <v>45132</v>
      </c>
      <c r="L93" s="13">
        <v>45139</v>
      </c>
      <c r="M93" s="13">
        <v>45527</v>
      </c>
      <c r="N93" t="str">
        <f>TEXT(Base_Data[[#This Row],[Offer date]],"YYY")</f>
        <v>2023</v>
      </c>
      <c r="O93" t="str">
        <f>TEXT(Base_Data[[#This Row],[Offer date]],"MMM")</f>
        <v>Jul</v>
      </c>
      <c r="P93" t="str">
        <f>"Q"&amp;ROUNDUP(MONTH(Base_Data[[#This Row],[Offer date]])/3,0)</f>
        <v>Q3</v>
      </c>
      <c r="Q93" t="str">
        <f>TEXT(Base_Data[[#This Row],[DOJ]],"MMM")</f>
        <v>Aug</v>
      </c>
      <c r="R93" t="str">
        <f>"Q"&amp;ROUNDUP(MONTH(Base_Data[[#This Row],[DOJ]])/3,0)</f>
        <v>Q3</v>
      </c>
      <c r="S93" s="12" t="str">
        <f>DATEDIF(Base_Data[[#This Row],[JD received date]],Base_Data[[#This Row],[DOJ]],"MD")&amp; " Days "
&amp;DATEDIF(Base_Data[[#This Row],[JD received date]],Base_Data[[#This Row],[DOJ]],"YM")&amp; " Months and "
&amp;DATEDIF(Base_Data[[#This Row],[JD received date]],Base_Data[[#This Row],[DOJ]],"Y") &amp;" Years"</f>
        <v>15 Days 0 Months and 0 Years</v>
      </c>
      <c r="T93" t="str">
        <f>DATEDIF(Base_Data[[#This Row],[JD received date]],Base_Data[[#This Row],[Offer date]],"D")&amp; " Days "
&amp; DATEDIF(Base_Data[[#This Row],[JD received date]],Base_Data[[#This Row],[Offer date]],"M")&amp; " Months and "
&amp;DATEDIF(Base_Data[[#This Row],[JD received date]],Base_Data[[#This Row],[Offer date]],"Y")&amp; " Years"</f>
        <v>7 Days 0 Months and 0 Years</v>
      </c>
      <c r="U93" t="str">
        <f>IF(Base_Data[[#This Row],[Offer Drop Date(if any)]]="","",
IF(ISNUMBER(Base_Data[[#This Row],[Offer Drop Date(if any)]]),
"Q" &amp;ROUNDUP(MONTH(Base_Data[[#This Row],[Offer Drop Date(if any)]]/3),0),""))</f>
        <v>Q3</v>
      </c>
      <c r="V93" t="str">
        <f>IF(AND(Base_Data[[#This Row],[DOJ]]&lt;&gt;"",Base_Data[[#This Row],[DOJ]]&lt;=Base_Data[[#This Row],[JD received date]]+120),"Yes","No")</f>
        <v>Yes</v>
      </c>
      <c r="W93" t="str">
        <f>IF(OR(Base_Data[[#This Row],[Source]]="Direct", Base_Data[[#This Row],[Source]]="Referral"),"Internal Fill", "External Fill")</f>
        <v>Internal Fill</v>
      </c>
    </row>
    <row r="94" spans="1:23" x14ac:dyDescent="0.3">
      <c r="A94">
        <v>92</v>
      </c>
      <c r="B94" t="s">
        <v>40</v>
      </c>
      <c r="C94" t="s">
        <v>33</v>
      </c>
      <c r="D94" t="s">
        <v>31</v>
      </c>
      <c r="E94" t="s">
        <v>44</v>
      </c>
      <c r="F94" t="s">
        <v>22</v>
      </c>
      <c r="G94" t="s">
        <v>23</v>
      </c>
      <c r="H94" t="s">
        <v>24</v>
      </c>
      <c r="I94" s="13">
        <v>45145</v>
      </c>
      <c r="J94" s="13">
        <v>45048</v>
      </c>
      <c r="K94" s="13">
        <v>45132</v>
      </c>
      <c r="L94" s="13" t="s">
        <v>19</v>
      </c>
      <c r="M94" s="13" t="s">
        <v>19</v>
      </c>
      <c r="N94" t="str">
        <f>TEXT(Base_Data[[#This Row],[Offer date]],"YYY")</f>
        <v>2023</v>
      </c>
      <c r="O94" t="str">
        <f>TEXT(Base_Data[[#This Row],[Offer date]],"MMM")</f>
        <v>Jul</v>
      </c>
      <c r="P94" t="str">
        <f>"Q"&amp;ROUNDUP(MONTH(Base_Data[[#This Row],[Offer date]])/3,0)</f>
        <v>Q3</v>
      </c>
      <c r="Q94" t="str">
        <f>TEXT(Base_Data[[#This Row],[DOJ]],"MMM")</f>
        <v>Aug</v>
      </c>
      <c r="R94" t="str">
        <f>"Q"&amp;ROUNDUP(MONTH(Base_Data[[#This Row],[DOJ]])/3,0)</f>
        <v>Q3</v>
      </c>
      <c r="S94" s="12" t="str">
        <f>DATEDIF(Base_Data[[#This Row],[JD received date]],Base_Data[[#This Row],[DOJ]],"MD")&amp; " Days "
&amp;DATEDIF(Base_Data[[#This Row],[JD received date]],Base_Data[[#This Row],[DOJ]],"YM")&amp; " Months and "
&amp;DATEDIF(Base_Data[[#This Row],[JD received date]],Base_Data[[#This Row],[DOJ]],"Y") &amp;" Years"</f>
        <v>5 Days 3 Months and 0 Years</v>
      </c>
      <c r="T94" t="str">
        <f>DATEDIF(Base_Data[[#This Row],[JD received date]],Base_Data[[#This Row],[Offer date]],"D")&amp; " Days "
&amp; DATEDIF(Base_Data[[#This Row],[JD received date]],Base_Data[[#This Row],[Offer date]],"M")&amp; " Months and "
&amp;DATEDIF(Base_Data[[#This Row],[JD received date]],Base_Data[[#This Row],[Offer date]],"Y")&amp; " Years"</f>
        <v>84 Days 2 Months and 0 Years</v>
      </c>
      <c r="U94" t="str">
        <f>IF(Base_Data[[#This Row],[Offer Drop Date(if any)]]="","",
IF(ISNUMBER(Base_Data[[#This Row],[Offer Drop Date(if any)]]),
"Q" &amp;ROUNDUP(MONTH(Base_Data[[#This Row],[Offer Drop Date(if any)]]/3),0),""))</f>
        <v/>
      </c>
      <c r="V94" t="str">
        <f>IF(AND(Base_Data[[#This Row],[DOJ]]&lt;&gt;"",Base_Data[[#This Row],[DOJ]]&lt;=Base_Data[[#This Row],[JD received date]]+120),"Yes","No")</f>
        <v>Yes</v>
      </c>
      <c r="W94" t="str">
        <f>IF(OR(Base_Data[[#This Row],[Source]]="Direct", Base_Data[[#This Row],[Source]]="Referral"),"Internal Fill", "External Fill")</f>
        <v>Internal Fill</v>
      </c>
    </row>
    <row r="95" spans="1:23" x14ac:dyDescent="0.3">
      <c r="A95">
        <v>93</v>
      </c>
      <c r="B95" t="s">
        <v>40</v>
      </c>
      <c r="C95" t="s">
        <v>20</v>
      </c>
      <c r="D95" t="s">
        <v>21</v>
      </c>
      <c r="E95" t="s">
        <v>42</v>
      </c>
      <c r="F95" t="s">
        <v>22</v>
      </c>
      <c r="G95" t="s">
        <v>29</v>
      </c>
      <c r="H95" t="s">
        <v>24</v>
      </c>
      <c r="I95" s="13">
        <v>45196</v>
      </c>
      <c r="J95" s="13">
        <v>45128</v>
      </c>
      <c r="K95" s="13">
        <v>45134</v>
      </c>
      <c r="L95" s="13" t="s">
        <v>19</v>
      </c>
      <c r="M95" s="13" t="s">
        <v>19</v>
      </c>
      <c r="N95" t="str">
        <f>TEXT(Base_Data[[#This Row],[Offer date]],"YYY")</f>
        <v>2023</v>
      </c>
      <c r="O95" t="str">
        <f>TEXT(Base_Data[[#This Row],[Offer date]],"MMM")</f>
        <v>Jul</v>
      </c>
      <c r="P95" t="str">
        <f>"Q"&amp;ROUNDUP(MONTH(Base_Data[[#This Row],[Offer date]])/3,0)</f>
        <v>Q3</v>
      </c>
      <c r="Q95" t="str">
        <f>TEXT(Base_Data[[#This Row],[DOJ]],"MMM")</f>
        <v>Sep</v>
      </c>
      <c r="R95" t="str">
        <f>"Q"&amp;ROUNDUP(MONTH(Base_Data[[#This Row],[DOJ]])/3,0)</f>
        <v>Q3</v>
      </c>
      <c r="S95" s="12" t="str">
        <f>DATEDIF(Base_Data[[#This Row],[JD received date]],Base_Data[[#This Row],[DOJ]],"MD")&amp; " Days "
&amp;DATEDIF(Base_Data[[#This Row],[JD received date]],Base_Data[[#This Row],[DOJ]],"YM")&amp; " Months and "
&amp;DATEDIF(Base_Data[[#This Row],[JD received date]],Base_Data[[#This Row],[DOJ]],"Y") &amp;" Years"</f>
        <v>6 Days 2 Months and 0 Years</v>
      </c>
      <c r="T95" t="str">
        <f>DATEDIF(Base_Data[[#This Row],[JD received date]],Base_Data[[#This Row],[Offer date]],"D")&amp; " Days "
&amp; DATEDIF(Base_Data[[#This Row],[JD received date]],Base_Data[[#This Row],[Offer date]],"M")&amp; " Months and "
&amp;DATEDIF(Base_Data[[#This Row],[JD received date]],Base_Data[[#This Row],[Offer date]],"Y")&amp; " Years"</f>
        <v>6 Days 0 Months and 0 Years</v>
      </c>
      <c r="U95" t="str">
        <f>IF(Base_Data[[#This Row],[Offer Drop Date(if any)]]="","",
IF(ISNUMBER(Base_Data[[#This Row],[Offer Drop Date(if any)]]),
"Q" &amp;ROUNDUP(MONTH(Base_Data[[#This Row],[Offer Drop Date(if any)]]/3),0),""))</f>
        <v/>
      </c>
      <c r="V95" t="str">
        <f>IF(AND(Base_Data[[#This Row],[DOJ]]&lt;&gt;"",Base_Data[[#This Row],[DOJ]]&lt;=Base_Data[[#This Row],[JD received date]]+120),"Yes","No")</f>
        <v>Yes</v>
      </c>
      <c r="W95" t="str">
        <f>IF(OR(Base_Data[[#This Row],[Source]]="Direct", Base_Data[[#This Row],[Source]]="Referral"),"Internal Fill", "External Fill")</f>
        <v>External Fill</v>
      </c>
    </row>
    <row r="96" spans="1:23" x14ac:dyDescent="0.3">
      <c r="A96">
        <v>94</v>
      </c>
      <c r="B96" t="s">
        <v>37</v>
      </c>
      <c r="C96" t="s">
        <v>35</v>
      </c>
      <c r="D96" t="s">
        <v>31</v>
      </c>
      <c r="E96" t="s">
        <v>43</v>
      </c>
      <c r="F96" t="s">
        <v>25</v>
      </c>
      <c r="G96" t="s">
        <v>23</v>
      </c>
      <c r="H96" t="s">
        <v>24</v>
      </c>
      <c r="I96" s="13">
        <v>45139</v>
      </c>
      <c r="J96" s="13">
        <v>45078</v>
      </c>
      <c r="K96" s="13">
        <v>45138</v>
      </c>
      <c r="L96" s="13" t="s">
        <v>19</v>
      </c>
      <c r="M96" s="13" t="s">
        <v>19</v>
      </c>
      <c r="N96" t="str">
        <f>TEXT(Base_Data[[#This Row],[Offer date]],"YYY")</f>
        <v>2023</v>
      </c>
      <c r="O96" t="str">
        <f>TEXT(Base_Data[[#This Row],[Offer date]],"MMM")</f>
        <v>Jul</v>
      </c>
      <c r="P96" t="str">
        <f>"Q"&amp;ROUNDUP(MONTH(Base_Data[[#This Row],[Offer date]])/3,0)</f>
        <v>Q3</v>
      </c>
      <c r="Q96" t="str">
        <f>TEXT(Base_Data[[#This Row],[DOJ]],"MMM")</f>
        <v>Aug</v>
      </c>
      <c r="R96" t="str">
        <f>"Q"&amp;ROUNDUP(MONTH(Base_Data[[#This Row],[DOJ]])/3,0)</f>
        <v>Q3</v>
      </c>
      <c r="S96" s="12" t="str">
        <f>DATEDIF(Base_Data[[#This Row],[JD received date]],Base_Data[[#This Row],[DOJ]],"MD")&amp; " Days "
&amp;DATEDIF(Base_Data[[#This Row],[JD received date]],Base_Data[[#This Row],[DOJ]],"YM")&amp; " Months and "
&amp;DATEDIF(Base_Data[[#This Row],[JD received date]],Base_Data[[#This Row],[DOJ]],"Y") &amp;" Years"</f>
        <v>0 Days 2 Months and 0 Years</v>
      </c>
      <c r="T96" t="str">
        <f>DATEDIF(Base_Data[[#This Row],[JD received date]],Base_Data[[#This Row],[Offer date]],"D")&amp; " Days "
&amp; DATEDIF(Base_Data[[#This Row],[JD received date]],Base_Data[[#This Row],[Offer date]],"M")&amp; " Months and "
&amp;DATEDIF(Base_Data[[#This Row],[JD received date]],Base_Data[[#This Row],[Offer date]],"Y")&amp; " Years"</f>
        <v>60 Days 1 Months and 0 Years</v>
      </c>
      <c r="U96" t="str">
        <f>IF(Base_Data[[#This Row],[Offer Drop Date(if any)]]="","",
IF(ISNUMBER(Base_Data[[#This Row],[Offer Drop Date(if any)]]),
"Q" &amp;ROUNDUP(MONTH(Base_Data[[#This Row],[Offer Drop Date(if any)]]/3),0),""))</f>
        <v/>
      </c>
      <c r="V96" t="str">
        <f>IF(AND(Base_Data[[#This Row],[DOJ]]&lt;&gt;"",Base_Data[[#This Row],[DOJ]]&lt;=Base_Data[[#This Row],[JD received date]]+120),"Yes","No")</f>
        <v>Yes</v>
      </c>
      <c r="W96" t="str">
        <f>IF(OR(Base_Data[[#This Row],[Source]]="Direct", Base_Data[[#This Row],[Source]]="Referral"),"Internal Fill", "External Fill")</f>
        <v>Internal Fill</v>
      </c>
    </row>
    <row r="97" spans="1:23" x14ac:dyDescent="0.3">
      <c r="A97">
        <v>95</v>
      </c>
      <c r="B97" t="s">
        <v>41</v>
      </c>
      <c r="C97" t="s">
        <v>33</v>
      </c>
      <c r="D97" t="s">
        <v>31</v>
      </c>
      <c r="E97" t="s">
        <v>42</v>
      </c>
      <c r="F97" t="s">
        <v>22</v>
      </c>
      <c r="G97" t="s">
        <v>23</v>
      </c>
      <c r="H97" t="s">
        <v>27</v>
      </c>
      <c r="I97" s="13">
        <v>45161</v>
      </c>
      <c r="J97" s="13">
        <v>45121</v>
      </c>
      <c r="K97" s="13">
        <v>45138</v>
      </c>
      <c r="L97" s="13">
        <v>45161</v>
      </c>
      <c r="M97" s="13">
        <v>45527</v>
      </c>
      <c r="N97" t="str">
        <f>TEXT(Base_Data[[#This Row],[Offer date]],"YYY")</f>
        <v>2023</v>
      </c>
      <c r="O97" t="str">
        <f>TEXT(Base_Data[[#This Row],[Offer date]],"MMM")</f>
        <v>Jul</v>
      </c>
      <c r="P97" t="str">
        <f>"Q"&amp;ROUNDUP(MONTH(Base_Data[[#This Row],[Offer date]])/3,0)</f>
        <v>Q3</v>
      </c>
      <c r="Q97" t="str">
        <f>TEXT(Base_Data[[#This Row],[DOJ]],"MMM")</f>
        <v>Aug</v>
      </c>
      <c r="R97" t="str">
        <f>"Q"&amp;ROUNDUP(MONTH(Base_Data[[#This Row],[DOJ]])/3,0)</f>
        <v>Q3</v>
      </c>
      <c r="S97" s="12" t="str">
        <f>DATEDIF(Base_Data[[#This Row],[JD received date]],Base_Data[[#This Row],[DOJ]],"MD")&amp; " Days "
&amp;DATEDIF(Base_Data[[#This Row],[JD received date]],Base_Data[[#This Row],[DOJ]],"YM")&amp; " Months and "
&amp;DATEDIF(Base_Data[[#This Row],[JD received date]],Base_Data[[#This Row],[DOJ]],"Y") &amp;" Years"</f>
        <v>9 Days 1 Months and 0 Years</v>
      </c>
      <c r="T97" t="str">
        <f>DATEDIF(Base_Data[[#This Row],[JD received date]],Base_Data[[#This Row],[Offer date]],"D")&amp; " Days "
&amp; DATEDIF(Base_Data[[#This Row],[JD received date]],Base_Data[[#This Row],[Offer date]],"M")&amp; " Months and "
&amp;DATEDIF(Base_Data[[#This Row],[JD received date]],Base_Data[[#This Row],[Offer date]],"Y")&amp; " Years"</f>
        <v>17 Days 0 Months and 0 Years</v>
      </c>
      <c r="U97" t="str">
        <f>IF(Base_Data[[#This Row],[Offer Drop Date(if any)]]="","",
IF(ISNUMBER(Base_Data[[#This Row],[Offer Drop Date(if any)]]),
"Q" &amp;ROUNDUP(MONTH(Base_Data[[#This Row],[Offer Drop Date(if any)]]/3),0),""))</f>
        <v>Q3</v>
      </c>
      <c r="V97" t="str">
        <f>IF(AND(Base_Data[[#This Row],[DOJ]]&lt;&gt;"",Base_Data[[#This Row],[DOJ]]&lt;=Base_Data[[#This Row],[JD received date]]+120),"Yes","No")</f>
        <v>Yes</v>
      </c>
      <c r="W97" t="str">
        <f>IF(OR(Base_Data[[#This Row],[Source]]="Direct", Base_Data[[#This Row],[Source]]="Referral"),"Internal Fill", "External Fill")</f>
        <v>Internal Fill</v>
      </c>
    </row>
    <row r="98" spans="1:23" x14ac:dyDescent="0.3">
      <c r="A98">
        <v>96</v>
      </c>
      <c r="B98" t="s">
        <v>41</v>
      </c>
      <c r="C98" t="s">
        <v>33</v>
      </c>
      <c r="D98" t="s">
        <v>31</v>
      </c>
      <c r="E98" t="s">
        <v>42</v>
      </c>
      <c r="F98" t="s">
        <v>78</v>
      </c>
      <c r="G98" t="s">
        <v>23</v>
      </c>
      <c r="H98" t="s">
        <v>24</v>
      </c>
      <c r="I98" s="13">
        <v>45147</v>
      </c>
      <c r="J98" s="13">
        <v>45100</v>
      </c>
      <c r="K98" s="13">
        <v>45138</v>
      </c>
      <c r="L98" s="13" t="s">
        <v>19</v>
      </c>
      <c r="M98" s="13" t="s">
        <v>19</v>
      </c>
      <c r="N98" t="str">
        <f>TEXT(Base_Data[[#This Row],[Offer date]],"YYY")</f>
        <v>2023</v>
      </c>
      <c r="O98" t="str">
        <f>TEXT(Base_Data[[#This Row],[Offer date]],"MMM")</f>
        <v>Jul</v>
      </c>
      <c r="P98" t="str">
        <f>"Q"&amp;ROUNDUP(MONTH(Base_Data[[#This Row],[Offer date]])/3,0)</f>
        <v>Q3</v>
      </c>
      <c r="Q98" t="str">
        <f>TEXT(Base_Data[[#This Row],[DOJ]],"MMM")</f>
        <v>Aug</v>
      </c>
      <c r="R98" t="str">
        <f>"Q"&amp;ROUNDUP(MONTH(Base_Data[[#This Row],[DOJ]])/3,0)</f>
        <v>Q3</v>
      </c>
      <c r="S98" s="12" t="str">
        <f>DATEDIF(Base_Data[[#This Row],[JD received date]],Base_Data[[#This Row],[DOJ]],"MD")&amp; " Days "
&amp;DATEDIF(Base_Data[[#This Row],[JD received date]],Base_Data[[#This Row],[DOJ]],"YM")&amp; " Months and "
&amp;DATEDIF(Base_Data[[#This Row],[JD received date]],Base_Data[[#This Row],[DOJ]],"Y") &amp;" Years"</f>
        <v>17 Days 1 Months and 0 Years</v>
      </c>
      <c r="T98" t="str">
        <f>DATEDIF(Base_Data[[#This Row],[JD received date]],Base_Data[[#This Row],[Offer date]],"D")&amp; " Days "
&amp; DATEDIF(Base_Data[[#This Row],[JD received date]],Base_Data[[#This Row],[Offer date]],"M")&amp; " Months and "
&amp;DATEDIF(Base_Data[[#This Row],[JD received date]],Base_Data[[#This Row],[Offer date]],"Y")&amp; " Years"</f>
        <v>38 Days 1 Months and 0 Years</v>
      </c>
      <c r="U98" t="str">
        <f>IF(Base_Data[[#This Row],[Offer Drop Date(if any)]]="","",
IF(ISNUMBER(Base_Data[[#This Row],[Offer Drop Date(if any)]]),
"Q" &amp;ROUNDUP(MONTH(Base_Data[[#This Row],[Offer Drop Date(if any)]]/3),0),""))</f>
        <v/>
      </c>
      <c r="V98" t="str">
        <f>IF(AND(Base_Data[[#This Row],[DOJ]]&lt;&gt;"",Base_Data[[#This Row],[DOJ]]&lt;=Base_Data[[#This Row],[JD received date]]+120),"Yes","No")</f>
        <v>Yes</v>
      </c>
      <c r="W98" t="str">
        <f>IF(OR(Base_Data[[#This Row],[Source]]="Direct", Base_Data[[#This Row],[Source]]="Referral"),"Internal Fill", "External Fill")</f>
        <v>Internal Fill</v>
      </c>
    </row>
    <row r="99" spans="1:23" x14ac:dyDescent="0.3">
      <c r="A99">
        <v>97</v>
      </c>
      <c r="B99" t="s">
        <v>39</v>
      </c>
      <c r="C99" t="s">
        <v>20</v>
      </c>
      <c r="D99" t="s">
        <v>21</v>
      </c>
      <c r="E99" t="s">
        <v>42</v>
      </c>
      <c r="F99" t="s">
        <v>22</v>
      </c>
      <c r="G99" t="s">
        <v>23</v>
      </c>
      <c r="H99" t="s">
        <v>24</v>
      </c>
      <c r="I99" s="13">
        <v>45203</v>
      </c>
      <c r="J99" s="13">
        <v>45079</v>
      </c>
      <c r="K99" s="13">
        <v>45139</v>
      </c>
      <c r="L99" s="13" t="s">
        <v>19</v>
      </c>
      <c r="M99" s="13" t="s">
        <v>19</v>
      </c>
      <c r="N99" t="str">
        <f>TEXT(Base_Data[[#This Row],[Offer date]],"YYY")</f>
        <v>2023</v>
      </c>
      <c r="O99" t="str">
        <f>TEXT(Base_Data[[#This Row],[Offer date]],"MMM")</f>
        <v>Aug</v>
      </c>
      <c r="P99" t="str">
        <f>"Q"&amp;ROUNDUP(MONTH(Base_Data[[#This Row],[Offer date]])/3,0)</f>
        <v>Q3</v>
      </c>
      <c r="Q99" t="str">
        <f>TEXT(Base_Data[[#This Row],[DOJ]],"MMM")</f>
        <v>Oct</v>
      </c>
      <c r="R99" t="str">
        <f>"Q"&amp;ROUNDUP(MONTH(Base_Data[[#This Row],[DOJ]])/3,0)</f>
        <v>Q4</v>
      </c>
      <c r="S99" s="12" t="str">
        <f>DATEDIF(Base_Data[[#This Row],[JD received date]],Base_Data[[#This Row],[DOJ]],"MD")&amp; " Days "
&amp;DATEDIF(Base_Data[[#This Row],[JD received date]],Base_Data[[#This Row],[DOJ]],"YM")&amp; " Months and "
&amp;DATEDIF(Base_Data[[#This Row],[JD received date]],Base_Data[[#This Row],[DOJ]],"Y") &amp;" Years"</f>
        <v>2 Days 4 Months and 0 Years</v>
      </c>
      <c r="T99" t="str">
        <f>DATEDIF(Base_Data[[#This Row],[JD received date]],Base_Data[[#This Row],[Offer date]],"D")&amp; " Days "
&amp; DATEDIF(Base_Data[[#This Row],[JD received date]],Base_Data[[#This Row],[Offer date]],"M")&amp; " Months and "
&amp;DATEDIF(Base_Data[[#This Row],[JD received date]],Base_Data[[#This Row],[Offer date]],"Y")&amp; " Years"</f>
        <v>60 Days 1 Months and 0 Years</v>
      </c>
      <c r="U99" t="str">
        <f>IF(Base_Data[[#This Row],[Offer Drop Date(if any)]]="","",
IF(ISNUMBER(Base_Data[[#This Row],[Offer Drop Date(if any)]]),
"Q" &amp;ROUNDUP(MONTH(Base_Data[[#This Row],[Offer Drop Date(if any)]]/3),0),""))</f>
        <v/>
      </c>
      <c r="V99" t="str">
        <f>IF(AND(Base_Data[[#This Row],[DOJ]]&lt;&gt;"",Base_Data[[#This Row],[DOJ]]&lt;=Base_Data[[#This Row],[JD received date]]+120),"Yes","No")</f>
        <v>No</v>
      </c>
      <c r="W99" t="str">
        <f>IF(OR(Base_Data[[#This Row],[Source]]="Direct", Base_Data[[#This Row],[Source]]="Referral"),"Internal Fill", "External Fill")</f>
        <v>Internal Fill</v>
      </c>
    </row>
    <row r="100" spans="1:23" x14ac:dyDescent="0.3">
      <c r="A100">
        <v>98</v>
      </c>
      <c r="B100" t="s">
        <v>37</v>
      </c>
      <c r="C100" t="s">
        <v>20</v>
      </c>
      <c r="D100" t="s">
        <v>21</v>
      </c>
      <c r="E100" t="s">
        <v>42</v>
      </c>
      <c r="F100" t="s">
        <v>26</v>
      </c>
      <c r="G100" t="s">
        <v>29</v>
      </c>
      <c r="H100" t="s">
        <v>24</v>
      </c>
      <c r="I100" s="13">
        <v>45142</v>
      </c>
      <c r="J100" s="13">
        <v>45049</v>
      </c>
      <c r="K100" s="13">
        <v>45138</v>
      </c>
      <c r="L100" s="13" t="s">
        <v>19</v>
      </c>
      <c r="M100" s="13" t="s">
        <v>19</v>
      </c>
      <c r="N100" t="str">
        <f>TEXT(Base_Data[[#This Row],[Offer date]],"YYY")</f>
        <v>2023</v>
      </c>
      <c r="O100" t="str">
        <f>TEXT(Base_Data[[#This Row],[Offer date]],"MMM")</f>
        <v>Jul</v>
      </c>
      <c r="P100" t="str">
        <f>"Q"&amp;ROUNDUP(MONTH(Base_Data[[#This Row],[Offer date]])/3,0)</f>
        <v>Q3</v>
      </c>
      <c r="Q100" t="str">
        <f>TEXT(Base_Data[[#This Row],[DOJ]],"MMM")</f>
        <v>Aug</v>
      </c>
      <c r="R100" t="str">
        <f>"Q"&amp;ROUNDUP(MONTH(Base_Data[[#This Row],[DOJ]])/3,0)</f>
        <v>Q3</v>
      </c>
      <c r="S100" s="12" t="str">
        <f>DATEDIF(Base_Data[[#This Row],[JD received date]],Base_Data[[#This Row],[DOJ]],"MD")&amp; " Days "
&amp;DATEDIF(Base_Data[[#This Row],[JD received date]],Base_Data[[#This Row],[DOJ]],"YM")&amp; " Months and "
&amp;DATEDIF(Base_Data[[#This Row],[JD received date]],Base_Data[[#This Row],[DOJ]],"Y") &amp;" Years"</f>
        <v>1 Days 3 Months and 0 Years</v>
      </c>
      <c r="T100" t="str">
        <f>DATEDIF(Base_Data[[#This Row],[JD received date]],Base_Data[[#This Row],[Offer date]],"D")&amp; " Days "
&amp; DATEDIF(Base_Data[[#This Row],[JD received date]],Base_Data[[#This Row],[Offer date]],"M")&amp; " Months and "
&amp;DATEDIF(Base_Data[[#This Row],[JD received date]],Base_Data[[#This Row],[Offer date]],"Y")&amp; " Years"</f>
        <v>89 Days 2 Months and 0 Years</v>
      </c>
      <c r="U100" t="str">
        <f>IF(Base_Data[[#This Row],[Offer Drop Date(if any)]]="","",
IF(ISNUMBER(Base_Data[[#This Row],[Offer Drop Date(if any)]]),
"Q" &amp;ROUNDUP(MONTH(Base_Data[[#This Row],[Offer Drop Date(if any)]]/3),0),""))</f>
        <v/>
      </c>
      <c r="V100" t="str">
        <f>IF(AND(Base_Data[[#This Row],[DOJ]]&lt;&gt;"",Base_Data[[#This Row],[DOJ]]&lt;=Base_Data[[#This Row],[JD received date]]+120),"Yes","No")</f>
        <v>Yes</v>
      </c>
      <c r="W100" t="str">
        <f>IF(OR(Base_Data[[#This Row],[Source]]="Direct", Base_Data[[#This Row],[Source]]="Referral"),"Internal Fill", "External Fill")</f>
        <v>External Fill</v>
      </c>
    </row>
    <row r="101" spans="1:23" x14ac:dyDescent="0.3">
      <c r="A101">
        <v>99</v>
      </c>
      <c r="B101" t="s">
        <v>41</v>
      </c>
      <c r="C101" t="s">
        <v>20</v>
      </c>
      <c r="D101" t="s">
        <v>21</v>
      </c>
      <c r="E101" t="s">
        <v>42</v>
      </c>
      <c r="F101" t="s">
        <v>26</v>
      </c>
      <c r="G101" t="s">
        <v>23</v>
      </c>
      <c r="H101" t="s">
        <v>24</v>
      </c>
      <c r="I101" s="13">
        <v>45147</v>
      </c>
      <c r="J101" s="13">
        <v>45009</v>
      </c>
      <c r="K101" s="13">
        <v>45140</v>
      </c>
      <c r="L101" s="13" t="s">
        <v>19</v>
      </c>
      <c r="M101" s="13" t="s">
        <v>19</v>
      </c>
      <c r="N101" t="str">
        <f>TEXT(Base_Data[[#This Row],[Offer date]],"YYY")</f>
        <v>2023</v>
      </c>
      <c r="O101" t="str">
        <f>TEXT(Base_Data[[#This Row],[Offer date]],"MMM")</f>
        <v>Aug</v>
      </c>
      <c r="P101" t="str">
        <f>"Q"&amp;ROUNDUP(MONTH(Base_Data[[#This Row],[Offer date]])/3,0)</f>
        <v>Q3</v>
      </c>
      <c r="Q101" t="str">
        <f>TEXT(Base_Data[[#This Row],[DOJ]],"MMM")</f>
        <v>Aug</v>
      </c>
      <c r="R101" t="str">
        <f>"Q"&amp;ROUNDUP(MONTH(Base_Data[[#This Row],[DOJ]])/3,0)</f>
        <v>Q3</v>
      </c>
      <c r="S101" s="12" t="str">
        <f>DATEDIF(Base_Data[[#This Row],[JD received date]],Base_Data[[#This Row],[DOJ]],"MD")&amp; " Days "
&amp;DATEDIF(Base_Data[[#This Row],[JD received date]],Base_Data[[#This Row],[DOJ]],"YM")&amp; " Months and "
&amp;DATEDIF(Base_Data[[#This Row],[JD received date]],Base_Data[[#This Row],[DOJ]],"Y") &amp;" Years"</f>
        <v>16 Days 4 Months and 0 Years</v>
      </c>
      <c r="T101" t="str">
        <f>DATEDIF(Base_Data[[#This Row],[JD received date]],Base_Data[[#This Row],[Offer date]],"D")&amp; " Days "
&amp; DATEDIF(Base_Data[[#This Row],[JD received date]],Base_Data[[#This Row],[Offer date]],"M")&amp; " Months and "
&amp;DATEDIF(Base_Data[[#This Row],[JD received date]],Base_Data[[#This Row],[Offer date]],"Y")&amp; " Years"</f>
        <v>131 Days 4 Months and 0 Years</v>
      </c>
      <c r="U101" t="str">
        <f>IF(Base_Data[[#This Row],[Offer Drop Date(if any)]]="","",
IF(ISNUMBER(Base_Data[[#This Row],[Offer Drop Date(if any)]]),
"Q" &amp;ROUNDUP(MONTH(Base_Data[[#This Row],[Offer Drop Date(if any)]]/3),0),""))</f>
        <v/>
      </c>
      <c r="V101" t="str">
        <f>IF(AND(Base_Data[[#This Row],[DOJ]]&lt;&gt;"",Base_Data[[#This Row],[DOJ]]&lt;=Base_Data[[#This Row],[JD received date]]+120),"Yes","No")</f>
        <v>No</v>
      </c>
      <c r="W101" t="str">
        <f>IF(OR(Base_Data[[#This Row],[Source]]="Direct", Base_Data[[#This Row],[Source]]="Referral"),"Internal Fill", "External Fill")</f>
        <v>Internal Fill</v>
      </c>
    </row>
    <row r="102" spans="1:23" x14ac:dyDescent="0.3">
      <c r="A102">
        <v>100</v>
      </c>
      <c r="B102" t="s">
        <v>40</v>
      </c>
      <c r="C102" t="s">
        <v>20</v>
      </c>
      <c r="D102" t="s">
        <v>21</v>
      </c>
      <c r="E102" t="s">
        <v>42</v>
      </c>
      <c r="F102" t="s">
        <v>22</v>
      </c>
      <c r="G102" t="s">
        <v>23</v>
      </c>
      <c r="H102" t="s">
        <v>24</v>
      </c>
      <c r="I102" s="13">
        <v>45208</v>
      </c>
      <c r="J102" s="13">
        <v>45135</v>
      </c>
      <c r="K102" s="13">
        <v>45139</v>
      </c>
      <c r="L102" s="13" t="s">
        <v>19</v>
      </c>
      <c r="M102" s="13" t="s">
        <v>19</v>
      </c>
      <c r="N102" t="str">
        <f>TEXT(Base_Data[[#This Row],[Offer date]],"YYY")</f>
        <v>2023</v>
      </c>
      <c r="O102" t="str">
        <f>TEXT(Base_Data[[#This Row],[Offer date]],"MMM")</f>
        <v>Aug</v>
      </c>
      <c r="P102" t="str">
        <f>"Q"&amp;ROUNDUP(MONTH(Base_Data[[#This Row],[Offer date]])/3,0)</f>
        <v>Q3</v>
      </c>
      <c r="Q102" t="str">
        <f>TEXT(Base_Data[[#This Row],[DOJ]],"MMM")</f>
        <v>Oct</v>
      </c>
      <c r="R102" t="str">
        <f>"Q"&amp;ROUNDUP(MONTH(Base_Data[[#This Row],[DOJ]])/3,0)</f>
        <v>Q4</v>
      </c>
      <c r="S102" s="12" t="str">
        <f>DATEDIF(Base_Data[[#This Row],[JD received date]],Base_Data[[#This Row],[DOJ]],"MD")&amp; " Days "
&amp;DATEDIF(Base_Data[[#This Row],[JD received date]],Base_Data[[#This Row],[DOJ]],"YM")&amp; " Months and "
&amp;DATEDIF(Base_Data[[#This Row],[JD received date]],Base_Data[[#This Row],[DOJ]],"Y") &amp;" Years"</f>
        <v>11 Days 2 Months and 0 Years</v>
      </c>
      <c r="T102" t="str">
        <f>DATEDIF(Base_Data[[#This Row],[JD received date]],Base_Data[[#This Row],[Offer date]],"D")&amp; " Days "
&amp; DATEDIF(Base_Data[[#This Row],[JD received date]],Base_Data[[#This Row],[Offer date]],"M")&amp; " Months and "
&amp;DATEDIF(Base_Data[[#This Row],[JD received date]],Base_Data[[#This Row],[Offer date]],"Y")&amp; " Years"</f>
        <v>4 Days 0 Months and 0 Years</v>
      </c>
      <c r="U102" t="str">
        <f>IF(Base_Data[[#This Row],[Offer Drop Date(if any)]]="","",
IF(ISNUMBER(Base_Data[[#This Row],[Offer Drop Date(if any)]]),
"Q" &amp;ROUNDUP(MONTH(Base_Data[[#This Row],[Offer Drop Date(if any)]]/3),0),""))</f>
        <v/>
      </c>
      <c r="V102" t="str">
        <f>IF(AND(Base_Data[[#This Row],[DOJ]]&lt;&gt;"",Base_Data[[#This Row],[DOJ]]&lt;=Base_Data[[#This Row],[JD received date]]+120),"Yes","No")</f>
        <v>Yes</v>
      </c>
      <c r="W102" t="str">
        <f>IF(OR(Base_Data[[#This Row],[Source]]="Direct", Base_Data[[#This Row],[Source]]="Referral"),"Internal Fill", "External Fill")</f>
        <v>Internal Fill</v>
      </c>
    </row>
    <row r="103" spans="1:23" x14ac:dyDescent="0.3">
      <c r="A103">
        <v>101</v>
      </c>
      <c r="B103" t="s">
        <v>40</v>
      </c>
      <c r="C103" t="s">
        <v>20</v>
      </c>
      <c r="D103" t="s">
        <v>21</v>
      </c>
      <c r="E103" t="s">
        <v>42</v>
      </c>
      <c r="F103" t="s">
        <v>22</v>
      </c>
      <c r="G103" t="s">
        <v>23</v>
      </c>
      <c r="H103" t="s">
        <v>27</v>
      </c>
      <c r="I103" s="13">
        <v>45142</v>
      </c>
      <c r="J103" s="13">
        <v>45076</v>
      </c>
      <c r="K103" s="13">
        <v>45139</v>
      </c>
      <c r="L103" s="13">
        <v>45142</v>
      </c>
      <c r="M103" s="13">
        <v>45527</v>
      </c>
      <c r="N103" t="str">
        <f>TEXT(Base_Data[[#This Row],[Offer date]],"YYY")</f>
        <v>2023</v>
      </c>
      <c r="O103" t="str">
        <f>TEXT(Base_Data[[#This Row],[Offer date]],"MMM")</f>
        <v>Aug</v>
      </c>
      <c r="P103" t="str">
        <f>"Q"&amp;ROUNDUP(MONTH(Base_Data[[#This Row],[Offer date]])/3,0)</f>
        <v>Q3</v>
      </c>
      <c r="Q103" t="str">
        <f>TEXT(Base_Data[[#This Row],[DOJ]],"MMM")</f>
        <v>Aug</v>
      </c>
      <c r="R103" t="str">
        <f>"Q"&amp;ROUNDUP(MONTH(Base_Data[[#This Row],[DOJ]])/3,0)</f>
        <v>Q3</v>
      </c>
      <c r="S103" s="12" t="str">
        <f>DATEDIF(Base_Data[[#This Row],[JD received date]],Base_Data[[#This Row],[DOJ]],"MD")&amp; " Days "
&amp;DATEDIF(Base_Data[[#This Row],[JD received date]],Base_Data[[#This Row],[DOJ]],"YM")&amp; " Months and "
&amp;DATEDIF(Base_Data[[#This Row],[JD received date]],Base_Data[[#This Row],[DOJ]],"Y") &amp;" Years"</f>
        <v>5 Days 2 Months and 0 Years</v>
      </c>
      <c r="T103" t="str">
        <f>DATEDIF(Base_Data[[#This Row],[JD received date]],Base_Data[[#This Row],[Offer date]],"D")&amp; " Days "
&amp; DATEDIF(Base_Data[[#This Row],[JD received date]],Base_Data[[#This Row],[Offer date]],"M")&amp; " Months and "
&amp;DATEDIF(Base_Data[[#This Row],[JD received date]],Base_Data[[#This Row],[Offer date]],"Y")&amp; " Years"</f>
        <v>63 Days 2 Months and 0 Years</v>
      </c>
      <c r="U103" t="str">
        <f>IF(Base_Data[[#This Row],[Offer Drop Date(if any)]]="","",
IF(ISNUMBER(Base_Data[[#This Row],[Offer Drop Date(if any)]]),
"Q" &amp;ROUNDUP(MONTH(Base_Data[[#This Row],[Offer Drop Date(if any)]]/3),0),""))</f>
        <v>Q3</v>
      </c>
      <c r="V103" t="str">
        <f>IF(AND(Base_Data[[#This Row],[DOJ]]&lt;&gt;"",Base_Data[[#This Row],[DOJ]]&lt;=Base_Data[[#This Row],[JD received date]]+120),"Yes","No")</f>
        <v>Yes</v>
      </c>
      <c r="W103" t="str">
        <f>IF(OR(Base_Data[[#This Row],[Source]]="Direct", Base_Data[[#This Row],[Source]]="Referral"),"Internal Fill", "External Fill")</f>
        <v>Internal Fill</v>
      </c>
    </row>
    <row r="104" spans="1:23" x14ac:dyDescent="0.3">
      <c r="A104">
        <v>102</v>
      </c>
      <c r="B104" t="s">
        <v>40</v>
      </c>
      <c r="C104" t="s">
        <v>20</v>
      </c>
      <c r="D104" t="s">
        <v>21</v>
      </c>
      <c r="E104" t="s">
        <v>44</v>
      </c>
      <c r="F104" t="s">
        <v>26</v>
      </c>
      <c r="G104" t="s">
        <v>23</v>
      </c>
      <c r="H104" t="s">
        <v>24</v>
      </c>
      <c r="I104" s="13">
        <v>45202</v>
      </c>
      <c r="J104" s="13">
        <v>45139</v>
      </c>
      <c r="K104" s="13">
        <v>45145</v>
      </c>
      <c r="L104" s="13" t="s">
        <v>19</v>
      </c>
      <c r="M104" s="13" t="s">
        <v>19</v>
      </c>
      <c r="N104" t="str">
        <f>TEXT(Base_Data[[#This Row],[Offer date]],"YYY")</f>
        <v>2023</v>
      </c>
      <c r="O104" t="str">
        <f>TEXT(Base_Data[[#This Row],[Offer date]],"MMM")</f>
        <v>Aug</v>
      </c>
      <c r="P104" t="str">
        <f>"Q"&amp;ROUNDUP(MONTH(Base_Data[[#This Row],[Offer date]])/3,0)</f>
        <v>Q3</v>
      </c>
      <c r="Q104" t="str">
        <f>TEXT(Base_Data[[#This Row],[DOJ]],"MMM")</f>
        <v>Oct</v>
      </c>
      <c r="R104" t="str">
        <f>"Q"&amp;ROUNDUP(MONTH(Base_Data[[#This Row],[DOJ]])/3,0)</f>
        <v>Q4</v>
      </c>
      <c r="S104" s="12" t="str">
        <f>DATEDIF(Base_Data[[#This Row],[JD received date]],Base_Data[[#This Row],[DOJ]],"MD")&amp; " Days "
&amp;DATEDIF(Base_Data[[#This Row],[JD received date]],Base_Data[[#This Row],[DOJ]],"YM")&amp; " Months and "
&amp;DATEDIF(Base_Data[[#This Row],[JD received date]],Base_Data[[#This Row],[DOJ]],"Y") &amp;" Years"</f>
        <v>2 Days 2 Months and 0 Years</v>
      </c>
      <c r="T104" t="str">
        <f>DATEDIF(Base_Data[[#This Row],[JD received date]],Base_Data[[#This Row],[Offer date]],"D")&amp; " Days "
&amp; DATEDIF(Base_Data[[#This Row],[JD received date]],Base_Data[[#This Row],[Offer date]],"M")&amp; " Months and "
&amp;DATEDIF(Base_Data[[#This Row],[JD received date]],Base_Data[[#This Row],[Offer date]],"Y")&amp; " Years"</f>
        <v>6 Days 0 Months and 0 Years</v>
      </c>
      <c r="U104" t="str">
        <f>IF(Base_Data[[#This Row],[Offer Drop Date(if any)]]="","",
IF(ISNUMBER(Base_Data[[#This Row],[Offer Drop Date(if any)]]),
"Q" &amp;ROUNDUP(MONTH(Base_Data[[#This Row],[Offer Drop Date(if any)]]/3),0),""))</f>
        <v/>
      </c>
      <c r="V104" t="str">
        <f>IF(AND(Base_Data[[#This Row],[DOJ]]&lt;&gt;"",Base_Data[[#This Row],[DOJ]]&lt;=Base_Data[[#This Row],[JD received date]]+120),"Yes","No")</f>
        <v>Yes</v>
      </c>
      <c r="W104" t="str">
        <f>IF(OR(Base_Data[[#This Row],[Source]]="Direct", Base_Data[[#This Row],[Source]]="Referral"),"Internal Fill", "External Fill")</f>
        <v>Internal Fill</v>
      </c>
    </row>
    <row r="105" spans="1:23" x14ac:dyDescent="0.3">
      <c r="A105">
        <v>103</v>
      </c>
      <c r="B105" t="s">
        <v>37</v>
      </c>
      <c r="C105" t="s">
        <v>20</v>
      </c>
      <c r="D105" t="s">
        <v>21</v>
      </c>
      <c r="E105" t="s">
        <v>43</v>
      </c>
      <c r="F105" t="s">
        <v>22</v>
      </c>
      <c r="G105" t="s">
        <v>23</v>
      </c>
      <c r="H105" t="s">
        <v>24</v>
      </c>
      <c r="I105" s="13">
        <v>45145</v>
      </c>
      <c r="J105" s="13">
        <v>45140</v>
      </c>
      <c r="K105" s="13">
        <v>45140</v>
      </c>
      <c r="L105" s="13" t="s">
        <v>19</v>
      </c>
      <c r="M105" s="13" t="s">
        <v>19</v>
      </c>
      <c r="N105" t="str">
        <f>TEXT(Base_Data[[#This Row],[Offer date]],"YYY")</f>
        <v>2023</v>
      </c>
      <c r="O105" t="str">
        <f>TEXT(Base_Data[[#This Row],[Offer date]],"MMM")</f>
        <v>Aug</v>
      </c>
      <c r="P105" t="str">
        <f>"Q"&amp;ROUNDUP(MONTH(Base_Data[[#This Row],[Offer date]])/3,0)</f>
        <v>Q3</v>
      </c>
      <c r="Q105" t="str">
        <f>TEXT(Base_Data[[#This Row],[DOJ]],"MMM")</f>
        <v>Aug</v>
      </c>
      <c r="R105" t="str">
        <f>"Q"&amp;ROUNDUP(MONTH(Base_Data[[#This Row],[DOJ]])/3,0)</f>
        <v>Q3</v>
      </c>
      <c r="S105" s="12" t="str">
        <f>DATEDIF(Base_Data[[#This Row],[JD received date]],Base_Data[[#This Row],[DOJ]],"MD")&amp; " Days "
&amp;DATEDIF(Base_Data[[#This Row],[JD received date]],Base_Data[[#This Row],[DOJ]],"YM")&amp; " Months and "
&amp;DATEDIF(Base_Data[[#This Row],[JD received date]],Base_Data[[#This Row],[DOJ]],"Y") &amp;" Years"</f>
        <v>5 Days 0 Months and 0 Years</v>
      </c>
      <c r="T105" t="str">
        <f>DATEDIF(Base_Data[[#This Row],[JD received date]],Base_Data[[#This Row],[Offer date]],"D")&amp; " Days "
&amp; DATEDIF(Base_Data[[#This Row],[JD received date]],Base_Data[[#This Row],[Offer date]],"M")&amp; " Months and "
&amp;DATEDIF(Base_Data[[#This Row],[JD received date]],Base_Data[[#This Row],[Offer date]],"Y")&amp; " Years"</f>
        <v>0 Days 0 Months and 0 Years</v>
      </c>
      <c r="U105" t="str">
        <f>IF(Base_Data[[#This Row],[Offer Drop Date(if any)]]="","",
IF(ISNUMBER(Base_Data[[#This Row],[Offer Drop Date(if any)]]),
"Q" &amp;ROUNDUP(MONTH(Base_Data[[#This Row],[Offer Drop Date(if any)]]/3),0),""))</f>
        <v/>
      </c>
      <c r="V105" t="str">
        <f>IF(AND(Base_Data[[#This Row],[DOJ]]&lt;&gt;"",Base_Data[[#This Row],[DOJ]]&lt;=Base_Data[[#This Row],[JD received date]]+120),"Yes","No")</f>
        <v>Yes</v>
      </c>
      <c r="W105" t="str">
        <f>IF(OR(Base_Data[[#This Row],[Source]]="Direct", Base_Data[[#This Row],[Source]]="Referral"),"Internal Fill", "External Fill")</f>
        <v>Internal Fill</v>
      </c>
    </row>
    <row r="106" spans="1:23" x14ac:dyDescent="0.3">
      <c r="A106">
        <v>104</v>
      </c>
      <c r="B106" t="s">
        <v>37</v>
      </c>
      <c r="C106" t="s">
        <v>20</v>
      </c>
      <c r="D106" t="s">
        <v>21</v>
      </c>
      <c r="E106" t="s">
        <v>43</v>
      </c>
      <c r="F106" t="s">
        <v>22</v>
      </c>
      <c r="G106" t="s">
        <v>23</v>
      </c>
      <c r="H106" t="s">
        <v>27</v>
      </c>
      <c r="I106" s="13">
        <v>45259</v>
      </c>
      <c r="J106" s="13">
        <v>45098</v>
      </c>
      <c r="K106" s="13">
        <v>45162</v>
      </c>
      <c r="L106" s="13">
        <v>45230</v>
      </c>
      <c r="M106" s="13">
        <v>45588</v>
      </c>
      <c r="N106" t="str">
        <f>TEXT(Base_Data[[#This Row],[Offer date]],"YYY")</f>
        <v>2023</v>
      </c>
      <c r="O106" t="str">
        <f>TEXT(Base_Data[[#This Row],[Offer date]],"MMM")</f>
        <v>Aug</v>
      </c>
      <c r="P106" t="str">
        <f>"Q"&amp;ROUNDUP(MONTH(Base_Data[[#This Row],[Offer date]])/3,0)</f>
        <v>Q3</v>
      </c>
      <c r="Q106" t="str">
        <f>TEXT(Base_Data[[#This Row],[DOJ]],"MMM")</f>
        <v>Nov</v>
      </c>
      <c r="R106" t="str">
        <f>"Q"&amp;ROUNDUP(MONTH(Base_Data[[#This Row],[DOJ]])/3,0)</f>
        <v>Q4</v>
      </c>
      <c r="S106" s="12" t="str">
        <f>DATEDIF(Base_Data[[#This Row],[JD received date]],Base_Data[[#This Row],[DOJ]],"MD")&amp; " Days "
&amp;DATEDIF(Base_Data[[#This Row],[JD received date]],Base_Data[[#This Row],[DOJ]],"YM")&amp; " Months and "
&amp;DATEDIF(Base_Data[[#This Row],[JD received date]],Base_Data[[#This Row],[DOJ]],"Y") &amp;" Years"</f>
        <v>8 Days 5 Months and 0 Years</v>
      </c>
      <c r="T106" t="str">
        <f>DATEDIF(Base_Data[[#This Row],[JD received date]],Base_Data[[#This Row],[Offer date]],"D")&amp; " Days "
&amp; DATEDIF(Base_Data[[#This Row],[JD received date]],Base_Data[[#This Row],[Offer date]],"M")&amp; " Months and "
&amp;DATEDIF(Base_Data[[#This Row],[JD received date]],Base_Data[[#This Row],[Offer date]],"Y")&amp; " Years"</f>
        <v>64 Days 2 Months and 0 Years</v>
      </c>
      <c r="U106" t="str">
        <f>IF(Base_Data[[#This Row],[Offer Drop Date(if any)]]="","",
IF(ISNUMBER(Base_Data[[#This Row],[Offer Drop Date(if any)]]),
"Q" &amp;ROUNDUP(MONTH(Base_Data[[#This Row],[Offer Drop Date(if any)]]/3),0),""))</f>
        <v>Q4</v>
      </c>
      <c r="V106" t="str">
        <f>IF(AND(Base_Data[[#This Row],[DOJ]]&lt;&gt;"",Base_Data[[#This Row],[DOJ]]&lt;=Base_Data[[#This Row],[JD received date]]+120),"Yes","No")</f>
        <v>No</v>
      </c>
      <c r="W106" t="str">
        <f>IF(OR(Base_Data[[#This Row],[Source]]="Direct", Base_Data[[#This Row],[Source]]="Referral"),"Internal Fill", "External Fill")</f>
        <v>Internal Fill</v>
      </c>
    </row>
    <row r="107" spans="1:23" x14ac:dyDescent="0.3">
      <c r="A107">
        <v>105</v>
      </c>
      <c r="B107" t="s">
        <v>41</v>
      </c>
      <c r="C107" t="s">
        <v>33</v>
      </c>
      <c r="D107" t="s">
        <v>31</v>
      </c>
      <c r="E107" t="s">
        <v>42</v>
      </c>
      <c r="F107" t="s">
        <v>22</v>
      </c>
      <c r="G107" t="s">
        <v>29</v>
      </c>
      <c r="H107" t="s">
        <v>24</v>
      </c>
      <c r="I107" s="13">
        <v>45182</v>
      </c>
      <c r="J107" s="13">
        <v>45121</v>
      </c>
      <c r="K107" s="13">
        <v>45175</v>
      </c>
      <c r="L107" s="13" t="s">
        <v>19</v>
      </c>
      <c r="M107" s="13" t="s">
        <v>19</v>
      </c>
      <c r="N107" t="str">
        <f>TEXT(Base_Data[[#This Row],[Offer date]],"YYY")</f>
        <v>2023</v>
      </c>
      <c r="O107" t="str">
        <f>TEXT(Base_Data[[#This Row],[Offer date]],"MMM")</f>
        <v>Sep</v>
      </c>
      <c r="P107" t="str">
        <f>"Q"&amp;ROUNDUP(MONTH(Base_Data[[#This Row],[Offer date]])/3,0)</f>
        <v>Q3</v>
      </c>
      <c r="Q107" t="str">
        <f>TEXT(Base_Data[[#This Row],[DOJ]],"MMM")</f>
        <v>Sep</v>
      </c>
      <c r="R107" t="str">
        <f>"Q"&amp;ROUNDUP(MONTH(Base_Data[[#This Row],[DOJ]])/3,0)</f>
        <v>Q3</v>
      </c>
      <c r="S107" s="12" t="str">
        <f>DATEDIF(Base_Data[[#This Row],[JD received date]],Base_Data[[#This Row],[DOJ]],"MD")&amp; " Days "
&amp;DATEDIF(Base_Data[[#This Row],[JD received date]],Base_Data[[#This Row],[DOJ]],"YM")&amp; " Months and "
&amp;DATEDIF(Base_Data[[#This Row],[JD received date]],Base_Data[[#This Row],[DOJ]],"Y") &amp;" Years"</f>
        <v>30 Days 1 Months and 0 Years</v>
      </c>
      <c r="T107" t="str">
        <f>DATEDIF(Base_Data[[#This Row],[JD received date]],Base_Data[[#This Row],[Offer date]],"D")&amp; " Days "
&amp; DATEDIF(Base_Data[[#This Row],[JD received date]],Base_Data[[#This Row],[Offer date]],"M")&amp; " Months and "
&amp;DATEDIF(Base_Data[[#This Row],[JD received date]],Base_Data[[#This Row],[Offer date]],"Y")&amp; " Years"</f>
        <v>54 Days 1 Months and 0 Years</v>
      </c>
      <c r="U107" t="str">
        <f>IF(Base_Data[[#This Row],[Offer Drop Date(if any)]]="","",
IF(ISNUMBER(Base_Data[[#This Row],[Offer Drop Date(if any)]]),
"Q" &amp;ROUNDUP(MONTH(Base_Data[[#This Row],[Offer Drop Date(if any)]]/3),0),""))</f>
        <v/>
      </c>
      <c r="V107" t="str">
        <f>IF(AND(Base_Data[[#This Row],[DOJ]]&lt;&gt;"",Base_Data[[#This Row],[DOJ]]&lt;=Base_Data[[#This Row],[JD received date]]+120),"Yes","No")</f>
        <v>Yes</v>
      </c>
      <c r="W107" t="str">
        <f>IF(OR(Base_Data[[#This Row],[Source]]="Direct", Base_Data[[#This Row],[Source]]="Referral"),"Internal Fill", "External Fill")</f>
        <v>External Fill</v>
      </c>
    </row>
    <row r="108" spans="1:23" x14ac:dyDescent="0.3">
      <c r="A108">
        <v>106</v>
      </c>
      <c r="B108" t="s">
        <v>40</v>
      </c>
      <c r="C108" t="s">
        <v>20</v>
      </c>
      <c r="D108" t="s">
        <v>21</v>
      </c>
      <c r="E108" t="s">
        <v>44</v>
      </c>
      <c r="F108" t="s">
        <v>26</v>
      </c>
      <c r="G108" t="s">
        <v>23</v>
      </c>
      <c r="H108" t="s">
        <v>24</v>
      </c>
      <c r="I108" s="13">
        <v>45264</v>
      </c>
      <c r="J108" s="13">
        <v>45145</v>
      </c>
      <c r="K108" s="13">
        <v>45174</v>
      </c>
      <c r="L108" s="13" t="s">
        <v>19</v>
      </c>
      <c r="M108" s="13" t="s">
        <v>19</v>
      </c>
      <c r="N108" t="str">
        <f>TEXT(Base_Data[[#This Row],[Offer date]],"YYY")</f>
        <v>2023</v>
      </c>
      <c r="O108" t="str">
        <f>TEXT(Base_Data[[#This Row],[Offer date]],"MMM")</f>
        <v>Sep</v>
      </c>
      <c r="P108" t="str">
        <f>"Q"&amp;ROUNDUP(MONTH(Base_Data[[#This Row],[Offer date]])/3,0)</f>
        <v>Q3</v>
      </c>
      <c r="Q108" t="str">
        <f>TEXT(Base_Data[[#This Row],[DOJ]],"MMM")</f>
        <v>Dec</v>
      </c>
      <c r="R108" t="str">
        <f>"Q"&amp;ROUNDUP(MONTH(Base_Data[[#This Row],[DOJ]])/3,0)</f>
        <v>Q4</v>
      </c>
      <c r="S108" s="12" t="str">
        <f>DATEDIF(Base_Data[[#This Row],[JD received date]],Base_Data[[#This Row],[DOJ]],"MD")&amp; " Days "
&amp;DATEDIF(Base_Data[[#This Row],[JD received date]],Base_Data[[#This Row],[DOJ]],"YM")&amp; " Months and "
&amp;DATEDIF(Base_Data[[#This Row],[JD received date]],Base_Data[[#This Row],[DOJ]],"Y") &amp;" Years"</f>
        <v>27 Days 3 Months and 0 Years</v>
      </c>
      <c r="T108" t="str">
        <f>DATEDIF(Base_Data[[#This Row],[JD received date]],Base_Data[[#This Row],[Offer date]],"D")&amp; " Days "
&amp; DATEDIF(Base_Data[[#This Row],[JD received date]],Base_Data[[#This Row],[Offer date]],"M")&amp; " Months and "
&amp;DATEDIF(Base_Data[[#This Row],[JD received date]],Base_Data[[#This Row],[Offer date]],"Y")&amp; " Years"</f>
        <v>29 Days 0 Months and 0 Years</v>
      </c>
      <c r="U108" t="str">
        <f>IF(Base_Data[[#This Row],[Offer Drop Date(if any)]]="","",
IF(ISNUMBER(Base_Data[[#This Row],[Offer Drop Date(if any)]]),
"Q" &amp;ROUNDUP(MONTH(Base_Data[[#This Row],[Offer Drop Date(if any)]]/3),0),""))</f>
        <v/>
      </c>
      <c r="V108" t="str">
        <f>IF(AND(Base_Data[[#This Row],[DOJ]]&lt;&gt;"",Base_Data[[#This Row],[DOJ]]&lt;=Base_Data[[#This Row],[JD received date]]+120),"Yes","No")</f>
        <v>Yes</v>
      </c>
      <c r="W108" t="str">
        <f>IF(OR(Base_Data[[#This Row],[Source]]="Direct", Base_Data[[#This Row],[Source]]="Referral"),"Internal Fill", "External Fill")</f>
        <v>Internal Fill</v>
      </c>
    </row>
    <row r="109" spans="1:23" x14ac:dyDescent="0.3">
      <c r="A109">
        <v>107</v>
      </c>
      <c r="B109" t="s">
        <v>38</v>
      </c>
      <c r="C109" t="s">
        <v>32</v>
      </c>
      <c r="D109" t="s">
        <v>31</v>
      </c>
      <c r="E109" t="s">
        <v>42</v>
      </c>
      <c r="F109" t="s">
        <v>26</v>
      </c>
      <c r="G109" t="s">
        <v>23</v>
      </c>
      <c r="H109" t="s">
        <v>24</v>
      </c>
      <c r="I109" s="13">
        <v>45215</v>
      </c>
      <c r="J109" s="13">
        <v>45133</v>
      </c>
      <c r="K109" s="13">
        <v>45175</v>
      </c>
      <c r="L109" s="13" t="s">
        <v>19</v>
      </c>
      <c r="M109" s="13" t="s">
        <v>19</v>
      </c>
      <c r="N109" t="str">
        <f>TEXT(Base_Data[[#This Row],[Offer date]],"YYY")</f>
        <v>2023</v>
      </c>
      <c r="O109" t="str">
        <f>TEXT(Base_Data[[#This Row],[Offer date]],"MMM")</f>
        <v>Sep</v>
      </c>
      <c r="P109" t="str">
        <f>"Q"&amp;ROUNDUP(MONTH(Base_Data[[#This Row],[Offer date]])/3,0)</f>
        <v>Q3</v>
      </c>
      <c r="Q109" t="str">
        <f>TEXT(Base_Data[[#This Row],[DOJ]],"MMM")</f>
        <v>Oct</v>
      </c>
      <c r="R109" t="str">
        <f>"Q"&amp;ROUNDUP(MONTH(Base_Data[[#This Row],[DOJ]])/3,0)</f>
        <v>Q4</v>
      </c>
      <c r="S109" s="12" t="str">
        <f>DATEDIF(Base_Data[[#This Row],[JD received date]],Base_Data[[#This Row],[DOJ]],"MD")&amp; " Days "
&amp;DATEDIF(Base_Data[[#This Row],[JD received date]],Base_Data[[#This Row],[DOJ]],"YM")&amp; " Months and "
&amp;DATEDIF(Base_Data[[#This Row],[JD received date]],Base_Data[[#This Row],[DOJ]],"Y") &amp;" Years"</f>
        <v>20 Days 2 Months and 0 Years</v>
      </c>
      <c r="T109" t="str">
        <f>DATEDIF(Base_Data[[#This Row],[JD received date]],Base_Data[[#This Row],[Offer date]],"D")&amp; " Days "
&amp; DATEDIF(Base_Data[[#This Row],[JD received date]],Base_Data[[#This Row],[Offer date]],"M")&amp; " Months and "
&amp;DATEDIF(Base_Data[[#This Row],[JD received date]],Base_Data[[#This Row],[Offer date]],"Y")&amp; " Years"</f>
        <v>42 Days 1 Months and 0 Years</v>
      </c>
      <c r="U109" t="str">
        <f>IF(Base_Data[[#This Row],[Offer Drop Date(if any)]]="","",
IF(ISNUMBER(Base_Data[[#This Row],[Offer Drop Date(if any)]]),
"Q" &amp;ROUNDUP(MONTH(Base_Data[[#This Row],[Offer Drop Date(if any)]]/3),0),""))</f>
        <v/>
      </c>
      <c r="V109" t="str">
        <f>IF(AND(Base_Data[[#This Row],[DOJ]]&lt;&gt;"",Base_Data[[#This Row],[DOJ]]&lt;=Base_Data[[#This Row],[JD received date]]+120),"Yes","No")</f>
        <v>Yes</v>
      </c>
      <c r="W109" t="str">
        <f>IF(OR(Base_Data[[#This Row],[Source]]="Direct", Base_Data[[#This Row],[Source]]="Referral"),"Internal Fill", "External Fill")</f>
        <v>Internal Fill</v>
      </c>
    </row>
    <row r="110" spans="1:23" x14ac:dyDescent="0.3">
      <c r="A110">
        <v>108</v>
      </c>
      <c r="B110" t="s">
        <v>38</v>
      </c>
      <c r="C110" t="s">
        <v>32</v>
      </c>
      <c r="D110" t="s">
        <v>31</v>
      </c>
      <c r="E110" t="s">
        <v>42</v>
      </c>
      <c r="F110" t="s">
        <v>26</v>
      </c>
      <c r="G110" t="s">
        <v>23</v>
      </c>
      <c r="H110" t="s">
        <v>24</v>
      </c>
      <c r="I110" s="13">
        <v>45180</v>
      </c>
      <c r="J110" s="13">
        <v>45162</v>
      </c>
      <c r="K110" s="13">
        <v>45175</v>
      </c>
      <c r="L110" s="13" t="s">
        <v>19</v>
      </c>
      <c r="M110" s="13" t="s">
        <v>19</v>
      </c>
      <c r="N110" t="str">
        <f>TEXT(Base_Data[[#This Row],[Offer date]],"YYY")</f>
        <v>2023</v>
      </c>
      <c r="O110" t="str">
        <f>TEXT(Base_Data[[#This Row],[Offer date]],"MMM")</f>
        <v>Sep</v>
      </c>
      <c r="P110" t="str">
        <f>"Q"&amp;ROUNDUP(MONTH(Base_Data[[#This Row],[Offer date]])/3,0)</f>
        <v>Q3</v>
      </c>
      <c r="Q110" t="str">
        <f>TEXT(Base_Data[[#This Row],[DOJ]],"MMM")</f>
        <v>Sep</v>
      </c>
      <c r="R110" t="str">
        <f>"Q"&amp;ROUNDUP(MONTH(Base_Data[[#This Row],[DOJ]])/3,0)</f>
        <v>Q3</v>
      </c>
      <c r="S110" s="12" t="str">
        <f>DATEDIF(Base_Data[[#This Row],[JD received date]],Base_Data[[#This Row],[DOJ]],"MD")&amp; " Days "
&amp;DATEDIF(Base_Data[[#This Row],[JD received date]],Base_Data[[#This Row],[DOJ]],"YM")&amp; " Months and "
&amp;DATEDIF(Base_Data[[#This Row],[JD received date]],Base_Data[[#This Row],[DOJ]],"Y") &amp;" Years"</f>
        <v>18 Days 0 Months and 0 Years</v>
      </c>
      <c r="T110" t="str">
        <f>DATEDIF(Base_Data[[#This Row],[JD received date]],Base_Data[[#This Row],[Offer date]],"D")&amp; " Days "
&amp; DATEDIF(Base_Data[[#This Row],[JD received date]],Base_Data[[#This Row],[Offer date]],"M")&amp; " Months and "
&amp;DATEDIF(Base_Data[[#This Row],[JD received date]],Base_Data[[#This Row],[Offer date]],"Y")&amp; " Years"</f>
        <v>13 Days 0 Months and 0 Years</v>
      </c>
      <c r="U110" t="str">
        <f>IF(Base_Data[[#This Row],[Offer Drop Date(if any)]]="","",
IF(ISNUMBER(Base_Data[[#This Row],[Offer Drop Date(if any)]]),
"Q" &amp;ROUNDUP(MONTH(Base_Data[[#This Row],[Offer Drop Date(if any)]]/3),0),""))</f>
        <v/>
      </c>
      <c r="V110" t="str">
        <f>IF(AND(Base_Data[[#This Row],[DOJ]]&lt;&gt;"",Base_Data[[#This Row],[DOJ]]&lt;=Base_Data[[#This Row],[JD received date]]+120),"Yes","No")</f>
        <v>Yes</v>
      </c>
      <c r="W110" t="str">
        <f>IF(OR(Base_Data[[#This Row],[Source]]="Direct", Base_Data[[#This Row],[Source]]="Referral"),"Internal Fill", "External Fill")</f>
        <v>Internal Fill</v>
      </c>
    </row>
    <row r="111" spans="1:23" x14ac:dyDescent="0.3">
      <c r="A111">
        <v>109</v>
      </c>
      <c r="B111" t="s">
        <v>40</v>
      </c>
      <c r="C111" t="s">
        <v>20</v>
      </c>
      <c r="D111" t="s">
        <v>21</v>
      </c>
      <c r="E111" t="s">
        <v>42</v>
      </c>
      <c r="F111" t="s">
        <v>22</v>
      </c>
      <c r="G111" t="s">
        <v>23</v>
      </c>
      <c r="H111" t="s">
        <v>24</v>
      </c>
      <c r="I111" s="13">
        <v>45282</v>
      </c>
      <c r="J111" s="13">
        <v>45170</v>
      </c>
      <c r="K111" s="13">
        <v>45176</v>
      </c>
      <c r="L111" s="13" t="s">
        <v>19</v>
      </c>
      <c r="M111" s="13" t="s">
        <v>19</v>
      </c>
      <c r="N111" t="str">
        <f>TEXT(Base_Data[[#This Row],[Offer date]],"YYY")</f>
        <v>2023</v>
      </c>
      <c r="O111" t="str">
        <f>TEXT(Base_Data[[#This Row],[Offer date]],"MMM")</f>
        <v>Sep</v>
      </c>
      <c r="P111" t="str">
        <f>"Q"&amp;ROUNDUP(MONTH(Base_Data[[#This Row],[Offer date]])/3,0)</f>
        <v>Q3</v>
      </c>
      <c r="Q111" t="str">
        <f>TEXT(Base_Data[[#This Row],[DOJ]],"MMM")</f>
        <v>Dec</v>
      </c>
      <c r="R111" t="str">
        <f>"Q"&amp;ROUNDUP(MONTH(Base_Data[[#This Row],[DOJ]])/3,0)</f>
        <v>Q4</v>
      </c>
      <c r="S111" s="12" t="str">
        <f>DATEDIF(Base_Data[[#This Row],[JD received date]],Base_Data[[#This Row],[DOJ]],"MD")&amp; " Days "
&amp;DATEDIF(Base_Data[[#This Row],[JD received date]],Base_Data[[#This Row],[DOJ]],"YM")&amp; " Months and "
&amp;DATEDIF(Base_Data[[#This Row],[JD received date]],Base_Data[[#This Row],[DOJ]],"Y") &amp;" Years"</f>
        <v>21 Days 3 Months and 0 Years</v>
      </c>
      <c r="T111" t="str">
        <f>DATEDIF(Base_Data[[#This Row],[JD received date]],Base_Data[[#This Row],[Offer date]],"D")&amp; " Days "
&amp; DATEDIF(Base_Data[[#This Row],[JD received date]],Base_Data[[#This Row],[Offer date]],"M")&amp; " Months and "
&amp;DATEDIF(Base_Data[[#This Row],[JD received date]],Base_Data[[#This Row],[Offer date]],"Y")&amp; " Years"</f>
        <v>6 Days 0 Months and 0 Years</v>
      </c>
      <c r="U111" t="str">
        <f>IF(Base_Data[[#This Row],[Offer Drop Date(if any)]]="","",
IF(ISNUMBER(Base_Data[[#This Row],[Offer Drop Date(if any)]]),
"Q" &amp;ROUNDUP(MONTH(Base_Data[[#This Row],[Offer Drop Date(if any)]]/3),0),""))</f>
        <v/>
      </c>
      <c r="V111" t="str">
        <f>IF(AND(Base_Data[[#This Row],[DOJ]]&lt;&gt;"",Base_Data[[#This Row],[DOJ]]&lt;=Base_Data[[#This Row],[JD received date]]+120),"Yes","No")</f>
        <v>Yes</v>
      </c>
      <c r="W111" t="str">
        <f>IF(OR(Base_Data[[#This Row],[Source]]="Direct", Base_Data[[#This Row],[Source]]="Referral"),"Internal Fill", "External Fill")</f>
        <v>Internal Fill</v>
      </c>
    </row>
    <row r="112" spans="1:23" x14ac:dyDescent="0.3">
      <c r="A112">
        <v>110</v>
      </c>
      <c r="B112" t="s">
        <v>41</v>
      </c>
      <c r="C112" t="s">
        <v>20</v>
      </c>
      <c r="D112" t="s">
        <v>21</v>
      </c>
      <c r="E112" t="s">
        <v>42</v>
      </c>
      <c r="F112" t="s">
        <v>26</v>
      </c>
      <c r="G112" t="s">
        <v>23</v>
      </c>
      <c r="H112" t="s">
        <v>24</v>
      </c>
      <c r="I112" s="13">
        <v>45184</v>
      </c>
      <c r="J112" s="13">
        <v>45168</v>
      </c>
      <c r="K112" s="13">
        <v>45176</v>
      </c>
      <c r="L112" s="13" t="s">
        <v>19</v>
      </c>
      <c r="M112" s="13" t="s">
        <v>19</v>
      </c>
      <c r="N112" t="str">
        <f>TEXT(Base_Data[[#This Row],[Offer date]],"YYY")</f>
        <v>2023</v>
      </c>
      <c r="O112" t="str">
        <f>TEXT(Base_Data[[#This Row],[Offer date]],"MMM")</f>
        <v>Sep</v>
      </c>
      <c r="P112" t="str">
        <f>"Q"&amp;ROUNDUP(MONTH(Base_Data[[#This Row],[Offer date]])/3,0)</f>
        <v>Q3</v>
      </c>
      <c r="Q112" t="str">
        <f>TEXT(Base_Data[[#This Row],[DOJ]],"MMM")</f>
        <v>Sep</v>
      </c>
      <c r="R112" t="str">
        <f>"Q"&amp;ROUNDUP(MONTH(Base_Data[[#This Row],[DOJ]])/3,0)</f>
        <v>Q3</v>
      </c>
      <c r="S112" s="12" t="str">
        <f>DATEDIF(Base_Data[[#This Row],[JD received date]],Base_Data[[#This Row],[DOJ]],"MD")&amp; " Days "
&amp;DATEDIF(Base_Data[[#This Row],[JD received date]],Base_Data[[#This Row],[DOJ]],"YM")&amp; " Months and "
&amp;DATEDIF(Base_Data[[#This Row],[JD received date]],Base_Data[[#This Row],[DOJ]],"Y") &amp;" Years"</f>
        <v>16 Days 0 Months and 0 Years</v>
      </c>
      <c r="T112" t="str">
        <f>DATEDIF(Base_Data[[#This Row],[JD received date]],Base_Data[[#This Row],[Offer date]],"D")&amp; " Days "
&amp; DATEDIF(Base_Data[[#This Row],[JD received date]],Base_Data[[#This Row],[Offer date]],"M")&amp; " Months and "
&amp;DATEDIF(Base_Data[[#This Row],[JD received date]],Base_Data[[#This Row],[Offer date]],"Y")&amp; " Years"</f>
        <v>8 Days 0 Months and 0 Years</v>
      </c>
      <c r="U112" t="str">
        <f>IF(Base_Data[[#This Row],[Offer Drop Date(if any)]]="","",
IF(ISNUMBER(Base_Data[[#This Row],[Offer Drop Date(if any)]]),
"Q" &amp;ROUNDUP(MONTH(Base_Data[[#This Row],[Offer Drop Date(if any)]]/3),0),""))</f>
        <v/>
      </c>
      <c r="V112" t="str">
        <f>IF(AND(Base_Data[[#This Row],[DOJ]]&lt;&gt;"",Base_Data[[#This Row],[DOJ]]&lt;=Base_Data[[#This Row],[JD received date]]+120),"Yes","No")</f>
        <v>Yes</v>
      </c>
      <c r="W112" t="str">
        <f>IF(OR(Base_Data[[#This Row],[Source]]="Direct", Base_Data[[#This Row],[Source]]="Referral"),"Internal Fill", "External Fill")</f>
        <v>Internal Fill</v>
      </c>
    </row>
    <row r="113" spans="1:23" x14ac:dyDescent="0.3">
      <c r="A113">
        <v>111</v>
      </c>
      <c r="B113" t="s">
        <v>39</v>
      </c>
      <c r="C113" t="s">
        <v>32</v>
      </c>
      <c r="D113" t="s">
        <v>31</v>
      </c>
      <c r="E113" t="s">
        <v>42</v>
      </c>
      <c r="F113" t="s">
        <v>26</v>
      </c>
      <c r="G113" t="s">
        <v>28</v>
      </c>
      <c r="H113" t="s">
        <v>24</v>
      </c>
      <c r="I113" s="13">
        <v>45208</v>
      </c>
      <c r="J113" s="13">
        <v>45106</v>
      </c>
      <c r="K113" s="13">
        <v>45177</v>
      </c>
      <c r="L113" s="13" t="s">
        <v>19</v>
      </c>
      <c r="M113" s="13" t="s">
        <v>19</v>
      </c>
      <c r="N113" t="str">
        <f>TEXT(Base_Data[[#This Row],[Offer date]],"YYY")</f>
        <v>2023</v>
      </c>
      <c r="O113" t="str">
        <f>TEXT(Base_Data[[#This Row],[Offer date]],"MMM")</f>
        <v>Sep</v>
      </c>
      <c r="P113" t="str">
        <f>"Q"&amp;ROUNDUP(MONTH(Base_Data[[#This Row],[Offer date]])/3,0)</f>
        <v>Q3</v>
      </c>
      <c r="Q113" t="str">
        <f>TEXT(Base_Data[[#This Row],[DOJ]],"MMM")</f>
        <v>Oct</v>
      </c>
      <c r="R113" t="str">
        <f>"Q"&amp;ROUNDUP(MONTH(Base_Data[[#This Row],[DOJ]])/3,0)</f>
        <v>Q4</v>
      </c>
      <c r="S113" s="12" t="str">
        <f>DATEDIF(Base_Data[[#This Row],[JD received date]],Base_Data[[#This Row],[DOJ]],"MD")&amp; " Days "
&amp;DATEDIF(Base_Data[[#This Row],[JD received date]],Base_Data[[#This Row],[DOJ]],"YM")&amp; " Months and "
&amp;DATEDIF(Base_Data[[#This Row],[JD received date]],Base_Data[[#This Row],[DOJ]],"Y") &amp;" Years"</f>
        <v>10 Days 3 Months and 0 Years</v>
      </c>
      <c r="T113" t="str">
        <f>DATEDIF(Base_Data[[#This Row],[JD received date]],Base_Data[[#This Row],[Offer date]],"D")&amp; " Days "
&amp; DATEDIF(Base_Data[[#This Row],[JD received date]],Base_Data[[#This Row],[Offer date]],"M")&amp; " Months and "
&amp;DATEDIF(Base_Data[[#This Row],[JD received date]],Base_Data[[#This Row],[Offer date]],"Y")&amp; " Years"</f>
        <v>71 Days 2 Months and 0 Years</v>
      </c>
      <c r="U113" t="str">
        <f>IF(Base_Data[[#This Row],[Offer Drop Date(if any)]]="","",
IF(ISNUMBER(Base_Data[[#This Row],[Offer Drop Date(if any)]]),
"Q" &amp;ROUNDUP(MONTH(Base_Data[[#This Row],[Offer Drop Date(if any)]]/3),0),""))</f>
        <v/>
      </c>
      <c r="V113" t="str">
        <f>IF(AND(Base_Data[[#This Row],[DOJ]]&lt;&gt;"",Base_Data[[#This Row],[DOJ]]&lt;=Base_Data[[#This Row],[JD received date]]+120),"Yes","No")</f>
        <v>Yes</v>
      </c>
      <c r="W113" t="str">
        <f>IF(OR(Base_Data[[#This Row],[Source]]="Direct", Base_Data[[#This Row],[Source]]="Referral"),"Internal Fill", "External Fill")</f>
        <v>Internal Fill</v>
      </c>
    </row>
    <row r="114" spans="1:23" x14ac:dyDescent="0.3">
      <c r="A114">
        <v>112</v>
      </c>
      <c r="B114" t="s">
        <v>38</v>
      </c>
      <c r="C114" t="s">
        <v>20</v>
      </c>
      <c r="D114" t="s">
        <v>21</v>
      </c>
      <c r="E114" t="s">
        <v>43</v>
      </c>
      <c r="F114" t="s">
        <v>22</v>
      </c>
      <c r="G114" t="s">
        <v>23</v>
      </c>
      <c r="H114" t="s">
        <v>24</v>
      </c>
      <c r="I114" s="13">
        <v>45259</v>
      </c>
      <c r="J114" s="13">
        <v>45146</v>
      </c>
      <c r="K114" s="13">
        <v>45180</v>
      </c>
      <c r="L114" s="13" t="s">
        <v>19</v>
      </c>
      <c r="M114" s="13" t="s">
        <v>19</v>
      </c>
      <c r="N114" t="str">
        <f>TEXT(Base_Data[[#This Row],[Offer date]],"YYY")</f>
        <v>2023</v>
      </c>
      <c r="O114" t="str">
        <f>TEXT(Base_Data[[#This Row],[Offer date]],"MMM")</f>
        <v>Sep</v>
      </c>
      <c r="P114" t="str">
        <f>"Q"&amp;ROUNDUP(MONTH(Base_Data[[#This Row],[Offer date]])/3,0)</f>
        <v>Q3</v>
      </c>
      <c r="Q114" t="str">
        <f>TEXT(Base_Data[[#This Row],[DOJ]],"MMM")</f>
        <v>Nov</v>
      </c>
      <c r="R114" t="str">
        <f>"Q"&amp;ROUNDUP(MONTH(Base_Data[[#This Row],[DOJ]])/3,0)</f>
        <v>Q4</v>
      </c>
      <c r="S114" s="12" t="str">
        <f>DATEDIF(Base_Data[[#This Row],[JD received date]],Base_Data[[#This Row],[DOJ]],"MD")&amp; " Days "
&amp;DATEDIF(Base_Data[[#This Row],[JD received date]],Base_Data[[#This Row],[DOJ]],"YM")&amp; " Months and "
&amp;DATEDIF(Base_Data[[#This Row],[JD received date]],Base_Data[[#This Row],[DOJ]],"Y") &amp;" Years"</f>
        <v>21 Days 3 Months and 0 Years</v>
      </c>
      <c r="T114" t="str">
        <f>DATEDIF(Base_Data[[#This Row],[JD received date]],Base_Data[[#This Row],[Offer date]],"D")&amp; " Days "
&amp; DATEDIF(Base_Data[[#This Row],[JD received date]],Base_Data[[#This Row],[Offer date]],"M")&amp; " Months and "
&amp;DATEDIF(Base_Data[[#This Row],[JD received date]],Base_Data[[#This Row],[Offer date]],"Y")&amp; " Years"</f>
        <v>34 Days 1 Months and 0 Years</v>
      </c>
      <c r="U114" t="str">
        <f>IF(Base_Data[[#This Row],[Offer Drop Date(if any)]]="","",
IF(ISNUMBER(Base_Data[[#This Row],[Offer Drop Date(if any)]]),
"Q" &amp;ROUNDUP(MONTH(Base_Data[[#This Row],[Offer Drop Date(if any)]]/3),0),""))</f>
        <v/>
      </c>
      <c r="V114" t="str">
        <f>IF(AND(Base_Data[[#This Row],[DOJ]]&lt;&gt;"",Base_Data[[#This Row],[DOJ]]&lt;=Base_Data[[#This Row],[JD received date]]+120),"Yes","No")</f>
        <v>Yes</v>
      </c>
      <c r="W114" t="str">
        <f>IF(OR(Base_Data[[#This Row],[Source]]="Direct", Base_Data[[#This Row],[Source]]="Referral"),"Internal Fill", "External Fill")</f>
        <v>Internal Fill</v>
      </c>
    </row>
    <row r="115" spans="1:23" x14ac:dyDescent="0.3">
      <c r="A115">
        <v>113</v>
      </c>
      <c r="B115" t="s">
        <v>41</v>
      </c>
      <c r="C115" t="s">
        <v>33</v>
      </c>
      <c r="D115" t="s">
        <v>31</v>
      </c>
      <c r="E115" t="s">
        <v>43</v>
      </c>
      <c r="F115" t="s">
        <v>22</v>
      </c>
      <c r="G115" t="s">
        <v>23</v>
      </c>
      <c r="H115" t="s">
        <v>24</v>
      </c>
      <c r="I115" s="13">
        <v>45182</v>
      </c>
      <c r="J115" s="13">
        <v>45163</v>
      </c>
      <c r="K115" s="13">
        <v>45178</v>
      </c>
      <c r="L115" s="13" t="s">
        <v>19</v>
      </c>
      <c r="M115" s="13" t="s">
        <v>19</v>
      </c>
      <c r="N115" t="str">
        <f>TEXT(Base_Data[[#This Row],[Offer date]],"YYY")</f>
        <v>2023</v>
      </c>
      <c r="O115" t="str">
        <f>TEXT(Base_Data[[#This Row],[Offer date]],"MMM")</f>
        <v>Sep</v>
      </c>
      <c r="P115" t="str">
        <f>"Q"&amp;ROUNDUP(MONTH(Base_Data[[#This Row],[Offer date]])/3,0)</f>
        <v>Q3</v>
      </c>
      <c r="Q115" t="str">
        <f>TEXT(Base_Data[[#This Row],[DOJ]],"MMM")</f>
        <v>Sep</v>
      </c>
      <c r="R115" t="str">
        <f>"Q"&amp;ROUNDUP(MONTH(Base_Data[[#This Row],[DOJ]])/3,0)</f>
        <v>Q3</v>
      </c>
      <c r="S115" s="12" t="str">
        <f>DATEDIF(Base_Data[[#This Row],[JD received date]],Base_Data[[#This Row],[DOJ]],"MD")&amp; " Days "
&amp;DATEDIF(Base_Data[[#This Row],[JD received date]],Base_Data[[#This Row],[DOJ]],"YM")&amp; " Months and "
&amp;DATEDIF(Base_Data[[#This Row],[JD received date]],Base_Data[[#This Row],[DOJ]],"Y") &amp;" Years"</f>
        <v>19 Days 0 Months and 0 Years</v>
      </c>
      <c r="T115" t="str">
        <f>DATEDIF(Base_Data[[#This Row],[JD received date]],Base_Data[[#This Row],[Offer date]],"D")&amp; " Days "
&amp; DATEDIF(Base_Data[[#This Row],[JD received date]],Base_Data[[#This Row],[Offer date]],"M")&amp; " Months and "
&amp;DATEDIF(Base_Data[[#This Row],[JD received date]],Base_Data[[#This Row],[Offer date]],"Y")&amp; " Years"</f>
        <v>15 Days 0 Months and 0 Years</v>
      </c>
      <c r="U115" t="str">
        <f>IF(Base_Data[[#This Row],[Offer Drop Date(if any)]]="","",
IF(ISNUMBER(Base_Data[[#This Row],[Offer Drop Date(if any)]]),
"Q" &amp;ROUNDUP(MONTH(Base_Data[[#This Row],[Offer Drop Date(if any)]]/3),0),""))</f>
        <v/>
      </c>
      <c r="V115" t="str">
        <f>IF(AND(Base_Data[[#This Row],[DOJ]]&lt;&gt;"",Base_Data[[#This Row],[DOJ]]&lt;=Base_Data[[#This Row],[JD received date]]+120),"Yes","No")</f>
        <v>Yes</v>
      </c>
      <c r="W115" t="str">
        <f>IF(OR(Base_Data[[#This Row],[Source]]="Direct", Base_Data[[#This Row],[Source]]="Referral"),"Internal Fill", "External Fill")</f>
        <v>Internal Fill</v>
      </c>
    </row>
    <row r="116" spans="1:23" x14ac:dyDescent="0.3">
      <c r="A116">
        <v>114</v>
      </c>
      <c r="B116" t="s">
        <v>38</v>
      </c>
      <c r="C116" t="s">
        <v>20</v>
      </c>
      <c r="D116" t="s">
        <v>21</v>
      </c>
      <c r="E116" t="s">
        <v>43</v>
      </c>
      <c r="F116" t="s">
        <v>22</v>
      </c>
      <c r="G116" t="s">
        <v>28</v>
      </c>
      <c r="H116" t="s">
        <v>24</v>
      </c>
      <c r="I116" s="13">
        <v>45245</v>
      </c>
      <c r="J116" s="13">
        <v>45128</v>
      </c>
      <c r="K116" s="13">
        <v>45181</v>
      </c>
      <c r="L116" s="13" t="s">
        <v>19</v>
      </c>
      <c r="M116" s="13" t="s">
        <v>19</v>
      </c>
      <c r="N116" t="str">
        <f>TEXT(Base_Data[[#This Row],[Offer date]],"YYY")</f>
        <v>2023</v>
      </c>
      <c r="O116" t="str">
        <f>TEXT(Base_Data[[#This Row],[Offer date]],"MMM")</f>
        <v>Sep</v>
      </c>
      <c r="P116" t="str">
        <f>"Q"&amp;ROUNDUP(MONTH(Base_Data[[#This Row],[Offer date]])/3,0)</f>
        <v>Q3</v>
      </c>
      <c r="Q116" t="str">
        <f>TEXT(Base_Data[[#This Row],[DOJ]],"MMM")</f>
        <v>Nov</v>
      </c>
      <c r="R116" t="str">
        <f>"Q"&amp;ROUNDUP(MONTH(Base_Data[[#This Row],[DOJ]])/3,0)</f>
        <v>Q4</v>
      </c>
      <c r="S116" s="12" t="str">
        <f>DATEDIF(Base_Data[[#This Row],[JD received date]],Base_Data[[#This Row],[DOJ]],"MD")&amp; " Days "
&amp;DATEDIF(Base_Data[[#This Row],[JD received date]],Base_Data[[#This Row],[DOJ]],"YM")&amp; " Months and "
&amp;DATEDIF(Base_Data[[#This Row],[JD received date]],Base_Data[[#This Row],[DOJ]],"Y") &amp;" Years"</f>
        <v>25 Days 3 Months and 0 Years</v>
      </c>
      <c r="T116" t="str">
        <f>DATEDIF(Base_Data[[#This Row],[JD received date]],Base_Data[[#This Row],[Offer date]],"D")&amp; " Days "
&amp; DATEDIF(Base_Data[[#This Row],[JD received date]],Base_Data[[#This Row],[Offer date]],"M")&amp; " Months and "
&amp;DATEDIF(Base_Data[[#This Row],[JD received date]],Base_Data[[#This Row],[Offer date]],"Y")&amp; " Years"</f>
        <v>53 Days 1 Months and 0 Years</v>
      </c>
      <c r="U116" t="str">
        <f>IF(Base_Data[[#This Row],[Offer Drop Date(if any)]]="","",
IF(ISNUMBER(Base_Data[[#This Row],[Offer Drop Date(if any)]]),
"Q" &amp;ROUNDUP(MONTH(Base_Data[[#This Row],[Offer Drop Date(if any)]]/3),0),""))</f>
        <v/>
      </c>
      <c r="V116" t="str">
        <f>IF(AND(Base_Data[[#This Row],[DOJ]]&lt;&gt;"",Base_Data[[#This Row],[DOJ]]&lt;=Base_Data[[#This Row],[JD received date]]+120),"Yes","No")</f>
        <v>Yes</v>
      </c>
      <c r="W116" t="str">
        <f>IF(OR(Base_Data[[#This Row],[Source]]="Direct", Base_Data[[#This Row],[Source]]="Referral"),"Internal Fill", "External Fill")</f>
        <v>Internal Fill</v>
      </c>
    </row>
    <row r="117" spans="1:23" x14ac:dyDescent="0.3">
      <c r="A117">
        <v>115</v>
      </c>
      <c r="B117" t="s">
        <v>40</v>
      </c>
      <c r="C117" t="s">
        <v>20</v>
      </c>
      <c r="D117" t="s">
        <v>21</v>
      </c>
      <c r="E117" t="s">
        <v>43</v>
      </c>
      <c r="F117" t="s">
        <v>22</v>
      </c>
      <c r="G117" t="s">
        <v>23</v>
      </c>
      <c r="H117" t="s">
        <v>24</v>
      </c>
      <c r="I117" s="13">
        <v>45275</v>
      </c>
      <c r="J117" s="13">
        <v>45160</v>
      </c>
      <c r="K117" s="13">
        <v>45182</v>
      </c>
      <c r="L117" s="13" t="s">
        <v>19</v>
      </c>
      <c r="M117" s="13" t="s">
        <v>19</v>
      </c>
      <c r="N117" t="str">
        <f>TEXT(Base_Data[[#This Row],[Offer date]],"YYY")</f>
        <v>2023</v>
      </c>
      <c r="O117" t="str">
        <f>TEXT(Base_Data[[#This Row],[Offer date]],"MMM")</f>
        <v>Sep</v>
      </c>
      <c r="P117" t="str">
        <f>"Q"&amp;ROUNDUP(MONTH(Base_Data[[#This Row],[Offer date]])/3,0)</f>
        <v>Q3</v>
      </c>
      <c r="Q117" t="str">
        <f>TEXT(Base_Data[[#This Row],[DOJ]],"MMM")</f>
        <v>Dec</v>
      </c>
      <c r="R117" t="str">
        <f>"Q"&amp;ROUNDUP(MONTH(Base_Data[[#This Row],[DOJ]])/3,0)</f>
        <v>Q4</v>
      </c>
      <c r="S117" s="12" t="str">
        <f>DATEDIF(Base_Data[[#This Row],[JD received date]],Base_Data[[#This Row],[DOJ]],"MD")&amp; " Days "
&amp;DATEDIF(Base_Data[[#This Row],[JD received date]],Base_Data[[#This Row],[DOJ]],"YM")&amp; " Months and "
&amp;DATEDIF(Base_Data[[#This Row],[JD received date]],Base_Data[[#This Row],[DOJ]],"Y") &amp;" Years"</f>
        <v>23 Days 3 Months and 0 Years</v>
      </c>
      <c r="T117" t="str">
        <f>DATEDIF(Base_Data[[#This Row],[JD received date]],Base_Data[[#This Row],[Offer date]],"D")&amp; " Days "
&amp; DATEDIF(Base_Data[[#This Row],[JD received date]],Base_Data[[#This Row],[Offer date]],"M")&amp; " Months and "
&amp;DATEDIF(Base_Data[[#This Row],[JD received date]],Base_Data[[#This Row],[Offer date]],"Y")&amp; " Years"</f>
        <v>22 Days 0 Months and 0 Years</v>
      </c>
      <c r="U117" t="str">
        <f>IF(Base_Data[[#This Row],[Offer Drop Date(if any)]]="","",
IF(ISNUMBER(Base_Data[[#This Row],[Offer Drop Date(if any)]]),
"Q" &amp;ROUNDUP(MONTH(Base_Data[[#This Row],[Offer Drop Date(if any)]]/3),0),""))</f>
        <v/>
      </c>
      <c r="V117" t="str">
        <f>IF(AND(Base_Data[[#This Row],[DOJ]]&lt;&gt;"",Base_Data[[#This Row],[DOJ]]&lt;=Base_Data[[#This Row],[JD received date]]+120),"Yes","No")</f>
        <v>Yes</v>
      </c>
      <c r="W117" t="str">
        <f>IF(OR(Base_Data[[#This Row],[Source]]="Direct", Base_Data[[#This Row],[Source]]="Referral"),"Internal Fill", "External Fill")</f>
        <v>Internal Fill</v>
      </c>
    </row>
    <row r="118" spans="1:23" x14ac:dyDescent="0.3">
      <c r="A118">
        <v>116</v>
      </c>
      <c r="B118" t="s">
        <v>37</v>
      </c>
      <c r="C118" t="s">
        <v>20</v>
      </c>
      <c r="D118" t="s">
        <v>21</v>
      </c>
      <c r="E118" t="s">
        <v>43</v>
      </c>
      <c r="F118" t="s">
        <v>25</v>
      </c>
      <c r="G118" t="s">
        <v>23</v>
      </c>
      <c r="H118" t="s">
        <v>24</v>
      </c>
      <c r="I118" s="13">
        <v>45194</v>
      </c>
      <c r="J118" s="13">
        <v>45142</v>
      </c>
      <c r="K118" s="13">
        <v>45183</v>
      </c>
      <c r="L118" s="13" t="s">
        <v>19</v>
      </c>
      <c r="M118" s="13" t="s">
        <v>19</v>
      </c>
      <c r="N118" t="str">
        <f>TEXT(Base_Data[[#This Row],[Offer date]],"YYY")</f>
        <v>2023</v>
      </c>
      <c r="O118" t="str">
        <f>TEXT(Base_Data[[#This Row],[Offer date]],"MMM")</f>
        <v>Sep</v>
      </c>
      <c r="P118" t="str">
        <f>"Q"&amp;ROUNDUP(MONTH(Base_Data[[#This Row],[Offer date]])/3,0)</f>
        <v>Q3</v>
      </c>
      <c r="Q118" t="str">
        <f>TEXT(Base_Data[[#This Row],[DOJ]],"MMM")</f>
        <v>Sep</v>
      </c>
      <c r="R118" t="str">
        <f>"Q"&amp;ROUNDUP(MONTH(Base_Data[[#This Row],[DOJ]])/3,0)</f>
        <v>Q3</v>
      </c>
      <c r="S118" s="12" t="str">
        <f>DATEDIF(Base_Data[[#This Row],[JD received date]],Base_Data[[#This Row],[DOJ]],"MD")&amp; " Days "
&amp;DATEDIF(Base_Data[[#This Row],[JD received date]],Base_Data[[#This Row],[DOJ]],"YM")&amp; " Months and "
&amp;DATEDIF(Base_Data[[#This Row],[JD received date]],Base_Data[[#This Row],[DOJ]],"Y") &amp;" Years"</f>
        <v>21 Days 1 Months and 0 Years</v>
      </c>
      <c r="T118" t="str">
        <f>DATEDIF(Base_Data[[#This Row],[JD received date]],Base_Data[[#This Row],[Offer date]],"D")&amp; " Days "
&amp; DATEDIF(Base_Data[[#This Row],[JD received date]],Base_Data[[#This Row],[Offer date]],"M")&amp; " Months and "
&amp;DATEDIF(Base_Data[[#This Row],[JD received date]],Base_Data[[#This Row],[Offer date]],"Y")&amp; " Years"</f>
        <v>41 Days 1 Months and 0 Years</v>
      </c>
      <c r="U118" t="str">
        <f>IF(Base_Data[[#This Row],[Offer Drop Date(if any)]]="","",
IF(ISNUMBER(Base_Data[[#This Row],[Offer Drop Date(if any)]]),
"Q" &amp;ROUNDUP(MONTH(Base_Data[[#This Row],[Offer Drop Date(if any)]]/3),0),""))</f>
        <v/>
      </c>
      <c r="V118" t="str">
        <f>IF(AND(Base_Data[[#This Row],[DOJ]]&lt;&gt;"",Base_Data[[#This Row],[DOJ]]&lt;=Base_Data[[#This Row],[JD received date]]+120),"Yes","No")</f>
        <v>Yes</v>
      </c>
      <c r="W118" t="str">
        <f>IF(OR(Base_Data[[#This Row],[Source]]="Direct", Base_Data[[#This Row],[Source]]="Referral"),"Internal Fill", "External Fill")</f>
        <v>Internal Fill</v>
      </c>
    </row>
    <row r="119" spans="1:23" x14ac:dyDescent="0.3">
      <c r="A119">
        <v>117</v>
      </c>
      <c r="B119" t="s">
        <v>41</v>
      </c>
      <c r="C119" t="s">
        <v>32</v>
      </c>
      <c r="D119" t="s">
        <v>31</v>
      </c>
      <c r="E119" t="s">
        <v>42</v>
      </c>
      <c r="F119" t="s">
        <v>22</v>
      </c>
      <c r="G119" t="s">
        <v>23</v>
      </c>
      <c r="H119" t="s">
        <v>24</v>
      </c>
      <c r="I119" s="13">
        <v>45187</v>
      </c>
      <c r="J119" s="13">
        <v>45170</v>
      </c>
      <c r="K119" s="13">
        <v>45183</v>
      </c>
      <c r="L119" s="13" t="s">
        <v>19</v>
      </c>
      <c r="M119" s="13" t="s">
        <v>19</v>
      </c>
      <c r="N119" t="str">
        <f>TEXT(Base_Data[[#This Row],[Offer date]],"YYY")</f>
        <v>2023</v>
      </c>
      <c r="O119" t="str">
        <f>TEXT(Base_Data[[#This Row],[Offer date]],"MMM")</f>
        <v>Sep</v>
      </c>
      <c r="P119" t="str">
        <f>"Q"&amp;ROUNDUP(MONTH(Base_Data[[#This Row],[Offer date]])/3,0)</f>
        <v>Q3</v>
      </c>
      <c r="Q119" t="str">
        <f>TEXT(Base_Data[[#This Row],[DOJ]],"MMM")</f>
        <v>Sep</v>
      </c>
      <c r="R119" t="str">
        <f>"Q"&amp;ROUNDUP(MONTH(Base_Data[[#This Row],[DOJ]])/3,0)</f>
        <v>Q3</v>
      </c>
      <c r="S119" s="12" t="str">
        <f>DATEDIF(Base_Data[[#This Row],[JD received date]],Base_Data[[#This Row],[DOJ]],"MD")&amp; " Days "
&amp;DATEDIF(Base_Data[[#This Row],[JD received date]],Base_Data[[#This Row],[DOJ]],"YM")&amp; " Months and "
&amp;DATEDIF(Base_Data[[#This Row],[JD received date]],Base_Data[[#This Row],[DOJ]],"Y") &amp;" Years"</f>
        <v>17 Days 0 Months and 0 Years</v>
      </c>
      <c r="T119" t="str">
        <f>DATEDIF(Base_Data[[#This Row],[JD received date]],Base_Data[[#This Row],[Offer date]],"D")&amp; " Days "
&amp; DATEDIF(Base_Data[[#This Row],[JD received date]],Base_Data[[#This Row],[Offer date]],"M")&amp; " Months and "
&amp;DATEDIF(Base_Data[[#This Row],[JD received date]],Base_Data[[#This Row],[Offer date]],"Y")&amp; " Years"</f>
        <v>13 Days 0 Months and 0 Years</v>
      </c>
      <c r="U119" t="str">
        <f>IF(Base_Data[[#This Row],[Offer Drop Date(if any)]]="","",
IF(ISNUMBER(Base_Data[[#This Row],[Offer Drop Date(if any)]]),
"Q" &amp;ROUNDUP(MONTH(Base_Data[[#This Row],[Offer Drop Date(if any)]]/3),0),""))</f>
        <v/>
      </c>
      <c r="V119" t="str">
        <f>IF(AND(Base_Data[[#This Row],[DOJ]]&lt;&gt;"",Base_Data[[#This Row],[DOJ]]&lt;=Base_Data[[#This Row],[JD received date]]+120),"Yes","No")</f>
        <v>Yes</v>
      </c>
      <c r="W119" t="str">
        <f>IF(OR(Base_Data[[#This Row],[Source]]="Direct", Base_Data[[#This Row],[Source]]="Referral"),"Internal Fill", "External Fill")</f>
        <v>Internal Fill</v>
      </c>
    </row>
    <row r="120" spans="1:23" x14ac:dyDescent="0.3">
      <c r="A120">
        <v>118</v>
      </c>
      <c r="B120" t="s">
        <v>38</v>
      </c>
      <c r="C120" t="s">
        <v>20</v>
      </c>
      <c r="D120" t="s">
        <v>21</v>
      </c>
      <c r="E120" t="s">
        <v>42</v>
      </c>
      <c r="F120" t="s">
        <v>22</v>
      </c>
      <c r="G120" t="s">
        <v>23</v>
      </c>
      <c r="H120" t="s">
        <v>24</v>
      </c>
      <c r="I120" s="13">
        <v>45208</v>
      </c>
      <c r="J120" s="13">
        <v>45181</v>
      </c>
      <c r="K120" s="13">
        <v>45181</v>
      </c>
      <c r="L120" s="13" t="s">
        <v>19</v>
      </c>
      <c r="M120" s="13" t="s">
        <v>19</v>
      </c>
      <c r="N120" t="str">
        <f>TEXT(Base_Data[[#This Row],[Offer date]],"YYY")</f>
        <v>2023</v>
      </c>
      <c r="O120" t="str">
        <f>TEXT(Base_Data[[#This Row],[Offer date]],"MMM")</f>
        <v>Sep</v>
      </c>
      <c r="P120" t="str">
        <f>"Q"&amp;ROUNDUP(MONTH(Base_Data[[#This Row],[Offer date]])/3,0)</f>
        <v>Q3</v>
      </c>
      <c r="Q120" t="str">
        <f>TEXT(Base_Data[[#This Row],[DOJ]],"MMM")</f>
        <v>Oct</v>
      </c>
      <c r="R120" t="str">
        <f>"Q"&amp;ROUNDUP(MONTH(Base_Data[[#This Row],[DOJ]])/3,0)</f>
        <v>Q4</v>
      </c>
      <c r="S120" s="12" t="str">
        <f>DATEDIF(Base_Data[[#This Row],[JD received date]],Base_Data[[#This Row],[DOJ]],"MD")&amp; " Days "
&amp;DATEDIF(Base_Data[[#This Row],[JD received date]],Base_Data[[#This Row],[DOJ]],"YM")&amp; " Months and "
&amp;DATEDIF(Base_Data[[#This Row],[JD received date]],Base_Data[[#This Row],[DOJ]],"Y") &amp;" Years"</f>
        <v>27 Days 0 Months and 0 Years</v>
      </c>
      <c r="T120" t="str">
        <f>DATEDIF(Base_Data[[#This Row],[JD received date]],Base_Data[[#This Row],[Offer date]],"D")&amp; " Days "
&amp; DATEDIF(Base_Data[[#This Row],[JD received date]],Base_Data[[#This Row],[Offer date]],"M")&amp; " Months and "
&amp;DATEDIF(Base_Data[[#This Row],[JD received date]],Base_Data[[#This Row],[Offer date]],"Y")&amp; " Years"</f>
        <v>0 Days 0 Months and 0 Years</v>
      </c>
      <c r="U120" t="str">
        <f>IF(Base_Data[[#This Row],[Offer Drop Date(if any)]]="","",
IF(ISNUMBER(Base_Data[[#This Row],[Offer Drop Date(if any)]]),
"Q" &amp;ROUNDUP(MONTH(Base_Data[[#This Row],[Offer Drop Date(if any)]]/3),0),""))</f>
        <v/>
      </c>
      <c r="V120" t="str">
        <f>IF(AND(Base_Data[[#This Row],[DOJ]]&lt;&gt;"",Base_Data[[#This Row],[DOJ]]&lt;=Base_Data[[#This Row],[JD received date]]+120),"Yes","No")</f>
        <v>Yes</v>
      </c>
      <c r="W120" t="str">
        <f>IF(OR(Base_Data[[#This Row],[Source]]="Direct", Base_Data[[#This Row],[Source]]="Referral"),"Internal Fill", "External Fill")</f>
        <v>Internal Fill</v>
      </c>
    </row>
    <row r="121" spans="1:23" x14ac:dyDescent="0.3">
      <c r="A121">
        <v>119</v>
      </c>
      <c r="B121" t="s">
        <v>40</v>
      </c>
      <c r="C121" t="s">
        <v>20</v>
      </c>
      <c r="D121" t="s">
        <v>21</v>
      </c>
      <c r="E121" t="s">
        <v>42</v>
      </c>
      <c r="F121" t="s">
        <v>22</v>
      </c>
      <c r="G121" t="s">
        <v>23</v>
      </c>
      <c r="H121" t="s">
        <v>24</v>
      </c>
      <c r="I121" s="13">
        <v>45191</v>
      </c>
      <c r="J121" s="13">
        <v>45180</v>
      </c>
      <c r="K121" s="13">
        <v>45189</v>
      </c>
      <c r="L121" s="13" t="s">
        <v>19</v>
      </c>
      <c r="M121" s="13" t="s">
        <v>19</v>
      </c>
      <c r="N121" t="str">
        <f>TEXT(Base_Data[[#This Row],[Offer date]],"YYY")</f>
        <v>2023</v>
      </c>
      <c r="O121" t="str">
        <f>TEXT(Base_Data[[#This Row],[Offer date]],"MMM")</f>
        <v>Sep</v>
      </c>
      <c r="P121" t="str">
        <f>"Q"&amp;ROUNDUP(MONTH(Base_Data[[#This Row],[Offer date]])/3,0)</f>
        <v>Q3</v>
      </c>
      <c r="Q121" t="str">
        <f>TEXT(Base_Data[[#This Row],[DOJ]],"MMM")</f>
        <v>Sep</v>
      </c>
      <c r="R121" t="str">
        <f>"Q"&amp;ROUNDUP(MONTH(Base_Data[[#This Row],[DOJ]])/3,0)</f>
        <v>Q3</v>
      </c>
      <c r="S121" s="12" t="str">
        <f>DATEDIF(Base_Data[[#This Row],[JD received date]],Base_Data[[#This Row],[DOJ]],"MD")&amp; " Days "
&amp;DATEDIF(Base_Data[[#This Row],[JD received date]],Base_Data[[#This Row],[DOJ]],"YM")&amp; " Months and "
&amp;DATEDIF(Base_Data[[#This Row],[JD received date]],Base_Data[[#This Row],[DOJ]],"Y") &amp;" Years"</f>
        <v>11 Days 0 Months and 0 Years</v>
      </c>
      <c r="T121" t="str">
        <f>DATEDIF(Base_Data[[#This Row],[JD received date]],Base_Data[[#This Row],[Offer date]],"D")&amp; " Days "
&amp; DATEDIF(Base_Data[[#This Row],[JD received date]],Base_Data[[#This Row],[Offer date]],"M")&amp; " Months and "
&amp;DATEDIF(Base_Data[[#This Row],[JD received date]],Base_Data[[#This Row],[Offer date]],"Y")&amp; " Years"</f>
        <v>9 Days 0 Months and 0 Years</v>
      </c>
      <c r="U121" t="str">
        <f>IF(Base_Data[[#This Row],[Offer Drop Date(if any)]]="","",
IF(ISNUMBER(Base_Data[[#This Row],[Offer Drop Date(if any)]]),
"Q" &amp;ROUNDUP(MONTH(Base_Data[[#This Row],[Offer Drop Date(if any)]]/3),0),""))</f>
        <v/>
      </c>
      <c r="V121" t="str">
        <f>IF(AND(Base_Data[[#This Row],[DOJ]]&lt;&gt;"",Base_Data[[#This Row],[DOJ]]&lt;=Base_Data[[#This Row],[JD received date]]+120),"Yes","No")</f>
        <v>Yes</v>
      </c>
      <c r="W121" t="str">
        <f>IF(OR(Base_Data[[#This Row],[Source]]="Direct", Base_Data[[#This Row],[Source]]="Referral"),"Internal Fill", "External Fill")</f>
        <v>Internal Fill</v>
      </c>
    </row>
    <row r="122" spans="1:23" x14ac:dyDescent="0.3">
      <c r="A122">
        <v>120</v>
      </c>
      <c r="B122" t="s">
        <v>39</v>
      </c>
      <c r="C122" t="s">
        <v>20</v>
      </c>
      <c r="D122" t="s">
        <v>21</v>
      </c>
      <c r="E122" t="s">
        <v>43</v>
      </c>
      <c r="F122" t="s">
        <v>22</v>
      </c>
      <c r="G122" t="s">
        <v>23</v>
      </c>
      <c r="H122" t="s">
        <v>24</v>
      </c>
      <c r="I122" s="13">
        <v>45203</v>
      </c>
      <c r="J122" s="13">
        <v>45125</v>
      </c>
      <c r="K122" s="13">
        <v>45189</v>
      </c>
      <c r="L122" s="13" t="s">
        <v>19</v>
      </c>
      <c r="M122" s="13" t="s">
        <v>19</v>
      </c>
      <c r="N122" t="str">
        <f>TEXT(Base_Data[[#This Row],[Offer date]],"YYY")</f>
        <v>2023</v>
      </c>
      <c r="O122" t="str">
        <f>TEXT(Base_Data[[#This Row],[Offer date]],"MMM")</f>
        <v>Sep</v>
      </c>
      <c r="P122" t="str">
        <f>"Q"&amp;ROUNDUP(MONTH(Base_Data[[#This Row],[Offer date]])/3,0)</f>
        <v>Q3</v>
      </c>
      <c r="Q122" t="str">
        <f>TEXT(Base_Data[[#This Row],[DOJ]],"MMM")</f>
        <v>Oct</v>
      </c>
      <c r="R122" t="str">
        <f>"Q"&amp;ROUNDUP(MONTH(Base_Data[[#This Row],[DOJ]])/3,0)</f>
        <v>Q4</v>
      </c>
      <c r="S122" s="12" t="str">
        <f>DATEDIF(Base_Data[[#This Row],[JD received date]],Base_Data[[#This Row],[DOJ]],"MD")&amp; " Days "
&amp;DATEDIF(Base_Data[[#This Row],[JD received date]],Base_Data[[#This Row],[DOJ]],"YM")&amp; " Months and "
&amp;DATEDIF(Base_Data[[#This Row],[JD received date]],Base_Data[[#This Row],[DOJ]],"Y") &amp;" Years"</f>
        <v>16 Days 2 Months and 0 Years</v>
      </c>
      <c r="T122" t="str">
        <f>DATEDIF(Base_Data[[#This Row],[JD received date]],Base_Data[[#This Row],[Offer date]],"D")&amp; " Days "
&amp; DATEDIF(Base_Data[[#This Row],[JD received date]],Base_Data[[#This Row],[Offer date]],"M")&amp; " Months and "
&amp;DATEDIF(Base_Data[[#This Row],[JD received date]],Base_Data[[#This Row],[Offer date]],"Y")&amp; " Years"</f>
        <v>64 Days 2 Months and 0 Years</v>
      </c>
      <c r="U122" t="str">
        <f>IF(Base_Data[[#This Row],[Offer Drop Date(if any)]]="","",
IF(ISNUMBER(Base_Data[[#This Row],[Offer Drop Date(if any)]]),
"Q" &amp;ROUNDUP(MONTH(Base_Data[[#This Row],[Offer Drop Date(if any)]]/3),0),""))</f>
        <v/>
      </c>
      <c r="V122" t="str">
        <f>IF(AND(Base_Data[[#This Row],[DOJ]]&lt;&gt;"",Base_Data[[#This Row],[DOJ]]&lt;=Base_Data[[#This Row],[JD received date]]+120),"Yes","No")</f>
        <v>Yes</v>
      </c>
      <c r="W122" t="str">
        <f>IF(OR(Base_Data[[#This Row],[Source]]="Direct", Base_Data[[#This Row],[Source]]="Referral"),"Internal Fill", "External Fill")</f>
        <v>Internal Fill</v>
      </c>
    </row>
    <row r="123" spans="1:23" x14ac:dyDescent="0.3">
      <c r="A123">
        <v>121</v>
      </c>
      <c r="B123" t="s">
        <v>39</v>
      </c>
      <c r="C123" t="s">
        <v>20</v>
      </c>
      <c r="D123" t="s">
        <v>21</v>
      </c>
      <c r="E123" t="s">
        <v>44</v>
      </c>
      <c r="F123" t="s">
        <v>26</v>
      </c>
      <c r="G123" t="s">
        <v>29</v>
      </c>
      <c r="H123" t="s">
        <v>24</v>
      </c>
      <c r="I123" s="13">
        <v>45294</v>
      </c>
      <c r="J123" s="13">
        <v>45187</v>
      </c>
      <c r="K123" s="13">
        <v>45188</v>
      </c>
      <c r="L123" s="13" t="s">
        <v>19</v>
      </c>
      <c r="M123" s="13" t="s">
        <v>19</v>
      </c>
      <c r="N123" t="str">
        <f>TEXT(Base_Data[[#This Row],[Offer date]],"YYY")</f>
        <v>2023</v>
      </c>
      <c r="O123" t="str">
        <f>TEXT(Base_Data[[#This Row],[Offer date]],"MMM")</f>
        <v>Sep</v>
      </c>
      <c r="P123" t="str">
        <f>"Q"&amp;ROUNDUP(MONTH(Base_Data[[#This Row],[Offer date]])/3,0)</f>
        <v>Q3</v>
      </c>
      <c r="Q123" t="str">
        <f>TEXT(Base_Data[[#This Row],[DOJ]],"MMM")</f>
        <v>Jan</v>
      </c>
      <c r="R123" t="str">
        <f>"Q"&amp;ROUNDUP(MONTH(Base_Data[[#This Row],[DOJ]])/3,0)</f>
        <v>Q1</v>
      </c>
      <c r="S123" s="12" t="str">
        <f>DATEDIF(Base_Data[[#This Row],[JD received date]],Base_Data[[#This Row],[DOJ]],"MD")&amp; " Days "
&amp;DATEDIF(Base_Data[[#This Row],[JD received date]],Base_Data[[#This Row],[DOJ]],"YM")&amp; " Months and "
&amp;DATEDIF(Base_Data[[#This Row],[JD received date]],Base_Data[[#This Row],[DOJ]],"Y") &amp;" Years"</f>
        <v>16 Days 3 Months and 0 Years</v>
      </c>
      <c r="T123" t="str">
        <f>DATEDIF(Base_Data[[#This Row],[JD received date]],Base_Data[[#This Row],[Offer date]],"D")&amp; " Days "
&amp; DATEDIF(Base_Data[[#This Row],[JD received date]],Base_Data[[#This Row],[Offer date]],"M")&amp; " Months and "
&amp;DATEDIF(Base_Data[[#This Row],[JD received date]],Base_Data[[#This Row],[Offer date]],"Y")&amp; " Years"</f>
        <v>1 Days 0 Months and 0 Years</v>
      </c>
      <c r="U123" t="str">
        <f>IF(Base_Data[[#This Row],[Offer Drop Date(if any)]]="","",
IF(ISNUMBER(Base_Data[[#This Row],[Offer Drop Date(if any)]]),
"Q" &amp;ROUNDUP(MONTH(Base_Data[[#This Row],[Offer Drop Date(if any)]]/3),0),""))</f>
        <v/>
      </c>
      <c r="V123" t="str">
        <f>IF(AND(Base_Data[[#This Row],[DOJ]]&lt;&gt;"",Base_Data[[#This Row],[DOJ]]&lt;=Base_Data[[#This Row],[JD received date]]+120),"Yes","No")</f>
        <v>Yes</v>
      </c>
      <c r="W123" t="str">
        <f>IF(OR(Base_Data[[#This Row],[Source]]="Direct", Base_Data[[#This Row],[Source]]="Referral"),"Internal Fill", "External Fill")</f>
        <v>External Fill</v>
      </c>
    </row>
    <row r="124" spans="1:23" x14ac:dyDescent="0.3">
      <c r="A124">
        <v>122</v>
      </c>
      <c r="B124" t="s">
        <v>41</v>
      </c>
      <c r="C124" t="s">
        <v>20</v>
      </c>
      <c r="D124" t="s">
        <v>21</v>
      </c>
      <c r="E124" t="s">
        <v>42</v>
      </c>
      <c r="F124" t="s">
        <v>22</v>
      </c>
      <c r="G124" t="s">
        <v>23</v>
      </c>
      <c r="H124" t="s">
        <v>27</v>
      </c>
      <c r="I124" s="13">
        <v>45264</v>
      </c>
      <c r="J124" s="13">
        <v>45161</v>
      </c>
      <c r="K124" s="13">
        <v>45191</v>
      </c>
      <c r="L124" s="13">
        <v>45246</v>
      </c>
      <c r="M124" s="13">
        <v>45619</v>
      </c>
      <c r="N124" t="str">
        <f>TEXT(Base_Data[[#This Row],[Offer date]],"YYY")</f>
        <v>2023</v>
      </c>
      <c r="O124" t="str">
        <f>TEXT(Base_Data[[#This Row],[Offer date]],"MMM")</f>
        <v>Sep</v>
      </c>
      <c r="P124" t="str">
        <f>"Q"&amp;ROUNDUP(MONTH(Base_Data[[#This Row],[Offer date]])/3,0)</f>
        <v>Q3</v>
      </c>
      <c r="Q124" t="str">
        <f>TEXT(Base_Data[[#This Row],[DOJ]],"MMM")</f>
        <v>Dec</v>
      </c>
      <c r="R124" t="str">
        <f>"Q"&amp;ROUNDUP(MONTH(Base_Data[[#This Row],[DOJ]])/3,0)</f>
        <v>Q4</v>
      </c>
      <c r="S124" s="12" t="str">
        <f>DATEDIF(Base_Data[[#This Row],[JD received date]],Base_Data[[#This Row],[DOJ]],"MD")&amp; " Days "
&amp;DATEDIF(Base_Data[[#This Row],[JD received date]],Base_Data[[#This Row],[DOJ]],"YM")&amp; " Months and "
&amp;DATEDIF(Base_Data[[#This Row],[JD received date]],Base_Data[[#This Row],[DOJ]],"Y") &amp;" Years"</f>
        <v>11 Days 3 Months and 0 Years</v>
      </c>
      <c r="T124" t="str">
        <f>DATEDIF(Base_Data[[#This Row],[JD received date]],Base_Data[[#This Row],[Offer date]],"D")&amp; " Days "
&amp; DATEDIF(Base_Data[[#This Row],[JD received date]],Base_Data[[#This Row],[Offer date]],"M")&amp; " Months and "
&amp;DATEDIF(Base_Data[[#This Row],[JD received date]],Base_Data[[#This Row],[Offer date]],"Y")&amp; " Years"</f>
        <v>30 Days 0 Months and 0 Years</v>
      </c>
      <c r="U124" t="str">
        <f>IF(Base_Data[[#This Row],[Offer Drop Date(if any)]]="","",
IF(ISNUMBER(Base_Data[[#This Row],[Offer Drop Date(if any)]]),
"Q" &amp;ROUNDUP(MONTH(Base_Data[[#This Row],[Offer Drop Date(if any)]]/3),0),""))</f>
        <v>Q4</v>
      </c>
      <c r="V124" t="str">
        <f>IF(AND(Base_Data[[#This Row],[DOJ]]&lt;&gt;"",Base_Data[[#This Row],[DOJ]]&lt;=Base_Data[[#This Row],[JD received date]]+120),"Yes","No")</f>
        <v>Yes</v>
      </c>
      <c r="W124" t="str">
        <f>IF(OR(Base_Data[[#This Row],[Source]]="Direct", Base_Data[[#This Row],[Source]]="Referral"),"Internal Fill", "External Fill")</f>
        <v>Internal Fill</v>
      </c>
    </row>
    <row r="125" spans="1:23" x14ac:dyDescent="0.3">
      <c r="A125">
        <v>123</v>
      </c>
      <c r="B125" t="s">
        <v>37</v>
      </c>
      <c r="C125" t="s">
        <v>20</v>
      </c>
      <c r="D125" t="s">
        <v>21</v>
      </c>
      <c r="E125" t="s">
        <v>42</v>
      </c>
      <c r="F125" t="s">
        <v>22</v>
      </c>
      <c r="G125" t="s">
        <v>23</v>
      </c>
      <c r="H125" t="s">
        <v>24</v>
      </c>
      <c r="I125" s="13">
        <v>45254</v>
      </c>
      <c r="J125" s="13">
        <v>45197</v>
      </c>
      <c r="K125" s="13">
        <v>45208</v>
      </c>
      <c r="L125" s="13" t="s">
        <v>19</v>
      </c>
      <c r="M125" s="13" t="s">
        <v>19</v>
      </c>
      <c r="N125" t="str">
        <f>TEXT(Base_Data[[#This Row],[Offer date]],"YYY")</f>
        <v>2023</v>
      </c>
      <c r="O125" t="str">
        <f>TEXT(Base_Data[[#This Row],[Offer date]],"MMM")</f>
        <v>Oct</v>
      </c>
      <c r="P125" t="str">
        <f>"Q"&amp;ROUNDUP(MONTH(Base_Data[[#This Row],[Offer date]])/3,0)</f>
        <v>Q4</v>
      </c>
      <c r="Q125" t="str">
        <f>TEXT(Base_Data[[#This Row],[DOJ]],"MMM")</f>
        <v>Nov</v>
      </c>
      <c r="R125" t="str">
        <f>"Q"&amp;ROUNDUP(MONTH(Base_Data[[#This Row],[DOJ]])/3,0)</f>
        <v>Q4</v>
      </c>
      <c r="S125" s="12" t="str">
        <f>DATEDIF(Base_Data[[#This Row],[JD received date]],Base_Data[[#This Row],[DOJ]],"MD")&amp; " Days "
&amp;DATEDIF(Base_Data[[#This Row],[JD received date]],Base_Data[[#This Row],[DOJ]],"YM")&amp; " Months and "
&amp;DATEDIF(Base_Data[[#This Row],[JD received date]],Base_Data[[#This Row],[DOJ]],"Y") &amp;" Years"</f>
        <v>27 Days 1 Months and 0 Years</v>
      </c>
      <c r="T125" t="str">
        <f>DATEDIF(Base_Data[[#This Row],[JD received date]],Base_Data[[#This Row],[Offer date]],"D")&amp; " Days "
&amp; DATEDIF(Base_Data[[#This Row],[JD received date]],Base_Data[[#This Row],[Offer date]],"M")&amp; " Months and "
&amp;DATEDIF(Base_Data[[#This Row],[JD received date]],Base_Data[[#This Row],[Offer date]],"Y")&amp; " Years"</f>
        <v>11 Days 0 Months and 0 Years</v>
      </c>
      <c r="U125" t="str">
        <f>IF(Base_Data[[#This Row],[Offer Drop Date(if any)]]="","",
IF(ISNUMBER(Base_Data[[#This Row],[Offer Drop Date(if any)]]),
"Q" &amp;ROUNDUP(MONTH(Base_Data[[#This Row],[Offer Drop Date(if any)]]/3),0),""))</f>
        <v/>
      </c>
      <c r="V125" t="str">
        <f>IF(AND(Base_Data[[#This Row],[DOJ]]&lt;&gt;"",Base_Data[[#This Row],[DOJ]]&lt;=Base_Data[[#This Row],[JD received date]]+120),"Yes","No")</f>
        <v>Yes</v>
      </c>
      <c r="W125" t="str">
        <f>IF(OR(Base_Data[[#This Row],[Source]]="Direct", Base_Data[[#This Row],[Source]]="Referral"),"Internal Fill", "External Fill")</f>
        <v>Internal Fill</v>
      </c>
    </row>
    <row r="126" spans="1:23" x14ac:dyDescent="0.3">
      <c r="A126">
        <v>124</v>
      </c>
      <c r="B126" t="s">
        <v>40</v>
      </c>
      <c r="C126" t="s">
        <v>20</v>
      </c>
      <c r="D126" t="s">
        <v>21</v>
      </c>
      <c r="E126" t="s">
        <v>42</v>
      </c>
      <c r="F126" t="s">
        <v>22</v>
      </c>
      <c r="G126" t="s">
        <v>29</v>
      </c>
      <c r="H126" t="s">
        <v>24</v>
      </c>
      <c r="I126" s="13">
        <v>45278</v>
      </c>
      <c r="J126" s="13">
        <v>45128</v>
      </c>
      <c r="K126" s="13">
        <v>45210</v>
      </c>
      <c r="L126" s="13" t="s">
        <v>19</v>
      </c>
      <c r="M126" s="13" t="s">
        <v>19</v>
      </c>
      <c r="N126" t="str">
        <f>TEXT(Base_Data[[#This Row],[Offer date]],"YYY")</f>
        <v>2023</v>
      </c>
      <c r="O126" t="str">
        <f>TEXT(Base_Data[[#This Row],[Offer date]],"MMM")</f>
        <v>Oct</v>
      </c>
      <c r="P126" t="str">
        <f>"Q"&amp;ROUNDUP(MONTH(Base_Data[[#This Row],[Offer date]])/3,0)</f>
        <v>Q4</v>
      </c>
      <c r="Q126" t="str">
        <f>TEXT(Base_Data[[#This Row],[DOJ]],"MMM")</f>
        <v>Dec</v>
      </c>
      <c r="R126" t="str">
        <f>"Q"&amp;ROUNDUP(MONTH(Base_Data[[#This Row],[DOJ]])/3,0)</f>
        <v>Q4</v>
      </c>
      <c r="S126" s="12" t="str">
        <f>DATEDIF(Base_Data[[#This Row],[JD received date]],Base_Data[[#This Row],[DOJ]],"MD")&amp; " Days "
&amp;DATEDIF(Base_Data[[#This Row],[JD received date]],Base_Data[[#This Row],[DOJ]],"YM")&amp; " Months and "
&amp;DATEDIF(Base_Data[[#This Row],[JD received date]],Base_Data[[#This Row],[DOJ]],"Y") &amp;" Years"</f>
        <v>27 Days 4 Months and 0 Years</v>
      </c>
      <c r="T126" t="str">
        <f>DATEDIF(Base_Data[[#This Row],[JD received date]],Base_Data[[#This Row],[Offer date]],"D")&amp; " Days "
&amp; DATEDIF(Base_Data[[#This Row],[JD received date]],Base_Data[[#This Row],[Offer date]],"M")&amp; " Months and "
&amp;DATEDIF(Base_Data[[#This Row],[JD received date]],Base_Data[[#This Row],[Offer date]],"Y")&amp; " Years"</f>
        <v>82 Days 2 Months and 0 Years</v>
      </c>
      <c r="U126" t="str">
        <f>IF(Base_Data[[#This Row],[Offer Drop Date(if any)]]="","",
IF(ISNUMBER(Base_Data[[#This Row],[Offer Drop Date(if any)]]),
"Q" &amp;ROUNDUP(MONTH(Base_Data[[#This Row],[Offer Drop Date(if any)]]/3),0),""))</f>
        <v/>
      </c>
      <c r="V126" t="str">
        <f>IF(AND(Base_Data[[#This Row],[DOJ]]&lt;&gt;"",Base_Data[[#This Row],[DOJ]]&lt;=Base_Data[[#This Row],[JD received date]]+120),"Yes","No")</f>
        <v>No</v>
      </c>
      <c r="W126" t="str">
        <f>IF(OR(Base_Data[[#This Row],[Source]]="Direct", Base_Data[[#This Row],[Source]]="Referral"),"Internal Fill", "External Fill")</f>
        <v>External Fill</v>
      </c>
    </row>
    <row r="127" spans="1:23" x14ac:dyDescent="0.3">
      <c r="A127">
        <v>125</v>
      </c>
      <c r="B127" t="s">
        <v>41</v>
      </c>
      <c r="C127" t="s">
        <v>33</v>
      </c>
      <c r="D127" t="s">
        <v>31</v>
      </c>
      <c r="E127" t="s">
        <v>42</v>
      </c>
      <c r="F127" t="s">
        <v>26</v>
      </c>
      <c r="G127" t="s">
        <v>23</v>
      </c>
      <c r="H127" t="s">
        <v>24</v>
      </c>
      <c r="I127" s="13">
        <v>45210</v>
      </c>
      <c r="J127" s="13">
        <v>45189</v>
      </c>
      <c r="K127" s="13">
        <v>45209</v>
      </c>
      <c r="L127" s="13" t="s">
        <v>19</v>
      </c>
      <c r="M127" s="13" t="s">
        <v>19</v>
      </c>
      <c r="N127" t="str">
        <f>TEXT(Base_Data[[#This Row],[Offer date]],"YYY")</f>
        <v>2023</v>
      </c>
      <c r="O127" t="str">
        <f>TEXT(Base_Data[[#This Row],[Offer date]],"MMM")</f>
        <v>Oct</v>
      </c>
      <c r="P127" t="str">
        <f>"Q"&amp;ROUNDUP(MONTH(Base_Data[[#This Row],[Offer date]])/3,0)</f>
        <v>Q4</v>
      </c>
      <c r="Q127" t="str">
        <f>TEXT(Base_Data[[#This Row],[DOJ]],"MMM")</f>
        <v>Oct</v>
      </c>
      <c r="R127" t="str">
        <f>"Q"&amp;ROUNDUP(MONTH(Base_Data[[#This Row],[DOJ]])/3,0)</f>
        <v>Q4</v>
      </c>
      <c r="S127" s="12" t="str">
        <f>DATEDIF(Base_Data[[#This Row],[JD received date]],Base_Data[[#This Row],[DOJ]],"MD")&amp; " Days "
&amp;DATEDIF(Base_Data[[#This Row],[JD received date]],Base_Data[[#This Row],[DOJ]],"YM")&amp; " Months and "
&amp;DATEDIF(Base_Data[[#This Row],[JD received date]],Base_Data[[#This Row],[DOJ]],"Y") &amp;" Years"</f>
        <v>21 Days 0 Months and 0 Years</v>
      </c>
      <c r="T127" t="str">
        <f>DATEDIF(Base_Data[[#This Row],[JD received date]],Base_Data[[#This Row],[Offer date]],"D")&amp; " Days "
&amp; DATEDIF(Base_Data[[#This Row],[JD received date]],Base_Data[[#This Row],[Offer date]],"M")&amp; " Months and "
&amp;DATEDIF(Base_Data[[#This Row],[JD received date]],Base_Data[[#This Row],[Offer date]],"Y")&amp; " Years"</f>
        <v>20 Days 0 Months and 0 Years</v>
      </c>
      <c r="U127" t="str">
        <f>IF(Base_Data[[#This Row],[Offer Drop Date(if any)]]="","",
IF(ISNUMBER(Base_Data[[#This Row],[Offer Drop Date(if any)]]),
"Q" &amp;ROUNDUP(MONTH(Base_Data[[#This Row],[Offer Drop Date(if any)]]/3),0),""))</f>
        <v/>
      </c>
      <c r="V127" t="str">
        <f>IF(AND(Base_Data[[#This Row],[DOJ]]&lt;&gt;"",Base_Data[[#This Row],[DOJ]]&lt;=Base_Data[[#This Row],[JD received date]]+120),"Yes","No")</f>
        <v>Yes</v>
      </c>
      <c r="W127" t="str">
        <f>IF(OR(Base_Data[[#This Row],[Source]]="Direct", Base_Data[[#This Row],[Source]]="Referral"),"Internal Fill", "External Fill")</f>
        <v>Internal Fill</v>
      </c>
    </row>
    <row r="128" spans="1:23" x14ac:dyDescent="0.3">
      <c r="A128">
        <v>126</v>
      </c>
      <c r="B128" t="s">
        <v>40</v>
      </c>
      <c r="C128" t="s">
        <v>20</v>
      </c>
      <c r="D128" t="s">
        <v>21</v>
      </c>
      <c r="E128" t="s">
        <v>43</v>
      </c>
      <c r="F128" t="s">
        <v>22</v>
      </c>
      <c r="G128" t="s">
        <v>23</v>
      </c>
      <c r="H128" t="s">
        <v>24</v>
      </c>
      <c r="I128" s="13">
        <v>45219</v>
      </c>
      <c r="J128" s="13">
        <v>45204</v>
      </c>
      <c r="K128" s="13">
        <v>45211</v>
      </c>
      <c r="L128" s="13" t="s">
        <v>19</v>
      </c>
      <c r="M128" s="13" t="s">
        <v>19</v>
      </c>
      <c r="N128" t="str">
        <f>TEXT(Base_Data[[#This Row],[Offer date]],"YYY")</f>
        <v>2023</v>
      </c>
      <c r="O128" t="str">
        <f>TEXT(Base_Data[[#This Row],[Offer date]],"MMM")</f>
        <v>Oct</v>
      </c>
      <c r="P128" t="str">
        <f>"Q"&amp;ROUNDUP(MONTH(Base_Data[[#This Row],[Offer date]])/3,0)</f>
        <v>Q4</v>
      </c>
      <c r="Q128" t="str">
        <f>TEXT(Base_Data[[#This Row],[DOJ]],"MMM")</f>
        <v>Oct</v>
      </c>
      <c r="R128" t="str">
        <f>"Q"&amp;ROUNDUP(MONTH(Base_Data[[#This Row],[DOJ]])/3,0)</f>
        <v>Q4</v>
      </c>
      <c r="S128" s="12" t="str">
        <f>DATEDIF(Base_Data[[#This Row],[JD received date]],Base_Data[[#This Row],[DOJ]],"MD")&amp; " Days "
&amp;DATEDIF(Base_Data[[#This Row],[JD received date]],Base_Data[[#This Row],[DOJ]],"YM")&amp; " Months and "
&amp;DATEDIF(Base_Data[[#This Row],[JD received date]],Base_Data[[#This Row],[DOJ]],"Y") &amp;" Years"</f>
        <v>15 Days 0 Months and 0 Years</v>
      </c>
      <c r="T128" t="str">
        <f>DATEDIF(Base_Data[[#This Row],[JD received date]],Base_Data[[#This Row],[Offer date]],"D")&amp; " Days "
&amp; DATEDIF(Base_Data[[#This Row],[JD received date]],Base_Data[[#This Row],[Offer date]],"M")&amp; " Months and "
&amp;DATEDIF(Base_Data[[#This Row],[JD received date]],Base_Data[[#This Row],[Offer date]],"Y")&amp; " Years"</f>
        <v>7 Days 0 Months and 0 Years</v>
      </c>
      <c r="U128" t="str">
        <f>IF(Base_Data[[#This Row],[Offer Drop Date(if any)]]="","",
IF(ISNUMBER(Base_Data[[#This Row],[Offer Drop Date(if any)]]),
"Q" &amp;ROUNDUP(MONTH(Base_Data[[#This Row],[Offer Drop Date(if any)]]/3),0),""))</f>
        <v/>
      </c>
      <c r="V128" t="str">
        <f>IF(AND(Base_Data[[#This Row],[DOJ]]&lt;&gt;"",Base_Data[[#This Row],[DOJ]]&lt;=Base_Data[[#This Row],[JD received date]]+120),"Yes","No")</f>
        <v>Yes</v>
      </c>
      <c r="W128" t="str">
        <f>IF(OR(Base_Data[[#This Row],[Source]]="Direct", Base_Data[[#This Row],[Source]]="Referral"),"Internal Fill", "External Fill")</f>
        <v>Internal Fill</v>
      </c>
    </row>
    <row r="129" spans="1:23" x14ac:dyDescent="0.3">
      <c r="A129">
        <v>127</v>
      </c>
      <c r="B129" t="s">
        <v>40</v>
      </c>
      <c r="C129" t="s">
        <v>20</v>
      </c>
      <c r="D129" t="s">
        <v>21</v>
      </c>
      <c r="E129" t="s">
        <v>42</v>
      </c>
      <c r="F129" t="s">
        <v>22</v>
      </c>
      <c r="G129" t="s">
        <v>23</v>
      </c>
      <c r="H129" t="s">
        <v>24</v>
      </c>
      <c r="I129" s="13">
        <v>45275</v>
      </c>
      <c r="J129" s="13">
        <v>45211</v>
      </c>
      <c r="K129" s="13">
        <v>45211</v>
      </c>
      <c r="L129" s="13" t="s">
        <v>19</v>
      </c>
      <c r="M129" s="13" t="s">
        <v>19</v>
      </c>
      <c r="N129" t="str">
        <f>TEXT(Base_Data[[#This Row],[Offer date]],"YYY")</f>
        <v>2023</v>
      </c>
      <c r="O129" t="str">
        <f>TEXT(Base_Data[[#This Row],[Offer date]],"MMM")</f>
        <v>Oct</v>
      </c>
      <c r="P129" t="str">
        <f>"Q"&amp;ROUNDUP(MONTH(Base_Data[[#This Row],[Offer date]])/3,0)</f>
        <v>Q4</v>
      </c>
      <c r="Q129" t="str">
        <f>TEXT(Base_Data[[#This Row],[DOJ]],"MMM")</f>
        <v>Dec</v>
      </c>
      <c r="R129" t="str">
        <f>"Q"&amp;ROUNDUP(MONTH(Base_Data[[#This Row],[DOJ]])/3,0)</f>
        <v>Q4</v>
      </c>
      <c r="S129" s="12" t="str">
        <f>DATEDIF(Base_Data[[#This Row],[JD received date]],Base_Data[[#This Row],[DOJ]],"MD")&amp; " Days "
&amp;DATEDIF(Base_Data[[#This Row],[JD received date]],Base_Data[[#This Row],[DOJ]],"YM")&amp; " Months and "
&amp;DATEDIF(Base_Data[[#This Row],[JD received date]],Base_Data[[#This Row],[DOJ]],"Y") &amp;" Years"</f>
        <v>3 Days 2 Months and 0 Years</v>
      </c>
      <c r="T129" t="str">
        <f>DATEDIF(Base_Data[[#This Row],[JD received date]],Base_Data[[#This Row],[Offer date]],"D")&amp; " Days "
&amp; DATEDIF(Base_Data[[#This Row],[JD received date]],Base_Data[[#This Row],[Offer date]],"M")&amp; " Months and "
&amp;DATEDIF(Base_Data[[#This Row],[JD received date]],Base_Data[[#This Row],[Offer date]],"Y")&amp; " Years"</f>
        <v>0 Days 0 Months and 0 Years</v>
      </c>
      <c r="U129" t="str">
        <f>IF(Base_Data[[#This Row],[Offer Drop Date(if any)]]="","",
IF(ISNUMBER(Base_Data[[#This Row],[Offer Drop Date(if any)]]),
"Q" &amp;ROUNDUP(MONTH(Base_Data[[#This Row],[Offer Drop Date(if any)]]/3),0),""))</f>
        <v/>
      </c>
      <c r="V129" t="str">
        <f>IF(AND(Base_Data[[#This Row],[DOJ]]&lt;&gt;"",Base_Data[[#This Row],[DOJ]]&lt;=Base_Data[[#This Row],[JD received date]]+120),"Yes","No")</f>
        <v>Yes</v>
      </c>
      <c r="W129" t="str">
        <f>IF(OR(Base_Data[[#This Row],[Source]]="Direct", Base_Data[[#This Row],[Source]]="Referral"),"Internal Fill", "External Fill")</f>
        <v>Internal Fill</v>
      </c>
    </row>
    <row r="130" spans="1:23" x14ac:dyDescent="0.3">
      <c r="A130">
        <v>128</v>
      </c>
      <c r="B130" t="s">
        <v>40</v>
      </c>
      <c r="C130" t="s">
        <v>20</v>
      </c>
      <c r="D130" t="s">
        <v>21</v>
      </c>
      <c r="E130" t="s">
        <v>42</v>
      </c>
      <c r="F130" t="s">
        <v>22</v>
      </c>
      <c r="G130" t="s">
        <v>23</v>
      </c>
      <c r="H130" t="s">
        <v>24</v>
      </c>
      <c r="I130" s="13">
        <v>45275</v>
      </c>
      <c r="J130" s="13">
        <v>45119</v>
      </c>
      <c r="K130" s="13">
        <v>45212</v>
      </c>
      <c r="L130" s="13" t="s">
        <v>19</v>
      </c>
      <c r="M130" s="13" t="s">
        <v>19</v>
      </c>
      <c r="N130" t="str">
        <f>TEXT(Base_Data[[#This Row],[Offer date]],"YYY")</f>
        <v>2023</v>
      </c>
      <c r="O130" t="str">
        <f>TEXT(Base_Data[[#This Row],[Offer date]],"MMM")</f>
        <v>Oct</v>
      </c>
      <c r="P130" t="str">
        <f>"Q"&amp;ROUNDUP(MONTH(Base_Data[[#This Row],[Offer date]])/3,0)</f>
        <v>Q4</v>
      </c>
      <c r="Q130" t="str">
        <f>TEXT(Base_Data[[#This Row],[DOJ]],"MMM")</f>
        <v>Dec</v>
      </c>
      <c r="R130" t="str">
        <f>"Q"&amp;ROUNDUP(MONTH(Base_Data[[#This Row],[DOJ]])/3,0)</f>
        <v>Q4</v>
      </c>
      <c r="S130" s="12" t="str">
        <f>DATEDIF(Base_Data[[#This Row],[JD received date]],Base_Data[[#This Row],[DOJ]],"MD")&amp; " Days "
&amp;DATEDIF(Base_Data[[#This Row],[JD received date]],Base_Data[[#This Row],[DOJ]],"YM")&amp; " Months and "
&amp;DATEDIF(Base_Data[[#This Row],[JD received date]],Base_Data[[#This Row],[DOJ]],"Y") &amp;" Years"</f>
        <v>3 Days 5 Months and 0 Years</v>
      </c>
      <c r="T130" t="str">
        <f>DATEDIF(Base_Data[[#This Row],[JD received date]],Base_Data[[#This Row],[Offer date]],"D")&amp; " Days "
&amp; DATEDIF(Base_Data[[#This Row],[JD received date]],Base_Data[[#This Row],[Offer date]],"M")&amp; " Months and "
&amp;DATEDIF(Base_Data[[#This Row],[JD received date]],Base_Data[[#This Row],[Offer date]],"Y")&amp; " Years"</f>
        <v>93 Days 3 Months and 0 Years</v>
      </c>
      <c r="U130" t="str">
        <f>IF(Base_Data[[#This Row],[Offer Drop Date(if any)]]="","",
IF(ISNUMBER(Base_Data[[#This Row],[Offer Drop Date(if any)]]),
"Q" &amp;ROUNDUP(MONTH(Base_Data[[#This Row],[Offer Drop Date(if any)]]/3),0),""))</f>
        <v/>
      </c>
      <c r="V130" t="str">
        <f>IF(AND(Base_Data[[#This Row],[DOJ]]&lt;&gt;"",Base_Data[[#This Row],[DOJ]]&lt;=Base_Data[[#This Row],[JD received date]]+120),"Yes","No")</f>
        <v>No</v>
      </c>
      <c r="W130" t="str">
        <f>IF(OR(Base_Data[[#This Row],[Source]]="Direct", Base_Data[[#This Row],[Source]]="Referral"),"Internal Fill", "External Fill")</f>
        <v>Internal Fill</v>
      </c>
    </row>
    <row r="131" spans="1:23" x14ac:dyDescent="0.3">
      <c r="A131">
        <v>129</v>
      </c>
      <c r="B131" t="s">
        <v>40</v>
      </c>
      <c r="C131" t="s">
        <v>20</v>
      </c>
      <c r="D131" t="s">
        <v>21</v>
      </c>
      <c r="E131" t="s">
        <v>42</v>
      </c>
      <c r="F131" t="s">
        <v>22</v>
      </c>
      <c r="G131" t="s">
        <v>23</v>
      </c>
      <c r="H131" t="s">
        <v>24</v>
      </c>
      <c r="I131" s="13">
        <v>45278</v>
      </c>
      <c r="J131" s="13">
        <v>45215</v>
      </c>
      <c r="K131" s="13">
        <v>45215</v>
      </c>
      <c r="L131" s="13" t="s">
        <v>19</v>
      </c>
      <c r="M131" s="13" t="s">
        <v>19</v>
      </c>
      <c r="N131" t="str">
        <f>TEXT(Base_Data[[#This Row],[Offer date]],"YYY")</f>
        <v>2023</v>
      </c>
      <c r="O131" t="str">
        <f>TEXT(Base_Data[[#This Row],[Offer date]],"MMM")</f>
        <v>Oct</v>
      </c>
      <c r="P131" t="str">
        <f>"Q"&amp;ROUNDUP(MONTH(Base_Data[[#This Row],[Offer date]])/3,0)</f>
        <v>Q4</v>
      </c>
      <c r="Q131" t="str">
        <f>TEXT(Base_Data[[#This Row],[DOJ]],"MMM")</f>
        <v>Dec</v>
      </c>
      <c r="R131" t="str">
        <f>"Q"&amp;ROUNDUP(MONTH(Base_Data[[#This Row],[DOJ]])/3,0)</f>
        <v>Q4</v>
      </c>
      <c r="S131" s="12" t="str">
        <f>DATEDIF(Base_Data[[#This Row],[JD received date]],Base_Data[[#This Row],[DOJ]],"MD")&amp; " Days "
&amp;DATEDIF(Base_Data[[#This Row],[JD received date]],Base_Data[[#This Row],[DOJ]],"YM")&amp; " Months and "
&amp;DATEDIF(Base_Data[[#This Row],[JD received date]],Base_Data[[#This Row],[DOJ]],"Y") &amp;" Years"</f>
        <v>2 Days 2 Months and 0 Years</v>
      </c>
      <c r="T131" t="str">
        <f>DATEDIF(Base_Data[[#This Row],[JD received date]],Base_Data[[#This Row],[Offer date]],"D")&amp; " Days "
&amp; DATEDIF(Base_Data[[#This Row],[JD received date]],Base_Data[[#This Row],[Offer date]],"M")&amp; " Months and "
&amp;DATEDIF(Base_Data[[#This Row],[JD received date]],Base_Data[[#This Row],[Offer date]],"Y")&amp; " Years"</f>
        <v>0 Days 0 Months and 0 Years</v>
      </c>
      <c r="U131" t="str">
        <f>IF(Base_Data[[#This Row],[Offer Drop Date(if any)]]="","",
IF(ISNUMBER(Base_Data[[#This Row],[Offer Drop Date(if any)]]),
"Q" &amp;ROUNDUP(MONTH(Base_Data[[#This Row],[Offer Drop Date(if any)]]/3),0),""))</f>
        <v/>
      </c>
      <c r="V131" t="str">
        <f>IF(AND(Base_Data[[#This Row],[DOJ]]&lt;&gt;"",Base_Data[[#This Row],[DOJ]]&lt;=Base_Data[[#This Row],[JD received date]]+120),"Yes","No")</f>
        <v>Yes</v>
      </c>
      <c r="W131" t="str">
        <f>IF(OR(Base_Data[[#This Row],[Source]]="Direct", Base_Data[[#This Row],[Source]]="Referral"),"Internal Fill", "External Fill")</f>
        <v>Internal Fill</v>
      </c>
    </row>
    <row r="132" spans="1:23" x14ac:dyDescent="0.3">
      <c r="A132">
        <v>130</v>
      </c>
      <c r="B132" t="s">
        <v>39</v>
      </c>
      <c r="C132" t="s">
        <v>20</v>
      </c>
      <c r="D132" t="s">
        <v>21</v>
      </c>
      <c r="E132" t="s">
        <v>42</v>
      </c>
      <c r="F132" t="s">
        <v>22</v>
      </c>
      <c r="G132" t="s">
        <v>23</v>
      </c>
      <c r="H132" t="s">
        <v>24</v>
      </c>
      <c r="I132" s="13">
        <v>45299</v>
      </c>
      <c r="J132" s="13">
        <v>45139</v>
      </c>
      <c r="K132" s="13">
        <v>45217</v>
      </c>
      <c r="L132" s="13" t="s">
        <v>19</v>
      </c>
      <c r="M132" s="13" t="s">
        <v>19</v>
      </c>
      <c r="N132" t="str">
        <f>TEXT(Base_Data[[#This Row],[Offer date]],"YYY")</f>
        <v>2023</v>
      </c>
      <c r="O132" t="str">
        <f>TEXT(Base_Data[[#This Row],[Offer date]],"MMM")</f>
        <v>Oct</v>
      </c>
      <c r="P132" t="str">
        <f>"Q"&amp;ROUNDUP(MONTH(Base_Data[[#This Row],[Offer date]])/3,0)</f>
        <v>Q4</v>
      </c>
      <c r="Q132" t="str">
        <f>TEXT(Base_Data[[#This Row],[DOJ]],"MMM")</f>
        <v>Jan</v>
      </c>
      <c r="R132" t="str">
        <f>"Q"&amp;ROUNDUP(MONTH(Base_Data[[#This Row],[DOJ]])/3,0)</f>
        <v>Q1</v>
      </c>
      <c r="S132" s="12" t="str">
        <f>DATEDIF(Base_Data[[#This Row],[JD received date]],Base_Data[[#This Row],[DOJ]],"MD")&amp; " Days "
&amp;DATEDIF(Base_Data[[#This Row],[JD received date]],Base_Data[[#This Row],[DOJ]],"YM")&amp; " Months and "
&amp;DATEDIF(Base_Data[[#This Row],[JD received date]],Base_Data[[#This Row],[DOJ]],"Y") &amp;" Years"</f>
        <v>7 Days 5 Months and 0 Years</v>
      </c>
      <c r="T132" t="str">
        <f>DATEDIF(Base_Data[[#This Row],[JD received date]],Base_Data[[#This Row],[Offer date]],"D")&amp; " Days "
&amp; DATEDIF(Base_Data[[#This Row],[JD received date]],Base_Data[[#This Row],[Offer date]],"M")&amp; " Months and "
&amp;DATEDIF(Base_Data[[#This Row],[JD received date]],Base_Data[[#This Row],[Offer date]],"Y")&amp; " Years"</f>
        <v>78 Days 2 Months and 0 Years</v>
      </c>
      <c r="U132" t="str">
        <f>IF(Base_Data[[#This Row],[Offer Drop Date(if any)]]="","",
IF(ISNUMBER(Base_Data[[#This Row],[Offer Drop Date(if any)]]),
"Q" &amp;ROUNDUP(MONTH(Base_Data[[#This Row],[Offer Drop Date(if any)]]/3),0),""))</f>
        <v/>
      </c>
      <c r="V132" t="str">
        <f>IF(AND(Base_Data[[#This Row],[DOJ]]&lt;&gt;"",Base_Data[[#This Row],[DOJ]]&lt;=Base_Data[[#This Row],[JD received date]]+120),"Yes","No")</f>
        <v>No</v>
      </c>
      <c r="W132" t="str">
        <f>IF(OR(Base_Data[[#This Row],[Source]]="Direct", Base_Data[[#This Row],[Source]]="Referral"),"Internal Fill", "External Fill")</f>
        <v>Internal Fill</v>
      </c>
    </row>
    <row r="133" spans="1:23" x14ac:dyDescent="0.3">
      <c r="A133">
        <v>131</v>
      </c>
      <c r="B133" t="s">
        <v>40</v>
      </c>
      <c r="C133" t="s">
        <v>20</v>
      </c>
      <c r="D133" t="s">
        <v>21</v>
      </c>
      <c r="E133" t="s">
        <v>43</v>
      </c>
      <c r="F133" t="s">
        <v>22</v>
      </c>
      <c r="G133" t="s">
        <v>23</v>
      </c>
      <c r="H133" t="s">
        <v>24</v>
      </c>
      <c r="I133" s="13">
        <v>45208</v>
      </c>
      <c r="J133" s="13">
        <v>45190</v>
      </c>
      <c r="K133" s="13">
        <v>45203</v>
      </c>
      <c r="L133" s="13" t="s">
        <v>19</v>
      </c>
      <c r="M133" s="13" t="s">
        <v>19</v>
      </c>
      <c r="N133" t="str">
        <f>TEXT(Base_Data[[#This Row],[Offer date]],"YYY")</f>
        <v>2023</v>
      </c>
      <c r="O133" t="str">
        <f>TEXT(Base_Data[[#This Row],[Offer date]],"MMM")</f>
        <v>Oct</v>
      </c>
      <c r="P133" t="str">
        <f>"Q"&amp;ROUNDUP(MONTH(Base_Data[[#This Row],[Offer date]])/3,0)</f>
        <v>Q4</v>
      </c>
      <c r="Q133" t="str">
        <f>TEXT(Base_Data[[#This Row],[DOJ]],"MMM")</f>
        <v>Oct</v>
      </c>
      <c r="R133" t="str">
        <f>"Q"&amp;ROUNDUP(MONTH(Base_Data[[#This Row],[DOJ]])/3,0)</f>
        <v>Q4</v>
      </c>
      <c r="S133" s="12" t="str">
        <f>DATEDIF(Base_Data[[#This Row],[JD received date]],Base_Data[[#This Row],[DOJ]],"MD")&amp; " Days "
&amp;DATEDIF(Base_Data[[#This Row],[JD received date]],Base_Data[[#This Row],[DOJ]],"YM")&amp; " Months and "
&amp;DATEDIF(Base_Data[[#This Row],[JD received date]],Base_Data[[#This Row],[DOJ]],"Y") &amp;" Years"</f>
        <v>18 Days 0 Months and 0 Years</v>
      </c>
      <c r="T133" t="str">
        <f>DATEDIF(Base_Data[[#This Row],[JD received date]],Base_Data[[#This Row],[Offer date]],"D")&amp; " Days "
&amp; DATEDIF(Base_Data[[#This Row],[JD received date]],Base_Data[[#This Row],[Offer date]],"M")&amp; " Months and "
&amp;DATEDIF(Base_Data[[#This Row],[JD received date]],Base_Data[[#This Row],[Offer date]],"Y")&amp; " Years"</f>
        <v>13 Days 0 Months and 0 Years</v>
      </c>
      <c r="U133" t="str">
        <f>IF(Base_Data[[#This Row],[Offer Drop Date(if any)]]="","",
IF(ISNUMBER(Base_Data[[#This Row],[Offer Drop Date(if any)]]),
"Q" &amp;ROUNDUP(MONTH(Base_Data[[#This Row],[Offer Drop Date(if any)]]/3),0),""))</f>
        <v/>
      </c>
      <c r="V133" t="str">
        <f>IF(AND(Base_Data[[#This Row],[DOJ]]&lt;&gt;"",Base_Data[[#This Row],[DOJ]]&lt;=Base_Data[[#This Row],[JD received date]]+120),"Yes","No")</f>
        <v>Yes</v>
      </c>
      <c r="W133" t="str">
        <f>IF(OR(Base_Data[[#This Row],[Source]]="Direct", Base_Data[[#This Row],[Source]]="Referral"),"Internal Fill", "External Fill")</f>
        <v>Internal Fill</v>
      </c>
    </row>
    <row r="134" spans="1:23" x14ac:dyDescent="0.3">
      <c r="A134">
        <v>132</v>
      </c>
      <c r="B134" t="s">
        <v>38</v>
      </c>
      <c r="C134" t="s">
        <v>20</v>
      </c>
      <c r="D134" t="s">
        <v>21</v>
      </c>
      <c r="E134" t="s">
        <v>43</v>
      </c>
      <c r="F134" t="s">
        <v>26</v>
      </c>
      <c r="G134" t="s">
        <v>23</v>
      </c>
      <c r="H134" t="s">
        <v>24</v>
      </c>
      <c r="I134" s="13">
        <v>45278</v>
      </c>
      <c r="J134" s="13">
        <v>45168</v>
      </c>
      <c r="K134" s="13">
        <v>45217</v>
      </c>
      <c r="L134" s="13" t="s">
        <v>19</v>
      </c>
      <c r="M134" s="13" t="s">
        <v>19</v>
      </c>
      <c r="N134" t="str">
        <f>TEXT(Base_Data[[#This Row],[Offer date]],"YYY")</f>
        <v>2023</v>
      </c>
      <c r="O134" t="str">
        <f>TEXT(Base_Data[[#This Row],[Offer date]],"MMM")</f>
        <v>Oct</v>
      </c>
      <c r="P134" t="str">
        <f>"Q"&amp;ROUNDUP(MONTH(Base_Data[[#This Row],[Offer date]])/3,0)</f>
        <v>Q4</v>
      </c>
      <c r="Q134" t="str">
        <f>TEXT(Base_Data[[#This Row],[DOJ]],"MMM")</f>
        <v>Dec</v>
      </c>
      <c r="R134" t="str">
        <f>"Q"&amp;ROUNDUP(MONTH(Base_Data[[#This Row],[DOJ]])/3,0)</f>
        <v>Q4</v>
      </c>
      <c r="S134" s="12" t="str">
        <f>DATEDIF(Base_Data[[#This Row],[JD received date]],Base_Data[[#This Row],[DOJ]],"MD")&amp; " Days "
&amp;DATEDIF(Base_Data[[#This Row],[JD received date]],Base_Data[[#This Row],[DOJ]],"YM")&amp; " Months and "
&amp;DATEDIF(Base_Data[[#This Row],[JD received date]],Base_Data[[#This Row],[DOJ]],"Y") &amp;" Years"</f>
        <v>18 Days 3 Months and 0 Years</v>
      </c>
      <c r="T134" t="str">
        <f>DATEDIF(Base_Data[[#This Row],[JD received date]],Base_Data[[#This Row],[Offer date]],"D")&amp; " Days "
&amp; DATEDIF(Base_Data[[#This Row],[JD received date]],Base_Data[[#This Row],[Offer date]],"M")&amp; " Months and "
&amp;DATEDIF(Base_Data[[#This Row],[JD received date]],Base_Data[[#This Row],[Offer date]],"Y")&amp; " Years"</f>
        <v>49 Days 1 Months and 0 Years</v>
      </c>
      <c r="U134" t="str">
        <f>IF(Base_Data[[#This Row],[Offer Drop Date(if any)]]="","",
IF(ISNUMBER(Base_Data[[#This Row],[Offer Drop Date(if any)]]),
"Q" &amp;ROUNDUP(MONTH(Base_Data[[#This Row],[Offer Drop Date(if any)]]/3),0),""))</f>
        <v/>
      </c>
      <c r="V134" t="str">
        <f>IF(AND(Base_Data[[#This Row],[DOJ]]&lt;&gt;"",Base_Data[[#This Row],[DOJ]]&lt;=Base_Data[[#This Row],[JD received date]]+120),"Yes","No")</f>
        <v>Yes</v>
      </c>
      <c r="W134" t="str">
        <f>IF(OR(Base_Data[[#This Row],[Source]]="Direct", Base_Data[[#This Row],[Source]]="Referral"),"Internal Fill", "External Fill")</f>
        <v>Internal Fill</v>
      </c>
    </row>
    <row r="135" spans="1:23" x14ac:dyDescent="0.3">
      <c r="A135">
        <v>133</v>
      </c>
      <c r="B135" t="s">
        <v>37</v>
      </c>
      <c r="C135" t="s">
        <v>20</v>
      </c>
      <c r="D135" t="s">
        <v>21</v>
      </c>
      <c r="E135" t="s">
        <v>42</v>
      </c>
      <c r="F135" t="s">
        <v>22</v>
      </c>
      <c r="G135" t="s">
        <v>23</v>
      </c>
      <c r="H135" t="s">
        <v>24</v>
      </c>
      <c r="I135" s="13">
        <v>45224</v>
      </c>
      <c r="J135" s="13">
        <v>45184</v>
      </c>
      <c r="K135" s="13">
        <v>45218</v>
      </c>
      <c r="L135" s="13" t="s">
        <v>19</v>
      </c>
      <c r="M135" s="13" t="s">
        <v>19</v>
      </c>
      <c r="N135" t="str">
        <f>TEXT(Base_Data[[#This Row],[Offer date]],"YYY")</f>
        <v>2023</v>
      </c>
      <c r="O135" t="str">
        <f>TEXT(Base_Data[[#This Row],[Offer date]],"MMM")</f>
        <v>Oct</v>
      </c>
      <c r="P135" t="str">
        <f>"Q"&amp;ROUNDUP(MONTH(Base_Data[[#This Row],[Offer date]])/3,0)</f>
        <v>Q4</v>
      </c>
      <c r="Q135" t="str">
        <f>TEXT(Base_Data[[#This Row],[DOJ]],"MMM")</f>
        <v>Oct</v>
      </c>
      <c r="R135" t="str">
        <f>"Q"&amp;ROUNDUP(MONTH(Base_Data[[#This Row],[DOJ]])/3,0)</f>
        <v>Q4</v>
      </c>
      <c r="S135" s="12" t="str">
        <f>DATEDIF(Base_Data[[#This Row],[JD received date]],Base_Data[[#This Row],[DOJ]],"MD")&amp; " Days "
&amp;DATEDIF(Base_Data[[#This Row],[JD received date]],Base_Data[[#This Row],[DOJ]],"YM")&amp; " Months and "
&amp;DATEDIF(Base_Data[[#This Row],[JD received date]],Base_Data[[#This Row],[DOJ]],"Y") &amp;" Years"</f>
        <v>10 Days 1 Months and 0 Years</v>
      </c>
      <c r="T135" t="str">
        <f>DATEDIF(Base_Data[[#This Row],[JD received date]],Base_Data[[#This Row],[Offer date]],"D")&amp; " Days "
&amp; DATEDIF(Base_Data[[#This Row],[JD received date]],Base_Data[[#This Row],[Offer date]],"M")&amp; " Months and "
&amp;DATEDIF(Base_Data[[#This Row],[JD received date]],Base_Data[[#This Row],[Offer date]],"Y")&amp; " Years"</f>
        <v>34 Days 1 Months and 0 Years</v>
      </c>
      <c r="U135" t="str">
        <f>IF(Base_Data[[#This Row],[Offer Drop Date(if any)]]="","",
IF(ISNUMBER(Base_Data[[#This Row],[Offer Drop Date(if any)]]),
"Q" &amp;ROUNDUP(MONTH(Base_Data[[#This Row],[Offer Drop Date(if any)]]/3),0),""))</f>
        <v/>
      </c>
      <c r="V135" t="str">
        <f>IF(AND(Base_Data[[#This Row],[DOJ]]&lt;&gt;"",Base_Data[[#This Row],[DOJ]]&lt;=Base_Data[[#This Row],[JD received date]]+120),"Yes","No")</f>
        <v>Yes</v>
      </c>
      <c r="W135" t="str">
        <f>IF(OR(Base_Data[[#This Row],[Source]]="Direct", Base_Data[[#This Row],[Source]]="Referral"),"Internal Fill", "External Fill")</f>
        <v>Internal Fill</v>
      </c>
    </row>
    <row r="136" spans="1:23" x14ac:dyDescent="0.3">
      <c r="A136">
        <v>134</v>
      </c>
      <c r="B136" t="s">
        <v>40</v>
      </c>
      <c r="C136" t="s">
        <v>20</v>
      </c>
      <c r="D136" t="s">
        <v>21</v>
      </c>
      <c r="E136" t="s">
        <v>42</v>
      </c>
      <c r="F136" t="s">
        <v>22</v>
      </c>
      <c r="G136" t="s">
        <v>29</v>
      </c>
      <c r="H136" t="s">
        <v>24</v>
      </c>
      <c r="I136" s="13">
        <v>45282</v>
      </c>
      <c r="J136" s="13">
        <v>45189</v>
      </c>
      <c r="K136" s="13">
        <v>45218</v>
      </c>
      <c r="L136" s="13" t="s">
        <v>19</v>
      </c>
      <c r="M136" s="13" t="s">
        <v>19</v>
      </c>
      <c r="N136" t="str">
        <f>TEXT(Base_Data[[#This Row],[Offer date]],"YYY")</f>
        <v>2023</v>
      </c>
      <c r="O136" t="str">
        <f>TEXT(Base_Data[[#This Row],[Offer date]],"MMM")</f>
        <v>Oct</v>
      </c>
      <c r="P136" t="str">
        <f>"Q"&amp;ROUNDUP(MONTH(Base_Data[[#This Row],[Offer date]])/3,0)</f>
        <v>Q4</v>
      </c>
      <c r="Q136" t="str">
        <f>TEXT(Base_Data[[#This Row],[DOJ]],"MMM")</f>
        <v>Dec</v>
      </c>
      <c r="R136" t="str">
        <f>"Q"&amp;ROUNDUP(MONTH(Base_Data[[#This Row],[DOJ]])/3,0)</f>
        <v>Q4</v>
      </c>
      <c r="S136" s="12" t="str">
        <f>DATEDIF(Base_Data[[#This Row],[JD received date]],Base_Data[[#This Row],[DOJ]],"MD")&amp; " Days "
&amp;DATEDIF(Base_Data[[#This Row],[JD received date]],Base_Data[[#This Row],[DOJ]],"YM")&amp; " Months and "
&amp;DATEDIF(Base_Data[[#This Row],[JD received date]],Base_Data[[#This Row],[DOJ]],"Y") &amp;" Years"</f>
        <v>2 Days 3 Months and 0 Years</v>
      </c>
      <c r="T136" t="str">
        <f>DATEDIF(Base_Data[[#This Row],[JD received date]],Base_Data[[#This Row],[Offer date]],"D")&amp; " Days "
&amp; DATEDIF(Base_Data[[#This Row],[JD received date]],Base_Data[[#This Row],[Offer date]],"M")&amp; " Months and "
&amp;DATEDIF(Base_Data[[#This Row],[JD received date]],Base_Data[[#This Row],[Offer date]],"Y")&amp; " Years"</f>
        <v>29 Days 0 Months and 0 Years</v>
      </c>
      <c r="U136" t="str">
        <f>IF(Base_Data[[#This Row],[Offer Drop Date(if any)]]="","",
IF(ISNUMBER(Base_Data[[#This Row],[Offer Drop Date(if any)]]),
"Q" &amp;ROUNDUP(MONTH(Base_Data[[#This Row],[Offer Drop Date(if any)]]/3),0),""))</f>
        <v/>
      </c>
      <c r="V136" t="str">
        <f>IF(AND(Base_Data[[#This Row],[DOJ]]&lt;&gt;"",Base_Data[[#This Row],[DOJ]]&lt;=Base_Data[[#This Row],[JD received date]]+120),"Yes","No")</f>
        <v>Yes</v>
      </c>
      <c r="W136" t="str">
        <f>IF(OR(Base_Data[[#This Row],[Source]]="Direct", Base_Data[[#This Row],[Source]]="Referral"),"Internal Fill", "External Fill")</f>
        <v>External Fill</v>
      </c>
    </row>
    <row r="137" spans="1:23" x14ac:dyDescent="0.3">
      <c r="A137">
        <v>135</v>
      </c>
      <c r="B137" t="s">
        <v>40</v>
      </c>
      <c r="C137" t="s">
        <v>20</v>
      </c>
      <c r="D137" t="s">
        <v>21</v>
      </c>
      <c r="E137" t="s">
        <v>43</v>
      </c>
      <c r="F137" t="s">
        <v>22</v>
      </c>
      <c r="G137" t="s">
        <v>28</v>
      </c>
      <c r="H137" t="s">
        <v>24</v>
      </c>
      <c r="I137" s="13">
        <v>45261</v>
      </c>
      <c r="J137" s="13">
        <v>45238</v>
      </c>
      <c r="K137" s="13">
        <v>45254</v>
      </c>
      <c r="L137" s="13" t="s">
        <v>19</v>
      </c>
      <c r="M137" s="13" t="s">
        <v>19</v>
      </c>
      <c r="N137" t="str">
        <f>TEXT(Base_Data[[#This Row],[Offer date]],"YYY")</f>
        <v>2023</v>
      </c>
      <c r="O137" t="str">
        <f>TEXT(Base_Data[[#This Row],[Offer date]],"MMM")</f>
        <v>Nov</v>
      </c>
      <c r="P137" t="str">
        <f>"Q"&amp;ROUNDUP(MONTH(Base_Data[[#This Row],[Offer date]])/3,0)</f>
        <v>Q4</v>
      </c>
      <c r="Q137" t="str">
        <f>TEXT(Base_Data[[#This Row],[DOJ]],"MMM")</f>
        <v>Dec</v>
      </c>
      <c r="R137" t="str">
        <f>"Q"&amp;ROUNDUP(MONTH(Base_Data[[#This Row],[DOJ]])/3,0)</f>
        <v>Q4</v>
      </c>
      <c r="S137" s="12" t="str">
        <f>DATEDIF(Base_Data[[#This Row],[JD received date]],Base_Data[[#This Row],[DOJ]],"MD")&amp; " Days "
&amp;DATEDIF(Base_Data[[#This Row],[JD received date]],Base_Data[[#This Row],[DOJ]],"YM")&amp; " Months and "
&amp;DATEDIF(Base_Data[[#This Row],[JD received date]],Base_Data[[#This Row],[DOJ]],"Y") &amp;" Years"</f>
        <v>23 Days 0 Months and 0 Years</v>
      </c>
      <c r="T137" t="str">
        <f>DATEDIF(Base_Data[[#This Row],[JD received date]],Base_Data[[#This Row],[Offer date]],"D")&amp; " Days "
&amp; DATEDIF(Base_Data[[#This Row],[JD received date]],Base_Data[[#This Row],[Offer date]],"M")&amp; " Months and "
&amp;DATEDIF(Base_Data[[#This Row],[JD received date]],Base_Data[[#This Row],[Offer date]],"Y")&amp; " Years"</f>
        <v>16 Days 0 Months and 0 Years</v>
      </c>
      <c r="U137" t="str">
        <f>IF(Base_Data[[#This Row],[Offer Drop Date(if any)]]="","",
IF(ISNUMBER(Base_Data[[#This Row],[Offer Drop Date(if any)]]),
"Q" &amp;ROUNDUP(MONTH(Base_Data[[#This Row],[Offer Drop Date(if any)]]/3),0),""))</f>
        <v/>
      </c>
      <c r="V137" t="str">
        <f>IF(AND(Base_Data[[#This Row],[DOJ]]&lt;&gt;"",Base_Data[[#This Row],[DOJ]]&lt;=Base_Data[[#This Row],[JD received date]]+120),"Yes","No")</f>
        <v>Yes</v>
      </c>
      <c r="W137" t="str">
        <f>IF(OR(Base_Data[[#This Row],[Source]]="Direct", Base_Data[[#This Row],[Source]]="Referral"),"Internal Fill", "External Fill")</f>
        <v>Internal Fill</v>
      </c>
    </row>
    <row r="138" spans="1:23" x14ac:dyDescent="0.3">
      <c r="A138">
        <v>136</v>
      </c>
      <c r="B138" t="s">
        <v>37</v>
      </c>
      <c r="C138" t="s">
        <v>20</v>
      </c>
      <c r="D138" t="s">
        <v>21</v>
      </c>
      <c r="E138" t="s">
        <v>42</v>
      </c>
      <c r="F138" t="s">
        <v>22</v>
      </c>
      <c r="G138" t="s">
        <v>23</v>
      </c>
      <c r="H138" t="s">
        <v>24</v>
      </c>
      <c r="I138" s="13">
        <v>45266</v>
      </c>
      <c r="J138" s="13">
        <v>45197</v>
      </c>
      <c r="K138" s="13">
        <v>45259</v>
      </c>
      <c r="L138" s="13" t="s">
        <v>19</v>
      </c>
      <c r="M138" s="13" t="s">
        <v>19</v>
      </c>
      <c r="N138" t="str">
        <f>TEXT(Base_Data[[#This Row],[Offer date]],"YYY")</f>
        <v>2023</v>
      </c>
      <c r="O138" t="str">
        <f>TEXT(Base_Data[[#This Row],[Offer date]],"MMM")</f>
        <v>Nov</v>
      </c>
      <c r="P138" t="str">
        <f>"Q"&amp;ROUNDUP(MONTH(Base_Data[[#This Row],[Offer date]])/3,0)</f>
        <v>Q4</v>
      </c>
      <c r="Q138" t="str">
        <f>TEXT(Base_Data[[#This Row],[DOJ]],"MMM")</f>
        <v>Dec</v>
      </c>
      <c r="R138" t="str">
        <f>"Q"&amp;ROUNDUP(MONTH(Base_Data[[#This Row],[DOJ]])/3,0)</f>
        <v>Q4</v>
      </c>
      <c r="S138" s="12" t="str">
        <f>DATEDIF(Base_Data[[#This Row],[JD received date]],Base_Data[[#This Row],[DOJ]],"MD")&amp; " Days "
&amp;DATEDIF(Base_Data[[#This Row],[JD received date]],Base_Data[[#This Row],[DOJ]],"YM")&amp; " Months and "
&amp;DATEDIF(Base_Data[[#This Row],[JD received date]],Base_Data[[#This Row],[DOJ]],"Y") &amp;" Years"</f>
        <v>8 Days 2 Months and 0 Years</v>
      </c>
      <c r="T138" t="str">
        <f>DATEDIF(Base_Data[[#This Row],[JD received date]],Base_Data[[#This Row],[Offer date]],"D")&amp; " Days "
&amp; DATEDIF(Base_Data[[#This Row],[JD received date]],Base_Data[[#This Row],[Offer date]],"M")&amp; " Months and "
&amp;DATEDIF(Base_Data[[#This Row],[JD received date]],Base_Data[[#This Row],[Offer date]],"Y")&amp; " Years"</f>
        <v>62 Days 2 Months and 0 Years</v>
      </c>
      <c r="U138" t="str">
        <f>IF(Base_Data[[#This Row],[Offer Drop Date(if any)]]="","",
IF(ISNUMBER(Base_Data[[#This Row],[Offer Drop Date(if any)]]),
"Q" &amp;ROUNDUP(MONTH(Base_Data[[#This Row],[Offer Drop Date(if any)]]/3),0),""))</f>
        <v/>
      </c>
      <c r="V138" t="str">
        <f>IF(AND(Base_Data[[#This Row],[DOJ]]&lt;&gt;"",Base_Data[[#This Row],[DOJ]]&lt;=Base_Data[[#This Row],[JD received date]]+120),"Yes","No")</f>
        <v>Yes</v>
      </c>
      <c r="W138" t="str">
        <f>IF(OR(Base_Data[[#This Row],[Source]]="Direct", Base_Data[[#This Row],[Source]]="Referral"),"Internal Fill", "External Fill")</f>
        <v>Internal Fill</v>
      </c>
    </row>
    <row r="139" spans="1:23" x14ac:dyDescent="0.3">
      <c r="A139">
        <v>137</v>
      </c>
      <c r="B139" t="s">
        <v>37</v>
      </c>
      <c r="C139" t="s">
        <v>20</v>
      </c>
      <c r="D139" t="s">
        <v>21</v>
      </c>
      <c r="E139" t="s">
        <v>42</v>
      </c>
      <c r="F139" t="s">
        <v>22</v>
      </c>
      <c r="G139" t="s">
        <v>28</v>
      </c>
      <c r="H139" t="s">
        <v>24</v>
      </c>
      <c r="I139" s="13">
        <v>45224</v>
      </c>
      <c r="J139" s="13">
        <v>45148</v>
      </c>
      <c r="K139" s="13">
        <v>45202</v>
      </c>
      <c r="L139" s="13" t="s">
        <v>19</v>
      </c>
      <c r="M139" s="13" t="s">
        <v>19</v>
      </c>
      <c r="N139" t="str">
        <f>TEXT(Base_Data[[#This Row],[Offer date]],"YYY")</f>
        <v>2023</v>
      </c>
      <c r="O139" t="str">
        <f>TEXT(Base_Data[[#This Row],[Offer date]],"MMM")</f>
        <v>Oct</v>
      </c>
      <c r="P139" t="str">
        <f>"Q"&amp;ROUNDUP(MONTH(Base_Data[[#This Row],[Offer date]])/3,0)</f>
        <v>Q4</v>
      </c>
      <c r="Q139" t="str">
        <f>TEXT(Base_Data[[#This Row],[DOJ]],"MMM")</f>
        <v>Oct</v>
      </c>
      <c r="R139" t="str">
        <f>"Q"&amp;ROUNDUP(MONTH(Base_Data[[#This Row],[DOJ]])/3,0)</f>
        <v>Q4</v>
      </c>
      <c r="S139" s="12" t="str">
        <f>DATEDIF(Base_Data[[#This Row],[JD received date]],Base_Data[[#This Row],[DOJ]],"MD")&amp; " Days "
&amp;DATEDIF(Base_Data[[#This Row],[JD received date]],Base_Data[[#This Row],[DOJ]],"YM")&amp; " Months and "
&amp;DATEDIF(Base_Data[[#This Row],[JD received date]],Base_Data[[#This Row],[DOJ]],"Y") &amp;" Years"</f>
        <v>15 Days 2 Months and 0 Years</v>
      </c>
      <c r="T139" t="str">
        <f>DATEDIF(Base_Data[[#This Row],[JD received date]],Base_Data[[#This Row],[Offer date]],"D")&amp; " Days "
&amp; DATEDIF(Base_Data[[#This Row],[JD received date]],Base_Data[[#This Row],[Offer date]],"M")&amp; " Months and "
&amp;DATEDIF(Base_Data[[#This Row],[JD received date]],Base_Data[[#This Row],[Offer date]],"Y")&amp; " Years"</f>
        <v>54 Days 1 Months and 0 Years</v>
      </c>
      <c r="U139" t="str">
        <f>IF(Base_Data[[#This Row],[Offer Drop Date(if any)]]="","",
IF(ISNUMBER(Base_Data[[#This Row],[Offer Drop Date(if any)]]),
"Q" &amp;ROUNDUP(MONTH(Base_Data[[#This Row],[Offer Drop Date(if any)]]/3),0),""))</f>
        <v/>
      </c>
      <c r="V139" t="str">
        <f>IF(AND(Base_Data[[#This Row],[DOJ]]&lt;&gt;"",Base_Data[[#This Row],[DOJ]]&lt;=Base_Data[[#This Row],[JD received date]]+120),"Yes","No")</f>
        <v>Yes</v>
      </c>
      <c r="W139" t="str">
        <f>IF(OR(Base_Data[[#This Row],[Source]]="Direct", Base_Data[[#This Row],[Source]]="Referral"),"Internal Fill", "External Fill")</f>
        <v>Internal Fill</v>
      </c>
    </row>
    <row r="140" spans="1:23" x14ac:dyDescent="0.3">
      <c r="A140">
        <v>138</v>
      </c>
      <c r="B140" t="s">
        <v>37</v>
      </c>
      <c r="C140" t="s">
        <v>20</v>
      </c>
      <c r="D140" t="s">
        <v>21</v>
      </c>
      <c r="E140" t="s">
        <v>43</v>
      </c>
      <c r="F140" t="s">
        <v>22</v>
      </c>
      <c r="G140" t="s">
        <v>23</v>
      </c>
      <c r="H140" t="s">
        <v>24</v>
      </c>
      <c r="I140" s="13">
        <v>45355</v>
      </c>
      <c r="J140" s="13">
        <v>45211</v>
      </c>
      <c r="K140" s="13">
        <v>45261</v>
      </c>
      <c r="L140" s="13" t="s">
        <v>19</v>
      </c>
      <c r="M140" s="13" t="s">
        <v>19</v>
      </c>
      <c r="N140" t="str">
        <f>TEXT(Base_Data[[#This Row],[Offer date]],"YYY")</f>
        <v>2023</v>
      </c>
      <c r="O140" t="str">
        <f>TEXT(Base_Data[[#This Row],[Offer date]],"MMM")</f>
        <v>Dec</v>
      </c>
      <c r="P140" t="str">
        <f>"Q"&amp;ROUNDUP(MONTH(Base_Data[[#This Row],[Offer date]])/3,0)</f>
        <v>Q4</v>
      </c>
      <c r="Q140" t="str">
        <f>TEXT(Base_Data[[#This Row],[DOJ]],"MMM")</f>
        <v>Mar</v>
      </c>
      <c r="R140" t="str">
        <f>"Q"&amp;ROUNDUP(MONTH(Base_Data[[#This Row],[DOJ]])/3,0)</f>
        <v>Q1</v>
      </c>
      <c r="S140" s="12" t="str">
        <f>DATEDIF(Base_Data[[#This Row],[JD received date]],Base_Data[[#This Row],[DOJ]],"MD")&amp; " Days "
&amp;DATEDIF(Base_Data[[#This Row],[JD received date]],Base_Data[[#This Row],[DOJ]],"YM")&amp; " Months and "
&amp;DATEDIF(Base_Data[[#This Row],[JD received date]],Base_Data[[#This Row],[DOJ]],"Y") &amp;" Years"</f>
        <v>21 Days 4 Months and 0 Years</v>
      </c>
      <c r="T140" t="str">
        <f>DATEDIF(Base_Data[[#This Row],[JD received date]],Base_Data[[#This Row],[Offer date]],"D")&amp; " Days "
&amp; DATEDIF(Base_Data[[#This Row],[JD received date]],Base_Data[[#This Row],[Offer date]],"M")&amp; " Months and "
&amp;DATEDIF(Base_Data[[#This Row],[JD received date]],Base_Data[[#This Row],[Offer date]],"Y")&amp; " Years"</f>
        <v>50 Days 1 Months and 0 Years</v>
      </c>
      <c r="U140" t="str">
        <f>IF(Base_Data[[#This Row],[Offer Drop Date(if any)]]="","",
IF(ISNUMBER(Base_Data[[#This Row],[Offer Drop Date(if any)]]),
"Q" &amp;ROUNDUP(MONTH(Base_Data[[#This Row],[Offer Drop Date(if any)]]/3),0),""))</f>
        <v/>
      </c>
      <c r="V140" t="str">
        <f>IF(AND(Base_Data[[#This Row],[DOJ]]&lt;&gt;"",Base_Data[[#This Row],[DOJ]]&lt;=Base_Data[[#This Row],[JD received date]]+120),"Yes","No")</f>
        <v>No</v>
      </c>
      <c r="W140" t="str">
        <f>IF(OR(Base_Data[[#This Row],[Source]]="Direct", Base_Data[[#This Row],[Source]]="Referral"),"Internal Fill", "External Fill")</f>
        <v>Internal Fill</v>
      </c>
    </row>
    <row r="141" spans="1:23" x14ac:dyDescent="0.3">
      <c r="A141">
        <v>139</v>
      </c>
      <c r="B141" t="s">
        <v>40</v>
      </c>
      <c r="C141" t="s">
        <v>20</v>
      </c>
      <c r="D141" t="s">
        <v>21</v>
      </c>
      <c r="E141" t="s">
        <v>43</v>
      </c>
      <c r="F141" t="s">
        <v>22</v>
      </c>
      <c r="G141" t="s">
        <v>28</v>
      </c>
      <c r="H141" t="s">
        <v>24</v>
      </c>
      <c r="I141" s="13">
        <v>45341</v>
      </c>
      <c r="J141" s="13">
        <v>45265</v>
      </c>
      <c r="K141" s="13">
        <v>45265</v>
      </c>
      <c r="L141" s="13" t="s">
        <v>19</v>
      </c>
      <c r="M141" s="13" t="s">
        <v>19</v>
      </c>
      <c r="N141" t="str">
        <f>TEXT(Base_Data[[#This Row],[Offer date]],"YYY")</f>
        <v>2023</v>
      </c>
      <c r="O141" t="str">
        <f>TEXT(Base_Data[[#This Row],[Offer date]],"MMM")</f>
        <v>Dec</v>
      </c>
      <c r="P141" t="str">
        <f>"Q"&amp;ROUNDUP(MONTH(Base_Data[[#This Row],[Offer date]])/3,0)</f>
        <v>Q4</v>
      </c>
      <c r="Q141" t="str">
        <f>TEXT(Base_Data[[#This Row],[DOJ]],"MMM")</f>
        <v>Feb</v>
      </c>
      <c r="R141" t="str">
        <f>"Q"&amp;ROUNDUP(MONTH(Base_Data[[#This Row],[DOJ]])/3,0)</f>
        <v>Q1</v>
      </c>
      <c r="S141" s="12" t="str">
        <f>DATEDIF(Base_Data[[#This Row],[JD received date]],Base_Data[[#This Row],[DOJ]],"MD")&amp; " Days "
&amp;DATEDIF(Base_Data[[#This Row],[JD received date]],Base_Data[[#This Row],[DOJ]],"YM")&amp; " Months and "
&amp;DATEDIF(Base_Data[[#This Row],[JD received date]],Base_Data[[#This Row],[DOJ]],"Y") &amp;" Years"</f>
        <v>14 Days 2 Months and 0 Years</v>
      </c>
      <c r="T141" t="str">
        <f>DATEDIF(Base_Data[[#This Row],[JD received date]],Base_Data[[#This Row],[Offer date]],"D")&amp; " Days "
&amp; DATEDIF(Base_Data[[#This Row],[JD received date]],Base_Data[[#This Row],[Offer date]],"M")&amp; " Months and "
&amp;DATEDIF(Base_Data[[#This Row],[JD received date]],Base_Data[[#This Row],[Offer date]],"Y")&amp; " Years"</f>
        <v>0 Days 0 Months and 0 Years</v>
      </c>
      <c r="U141" t="str">
        <f>IF(Base_Data[[#This Row],[Offer Drop Date(if any)]]="","",
IF(ISNUMBER(Base_Data[[#This Row],[Offer Drop Date(if any)]]),
"Q" &amp;ROUNDUP(MONTH(Base_Data[[#This Row],[Offer Drop Date(if any)]]/3),0),""))</f>
        <v/>
      </c>
      <c r="V141" t="str">
        <f>IF(AND(Base_Data[[#This Row],[DOJ]]&lt;&gt;"",Base_Data[[#This Row],[DOJ]]&lt;=Base_Data[[#This Row],[JD received date]]+120),"Yes","No")</f>
        <v>Yes</v>
      </c>
      <c r="W141" t="str">
        <f>IF(OR(Base_Data[[#This Row],[Source]]="Direct", Base_Data[[#This Row],[Source]]="Referral"),"Internal Fill", "External Fill")</f>
        <v>Internal Fill</v>
      </c>
    </row>
    <row r="142" spans="1:23" x14ac:dyDescent="0.3">
      <c r="A142">
        <v>140</v>
      </c>
      <c r="B142" t="s">
        <v>40</v>
      </c>
      <c r="C142" t="s">
        <v>20</v>
      </c>
      <c r="D142" t="s">
        <v>21</v>
      </c>
      <c r="E142" t="s">
        <v>42</v>
      </c>
      <c r="F142" t="s">
        <v>22</v>
      </c>
      <c r="G142" t="s">
        <v>23</v>
      </c>
      <c r="H142" t="s">
        <v>24</v>
      </c>
      <c r="I142" s="13">
        <v>45348</v>
      </c>
      <c r="J142" s="13">
        <v>45244</v>
      </c>
      <c r="K142" s="13">
        <v>45261</v>
      </c>
      <c r="L142" s="13" t="s">
        <v>19</v>
      </c>
      <c r="M142" s="13" t="s">
        <v>19</v>
      </c>
      <c r="N142" t="str">
        <f>TEXT(Base_Data[[#This Row],[Offer date]],"YYY")</f>
        <v>2023</v>
      </c>
      <c r="O142" t="str">
        <f>TEXT(Base_Data[[#This Row],[Offer date]],"MMM")</f>
        <v>Dec</v>
      </c>
      <c r="P142" t="str">
        <f>"Q"&amp;ROUNDUP(MONTH(Base_Data[[#This Row],[Offer date]])/3,0)</f>
        <v>Q4</v>
      </c>
      <c r="Q142" t="str">
        <f>TEXT(Base_Data[[#This Row],[DOJ]],"MMM")</f>
        <v>Feb</v>
      </c>
      <c r="R142" t="str">
        <f>"Q"&amp;ROUNDUP(MONTH(Base_Data[[#This Row],[DOJ]])/3,0)</f>
        <v>Q1</v>
      </c>
      <c r="S142" s="12" t="str">
        <f>DATEDIF(Base_Data[[#This Row],[JD received date]],Base_Data[[#This Row],[DOJ]],"MD")&amp; " Days "
&amp;DATEDIF(Base_Data[[#This Row],[JD received date]],Base_Data[[#This Row],[DOJ]],"YM")&amp; " Months and "
&amp;DATEDIF(Base_Data[[#This Row],[JD received date]],Base_Data[[#This Row],[DOJ]],"Y") &amp;" Years"</f>
        <v>12 Days 3 Months and 0 Years</v>
      </c>
      <c r="T142" t="str">
        <f>DATEDIF(Base_Data[[#This Row],[JD received date]],Base_Data[[#This Row],[Offer date]],"D")&amp; " Days "
&amp; DATEDIF(Base_Data[[#This Row],[JD received date]],Base_Data[[#This Row],[Offer date]],"M")&amp; " Months and "
&amp;DATEDIF(Base_Data[[#This Row],[JD received date]],Base_Data[[#This Row],[Offer date]],"Y")&amp; " Years"</f>
        <v>17 Days 0 Months and 0 Years</v>
      </c>
      <c r="U142" t="str">
        <f>IF(Base_Data[[#This Row],[Offer Drop Date(if any)]]="","",
IF(ISNUMBER(Base_Data[[#This Row],[Offer Drop Date(if any)]]),
"Q" &amp;ROUNDUP(MONTH(Base_Data[[#This Row],[Offer Drop Date(if any)]]/3),0),""))</f>
        <v/>
      </c>
      <c r="V142" t="str">
        <f>IF(AND(Base_Data[[#This Row],[DOJ]]&lt;&gt;"",Base_Data[[#This Row],[DOJ]]&lt;=Base_Data[[#This Row],[JD received date]]+120),"Yes","No")</f>
        <v>Yes</v>
      </c>
      <c r="W142" t="str">
        <f>IF(OR(Base_Data[[#This Row],[Source]]="Direct", Base_Data[[#This Row],[Source]]="Referral"),"Internal Fill", "External Fill")</f>
        <v>Internal Fill</v>
      </c>
    </row>
    <row r="143" spans="1:23" x14ac:dyDescent="0.3">
      <c r="A143">
        <v>141</v>
      </c>
      <c r="B143" t="s">
        <v>37</v>
      </c>
      <c r="C143" t="s">
        <v>20</v>
      </c>
      <c r="D143" t="s">
        <v>21</v>
      </c>
      <c r="E143" t="s">
        <v>42</v>
      </c>
      <c r="F143" t="s">
        <v>26</v>
      </c>
      <c r="G143" t="s">
        <v>28</v>
      </c>
      <c r="H143" t="s">
        <v>24</v>
      </c>
      <c r="I143" s="13">
        <v>45299</v>
      </c>
      <c r="J143" s="13">
        <v>45251</v>
      </c>
      <c r="K143" s="13">
        <v>45266</v>
      </c>
      <c r="L143" s="13" t="s">
        <v>19</v>
      </c>
      <c r="M143" s="13" t="s">
        <v>19</v>
      </c>
      <c r="N143" t="str">
        <f>TEXT(Base_Data[[#This Row],[Offer date]],"YYY")</f>
        <v>2023</v>
      </c>
      <c r="O143" t="str">
        <f>TEXT(Base_Data[[#This Row],[Offer date]],"MMM")</f>
        <v>Dec</v>
      </c>
      <c r="P143" t="str">
        <f>"Q"&amp;ROUNDUP(MONTH(Base_Data[[#This Row],[Offer date]])/3,0)</f>
        <v>Q4</v>
      </c>
      <c r="Q143" t="str">
        <f>TEXT(Base_Data[[#This Row],[DOJ]],"MMM")</f>
        <v>Jan</v>
      </c>
      <c r="R143" t="str">
        <f>"Q"&amp;ROUNDUP(MONTH(Base_Data[[#This Row],[DOJ]])/3,0)</f>
        <v>Q1</v>
      </c>
      <c r="S143" s="12" t="str">
        <f>DATEDIF(Base_Data[[#This Row],[JD received date]],Base_Data[[#This Row],[DOJ]],"MD")&amp; " Days "
&amp;DATEDIF(Base_Data[[#This Row],[JD received date]],Base_Data[[#This Row],[DOJ]],"YM")&amp; " Months and "
&amp;DATEDIF(Base_Data[[#This Row],[JD received date]],Base_Data[[#This Row],[DOJ]],"Y") &amp;" Years"</f>
        <v>18 Days 1 Months and 0 Years</v>
      </c>
      <c r="T143" t="str">
        <f>DATEDIF(Base_Data[[#This Row],[JD received date]],Base_Data[[#This Row],[Offer date]],"D")&amp; " Days "
&amp; DATEDIF(Base_Data[[#This Row],[JD received date]],Base_Data[[#This Row],[Offer date]],"M")&amp; " Months and "
&amp;DATEDIF(Base_Data[[#This Row],[JD received date]],Base_Data[[#This Row],[Offer date]],"Y")&amp; " Years"</f>
        <v>15 Days 0 Months and 0 Years</v>
      </c>
      <c r="U143" t="str">
        <f>IF(Base_Data[[#This Row],[Offer Drop Date(if any)]]="","",
IF(ISNUMBER(Base_Data[[#This Row],[Offer Drop Date(if any)]]),
"Q" &amp;ROUNDUP(MONTH(Base_Data[[#This Row],[Offer Drop Date(if any)]]/3),0),""))</f>
        <v/>
      </c>
      <c r="V143" t="str">
        <f>IF(AND(Base_Data[[#This Row],[DOJ]]&lt;&gt;"",Base_Data[[#This Row],[DOJ]]&lt;=Base_Data[[#This Row],[JD received date]]+120),"Yes","No")</f>
        <v>Yes</v>
      </c>
      <c r="W143" t="str">
        <f>IF(OR(Base_Data[[#This Row],[Source]]="Direct", Base_Data[[#This Row],[Source]]="Referral"),"Internal Fill", "External Fill")</f>
        <v>Internal Fill</v>
      </c>
    </row>
    <row r="144" spans="1:23" x14ac:dyDescent="0.3">
      <c r="A144">
        <v>142</v>
      </c>
      <c r="B144" t="s">
        <v>41</v>
      </c>
      <c r="C144" t="s">
        <v>33</v>
      </c>
      <c r="D144" t="s">
        <v>31</v>
      </c>
      <c r="E144" t="s">
        <v>42</v>
      </c>
      <c r="F144" t="s">
        <v>26</v>
      </c>
      <c r="G144" t="s">
        <v>23</v>
      </c>
      <c r="H144" t="s">
        <v>24</v>
      </c>
      <c r="I144" s="13">
        <v>45273</v>
      </c>
      <c r="J144" s="13">
        <v>45184</v>
      </c>
      <c r="K144" s="13">
        <v>45271</v>
      </c>
      <c r="L144" s="13" t="s">
        <v>19</v>
      </c>
      <c r="M144" s="13" t="s">
        <v>19</v>
      </c>
      <c r="N144" t="str">
        <f>TEXT(Base_Data[[#This Row],[Offer date]],"YYY")</f>
        <v>2023</v>
      </c>
      <c r="O144" t="str">
        <f>TEXT(Base_Data[[#This Row],[Offer date]],"MMM")</f>
        <v>Dec</v>
      </c>
      <c r="P144" t="str">
        <f>"Q"&amp;ROUNDUP(MONTH(Base_Data[[#This Row],[Offer date]])/3,0)</f>
        <v>Q4</v>
      </c>
      <c r="Q144" t="str">
        <f>TEXT(Base_Data[[#This Row],[DOJ]],"MMM")</f>
        <v>Dec</v>
      </c>
      <c r="R144" t="str">
        <f>"Q"&amp;ROUNDUP(MONTH(Base_Data[[#This Row],[DOJ]])/3,0)</f>
        <v>Q4</v>
      </c>
      <c r="S144" s="12" t="str">
        <f>DATEDIF(Base_Data[[#This Row],[JD received date]],Base_Data[[#This Row],[DOJ]],"MD")&amp; " Days "
&amp;DATEDIF(Base_Data[[#This Row],[JD received date]],Base_Data[[#This Row],[DOJ]],"YM")&amp; " Months and "
&amp;DATEDIF(Base_Data[[#This Row],[JD received date]],Base_Data[[#This Row],[DOJ]],"Y") &amp;" Years"</f>
        <v>28 Days 2 Months and 0 Years</v>
      </c>
      <c r="T144" t="str">
        <f>DATEDIF(Base_Data[[#This Row],[JD received date]],Base_Data[[#This Row],[Offer date]],"D")&amp; " Days "
&amp; DATEDIF(Base_Data[[#This Row],[JD received date]],Base_Data[[#This Row],[Offer date]],"M")&amp; " Months and "
&amp;DATEDIF(Base_Data[[#This Row],[JD received date]],Base_Data[[#This Row],[Offer date]],"Y")&amp; " Years"</f>
        <v>87 Days 2 Months and 0 Years</v>
      </c>
      <c r="U144" t="str">
        <f>IF(Base_Data[[#This Row],[Offer Drop Date(if any)]]="","",
IF(ISNUMBER(Base_Data[[#This Row],[Offer Drop Date(if any)]]),
"Q" &amp;ROUNDUP(MONTH(Base_Data[[#This Row],[Offer Drop Date(if any)]]/3),0),""))</f>
        <v/>
      </c>
      <c r="V144" t="str">
        <f>IF(AND(Base_Data[[#This Row],[DOJ]]&lt;&gt;"",Base_Data[[#This Row],[DOJ]]&lt;=Base_Data[[#This Row],[JD received date]]+120),"Yes","No")</f>
        <v>Yes</v>
      </c>
      <c r="W144" t="str">
        <f>IF(OR(Base_Data[[#This Row],[Source]]="Direct", Base_Data[[#This Row],[Source]]="Referral"),"Internal Fill", "External Fill")</f>
        <v>Internal Fill</v>
      </c>
    </row>
    <row r="145" spans="1:23" x14ac:dyDescent="0.3">
      <c r="A145">
        <v>143</v>
      </c>
      <c r="B145" t="s">
        <v>38</v>
      </c>
      <c r="C145" t="s">
        <v>20</v>
      </c>
      <c r="D145" t="s">
        <v>21</v>
      </c>
      <c r="E145" t="s">
        <v>44</v>
      </c>
      <c r="F145" t="s">
        <v>22</v>
      </c>
      <c r="G145" t="s">
        <v>23</v>
      </c>
      <c r="H145" t="s">
        <v>27</v>
      </c>
      <c r="I145" s="13">
        <v>45359</v>
      </c>
      <c r="J145" s="13">
        <v>45212</v>
      </c>
      <c r="K145" s="13">
        <v>45267</v>
      </c>
      <c r="L145" s="13">
        <v>45280</v>
      </c>
      <c r="M145" s="13">
        <v>45649</v>
      </c>
      <c r="N145" t="str">
        <f>TEXT(Base_Data[[#This Row],[Offer date]],"YYY")</f>
        <v>2023</v>
      </c>
      <c r="O145" t="str">
        <f>TEXT(Base_Data[[#This Row],[Offer date]],"MMM")</f>
        <v>Dec</v>
      </c>
      <c r="P145" t="str">
        <f>"Q"&amp;ROUNDUP(MONTH(Base_Data[[#This Row],[Offer date]])/3,0)</f>
        <v>Q4</v>
      </c>
      <c r="Q145" t="str">
        <f>TEXT(Base_Data[[#This Row],[DOJ]],"MMM")</f>
        <v>Mar</v>
      </c>
      <c r="R145" t="str">
        <f>"Q"&amp;ROUNDUP(MONTH(Base_Data[[#This Row],[DOJ]])/3,0)</f>
        <v>Q1</v>
      </c>
      <c r="S145" s="12" t="str">
        <f>DATEDIF(Base_Data[[#This Row],[JD received date]],Base_Data[[#This Row],[DOJ]],"MD")&amp; " Days "
&amp;DATEDIF(Base_Data[[#This Row],[JD received date]],Base_Data[[#This Row],[DOJ]],"YM")&amp; " Months and "
&amp;DATEDIF(Base_Data[[#This Row],[JD received date]],Base_Data[[#This Row],[DOJ]],"Y") &amp;" Years"</f>
        <v>24 Days 4 Months and 0 Years</v>
      </c>
      <c r="T145" t="str">
        <f>DATEDIF(Base_Data[[#This Row],[JD received date]],Base_Data[[#This Row],[Offer date]],"D")&amp; " Days "
&amp; DATEDIF(Base_Data[[#This Row],[JD received date]],Base_Data[[#This Row],[Offer date]],"M")&amp; " Months and "
&amp;DATEDIF(Base_Data[[#This Row],[JD received date]],Base_Data[[#This Row],[Offer date]],"Y")&amp; " Years"</f>
        <v>55 Days 1 Months and 0 Years</v>
      </c>
      <c r="U145" t="str">
        <f>IF(Base_Data[[#This Row],[Offer Drop Date(if any)]]="","",
IF(ISNUMBER(Base_Data[[#This Row],[Offer Drop Date(if any)]]),
"Q" &amp;ROUNDUP(MONTH(Base_Data[[#This Row],[Offer Drop Date(if any)]]/3),0),""))</f>
        <v>Q4</v>
      </c>
      <c r="V145" t="str">
        <f>IF(AND(Base_Data[[#This Row],[DOJ]]&lt;&gt;"",Base_Data[[#This Row],[DOJ]]&lt;=Base_Data[[#This Row],[JD received date]]+120),"Yes","No")</f>
        <v>No</v>
      </c>
      <c r="W145" t="str">
        <f>IF(OR(Base_Data[[#This Row],[Source]]="Direct", Base_Data[[#This Row],[Source]]="Referral"),"Internal Fill", "External Fill")</f>
        <v>Internal Fill</v>
      </c>
    </row>
    <row r="146" spans="1:23" x14ac:dyDescent="0.3">
      <c r="A146">
        <v>144</v>
      </c>
      <c r="B146" t="s">
        <v>40</v>
      </c>
      <c r="C146" t="s">
        <v>20</v>
      </c>
      <c r="D146" t="s">
        <v>21</v>
      </c>
      <c r="E146" t="s">
        <v>42</v>
      </c>
      <c r="F146" t="s">
        <v>22</v>
      </c>
      <c r="G146" t="s">
        <v>28</v>
      </c>
      <c r="H146" t="s">
        <v>24</v>
      </c>
      <c r="I146" s="13">
        <v>45359</v>
      </c>
      <c r="J146" s="13">
        <v>45264</v>
      </c>
      <c r="K146" s="13">
        <v>45267</v>
      </c>
      <c r="L146" s="13" t="s">
        <v>19</v>
      </c>
      <c r="M146" s="13" t="s">
        <v>19</v>
      </c>
      <c r="N146" t="str">
        <f>TEXT(Base_Data[[#This Row],[Offer date]],"YYY")</f>
        <v>2023</v>
      </c>
      <c r="O146" t="str">
        <f>TEXT(Base_Data[[#This Row],[Offer date]],"MMM")</f>
        <v>Dec</v>
      </c>
      <c r="P146" t="str">
        <f>"Q"&amp;ROUNDUP(MONTH(Base_Data[[#This Row],[Offer date]])/3,0)</f>
        <v>Q4</v>
      </c>
      <c r="Q146" t="str">
        <f>TEXT(Base_Data[[#This Row],[DOJ]],"MMM")</f>
        <v>Mar</v>
      </c>
      <c r="R146" t="str">
        <f>"Q"&amp;ROUNDUP(MONTH(Base_Data[[#This Row],[DOJ]])/3,0)</f>
        <v>Q1</v>
      </c>
      <c r="S146" s="12" t="str">
        <f>DATEDIF(Base_Data[[#This Row],[JD received date]],Base_Data[[#This Row],[DOJ]],"MD")&amp; " Days "
&amp;DATEDIF(Base_Data[[#This Row],[JD received date]],Base_Data[[#This Row],[DOJ]],"YM")&amp; " Months and "
&amp;DATEDIF(Base_Data[[#This Row],[JD received date]],Base_Data[[#This Row],[DOJ]],"Y") &amp;" Years"</f>
        <v>4 Days 3 Months and 0 Years</v>
      </c>
      <c r="T146" t="str">
        <f>DATEDIF(Base_Data[[#This Row],[JD received date]],Base_Data[[#This Row],[Offer date]],"D")&amp; " Days "
&amp; DATEDIF(Base_Data[[#This Row],[JD received date]],Base_Data[[#This Row],[Offer date]],"M")&amp; " Months and "
&amp;DATEDIF(Base_Data[[#This Row],[JD received date]],Base_Data[[#This Row],[Offer date]],"Y")&amp; " Years"</f>
        <v>3 Days 0 Months and 0 Years</v>
      </c>
      <c r="U146" t="str">
        <f>IF(Base_Data[[#This Row],[Offer Drop Date(if any)]]="","",
IF(ISNUMBER(Base_Data[[#This Row],[Offer Drop Date(if any)]]),
"Q" &amp;ROUNDUP(MONTH(Base_Data[[#This Row],[Offer Drop Date(if any)]]/3),0),""))</f>
        <v/>
      </c>
      <c r="V146" t="str">
        <f>IF(AND(Base_Data[[#This Row],[DOJ]]&lt;&gt;"",Base_Data[[#This Row],[DOJ]]&lt;=Base_Data[[#This Row],[JD received date]]+120),"Yes","No")</f>
        <v>Yes</v>
      </c>
      <c r="W146" t="str">
        <f>IF(OR(Base_Data[[#This Row],[Source]]="Direct", Base_Data[[#This Row],[Source]]="Referral"),"Internal Fill", "External Fill")</f>
        <v>Internal Fill</v>
      </c>
    </row>
    <row r="147" spans="1:23" x14ac:dyDescent="0.3">
      <c r="A147">
        <v>145</v>
      </c>
      <c r="B147" t="s">
        <v>38</v>
      </c>
      <c r="C147" t="s">
        <v>20</v>
      </c>
      <c r="D147" t="s">
        <v>21</v>
      </c>
      <c r="E147" t="s">
        <v>44</v>
      </c>
      <c r="F147" t="s">
        <v>22</v>
      </c>
      <c r="G147" t="s">
        <v>28</v>
      </c>
      <c r="H147" t="s">
        <v>24</v>
      </c>
      <c r="I147" s="13">
        <v>45338</v>
      </c>
      <c r="J147" s="13">
        <v>45173</v>
      </c>
      <c r="K147" s="13">
        <v>45267</v>
      </c>
      <c r="L147" s="13" t="s">
        <v>19</v>
      </c>
      <c r="M147" s="13" t="s">
        <v>19</v>
      </c>
      <c r="N147" t="str">
        <f>TEXT(Base_Data[[#This Row],[Offer date]],"YYY")</f>
        <v>2023</v>
      </c>
      <c r="O147" t="str">
        <f>TEXT(Base_Data[[#This Row],[Offer date]],"MMM")</f>
        <v>Dec</v>
      </c>
      <c r="P147" t="str">
        <f>"Q"&amp;ROUNDUP(MONTH(Base_Data[[#This Row],[Offer date]])/3,0)</f>
        <v>Q4</v>
      </c>
      <c r="Q147" t="str">
        <f>TEXT(Base_Data[[#This Row],[DOJ]],"MMM")</f>
        <v>Feb</v>
      </c>
      <c r="R147" t="str">
        <f>"Q"&amp;ROUNDUP(MONTH(Base_Data[[#This Row],[DOJ]])/3,0)</f>
        <v>Q1</v>
      </c>
      <c r="S147" s="12" t="str">
        <f>DATEDIF(Base_Data[[#This Row],[JD received date]],Base_Data[[#This Row],[DOJ]],"MD")&amp; " Days "
&amp;DATEDIF(Base_Data[[#This Row],[JD received date]],Base_Data[[#This Row],[DOJ]],"YM")&amp; " Months and "
&amp;DATEDIF(Base_Data[[#This Row],[JD received date]],Base_Data[[#This Row],[DOJ]],"Y") &amp;" Years"</f>
        <v>12 Days 5 Months and 0 Years</v>
      </c>
      <c r="T147" t="str">
        <f>DATEDIF(Base_Data[[#This Row],[JD received date]],Base_Data[[#This Row],[Offer date]],"D")&amp; " Days "
&amp; DATEDIF(Base_Data[[#This Row],[JD received date]],Base_Data[[#This Row],[Offer date]],"M")&amp; " Months and "
&amp;DATEDIF(Base_Data[[#This Row],[JD received date]],Base_Data[[#This Row],[Offer date]],"Y")&amp; " Years"</f>
        <v>94 Days 3 Months and 0 Years</v>
      </c>
      <c r="U147" t="str">
        <f>IF(Base_Data[[#This Row],[Offer Drop Date(if any)]]="","",
IF(ISNUMBER(Base_Data[[#This Row],[Offer Drop Date(if any)]]),
"Q" &amp;ROUNDUP(MONTH(Base_Data[[#This Row],[Offer Drop Date(if any)]]/3),0),""))</f>
        <v/>
      </c>
      <c r="V147" t="str">
        <f>IF(AND(Base_Data[[#This Row],[DOJ]]&lt;&gt;"",Base_Data[[#This Row],[DOJ]]&lt;=Base_Data[[#This Row],[JD received date]]+120),"Yes","No")</f>
        <v>No</v>
      </c>
      <c r="W147" t="str">
        <f>IF(OR(Base_Data[[#This Row],[Source]]="Direct", Base_Data[[#This Row],[Source]]="Referral"),"Internal Fill", "External Fill")</f>
        <v>Internal Fill</v>
      </c>
    </row>
    <row r="148" spans="1:23" x14ac:dyDescent="0.3">
      <c r="A148">
        <v>146</v>
      </c>
      <c r="B148" t="s">
        <v>39</v>
      </c>
      <c r="C148" t="s">
        <v>20</v>
      </c>
      <c r="D148" t="s">
        <v>21</v>
      </c>
      <c r="E148" t="s">
        <v>42</v>
      </c>
      <c r="F148" t="s">
        <v>22</v>
      </c>
      <c r="G148" t="s">
        <v>23</v>
      </c>
      <c r="H148" t="s">
        <v>27</v>
      </c>
      <c r="I148" s="13">
        <v>45366</v>
      </c>
      <c r="J148" s="13">
        <v>45258</v>
      </c>
      <c r="K148" s="13">
        <v>45271</v>
      </c>
      <c r="L148" s="13">
        <v>45301</v>
      </c>
      <c r="M148" s="13">
        <v>45315</v>
      </c>
      <c r="N148" t="str">
        <f>TEXT(Base_Data[[#This Row],[Offer date]],"YYY")</f>
        <v>2023</v>
      </c>
      <c r="O148" t="str">
        <f>TEXT(Base_Data[[#This Row],[Offer date]],"MMM")</f>
        <v>Dec</v>
      </c>
      <c r="P148" t="str">
        <f>"Q"&amp;ROUNDUP(MONTH(Base_Data[[#This Row],[Offer date]])/3,0)</f>
        <v>Q4</v>
      </c>
      <c r="Q148" t="str">
        <f>TEXT(Base_Data[[#This Row],[DOJ]],"MMM")</f>
        <v>Mar</v>
      </c>
      <c r="R148" t="str">
        <f>"Q"&amp;ROUNDUP(MONTH(Base_Data[[#This Row],[DOJ]])/3,0)</f>
        <v>Q1</v>
      </c>
      <c r="S148" s="12" t="str">
        <f>DATEDIF(Base_Data[[#This Row],[JD received date]],Base_Data[[#This Row],[DOJ]],"MD")&amp; " Days "
&amp;DATEDIF(Base_Data[[#This Row],[JD received date]],Base_Data[[#This Row],[DOJ]],"YM")&amp; " Months and "
&amp;DATEDIF(Base_Data[[#This Row],[JD received date]],Base_Data[[#This Row],[DOJ]],"Y") &amp;" Years"</f>
        <v>16 Days 3 Months and 0 Years</v>
      </c>
      <c r="T148" t="str">
        <f>DATEDIF(Base_Data[[#This Row],[JD received date]],Base_Data[[#This Row],[Offer date]],"D")&amp; " Days "
&amp; DATEDIF(Base_Data[[#This Row],[JD received date]],Base_Data[[#This Row],[Offer date]],"M")&amp; " Months and "
&amp;DATEDIF(Base_Data[[#This Row],[JD received date]],Base_Data[[#This Row],[Offer date]],"Y")&amp; " Years"</f>
        <v>13 Days 0 Months and 0 Years</v>
      </c>
      <c r="U148" t="str">
        <f>IF(Base_Data[[#This Row],[Offer Drop Date(if any)]]="","",
IF(ISNUMBER(Base_Data[[#This Row],[Offer Drop Date(if any)]]),
"Q" &amp;ROUNDUP(MONTH(Base_Data[[#This Row],[Offer Drop Date(if any)]]/3),0),""))</f>
        <v>Q5</v>
      </c>
      <c r="V148" t="str">
        <f>IF(AND(Base_Data[[#This Row],[DOJ]]&lt;&gt;"",Base_Data[[#This Row],[DOJ]]&lt;=Base_Data[[#This Row],[JD received date]]+120),"Yes","No")</f>
        <v>Yes</v>
      </c>
      <c r="W148" t="str">
        <f>IF(OR(Base_Data[[#This Row],[Source]]="Direct", Base_Data[[#This Row],[Source]]="Referral"),"Internal Fill", "External Fill")</f>
        <v>Internal Fill</v>
      </c>
    </row>
    <row r="149" spans="1:23" x14ac:dyDescent="0.3">
      <c r="A149">
        <v>147</v>
      </c>
      <c r="B149" t="s">
        <v>40</v>
      </c>
      <c r="C149" t="s">
        <v>20</v>
      </c>
      <c r="D149" t="s">
        <v>21</v>
      </c>
      <c r="E149" t="s">
        <v>42</v>
      </c>
      <c r="F149" t="s">
        <v>22</v>
      </c>
      <c r="G149" t="s">
        <v>23</v>
      </c>
      <c r="H149" t="s">
        <v>24</v>
      </c>
      <c r="I149" s="13">
        <v>45294</v>
      </c>
      <c r="J149" s="13">
        <v>45264</v>
      </c>
      <c r="K149" s="13">
        <v>45273</v>
      </c>
      <c r="L149" s="13" t="s">
        <v>19</v>
      </c>
      <c r="M149" s="13" t="s">
        <v>19</v>
      </c>
      <c r="N149" t="str">
        <f>TEXT(Base_Data[[#This Row],[Offer date]],"YYY")</f>
        <v>2023</v>
      </c>
      <c r="O149" t="str">
        <f>TEXT(Base_Data[[#This Row],[Offer date]],"MMM")</f>
        <v>Dec</v>
      </c>
      <c r="P149" t="str">
        <f>"Q"&amp;ROUNDUP(MONTH(Base_Data[[#This Row],[Offer date]])/3,0)</f>
        <v>Q4</v>
      </c>
      <c r="Q149" t="str">
        <f>TEXT(Base_Data[[#This Row],[DOJ]],"MMM")</f>
        <v>Jan</v>
      </c>
      <c r="R149" t="str">
        <f>"Q"&amp;ROUNDUP(MONTH(Base_Data[[#This Row],[DOJ]])/3,0)</f>
        <v>Q1</v>
      </c>
      <c r="S149" s="12" t="str">
        <f>DATEDIF(Base_Data[[#This Row],[JD received date]],Base_Data[[#This Row],[DOJ]],"MD")&amp; " Days "
&amp;DATEDIF(Base_Data[[#This Row],[JD received date]],Base_Data[[#This Row],[DOJ]],"YM")&amp; " Months and "
&amp;DATEDIF(Base_Data[[#This Row],[JD received date]],Base_Data[[#This Row],[DOJ]],"Y") &amp;" Years"</f>
        <v>30 Days 0 Months and 0 Years</v>
      </c>
      <c r="T149" t="str">
        <f>DATEDIF(Base_Data[[#This Row],[JD received date]],Base_Data[[#This Row],[Offer date]],"D")&amp; " Days "
&amp; DATEDIF(Base_Data[[#This Row],[JD received date]],Base_Data[[#This Row],[Offer date]],"M")&amp; " Months and "
&amp;DATEDIF(Base_Data[[#This Row],[JD received date]],Base_Data[[#This Row],[Offer date]],"Y")&amp; " Years"</f>
        <v>9 Days 0 Months and 0 Years</v>
      </c>
      <c r="U149" t="str">
        <f>IF(Base_Data[[#This Row],[Offer Drop Date(if any)]]="","",
IF(ISNUMBER(Base_Data[[#This Row],[Offer Drop Date(if any)]]),
"Q" &amp;ROUNDUP(MONTH(Base_Data[[#This Row],[Offer Drop Date(if any)]]/3),0),""))</f>
        <v/>
      </c>
      <c r="V149" t="str">
        <f>IF(AND(Base_Data[[#This Row],[DOJ]]&lt;&gt;"",Base_Data[[#This Row],[DOJ]]&lt;=Base_Data[[#This Row],[JD received date]]+120),"Yes","No")</f>
        <v>Yes</v>
      </c>
      <c r="W149" t="str">
        <f>IF(OR(Base_Data[[#This Row],[Source]]="Direct", Base_Data[[#This Row],[Source]]="Referral"),"Internal Fill", "External Fill")</f>
        <v>Internal Fill</v>
      </c>
    </row>
    <row r="150" spans="1:23" x14ac:dyDescent="0.3">
      <c r="A150">
        <v>148</v>
      </c>
      <c r="B150" t="s">
        <v>40</v>
      </c>
      <c r="C150" t="s">
        <v>20</v>
      </c>
      <c r="D150" t="s">
        <v>21</v>
      </c>
      <c r="E150" t="s">
        <v>42</v>
      </c>
      <c r="F150" t="s">
        <v>26</v>
      </c>
      <c r="G150" t="s">
        <v>28</v>
      </c>
      <c r="H150" t="s">
        <v>24</v>
      </c>
      <c r="I150" s="13">
        <v>45310</v>
      </c>
      <c r="J150" s="13">
        <v>45265</v>
      </c>
      <c r="K150" s="13">
        <v>45273</v>
      </c>
      <c r="L150" s="13" t="s">
        <v>19</v>
      </c>
      <c r="M150" s="13" t="s">
        <v>19</v>
      </c>
      <c r="N150" t="str">
        <f>TEXT(Base_Data[[#This Row],[Offer date]],"YYY")</f>
        <v>2023</v>
      </c>
      <c r="O150" t="str">
        <f>TEXT(Base_Data[[#This Row],[Offer date]],"MMM")</f>
        <v>Dec</v>
      </c>
      <c r="P150" t="str">
        <f>"Q"&amp;ROUNDUP(MONTH(Base_Data[[#This Row],[Offer date]])/3,0)</f>
        <v>Q4</v>
      </c>
      <c r="Q150" t="str">
        <f>TEXT(Base_Data[[#This Row],[DOJ]],"MMM")</f>
        <v>Jan</v>
      </c>
      <c r="R150" t="str">
        <f>"Q"&amp;ROUNDUP(MONTH(Base_Data[[#This Row],[DOJ]])/3,0)</f>
        <v>Q1</v>
      </c>
      <c r="S150" s="12" t="str">
        <f>DATEDIF(Base_Data[[#This Row],[JD received date]],Base_Data[[#This Row],[DOJ]],"MD")&amp; " Days "
&amp;DATEDIF(Base_Data[[#This Row],[JD received date]],Base_Data[[#This Row],[DOJ]],"YM")&amp; " Months and "
&amp;DATEDIF(Base_Data[[#This Row],[JD received date]],Base_Data[[#This Row],[DOJ]],"Y") &amp;" Years"</f>
        <v>14 Days 1 Months and 0 Years</v>
      </c>
      <c r="T150" t="str">
        <f>DATEDIF(Base_Data[[#This Row],[JD received date]],Base_Data[[#This Row],[Offer date]],"D")&amp; " Days "
&amp; DATEDIF(Base_Data[[#This Row],[JD received date]],Base_Data[[#This Row],[Offer date]],"M")&amp; " Months and "
&amp;DATEDIF(Base_Data[[#This Row],[JD received date]],Base_Data[[#This Row],[Offer date]],"Y")&amp; " Years"</f>
        <v>8 Days 0 Months and 0 Years</v>
      </c>
      <c r="U150" t="str">
        <f>IF(Base_Data[[#This Row],[Offer Drop Date(if any)]]="","",
IF(ISNUMBER(Base_Data[[#This Row],[Offer Drop Date(if any)]]),
"Q" &amp;ROUNDUP(MONTH(Base_Data[[#This Row],[Offer Drop Date(if any)]]/3),0),""))</f>
        <v/>
      </c>
      <c r="V150" t="str">
        <f>IF(AND(Base_Data[[#This Row],[DOJ]]&lt;&gt;"",Base_Data[[#This Row],[DOJ]]&lt;=Base_Data[[#This Row],[JD received date]]+120),"Yes","No")</f>
        <v>Yes</v>
      </c>
      <c r="W150" t="str">
        <f>IF(OR(Base_Data[[#This Row],[Source]]="Direct", Base_Data[[#This Row],[Source]]="Referral"),"Internal Fill", "External Fill")</f>
        <v>Internal Fill</v>
      </c>
    </row>
    <row r="151" spans="1:23" x14ac:dyDescent="0.3">
      <c r="A151">
        <v>149</v>
      </c>
      <c r="B151" t="s">
        <v>40</v>
      </c>
      <c r="C151" t="s">
        <v>20</v>
      </c>
      <c r="D151" t="s">
        <v>21</v>
      </c>
      <c r="E151" t="s">
        <v>42</v>
      </c>
      <c r="F151" t="s">
        <v>26</v>
      </c>
      <c r="G151" t="s">
        <v>23</v>
      </c>
      <c r="H151" t="s">
        <v>24</v>
      </c>
      <c r="I151" s="13">
        <v>45294</v>
      </c>
      <c r="J151" s="13">
        <v>45265</v>
      </c>
      <c r="K151" s="13">
        <v>45278</v>
      </c>
      <c r="L151" s="13" t="s">
        <v>19</v>
      </c>
      <c r="M151" s="13" t="s">
        <v>19</v>
      </c>
      <c r="N151" t="str">
        <f>TEXT(Base_Data[[#This Row],[Offer date]],"YYY")</f>
        <v>2023</v>
      </c>
      <c r="O151" t="str">
        <f>TEXT(Base_Data[[#This Row],[Offer date]],"MMM")</f>
        <v>Dec</v>
      </c>
      <c r="P151" t="str">
        <f>"Q"&amp;ROUNDUP(MONTH(Base_Data[[#This Row],[Offer date]])/3,0)</f>
        <v>Q4</v>
      </c>
      <c r="Q151" t="str">
        <f>TEXT(Base_Data[[#This Row],[DOJ]],"MMM")</f>
        <v>Jan</v>
      </c>
      <c r="R151" t="str">
        <f>"Q"&amp;ROUNDUP(MONTH(Base_Data[[#This Row],[DOJ]])/3,0)</f>
        <v>Q1</v>
      </c>
      <c r="S151" s="12" t="str">
        <f>DATEDIF(Base_Data[[#This Row],[JD received date]],Base_Data[[#This Row],[DOJ]],"MD")&amp; " Days "
&amp;DATEDIF(Base_Data[[#This Row],[JD received date]],Base_Data[[#This Row],[DOJ]],"YM")&amp; " Months and "
&amp;DATEDIF(Base_Data[[#This Row],[JD received date]],Base_Data[[#This Row],[DOJ]],"Y") &amp;" Years"</f>
        <v>29 Days 0 Months and 0 Years</v>
      </c>
      <c r="T151" t="str">
        <f>DATEDIF(Base_Data[[#This Row],[JD received date]],Base_Data[[#This Row],[Offer date]],"D")&amp; " Days "
&amp; DATEDIF(Base_Data[[#This Row],[JD received date]],Base_Data[[#This Row],[Offer date]],"M")&amp; " Months and "
&amp;DATEDIF(Base_Data[[#This Row],[JD received date]],Base_Data[[#This Row],[Offer date]],"Y")&amp; " Years"</f>
        <v>13 Days 0 Months and 0 Years</v>
      </c>
      <c r="U151" t="str">
        <f>IF(Base_Data[[#This Row],[Offer Drop Date(if any)]]="","",
IF(ISNUMBER(Base_Data[[#This Row],[Offer Drop Date(if any)]]),
"Q" &amp;ROUNDUP(MONTH(Base_Data[[#This Row],[Offer Drop Date(if any)]]/3),0),""))</f>
        <v/>
      </c>
      <c r="V151" t="str">
        <f>IF(AND(Base_Data[[#This Row],[DOJ]]&lt;&gt;"",Base_Data[[#This Row],[DOJ]]&lt;=Base_Data[[#This Row],[JD received date]]+120),"Yes","No")</f>
        <v>Yes</v>
      </c>
      <c r="W151" t="str">
        <f>IF(OR(Base_Data[[#This Row],[Source]]="Direct", Base_Data[[#This Row],[Source]]="Referral"),"Internal Fill", "External Fill")</f>
        <v>Internal Fill</v>
      </c>
    </row>
    <row r="152" spans="1:23" x14ac:dyDescent="0.3">
      <c r="A152">
        <v>150</v>
      </c>
      <c r="B152" t="s">
        <v>40</v>
      </c>
      <c r="C152" t="s">
        <v>20</v>
      </c>
      <c r="D152" t="s">
        <v>21</v>
      </c>
      <c r="E152" t="s">
        <v>43</v>
      </c>
      <c r="F152" t="s">
        <v>22</v>
      </c>
      <c r="G152" t="s">
        <v>23</v>
      </c>
      <c r="H152" t="s">
        <v>24</v>
      </c>
      <c r="I152" s="13">
        <v>45303</v>
      </c>
      <c r="J152" s="13">
        <v>45134</v>
      </c>
      <c r="K152" s="13">
        <v>45278</v>
      </c>
      <c r="L152" s="13" t="s">
        <v>19</v>
      </c>
      <c r="M152" s="13" t="s">
        <v>19</v>
      </c>
      <c r="N152" t="str">
        <f>TEXT(Base_Data[[#This Row],[Offer date]],"YYY")</f>
        <v>2023</v>
      </c>
      <c r="O152" t="str">
        <f>TEXT(Base_Data[[#This Row],[Offer date]],"MMM")</f>
        <v>Dec</v>
      </c>
      <c r="P152" t="str">
        <f>"Q"&amp;ROUNDUP(MONTH(Base_Data[[#This Row],[Offer date]])/3,0)</f>
        <v>Q4</v>
      </c>
      <c r="Q152" t="str">
        <f>TEXT(Base_Data[[#This Row],[DOJ]],"MMM")</f>
        <v>Jan</v>
      </c>
      <c r="R152" t="str">
        <f>"Q"&amp;ROUNDUP(MONTH(Base_Data[[#This Row],[DOJ]])/3,0)</f>
        <v>Q1</v>
      </c>
      <c r="S152" s="12" t="str">
        <f>DATEDIF(Base_Data[[#This Row],[JD received date]],Base_Data[[#This Row],[DOJ]],"MD")&amp; " Days "
&amp;DATEDIF(Base_Data[[#This Row],[JD received date]],Base_Data[[#This Row],[DOJ]],"YM")&amp; " Months and "
&amp;DATEDIF(Base_Data[[#This Row],[JD received date]],Base_Data[[#This Row],[DOJ]],"Y") &amp;" Years"</f>
        <v>16 Days 5 Months and 0 Years</v>
      </c>
      <c r="T152" t="str">
        <f>DATEDIF(Base_Data[[#This Row],[JD received date]],Base_Data[[#This Row],[Offer date]],"D")&amp; " Days "
&amp; DATEDIF(Base_Data[[#This Row],[JD received date]],Base_Data[[#This Row],[Offer date]],"M")&amp; " Months and "
&amp;DATEDIF(Base_Data[[#This Row],[JD received date]],Base_Data[[#This Row],[Offer date]],"Y")&amp; " Years"</f>
        <v>144 Days 4 Months and 0 Years</v>
      </c>
      <c r="U152" t="str">
        <f>IF(Base_Data[[#This Row],[Offer Drop Date(if any)]]="","",
IF(ISNUMBER(Base_Data[[#This Row],[Offer Drop Date(if any)]]),
"Q" &amp;ROUNDUP(MONTH(Base_Data[[#This Row],[Offer Drop Date(if any)]]/3),0),""))</f>
        <v/>
      </c>
      <c r="V152" t="str">
        <f>IF(AND(Base_Data[[#This Row],[DOJ]]&lt;&gt;"",Base_Data[[#This Row],[DOJ]]&lt;=Base_Data[[#This Row],[JD received date]]+120),"Yes","No")</f>
        <v>No</v>
      </c>
      <c r="W152" t="str">
        <f>IF(OR(Base_Data[[#This Row],[Source]]="Direct", Base_Data[[#This Row],[Source]]="Referral"),"Internal Fill", "External Fill")</f>
        <v>Internal Fill</v>
      </c>
    </row>
    <row r="153" spans="1:23" x14ac:dyDescent="0.3">
      <c r="A153">
        <v>151</v>
      </c>
      <c r="B153" t="s">
        <v>38</v>
      </c>
      <c r="C153" t="s">
        <v>20</v>
      </c>
      <c r="D153" t="s">
        <v>21</v>
      </c>
      <c r="E153" t="s">
        <v>42</v>
      </c>
      <c r="F153" t="s">
        <v>22</v>
      </c>
      <c r="G153" t="s">
        <v>23</v>
      </c>
      <c r="H153" t="s">
        <v>24</v>
      </c>
      <c r="I153" s="13">
        <v>45331</v>
      </c>
      <c r="J153" s="13">
        <v>45219</v>
      </c>
      <c r="K153" s="13">
        <v>45271</v>
      </c>
      <c r="L153" s="13" t="s">
        <v>19</v>
      </c>
      <c r="M153" s="13" t="s">
        <v>19</v>
      </c>
      <c r="N153" t="str">
        <f>TEXT(Base_Data[[#This Row],[Offer date]],"YYY")</f>
        <v>2023</v>
      </c>
      <c r="O153" t="str">
        <f>TEXT(Base_Data[[#This Row],[Offer date]],"MMM")</f>
        <v>Dec</v>
      </c>
      <c r="P153" t="str">
        <f>"Q"&amp;ROUNDUP(MONTH(Base_Data[[#This Row],[Offer date]])/3,0)</f>
        <v>Q4</v>
      </c>
      <c r="Q153" t="str">
        <f>TEXT(Base_Data[[#This Row],[DOJ]],"MMM")</f>
        <v>Feb</v>
      </c>
      <c r="R153" t="str">
        <f>"Q"&amp;ROUNDUP(MONTH(Base_Data[[#This Row],[DOJ]])/3,0)</f>
        <v>Q1</v>
      </c>
      <c r="S153" s="12" t="str">
        <f>DATEDIF(Base_Data[[#This Row],[JD received date]],Base_Data[[#This Row],[DOJ]],"MD")&amp; " Days "
&amp;DATEDIF(Base_Data[[#This Row],[JD received date]],Base_Data[[#This Row],[DOJ]],"YM")&amp; " Months and "
&amp;DATEDIF(Base_Data[[#This Row],[JD received date]],Base_Data[[#This Row],[DOJ]],"Y") &amp;" Years"</f>
        <v>20 Days 3 Months and 0 Years</v>
      </c>
      <c r="T153" t="str">
        <f>DATEDIF(Base_Data[[#This Row],[JD received date]],Base_Data[[#This Row],[Offer date]],"D")&amp; " Days "
&amp; DATEDIF(Base_Data[[#This Row],[JD received date]],Base_Data[[#This Row],[Offer date]],"M")&amp; " Months and "
&amp;DATEDIF(Base_Data[[#This Row],[JD received date]],Base_Data[[#This Row],[Offer date]],"Y")&amp; " Years"</f>
        <v>52 Days 1 Months and 0 Years</v>
      </c>
      <c r="U153" t="str">
        <f>IF(Base_Data[[#This Row],[Offer Drop Date(if any)]]="","",
IF(ISNUMBER(Base_Data[[#This Row],[Offer Drop Date(if any)]]),
"Q" &amp;ROUNDUP(MONTH(Base_Data[[#This Row],[Offer Drop Date(if any)]]/3),0),""))</f>
        <v/>
      </c>
      <c r="V153" t="str">
        <f>IF(AND(Base_Data[[#This Row],[DOJ]]&lt;&gt;"",Base_Data[[#This Row],[DOJ]]&lt;=Base_Data[[#This Row],[JD received date]]+120),"Yes","No")</f>
        <v>Yes</v>
      </c>
      <c r="W153" t="str">
        <f>IF(OR(Base_Data[[#This Row],[Source]]="Direct", Base_Data[[#This Row],[Source]]="Referral"),"Internal Fill", "External Fill")</f>
        <v>Internal Fill</v>
      </c>
    </row>
    <row r="154" spans="1:23" x14ac:dyDescent="0.3">
      <c r="A154">
        <v>152</v>
      </c>
      <c r="B154" t="s">
        <v>40</v>
      </c>
      <c r="C154" t="s">
        <v>20</v>
      </c>
      <c r="D154" t="s">
        <v>21</v>
      </c>
      <c r="E154" t="s">
        <v>43</v>
      </c>
      <c r="F154" t="s">
        <v>22</v>
      </c>
      <c r="G154" t="s">
        <v>28</v>
      </c>
      <c r="H154" t="s">
        <v>36</v>
      </c>
      <c r="I154" s="13">
        <v>45404</v>
      </c>
      <c r="J154" s="13">
        <v>45184</v>
      </c>
      <c r="K154" s="13">
        <v>45310</v>
      </c>
      <c r="L154" s="13" t="s">
        <v>19</v>
      </c>
      <c r="M154" s="13" t="s">
        <v>19</v>
      </c>
      <c r="N154" t="str">
        <f>TEXT(Base_Data[[#This Row],[Offer date]],"YYY")</f>
        <v>2024</v>
      </c>
      <c r="O154" t="str">
        <f>TEXT(Base_Data[[#This Row],[Offer date]],"MMM")</f>
        <v>Jan</v>
      </c>
      <c r="P154" t="str">
        <f>"Q"&amp;ROUNDUP(MONTH(Base_Data[[#This Row],[Offer date]])/3,0)</f>
        <v>Q1</v>
      </c>
      <c r="Q154" t="str">
        <f>TEXT(Base_Data[[#This Row],[DOJ]],"MMM")</f>
        <v>Apr</v>
      </c>
      <c r="R154" t="str">
        <f>"Q"&amp;ROUNDUP(MONTH(Base_Data[[#This Row],[DOJ]])/3,0)</f>
        <v>Q2</v>
      </c>
      <c r="S154" s="12" t="str">
        <f>DATEDIF(Base_Data[[#This Row],[JD received date]],Base_Data[[#This Row],[DOJ]],"MD")&amp; " Days "
&amp;DATEDIF(Base_Data[[#This Row],[JD received date]],Base_Data[[#This Row],[DOJ]],"YM")&amp; " Months and "
&amp;DATEDIF(Base_Data[[#This Row],[JD received date]],Base_Data[[#This Row],[DOJ]],"Y") &amp;" Years"</f>
        <v>7 Days 7 Months and 0 Years</v>
      </c>
      <c r="T154" t="str">
        <f>DATEDIF(Base_Data[[#This Row],[JD received date]],Base_Data[[#This Row],[Offer date]],"D")&amp; " Days "
&amp; DATEDIF(Base_Data[[#This Row],[JD received date]],Base_Data[[#This Row],[Offer date]],"M")&amp; " Months and "
&amp;DATEDIF(Base_Data[[#This Row],[JD received date]],Base_Data[[#This Row],[Offer date]],"Y")&amp; " Years"</f>
        <v>126 Days 4 Months and 0 Years</v>
      </c>
      <c r="U154" t="str">
        <f>IF(Base_Data[[#This Row],[Offer Drop Date(if any)]]="","",
IF(ISNUMBER(Base_Data[[#This Row],[Offer Drop Date(if any)]]),
"Q" &amp;ROUNDUP(MONTH(Base_Data[[#This Row],[Offer Drop Date(if any)]]/3),0),""))</f>
        <v/>
      </c>
      <c r="V154" t="str">
        <f>IF(AND(Base_Data[[#This Row],[DOJ]]&lt;&gt;"",Base_Data[[#This Row],[DOJ]]&lt;=Base_Data[[#This Row],[JD received date]]+120),"Yes","No")</f>
        <v>No</v>
      </c>
      <c r="W154" t="str">
        <f>IF(OR(Base_Data[[#This Row],[Source]]="Direct", Base_Data[[#This Row],[Source]]="Referral"),"Internal Fill", "External Fill")</f>
        <v>Internal Fill</v>
      </c>
    </row>
    <row r="155" spans="1:23" x14ac:dyDescent="0.3">
      <c r="A155">
        <v>153</v>
      </c>
      <c r="B155" t="s">
        <v>38</v>
      </c>
      <c r="C155" t="s">
        <v>20</v>
      </c>
      <c r="D155" t="s">
        <v>21</v>
      </c>
      <c r="E155" t="s">
        <v>42</v>
      </c>
      <c r="F155" t="s">
        <v>26</v>
      </c>
      <c r="G155" t="s">
        <v>23</v>
      </c>
      <c r="H155" t="s">
        <v>24</v>
      </c>
      <c r="I155" s="13">
        <v>45352</v>
      </c>
      <c r="J155" s="13">
        <v>45273</v>
      </c>
      <c r="K155" s="13">
        <v>45314</v>
      </c>
      <c r="L155" s="13" t="s">
        <v>19</v>
      </c>
      <c r="M155" s="13" t="s">
        <v>19</v>
      </c>
      <c r="N155" t="str">
        <f>TEXT(Base_Data[[#This Row],[Offer date]],"YYY")</f>
        <v>2024</v>
      </c>
      <c r="O155" t="str">
        <f>TEXT(Base_Data[[#This Row],[Offer date]],"MMM")</f>
        <v>Jan</v>
      </c>
      <c r="P155" t="str">
        <f>"Q"&amp;ROUNDUP(MONTH(Base_Data[[#This Row],[Offer date]])/3,0)</f>
        <v>Q1</v>
      </c>
      <c r="Q155" t="str">
        <f>TEXT(Base_Data[[#This Row],[DOJ]],"MMM")</f>
        <v>Mar</v>
      </c>
      <c r="R155" t="str">
        <f>"Q"&amp;ROUNDUP(MONTH(Base_Data[[#This Row],[DOJ]])/3,0)</f>
        <v>Q1</v>
      </c>
      <c r="S155" s="12" t="str">
        <f>DATEDIF(Base_Data[[#This Row],[JD received date]],Base_Data[[#This Row],[DOJ]],"MD")&amp; " Days "
&amp;DATEDIF(Base_Data[[#This Row],[JD received date]],Base_Data[[#This Row],[DOJ]],"YM")&amp; " Months and "
&amp;DATEDIF(Base_Data[[#This Row],[JD received date]],Base_Data[[#This Row],[DOJ]],"Y") &amp;" Years"</f>
        <v>17 Days 2 Months and 0 Years</v>
      </c>
      <c r="T155" t="str">
        <f>DATEDIF(Base_Data[[#This Row],[JD received date]],Base_Data[[#This Row],[Offer date]],"D")&amp; " Days "
&amp; DATEDIF(Base_Data[[#This Row],[JD received date]],Base_Data[[#This Row],[Offer date]],"M")&amp; " Months and "
&amp;DATEDIF(Base_Data[[#This Row],[JD received date]],Base_Data[[#This Row],[Offer date]],"Y")&amp; " Years"</f>
        <v>41 Days 1 Months and 0 Years</v>
      </c>
      <c r="U155" t="str">
        <f>IF(Base_Data[[#This Row],[Offer Drop Date(if any)]]="","",
IF(ISNUMBER(Base_Data[[#This Row],[Offer Drop Date(if any)]]),
"Q" &amp;ROUNDUP(MONTH(Base_Data[[#This Row],[Offer Drop Date(if any)]]/3),0),""))</f>
        <v/>
      </c>
      <c r="V155" t="str">
        <f>IF(AND(Base_Data[[#This Row],[DOJ]]&lt;&gt;"",Base_Data[[#This Row],[DOJ]]&lt;=Base_Data[[#This Row],[JD received date]]+120),"Yes","No")</f>
        <v>Yes</v>
      </c>
      <c r="W155" t="str">
        <f>IF(OR(Base_Data[[#This Row],[Source]]="Direct", Base_Data[[#This Row],[Source]]="Referral"),"Internal Fill", "External Fill")</f>
        <v>Internal Fill</v>
      </c>
    </row>
    <row r="156" spans="1:23" x14ac:dyDescent="0.3">
      <c r="A156">
        <v>154</v>
      </c>
      <c r="B156" t="s">
        <v>37</v>
      </c>
      <c r="C156" t="s">
        <v>20</v>
      </c>
      <c r="D156" t="s">
        <v>21</v>
      </c>
      <c r="E156" t="s">
        <v>43</v>
      </c>
      <c r="F156" t="s">
        <v>22</v>
      </c>
      <c r="G156" t="s">
        <v>23</v>
      </c>
      <c r="H156" t="s">
        <v>36</v>
      </c>
      <c r="I156" s="13">
        <v>45390</v>
      </c>
      <c r="J156" s="13">
        <v>45296</v>
      </c>
      <c r="K156" s="13">
        <v>45314</v>
      </c>
      <c r="L156" s="13" t="s">
        <v>19</v>
      </c>
      <c r="M156" s="13" t="s">
        <v>19</v>
      </c>
      <c r="N156" t="str">
        <f>TEXT(Base_Data[[#This Row],[Offer date]],"YYY")</f>
        <v>2024</v>
      </c>
      <c r="O156" t="str">
        <f>TEXT(Base_Data[[#This Row],[Offer date]],"MMM")</f>
        <v>Jan</v>
      </c>
      <c r="P156" t="str">
        <f>"Q"&amp;ROUNDUP(MONTH(Base_Data[[#This Row],[Offer date]])/3,0)</f>
        <v>Q1</v>
      </c>
      <c r="Q156" t="str">
        <f>TEXT(Base_Data[[#This Row],[DOJ]],"MMM")</f>
        <v>Apr</v>
      </c>
      <c r="R156" t="str">
        <f>"Q"&amp;ROUNDUP(MONTH(Base_Data[[#This Row],[DOJ]])/3,0)</f>
        <v>Q2</v>
      </c>
      <c r="S156" s="12" t="str">
        <f>DATEDIF(Base_Data[[#This Row],[JD received date]],Base_Data[[#This Row],[DOJ]],"MD")&amp; " Days "
&amp;DATEDIF(Base_Data[[#This Row],[JD received date]],Base_Data[[#This Row],[DOJ]],"YM")&amp; " Months and "
&amp;DATEDIF(Base_Data[[#This Row],[JD received date]],Base_Data[[#This Row],[DOJ]],"Y") &amp;" Years"</f>
        <v>3 Days 3 Months and 0 Years</v>
      </c>
      <c r="T156" t="str">
        <f>DATEDIF(Base_Data[[#This Row],[JD received date]],Base_Data[[#This Row],[Offer date]],"D")&amp; " Days "
&amp; DATEDIF(Base_Data[[#This Row],[JD received date]],Base_Data[[#This Row],[Offer date]],"M")&amp; " Months and "
&amp;DATEDIF(Base_Data[[#This Row],[JD received date]],Base_Data[[#This Row],[Offer date]],"Y")&amp; " Years"</f>
        <v>18 Days 0 Months and 0 Years</v>
      </c>
      <c r="U156" t="str">
        <f>IF(Base_Data[[#This Row],[Offer Drop Date(if any)]]="","",
IF(ISNUMBER(Base_Data[[#This Row],[Offer Drop Date(if any)]]),
"Q" &amp;ROUNDUP(MONTH(Base_Data[[#This Row],[Offer Drop Date(if any)]]/3),0),""))</f>
        <v/>
      </c>
      <c r="V156" t="str">
        <f>IF(AND(Base_Data[[#This Row],[DOJ]]&lt;&gt;"",Base_Data[[#This Row],[DOJ]]&lt;=Base_Data[[#This Row],[JD received date]]+120),"Yes","No")</f>
        <v>Yes</v>
      </c>
      <c r="W156" t="str">
        <f>IF(OR(Base_Data[[#This Row],[Source]]="Direct", Base_Data[[#This Row],[Source]]="Referral"),"Internal Fill", "External Fill")</f>
        <v>Internal Fill</v>
      </c>
    </row>
    <row r="157" spans="1:23" x14ac:dyDescent="0.3">
      <c r="A157">
        <v>155</v>
      </c>
      <c r="B157" t="s">
        <v>40</v>
      </c>
      <c r="C157" t="s">
        <v>20</v>
      </c>
      <c r="D157" t="s">
        <v>21</v>
      </c>
      <c r="E157" t="s">
        <v>42</v>
      </c>
      <c r="F157" t="s">
        <v>79</v>
      </c>
      <c r="G157" t="s">
        <v>23</v>
      </c>
      <c r="H157" t="s">
        <v>24</v>
      </c>
      <c r="I157" s="13">
        <v>45378</v>
      </c>
      <c r="J157" s="13">
        <v>45266</v>
      </c>
      <c r="K157" s="13">
        <v>45316</v>
      </c>
      <c r="L157" s="13" t="s">
        <v>19</v>
      </c>
      <c r="M157" s="13" t="s">
        <v>19</v>
      </c>
      <c r="N157" t="str">
        <f>TEXT(Base_Data[[#This Row],[Offer date]],"YYY")</f>
        <v>2024</v>
      </c>
      <c r="O157" t="str">
        <f>TEXT(Base_Data[[#This Row],[Offer date]],"MMM")</f>
        <v>Jan</v>
      </c>
      <c r="P157" t="str">
        <f>"Q"&amp;ROUNDUP(MONTH(Base_Data[[#This Row],[Offer date]])/3,0)</f>
        <v>Q1</v>
      </c>
      <c r="Q157" t="str">
        <f>TEXT(Base_Data[[#This Row],[DOJ]],"MMM")</f>
        <v>Mar</v>
      </c>
      <c r="R157" t="str">
        <f>"Q"&amp;ROUNDUP(MONTH(Base_Data[[#This Row],[DOJ]])/3,0)</f>
        <v>Q1</v>
      </c>
      <c r="S157" s="12" t="str">
        <f>DATEDIF(Base_Data[[#This Row],[JD received date]],Base_Data[[#This Row],[DOJ]],"MD")&amp; " Days "
&amp;DATEDIF(Base_Data[[#This Row],[JD received date]],Base_Data[[#This Row],[DOJ]],"YM")&amp; " Months and "
&amp;DATEDIF(Base_Data[[#This Row],[JD received date]],Base_Data[[#This Row],[DOJ]],"Y") &amp;" Years"</f>
        <v>21 Days 3 Months and 0 Years</v>
      </c>
      <c r="T157" t="str">
        <f>DATEDIF(Base_Data[[#This Row],[JD received date]],Base_Data[[#This Row],[Offer date]],"D")&amp; " Days "
&amp; DATEDIF(Base_Data[[#This Row],[JD received date]],Base_Data[[#This Row],[Offer date]],"M")&amp; " Months and "
&amp;DATEDIF(Base_Data[[#This Row],[JD received date]],Base_Data[[#This Row],[Offer date]],"Y")&amp; " Years"</f>
        <v>50 Days 1 Months and 0 Years</v>
      </c>
      <c r="U157" t="str">
        <f>IF(Base_Data[[#This Row],[Offer Drop Date(if any)]]="","",
IF(ISNUMBER(Base_Data[[#This Row],[Offer Drop Date(if any)]]),
"Q" &amp;ROUNDUP(MONTH(Base_Data[[#This Row],[Offer Drop Date(if any)]]/3),0),""))</f>
        <v/>
      </c>
      <c r="V157" t="str">
        <f>IF(AND(Base_Data[[#This Row],[DOJ]]&lt;&gt;"",Base_Data[[#This Row],[DOJ]]&lt;=Base_Data[[#This Row],[JD received date]]+120),"Yes","No")</f>
        <v>Yes</v>
      </c>
      <c r="W157" t="str">
        <f>IF(OR(Base_Data[[#This Row],[Source]]="Direct", Base_Data[[#This Row],[Source]]="Referral"),"Internal Fill", "External Fill")</f>
        <v>Internal Fill</v>
      </c>
    </row>
    <row r="158" spans="1:23" x14ac:dyDescent="0.3">
      <c r="A158">
        <v>156</v>
      </c>
      <c r="B158" t="s">
        <v>39</v>
      </c>
      <c r="C158" t="s">
        <v>20</v>
      </c>
      <c r="D158" t="s">
        <v>21</v>
      </c>
      <c r="E158" t="s">
        <v>42</v>
      </c>
      <c r="F158" t="s">
        <v>26</v>
      </c>
      <c r="G158" t="s">
        <v>23</v>
      </c>
      <c r="H158" t="s">
        <v>36</v>
      </c>
      <c r="I158" s="13">
        <v>45387</v>
      </c>
      <c r="J158" s="13">
        <v>45264</v>
      </c>
      <c r="K158" s="13">
        <v>45322</v>
      </c>
      <c r="L158" s="13" t="s">
        <v>19</v>
      </c>
      <c r="M158" s="13" t="s">
        <v>19</v>
      </c>
      <c r="N158" t="str">
        <f>TEXT(Base_Data[[#This Row],[Offer date]],"YYY")</f>
        <v>2024</v>
      </c>
      <c r="O158" t="str">
        <f>TEXT(Base_Data[[#This Row],[Offer date]],"MMM")</f>
        <v>Jan</v>
      </c>
      <c r="P158" t="str">
        <f>"Q"&amp;ROUNDUP(MONTH(Base_Data[[#This Row],[Offer date]])/3,0)</f>
        <v>Q1</v>
      </c>
      <c r="Q158" t="str">
        <f>TEXT(Base_Data[[#This Row],[DOJ]],"MMM")</f>
        <v>Apr</v>
      </c>
      <c r="R158" t="str">
        <f>"Q"&amp;ROUNDUP(MONTH(Base_Data[[#This Row],[DOJ]])/3,0)</f>
        <v>Q2</v>
      </c>
      <c r="S158" s="12" t="str">
        <f>DATEDIF(Base_Data[[#This Row],[JD received date]],Base_Data[[#This Row],[DOJ]],"MD")&amp; " Days "
&amp;DATEDIF(Base_Data[[#This Row],[JD received date]],Base_Data[[#This Row],[DOJ]],"YM")&amp; " Months and "
&amp;DATEDIF(Base_Data[[#This Row],[JD received date]],Base_Data[[#This Row],[DOJ]],"Y") &amp;" Years"</f>
        <v>1 Days 4 Months and 0 Years</v>
      </c>
      <c r="T158" t="str">
        <f>DATEDIF(Base_Data[[#This Row],[JD received date]],Base_Data[[#This Row],[Offer date]],"D")&amp; " Days "
&amp; DATEDIF(Base_Data[[#This Row],[JD received date]],Base_Data[[#This Row],[Offer date]],"M")&amp; " Months and "
&amp;DATEDIF(Base_Data[[#This Row],[JD received date]],Base_Data[[#This Row],[Offer date]],"Y")&amp; " Years"</f>
        <v>58 Days 1 Months and 0 Years</v>
      </c>
      <c r="U158" t="str">
        <f>IF(Base_Data[[#This Row],[Offer Drop Date(if any)]]="","",
IF(ISNUMBER(Base_Data[[#This Row],[Offer Drop Date(if any)]]),
"Q" &amp;ROUNDUP(MONTH(Base_Data[[#This Row],[Offer Drop Date(if any)]]/3),0),""))</f>
        <v/>
      </c>
      <c r="V158" t="str">
        <f>IF(AND(Base_Data[[#This Row],[DOJ]]&lt;&gt;"",Base_Data[[#This Row],[DOJ]]&lt;=Base_Data[[#This Row],[JD received date]]+120),"Yes","No")</f>
        <v>No</v>
      </c>
      <c r="W158" t="str">
        <f>IF(OR(Base_Data[[#This Row],[Source]]="Direct", Base_Data[[#This Row],[Source]]="Referral"),"Internal Fill", "External Fill")</f>
        <v>Internal Fill</v>
      </c>
    </row>
    <row r="159" spans="1:23" x14ac:dyDescent="0.3">
      <c r="A159">
        <v>157</v>
      </c>
      <c r="B159" t="s">
        <v>39</v>
      </c>
      <c r="C159" t="s">
        <v>32</v>
      </c>
      <c r="D159" t="s">
        <v>31</v>
      </c>
      <c r="E159" t="s">
        <v>42</v>
      </c>
      <c r="F159" t="s">
        <v>22</v>
      </c>
      <c r="G159" t="s">
        <v>23</v>
      </c>
      <c r="H159" t="s">
        <v>24</v>
      </c>
      <c r="I159" s="13">
        <v>45320</v>
      </c>
      <c r="J159" s="13">
        <v>45204</v>
      </c>
      <c r="K159" s="13">
        <v>45316</v>
      </c>
      <c r="L159" s="13" t="s">
        <v>19</v>
      </c>
      <c r="M159" s="13" t="s">
        <v>19</v>
      </c>
      <c r="N159" t="str">
        <f>TEXT(Base_Data[[#This Row],[Offer date]],"YYY")</f>
        <v>2024</v>
      </c>
      <c r="O159" t="str">
        <f>TEXT(Base_Data[[#This Row],[Offer date]],"MMM")</f>
        <v>Jan</v>
      </c>
      <c r="P159" t="str">
        <f>"Q"&amp;ROUNDUP(MONTH(Base_Data[[#This Row],[Offer date]])/3,0)</f>
        <v>Q1</v>
      </c>
      <c r="Q159" t="str">
        <f>TEXT(Base_Data[[#This Row],[DOJ]],"MMM")</f>
        <v>Jan</v>
      </c>
      <c r="R159" t="str">
        <f>"Q"&amp;ROUNDUP(MONTH(Base_Data[[#This Row],[DOJ]])/3,0)</f>
        <v>Q1</v>
      </c>
      <c r="S159" s="12" t="str">
        <f>DATEDIF(Base_Data[[#This Row],[JD received date]],Base_Data[[#This Row],[DOJ]],"MD")&amp; " Days "
&amp;DATEDIF(Base_Data[[#This Row],[JD received date]],Base_Data[[#This Row],[DOJ]],"YM")&amp; " Months and "
&amp;DATEDIF(Base_Data[[#This Row],[JD received date]],Base_Data[[#This Row],[DOJ]],"Y") &amp;" Years"</f>
        <v>24 Days 3 Months and 0 Years</v>
      </c>
      <c r="T159" t="str">
        <f>DATEDIF(Base_Data[[#This Row],[JD received date]],Base_Data[[#This Row],[Offer date]],"D")&amp; " Days "
&amp; DATEDIF(Base_Data[[#This Row],[JD received date]],Base_Data[[#This Row],[Offer date]],"M")&amp; " Months and "
&amp;DATEDIF(Base_Data[[#This Row],[JD received date]],Base_Data[[#This Row],[Offer date]],"Y")&amp; " Years"</f>
        <v>112 Days 3 Months and 0 Years</v>
      </c>
      <c r="U159" t="str">
        <f>IF(Base_Data[[#This Row],[Offer Drop Date(if any)]]="","",
IF(ISNUMBER(Base_Data[[#This Row],[Offer Drop Date(if any)]]),
"Q" &amp;ROUNDUP(MONTH(Base_Data[[#This Row],[Offer Drop Date(if any)]]/3),0),""))</f>
        <v/>
      </c>
      <c r="V159" t="str">
        <f>IF(AND(Base_Data[[#This Row],[DOJ]]&lt;&gt;"",Base_Data[[#This Row],[DOJ]]&lt;=Base_Data[[#This Row],[JD received date]]+120),"Yes","No")</f>
        <v>Yes</v>
      </c>
      <c r="W159" t="str">
        <f>IF(OR(Base_Data[[#This Row],[Source]]="Direct", Base_Data[[#This Row],[Source]]="Referral"),"Internal Fill", "External Fill")</f>
        <v>Internal Fill</v>
      </c>
    </row>
    <row r="160" spans="1:23" x14ac:dyDescent="0.3">
      <c r="A160">
        <v>158</v>
      </c>
      <c r="B160" t="s">
        <v>41</v>
      </c>
      <c r="C160" t="s">
        <v>20</v>
      </c>
      <c r="D160" t="s">
        <v>21</v>
      </c>
      <c r="E160" t="s">
        <v>42</v>
      </c>
      <c r="F160" t="s">
        <v>22</v>
      </c>
      <c r="G160" t="s">
        <v>23</v>
      </c>
      <c r="H160" t="s">
        <v>36</v>
      </c>
      <c r="I160" s="13">
        <v>45390</v>
      </c>
      <c r="J160" s="13">
        <v>45161</v>
      </c>
      <c r="K160" s="13">
        <v>45327</v>
      </c>
      <c r="L160" s="13" t="s">
        <v>19</v>
      </c>
      <c r="M160" s="13" t="s">
        <v>19</v>
      </c>
      <c r="N160" t="str">
        <f>TEXT(Base_Data[[#This Row],[Offer date]],"YYY")</f>
        <v>2024</v>
      </c>
      <c r="O160" t="str">
        <f>TEXT(Base_Data[[#This Row],[Offer date]],"MMM")</f>
        <v>Feb</v>
      </c>
      <c r="P160" t="str">
        <f>"Q"&amp;ROUNDUP(MONTH(Base_Data[[#This Row],[Offer date]])/3,0)</f>
        <v>Q1</v>
      </c>
      <c r="Q160" t="str">
        <f>TEXT(Base_Data[[#This Row],[DOJ]],"MMM")</f>
        <v>Apr</v>
      </c>
      <c r="R160" t="str">
        <f>"Q"&amp;ROUNDUP(MONTH(Base_Data[[#This Row],[DOJ]])/3,0)</f>
        <v>Q2</v>
      </c>
      <c r="S160" s="12" t="str">
        <f>DATEDIF(Base_Data[[#This Row],[JD received date]],Base_Data[[#This Row],[DOJ]],"MD")&amp; " Days "
&amp;DATEDIF(Base_Data[[#This Row],[JD received date]],Base_Data[[#This Row],[DOJ]],"YM")&amp; " Months and "
&amp;DATEDIF(Base_Data[[#This Row],[JD received date]],Base_Data[[#This Row],[DOJ]],"Y") &amp;" Years"</f>
        <v>16 Days 7 Months and 0 Years</v>
      </c>
      <c r="T160" t="str">
        <f>DATEDIF(Base_Data[[#This Row],[JD received date]],Base_Data[[#This Row],[Offer date]],"D")&amp; " Days "
&amp; DATEDIF(Base_Data[[#This Row],[JD received date]],Base_Data[[#This Row],[Offer date]],"M")&amp; " Months and "
&amp;DATEDIF(Base_Data[[#This Row],[JD received date]],Base_Data[[#This Row],[Offer date]],"Y")&amp; " Years"</f>
        <v>166 Days 5 Months and 0 Years</v>
      </c>
      <c r="U160" t="str">
        <f>IF(Base_Data[[#This Row],[Offer Drop Date(if any)]]="","",
IF(ISNUMBER(Base_Data[[#This Row],[Offer Drop Date(if any)]]),
"Q" &amp;ROUNDUP(MONTH(Base_Data[[#This Row],[Offer Drop Date(if any)]]/3),0),""))</f>
        <v/>
      </c>
      <c r="V160" t="str">
        <f>IF(AND(Base_Data[[#This Row],[DOJ]]&lt;&gt;"",Base_Data[[#This Row],[DOJ]]&lt;=Base_Data[[#This Row],[JD received date]]+120),"Yes","No")</f>
        <v>No</v>
      </c>
      <c r="W160" t="str">
        <f>IF(OR(Base_Data[[#This Row],[Source]]="Direct", Base_Data[[#This Row],[Source]]="Referral"),"Internal Fill", "External Fill")</f>
        <v>Internal Fill</v>
      </c>
    </row>
    <row r="161" spans="1:23" x14ac:dyDescent="0.3">
      <c r="A161">
        <v>159</v>
      </c>
      <c r="B161" t="s">
        <v>38</v>
      </c>
      <c r="C161" t="s">
        <v>20</v>
      </c>
      <c r="D161" t="s">
        <v>21</v>
      </c>
      <c r="E161" t="s">
        <v>44</v>
      </c>
      <c r="F161" t="s">
        <v>22</v>
      </c>
      <c r="G161" t="s">
        <v>23</v>
      </c>
      <c r="H161" t="s">
        <v>36</v>
      </c>
      <c r="I161" s="13">
        <v>45422</v>
      </c>
      <c r="J161" s="13">
        <v>45300</v>
      </c>
      <c r="K161" s="13">
        <v>45328</v>
      </c>
      <c r="L161" s="13" t="s">
        <v>19</v>
      </c>
      <c r="M161" s="13" t="s">
        <v>19</v>
      </c>
      <c r="N161" t="str">
        <f>TEXT(Base_Data[[#This Row],[Offer date]],"YYY")</f>
        <v>2024</v>
      </c>
      <c r="O161" t="str">
        <f>TEXT(Base_Data[[#This Row],[Offer date]],"MMM")</f>
        <v>Feb</v>
      </c>
      <c r="P161" t="str">
        <f>"Q"&amp;ROUNDUP(MONTH(Base_Data[[#This Row],[Offer date]])/3,0)</f>
        <v>Q1</v>
      </c>
      <c r="Q161" t="str">
        <f>TEXT(Base_Data[[#This Row],[DOJ]],"MMM")</f>
        <v>May</v>
      </c>
      <c r="R161" t="str">
        <f>"Q"&amp;ROUNDUP(MONTH(Base_Data[[#This Row],[DOJ]])/3,0)</f>
        <v>Q2</v>
      </c>
      <c r="S161" s="12" t="str">
        <f>DATEDIF(Base_Data[[#This Row],[JD received date]],Base_Data[[#This Row],[DOJ]],"MD")&amp; " Days "
&amp;DATEDIF(Base_Data[[#This Row],[JD received date]],Base_Data[[#This Row],[DOJ]],"YM")&amp; " Months and "
&amp;DATEDIF(Base_Data[[#This Row],[JD received date]],Base_Data[[#This Row],[DOJ]],"Y") &amp;" Years"</f>
        <v>1 Days 4 Months and 0 Years</v>
      </c>
      <c r="T161" t="str">
        <f>DATEDIF(Base_Data[[#This Row],[JD received date]],Base_Data[[#This Row],[Offer date]],"D")&amp; " Days "
&amp; DATEDIF(Base_Data[[#This Row],[JD received date]],Base_Data[[#This Row],[Offer date]],"M")&amp; " Months and "
&amp;DATEDIF(Base_Data[[#This Row],[JD received date]],Base_Data[[#This Row],[Offer date]],"Y")&amp; " Years"</f>
        <v>28 Days 0 Months and 0 Years</v>
      </c>
      <c r="U161" t="str">
        <f>IF(Base_Data[[#This Row],[Offer Drop Date(if any)]]="","",
IF(ISNUMBER(Base_Data[[#This Row],[Offer Drop Date(if any)]]),
"Q" &amp;ROUNDUP(MONTH(Base_Data[[#This Row],[Offer Drop Date(if any)]]/3),0),""))</f>
        <v/>
      </c>
      <c r="V161" t="str">
        <f>IF(AND(Base_Data[[#This Row],[DOJ]]&lt;&gt;"",Base_Data[[#This Row],[DOJ]]&lt;=Base_Data[[#This Row],[JD received date]]+120),"Yes","No")</f>
        <v>No</v>
      </c>
      <c r="W161" t="str">
        <f>IF(OR(Base_Data[[#This Row],[Source]]="Direct", Base_Data[[#This Row],[Source]]="Referral"),"Internal Fill", "External Fill")</f>
        <v>Internal Fill</v>
      </c>
    </row>
    <row r="162" spans="1:23" x14ac:dyDescent="0.3">
      <c r="A162">
        <v>160</v>
      </c>
      <c r="B162" t="s">
        <v>40</v>
      </c>
      <c r="C162" t="s">
        <v>20</v>
      </c>
      <c r="D162" t="s">
        <v>21</v>
      </c>
      <c r="E162" t="s">
        <v>44</v>
      </c>
      <c r="F162" t="s">
        <v>22</v>
      </c>
      <c r="G162" t="s">
        <v>23</v>
      </c>
      <c r="H162" t="s">
        <v>27</v>
      </c>
      <c r="I162" s="13">
        <v>45446</v>
      </c>
      <c r="J162" s="13">
        <v>45343</v>
      </c>
      <c r="K162" s="13">
        <v>45352</v>
      </c>
      <c r="L162" s="13">
        <v>45378</v>
      </c>
      <c r="M162" s="13">
        <v>45375</v>
      </c>
      <c r="N162" t="str">
        <f>TEXT(Base_Data[[#This Row],[Offer date]],"YYY")</f>
        <v>2024</v>
      </c>
      <c r="O162" t="str">
        <f>TEXT(Base_Data[[#This Row],[Offer date]],"MMM")</f>
        <v>Mar</v>
      </c>
      <c r="P162" t="str">
        <f>"Q"&amp;ROUNDUP(MONTH(Base_Data[[#This Row],[Offer date]])/3,0)</f>
        <v>Q1</v>
      </c>
      <c r="Q162" t="str">
        <f>TEXT(Base_Data[[#This Row],[DOJ]],"MMM")</f>
        <v>Jun</v>
      </c>
      <c r="R162" t="str">
        <f>"Q"&amp;ROUNDUP(MONTH(Base_Data[[#This Row],[DOJ]])/3,0)</f>
        <v>Q2</v>
      </c>
      <c r="S162" s="12" t="str">
        <f>DATEDIF(Base_Data[[#This Row],[JD received date]],Base_Data[[#This Row],[DOJ]],"MD")&amp; " Days "
&amp;DATEDIF(Base_Data[[#This Row],[JD received date]],Base_Data[[#This Row],[DOJ]],"YM")&amp; " Months and "
&amp;DATEDIF(Base_Data[[#This Row],[JD received date]],Base_Data[[#This Row],[DOJ]],"Y") &amp;" Years"</f>
        <v>13 Days 3 Months and 0 Years</v>
      </c>
      <c r="T162" t="str">
        <f>DATEDIF(Base_Data[[#This Row],[JD received date]],Base_Data[[#This Row],[Offer date]],"D")&amp; " Days "
&amp; DATEDIF(Base_Data[[#This Row],[JD received date]],Base_Data[[#This Row],[Offer date]],"M")&amp; " Months and "
&amp;DATEDIF(Base_Data[[#This Row],[JD received date]],Base_Data[[#This Row],[Offer date]],"Y")&amp; " Years"</f>
        <v>9 Days 0 Months and 0 Years</v>
      </c>
      <c r="U162" t="str">
        <f>IF(Base_Data[[#This Row],[Offer Drop Date(if any)]]="","",
IF(ISNUMBER(Base_Data[[#This Row],[Offer Drop Date(if any)]]),
"Q" &amp;ROUNDUP(MONTH(Base_Data[[#This Row],[Offer Drop Date(if any)]]/3),0),""))</f>
        <v>Q5</v>
      </c>
      <c r="V162" t="str">
        <f>IF(AND(Base_Data[[#This Row],[DOJ]]&lt;&gt;"",Base_Data[[#This Row],[DOJ]]&lt;=Base_Data[[#This Row],[JD received date]]+120),"Yes","No")</f>
        <v>Yes</v>
      </c>
      <c r="W162" t="str">
        <f>IF(OR(Base_Data[[#This Row],[Source]]="Direct", Base_Data[[#This Row],[Source]]="Referral"),"Internal Fill", "External Fill")</f>
        <v>Internal Fill</v>
      </c>
    </row>
    <row r="163" spans="1:23" x14ac:dyDescent="0.3">
      <c r="A163">
        <v>161</v>
      </c>
      <c r="B163" t="s">
        <v>37</v>
      </c>
      <c r="C163" t="s">
        <v>20</v>
      </c>
      <c r="D163" t="s">
        <v>21</v>
      </c>
      <c r="E163" t="s">
        <v>42</v>
      </c>
      <c r="F163" t="s">
        <v>26</v>
      </c>
      <c r="G163" t="s">
        <v>23</v>
      </c>
      <c r="H163" t="s">
        <v>36</v>
      </c>
      <c r="I163" s="13">
        <v>45420</v>
      </c>
      <c r="J163" s="13">
        <v>45319</v>
      </c>
      <c r="K163" s="13">
        <v>45328</v>
      </c>
      <c r="L163" s="13" t="s">
        <v>19</v>
      </c>
      <c r="M163" s="13" t="s">
        <v>19</v>
      </c>
      <c r="N163" t="str">
        <f>TEXT(Base_Data[[#This Row],[Offer date]],"YYY")</f>
        <v>2024</v>
      </c>
      <c r="O163" t="str">
        <f>TEXT(Base_Data[[#This Row],[Offer date]],"MMM")</f>
        <v>Feb</v>
      </c>
      <c r="P163" t="str">
        <f>"Q"&amp;ROUNDUP(MONTH(Base_Data[[#This Row],[Offer date]])/3,0)</f>
        <v>Q1</v>
      </c>
      <c r="Q163" t="str">
        <f>TEXT(Base_Data[[#This Row],[DOJ]],"MMM")</f>
        <v>May</v>
      </c>
      <c r="R163" t="str">
        <f>"Q"&amp;ROUNDUP(MONTH(Base_Data[[#This Row],[DOJ]])/3,0)</f>
        <v>Q2</v>
      </c>
      <c r="S163" s="12" t="str">
        <f>DATEDIF(Base_Data[[#This Row],[JD received date]],Base_Data[[#This Row],[DOJ]],"MD")&amp; " Days "
&amp;DATEDIF(Base_Data[[#This Row],[JD received date]],Base_Data[[#This Row],[DOJ]],"YM")&amp; " Months and "
&amp;DATEDIF(Base_Data[[#This Row],[JD received date]],Base_Data[[#This Row],[DOJ]],"Y") &amp;" Years"</f>
        <v>10 Days 3 Months and 0 Years</v>
      </c>
      <c r="T163" t="str">
        <f>DATEDIF(Base_Data[[#This Row],[JD received date]],Base_Data[[#This Row],[Offer date]],"D")&amp; " Days "
&amp; DATEDIF(Base_Data[[#This Row],[JD received date]],Base_Data[[#This Row],[Offer date]],"M")&amp; " Months and "
&amp;DATEDIF(Base_Data[[#This Row],[JD received date]],Base_Data[[#This Row],[Offer date]],"Y")&amp; " Years"</f>
        <v>9 Days 0 Months and 0 Years</v>
      </c>
      <c r="U163" t="str">
        <f>IF(Base_Data[[#This Row],[Offer Drop Date(if any)]]="","",
IF(ISNUMBER(Base_Data[[#This Row],[Offer Drop Date(if any)]]),
"Q" &amp;ROUNDUP(MONTH(Base_Data[[#This Row],[Offer Drop Date(if any)]]/3),0),""))</f>
        <v/>
      </c>
      <c r="V163" t="str">
        <f>IF(AND(Base_Data[[#This Row],[DOJ]]&lt;&gt;"",Base_Data[[#This Row],[DOJ]]&lt;=Base_Data[[#This Row],[JD received date]]+120),"Yes","No")</f>
        <v>Yes</v>
      </c>
      <c r="W163" t="str">
        <f>IF(OR(Base_Data[[#This Row],[Source]]="Direct", Base_Data[[#This Row],[Source]]="Referral"),"Internal Fill", "External Fill")</f>
        <v>Internal Fill</v>
      </c>
    </row>
    <row r="164" spans="1:23" x14ac:dyDescent="0.3">
      <c r="A164">
        <v>162</v>
      </c>
      <c r="B164" t="s">
        <v>41</v>
      </c>
      <c r="C164" t="s">
        <v>20</v>
      </c>
      <c r="D164" t="s">
        <v>21</v>
      </c>
      <c r="E164" t="s">
        <v>43</v>
      </c>
      <c r="F164" t="s">
        <v>25</v>
      </c>
      <c r="G164" t="s">
        <v>23</v>
      </c>
      <c r="H164" t="s">
        <v>27</v>
      </c>
      <c r="I164" s="13">
        <v>45411</v>
      </c>
      <c r="J164" s="13">
        <v>45210</v>
      </c>
      <c r="K164" s="13">
        <v>45329</v>
      </c>
      <c r="L164" s="13">
        <v>45351</v>
      </c>
      <c r="M164" s="13">
        <v>45346</v>
      </c>
      <c r="N164" t="str">
        <f>TEXT(Base_Data[[#This Row],[Offer date]],"YYY")</f>
        <v>2024</v>
      </c>
      <c r="O164" t="str">
        <f>TEXT(Base_Data[[#This Row],[Offer date]],"MMM")</f>
        <v>Feb</v>
      </c>
      <c r="P164" t="str">
        <f>"Q"&amp;ROUNDUP(MONTH(Base_Data[[#This Row],[Offer date]])/3,0)</f>
        <v>Q1</v>
      </c>
      <c r="Q164" t="str">
        <f>TEXT(Base_Data[[#This Row],[DOJ]],"MMM")</f>
        <v>Apr</v>
      </c>
      <c r="R164" t="str">
        <f>"Q"&amp;ROUNDUP(MONTH(Base_Data[[#This Row],[DOJ]])/3,0)</f>
        <v>Q2</v>
      </c>
      <c r="S164" s="12" t="str">
        <f>DATEDIF(Base_Data[[#This Row],[JD received date]],Base_Data[[#This Row],[DOJ]],"MD")&amp; " Days "
&amp;DATEDIF(Base_Data[[#This Row],[JD received date]],Base_Data[[#This Row],[DOJ]],"YM")&amp; " Months and "
&amp;DATEDIF(Base_Data[[#This Row],[JD received date]],Base_Data[[#This Row],[DOJ]],"Y") &amp;" Years"</f>
        <v>18 Days 6 Months and 0 Years</v>
      </c>
      <c r="T164" t="str">
        <f>DATEDIF(Base_Data[[#This Row],[JD received date]],Base_Data[[#This Row],[Offer date]],"D")&amp; " Days "
&amp; DATEDIF(Base_Data[[#This Row],[JD received date]],Base_Data[[#This Row],[Offer date]],"M")&amp; " Months and "
&amp;DATEDIF(Base_Data[[#This Row],[JD received date]],Base_Data[[#This Row],[Offer date]],"Y")&amp; " Years"</f>
        <v>119 Days 3 Months and 0 Years</v>
      </c>
      <c r="U164" t="str">
        <f>IF(Base_Data[[#This Row],[Offer Drop Date(if any)]]="","",
IF(ISNUMBER(Base_Data[[#This Row],[Offer Drop Date(if any)]]),
"Q" &amp;ROUNDUP(MONTH(Base_Data[[#This Row],[Offer Drop Date(if any)]]/3),0),""))</f>
        <v>Q5</v>
      </c>
      <c r="V164" t="str">
        <f>IF(AND(Base_Data[[#This Row],[DOJ]]&lt;&gt;"",Base_Data[[#This Row],[DOJ]]&lt;=Base_Data[[#This Row],[JD received date]]+120),"Yes","No")</f>
        <v>No</v>
      </c>
      <c r="W164" t="str">
        <f>IF(OR(Base_Data[[#This Row],[Source]]="Direct", Base_Data[[#This Row],[Source]]="Referral"),"Internal Fill", "External Fill")</f>
        <v>Internal Fill</v>
      </c>
    </row>
    <row r="165" spans="1:23" x14ac:dyDescent="0.3">
      <c r="A165">
        <v>163</v>
      </c>
      <c r="B165" t="s">
        <v>40</v>
      </c>
      <c r="C165" t="s">
        <v>20</v>
      </c>
      <c r="D165" t="s">
        <v>21</v>
      </c>
      <c r="E165" t="s">
        <v>42</v>
      </c>
      <c r="F165" t="s">
        <v>22</v>
      </c>
      <c r="G165" t="s">
        <v>23</v>
      </c>
      <c r="H165" t="s">
        <v>24</v>
      </c>
      <c r="I165" s="13">
        <v>45336</v>
      </c>
      <c r="J165" s="13">
        <v>45224</v>
      </c>
      <c r="K165" s="13">
        <v>45329</v>
      </c>
      <c r="L165" s="13" t="s">
        <v>19</v>
      </c>
      <c r="M165" s="13" t="s">
        <v>19</v>
      </c>
      <c r="N165" t="str">
        <f>TEXT(Base_Data[[#This Row],[Offer date]],"YYY")</f>
        <v>2024</v>
      </c>
      <c r="O165" t="str">
        <f>TEXT(Base_Data[[#This Row],[Offer date]],"MMM")</f>
        <v>Feb</v>
      </c>
      <c r="P165" t="str">
        <f>"Q"&amp;ROUNDUP(MONTH(Base_Data[[#This Row],[Offer date]])/3,0)</f>
        <v>Q1</v>
      </c>
      <c r="Q165" t="str">
        <f>TEXT(Base_Data[[#This Row],[DOJ]],"MMM")</f>
        <v>Feb</v>
      </c>
      <c r="R165" t="str">
        <f>"Q"&amp;ROUNDUP(MONTH(Base_Data[[#This Row],[DOJ]])/3,0)</f>
        <v>Q1</v>
      </c>
      <c r="S165" s="12" t="str">
        <f>DATEDIF(Base_Data[[#This Row],[JD received date]],Base_Data[[#This Row],[DOJ]],"MD")&amp; " Days "
&amp;DATEDIF(Base_Data[[#This Row],[JD received date]],Base_Data[[#This Row],[DOJ]],"YM")&amp; " Months and "
&amp;DATEDIF(Base_Data[[#This Row],[JD received date]],Base_Data[[#This Row],[DOJ]],"Y") &amp;" Years"</f>
        <v>20 Days 3 Months and 0 Years</v>
      </c>
      <c r="T165" t="str">
        <f>DATEDIF(Base_Data[[#This Row],[JD received date]],Base_Data[[#This Row],[Offer date]],"D")&amp; " Days "
&amp; DATEDIF(Base_Data[[#This Row],[JD received date]],Base_Data[[#This Row],[Offer date]],"M")&amp; " Months and "
&amp;DATEDIF(Base_Data[[#This Row],[JD received date]],Base_Data[[#This Row],[Offer date]],"Y")&amp; " Years"</f>
        <v>105 Days 3 Months and 0 Years</v>
      </c>
      <c r="U165" t="str">
        <f>IF(Base_Data[[#This Row],[Offer Drop Date(if any)]]="","",
IF(ISNUMBER(Base_Data[[#This Row],[Offer Drop Date(if any)]]),
"Q" &amp;ROUNDUP(MONTH(Base_Data[[#This Row],[Offer Drop Date(if any)]]/3),0),""))</f>
        <v/>
      </c>
      <c r="V165" t="str">
        <f>IF(AND(Base_Data[[#This Row],[DOJ]]&lt;&gt;"",Base_Data[[#This Row],[DOJ]]&lt;=Base_Data[[#This Row],[JD received date]]+120),"Yes","No")</f>
        <v>Yes</v>
      </c>
      <c r="W165" t="str">
        <f>IF(OR(Base_Data[[#This Row],[Source]]="Direct", Base_Data[[#This Row],[Source]]="Referral"),"Internal Fill", "External Fill")</f>
        <v>Internal Fill</v>
      </c>
    </row>
    <row r="166" spans="1:23" x14ac:dyDescent="0.3">
      <c r="A166">
        <v>164</v>
      </c>
      <c r="B166" t="s">
        <v>37</v>
      </c>
      <c r="C166" t="s">
        <v>20</v>
      </c>
      <c r="D166" t="s">
        <v>21</v>
      </c>
      <c r="E166" t="s">
        <v>42</v>
      </c>
      <c r="F166" t="s">
        <v>26</v>
      </c>
      <c r="G166" t="s">
        <v>29</v>
      </c>
      <c r="H166" t="s">
        <v>24</v>
      </c>
      <c r="I166" s="13">
        <v>45348</v>
      </c>
      <c r="J166" s="13">
        <v>45266</v>
      </c>
      <c r="K166" s="13">
        <v>45331</v>
      </c>
      <c r="L166" s="13" t="s">
        <v>19</v>
      </c>
      <c r="M166" s="13" t="s">
        <v>19</v>
      </c>
      <c r="N166" t="str">
        <f>TEXT(Base_Data[[#This Row],[Offer date]],"YYY")</f>
        <v>2024</v>
      </c>
      <c r="O166" t="str">
        <f>TEXT(Base_Data[[#This Row],[Offer date]],"MMM")</f>
        <v>Feb</v>
      </c>
      <c r="P166" t="str">
        <f>"Q"&amp;ROUNDUP(MONTH(Base_Data[[#This Row],[Offer date]])/3,0)</f>
        <v>Q1</v>
      </c>
      <c r="Q166" t="str">
        <f>TEXT(Base_Data[[#This Row],[DOJ]],"MMM")</f>
        <v>Feb</v>
      </c>
      <c r="R166" t="str">
        <f>"Q"&amp;ROUNDUP(MONTH(Base_Data[[#This Row],[DOJ]])/3,0)</f>
        <v>Q1</v>
      </c>
      <c r="S166" s="12" t="str">
        <f>DATEDIF(Base_Data[[#This Row],[JD received date]],Base_Data[[#This Row],[DOJ]],"MD")&amp; " Days "
&amp;DATEDIF(Base_Data[[#This Row],[JD received date]],Base_Data[[#This Row],[DOJ]],"YM")&amp; " Months and "
&amp;DATEDIF(Base_Data[[#This Row],[JD received date]],Base_Data[[#This Row],[DOJ]],"Y") &amp;" Years"</f>
        <v>20 Days 2 Months and 0 Years</v>
      </c>
      <c r="T166" t="str">
        <f>DATEDIF(Base_Data[[#This Row],[JD received date]],Base_Data[[#This Row],[Offer date]],"D")&amp; " Days "
&amp; DATEDIF(Base_Data[[#This Row],[JD received date]],Base_Data[[#This Row],[Offer date]],"M")&amp; " Months and "
&amp;DATEDIF(Base_Data[[#This Row],[JD received date]],Base_Data[[#This Row],[Offer date]],"Y")&amp; " Years"</f>
        <v>65 Days 2 Months and 0 Years</v>
      </c>
      <c r="U166" t="str">
        <f>IF(Base_Data[[#This Row],[Offer Drop Date(if any)]]="","",
IF(ISNUMBER(Base_Data[[#This Row],[Offer Drop Date(if any)]]),
"Q" &amp;ROUNDUP(MONTH(Base_Data[[#This Row],[Offer Drop Date(if any)]]/3),0),""))</f>
        <v/>
      </c>
      <c r="V166" t="str">
        <f>IF(AND(Base_Data[[#This Row],[DOJ]]&lt;&gt;"",Base_Data[[#This Row],[DOJ]]&lt;=Base_Data[[#This Row],[JD received date]]+120),"Yes","No")</f>
        <v>Yes</v>
      </c>
      <c r="W166" t="str">
        <f>IF(OR(Base_Data[[#This Row],[Source]]="Direct", Base_Data[[#This Row],[Source]]="Referral"),"Internal Fill", "External Fill")</f>
        <v>External Fill</v>
      </c>
    </row>
    <row r="167" spans="1:23" x14ac:dyDescent="0.3">
      <c r="A167">
        <v>165</v>
      </c>
      <c r="B167" t="s">
        <v>39</v>
      </c>
      <c r="C167" t="s">
        <v>20</v>
      </c>
      <c r="D167" t="s">
        <v>21</v>
      </c>
      <c r="E167" t="s">
        <v>42</v>
      </c>
      <c r="F167" t="s">
        <v>22</v>
      </c>
      <c r="G167" t="s">
        <v>23</v>
      </c>
      <c r="H167" t="s">
        <v>36</v>
      </c>
      <c r="I167" s="13">
        <v>45425</v>
      </c>
      <c r="J167" s="13">
        <v>45105</v>
      </c>
      <c r="K167" s="13">
        <v>45331</v>
      </c>
      <c r="L167" s="13" t="s">
        <v>19</v>
      </c>
      <c r="M167" s="13" t="s">
        <v>19</v>
      </c>
      <c r="N167" t="str">
        <f>TEXT(Base_Data[[#This Row],[Offer date]],"YYY")</f>
        <v>2024</v>
      </c>
      <c r="O167" t="str">
        <f>TEXT(Base_Data[[#This Row],[Offer date]],"MMM")</f>
        <v>Feb</v>
      </c>
      <c r="P167" t="str">
        <f>"Q"&amp;ROUNDUP(MONTH(Base_Data[[#This Row],[Offer date]])/3,0)</f>
        <v>Q1</v>
      </c>
      <c r="Q167" t="str">
        <f>TEXT(Base_Data[[#This Row],[DOJ]],"MMM")</f>
        <v>May</v>
      </c>
      <c r="R167" t="str">
        <f>"Q"&amp;ROUNDUP(MONTH(Base_Data[[#This Row],[DOJ]])/3,0)</f>
        <v>Q2</v>
      </c>
      <c r="S167" s="12" t="str">
        <f>DATEDIF(Base_Data[[#This Row],[JD received date]],Base_Data[[#This Row],[DOJ]],"MD")&amp; " Days "
&amp;DATEDIF(Base_Data[[#This Row],[JD received date]],Base_Data[[#This Row],[DOJ]],"YM")&amp; " Months and "
&amp;DATEDIF(Base_Data[[#This Row],[JD received date]],Base_Data[[#This Row],[DOJ]],"Y") &amp;" Years"</f>
        <v>15 Days 10 Months and 0 Years</v>
      </c>
      <c r="T167" t="str">
        <f>DATEDIF(Base_Data[[#This Row],[JD received date]],Base_Data[[#This Row],[Offer date]],"D")&amp; " Days "
&amp; DATEDIF(Base_Data[[#This Row],[JD received date]],Base_Data[[#This Row],[Offer date]],"M")&amp; " Months and "
&amp;DATEDIF(Base_Data[[#This Row],[JD received date]],Base_Data[[#This Row],[Offer date]],"Y")&amp; " Years"</f>
        <v>226 Days 7 Months and 0 Years</v>
      </c>
      <c r="U167" t="str">
        <f>IF(Base_Data[[#This Row],[Offer Drop Date(if any)]]="","",
IF(ISNUMBER(Base_Data[[#This Row],[Offer Drop Date(if any)]]),
"Q" &amp;ROUNDUP(MONTH(Base_Data[[#This Row],[Offer Drop Date(if any)]]/3),0),""))</f>
        <v/>
      </c>
      <c r="V167" t="str">
        <f>IF(AND(Base_Data[[#This Row],[DOJ]]&lt;&gt;"",Base_Data[[#This Row],[DOJ]]&lt;=Base_Data[[#This Row],[JD received date]]+120),"Yes","No")</f>
        <v>No</v>
      </c>
      <c r="W167" t="str">
        <f>IF(OR(Base_Data[[#This Row],[Source]]="Direct", Base_Data[[#This Row],[Source]]="Referral"),"Internal Fill", "External Fill")</f>
        <v>Internal Fill</v>
      </c>
    </row>
    <row r="168" spans="1:23" x14ac:dyDescent="0.3">
      <c r="A168">
        <v>166</v>
      </c>
      <c r="B168" t="s">
        <v>40</v>
      </c>
      <c r="C168" t="s">
        <v>20</v>
      </c>
      <c r="D168" t="s">
        <v>21</v>
      </c>
      <c r="E168" t="s">
        <v>42</v>
      </c>
      <c r="F168" t="s">
        <v>26</v>
      </c>
      <c r="G168" t="s">
        <v>23</v>
      </c>
      <c r="H168" t="s">
        <v>36</v>
      </c>
      <c r="I168" s="13">
        <v>45397</v>
      </c>
      <c r="J168" s="13">
        <v>45266</v>
      </c>
      <c r="K168" s="13">
        <v>45336</v>
      </c>
      <c r="L168" s="13" t="s">
        <v>19</v>
      </c>
      <c r="M168" s="13" t="s">
        <v>19</v>
      </c>
      <c r="N168" t="str">
        <f>TEXT(Base_Data[[#This Row],[Offer date]],"YYY")</f>
        <v>2024</v>
      </c>
      <c r="O168" t="str">
        <f>TEXT(Base_Data[[#This Row],[Offer date]],"MMM")</f>
        <v>Feb</v>
      </c>
      <c r="P168" t="str">
        <f>"Q"&amp;ROUNDUP(MONTH(Base_Data[[#This Row],[Offer date]])/3,0)</f>
        <v>Q1</v>
      </c>
      <c r="Q168" t="str">
        <f>TEXT(Base_Data[[#This Row],[DOJ]],"MMM")</f>
        <v>Apr</v>
      </c>
      <c r="R168" t="str">
        <f>"Q"&amp;ROUNDUP(MONTH(Base_Data[[#This Row],[DOJ]])/3,0)</f>
        <v>Q2</v>
      </c>
      <c r="S168" s="12" t="str">
        <f>DATEDIF(Base_Data[[#This Row],[JD received date]],Base_Data[[#This Row],[DOJ]],"MD")&amp; " Days "
&amp;DATEDIF(Base_Data[[#This Row],[JD received date]],Base_Data[[#This Row],[DOJ]],"YM")&amp; " Months and "
&amp;DATEDIF(Base_Data[[#This Row],[JD received date]],Base_Data[[#This Row],[DOJ]],"Y") &amp;" Years"</f>
        <v>9 Days 4 Months and 0 Years</v>
      </c>
      <c r="T168" t="str">
        <f>DATEDIF(Base_Data[[#This Row],[JD received date]],Base_Data[[#This Row],[Offer date]],"D")&amp; " Days "
&amp; DATEDIF(Base_Data[[#This Row],[JD received date]],Base_Data[[#This Row],[Offer date]],"M")&amp; " Months and "
&amp;DATEDIF(Base_Data[[#This Row],[JD received date]],Base_Data[[#This Row],[Offer date]],"Y")&amp; " Years"</f>
        <v>70 Days 2 Months and 0 Years</v>
      </c>
      <c r="U168" t="str">
        <f>IF(Base_Data[[#This Row],[Offer Drop Date(if any)]]="","",
IF(ISNUMBER(Base_Data[[#This Row],[Offer Drop Date(if any)]]),
"Q" &amp;ROUNDUP(MONTH(Base_Data[[#This Row],[Offer Drop Date(if any)]]/3),0),""))</f>
        <v/>
      </c>
      <c r="V168" t="str">
        <f>IF(AND(Base_Data[[#This Row],[DOJ]]&lt;&gt;"",Base_Data[[#This Row],[DOJ]]&lt;=Base_Data[[#This Row],[JD received date]]+120),"Yes","No")</f>
        <v>No</v>
      </c>
      <c r="W168" t="str">
        <f>IF(OR(Base_Data[[#This Row],[Source]]="Direct", Base_Data[[#This Row],[Source]]="Referral"),"Internal Fill", "External Fill")</f>
        <v>Internal Fill</v>
      </c>
    </row>
    <row r="169" spans="1:23" x14ac:dyDescent="0.3">
      <c r="A169">
        <v>167</v>
      </c>
      <c r="B169" t="s">
        <v>37</v>
      </c>
      <c r="C169" t="s">
        <v>20</v>
      </c>
      <c r="D169" t="s">
        <v>21</v>
      </c>
      <c r="E169" t="s">
        <v>42</v>
      </c>
      <c r="F169" t="s">
        <v>22</v>
      </c>
      <c r="G169" t="s">
        <v>28</v>
      </c>
      <c r="H169" t="s">
        <v>24</v>
      </c>
      <c r="I169" s="13">
        <v>45352</v>
      </c>
      <c r="J169" s="13">
        <v>45303</v>
      </c>
      <c r="K169" s="13">
        <v>45337</v>
      </c>
      <c r="L169" s="13" t="s">
        <v>19</v>
      </c>
      <c r="M169" s="13" t="s">
        <v>19</v>
      </c>
      <c r="N169" t="str">
        <f>TEXT(Base_Data[[#This Row],[Offer date]],"YYY")</f>
        <v>2024</v>
      </c>
      <c r="O169" t="str">
        <f>TEXT(Base_Data[[#This Row],[Offer date]],"MMM")</f>
        <v>Feb</v>
      </c>
      <c r="P169" t="str">
        <f>"Q"&amp;ROUNDUP(MONTH(Base_Data[[#This Row],[Offer date]])/3,0)</f>
        <v>Q1</v>
      </c>
      <c r="Q169" t="str">
        <f>TEXT(Base_Data[[#This Row],[DOJ]],"MMM")</f>
        <v>Mar</v>
      </c>
      <c r="R169" t="str">
        <f>"Q"&amp;ROUNDUP(MONTH(Base_Data[[#This Row],[DOJ]])/3,0)</f>
        <v>Q1</v>
      </c>
      <c r="S169" s="12" t="str">
        <f>DATEDIF(Base_Data[[#This Row],[JD received date]],Base_Data[[#This Row],[DOJ]],"MD")&amp; " Days "
&amp;DATEDIF(Base_Data[[#This Row],[JD received date]],Base_Data[[#This Row],[DOJ]],"YM")&amp; " Months and "
&amp;DATEDIF(Base_Data[[#This Row],[JD received date]],Base_Data[[#This Row],[DOJ]],"Y") &amp;" Years"</f>
        <v>18 Days 1 Months and 0 Years</v>
      </c>
      <c r="T169" t="str">
        <f>DATEDIF(Base_Data[[#This Row],[JD received date]],Base_Data[[#This Row],[Offer date]],"D")&amp; " Days "
&amp; DATEDIF(Base_Data[[#This Row],[JD received date]],Base_Data[[#This Row],[Offer date]],"M")&amp; " Months and "
&amp;DATEDIF(Base_Data[[#This Row],[JD received date]],Base_Data[[#This Row],[Offer date]],"Y")&amp; " Years"</f>
        <v>34 Days 1 Months and 0 Years</v>
      </c>
      <c r="U169" t="str">
        <f>IF(Base_Data[[#This Row],[Offer Drop Date(if any)]]="","",
IF(ISNUMBER(Base_Data[[#This Row],[Offer Drop Date(if any)]]),
"Q" &amp;ROUNDUP(MONTH(Base_Data[[#This Row],[Offer Drop Date(if any)]]/3),0),""))</f>
        <v/>
      </c>
      <c r="V169" t="str">
        <f>IF(AND(Base_Data[[#This Row],[DOJ]]&lt;&gt;"",Base_Data[[#This Row],[DOJ]]&lt;=Base_Data[[#This Row],[JD received date]]+120),"Yes","No")</f>
        <v>Yes</v>
      </c>
      <c r="W169" t="str">
        <f>IF(OR(Base_Data[[#This Row],[Source]]="Direct", Base_Data[[#This Row],[Source]]="Referral"),"Internal Fill", "External Fill")</f>
        <v>Internal Fill</v>
      </c>
    </row>
    <row r="170" spans="1:23" x14ac:dyDescent="0.3">
      <c r="A170">
        <v>168</v>
      </c>
      <c r="B170" t="s">
        <v>38</v>
      </c>
      <c r="C170" t="s">
        <v>20</v>
      </c>
      <c r="D170" t="s">
        <v>21</v>
      </c>
      <c r="E170" t="s">
        <v>42</v>
      </c>
      <c r="F170" t="s">
        <v>22</v>
      </c>
      <c r="G170" t="s">
        <v>23</v>
      </c>
      <c r="H170" t="s">
        <v>36</v>
      </c>
      <c r="I170" s="13">
        <v>45404</v>
      </c>
      <c r="J170" s="13">
        <v>45295</v>
      </c>
      <c r="K170" s="13">
        <v>45341</v>
      </c>
      <c r="L170" s="13" t="s">
        <v>19</v>
      </c>
      <c r="M170" s="13" t="s">
        <v>19</v>
      </c>
      <c r="N170" t="str">
        <f>TEXT(Base_Data[[#This Row],[Offer date]],"YYY")</f>
        <v>2024</v>
      </c>
      <c r="O170" t="str">
        <f>TEXT(Base_Data[[#This Row],[Offer date]],"MMM")</f>
        <v>Feb</v>
      </c>
      <c r="P170" t="str">
        <f>"Q"&amp;ROUNDUP(MONTH(Base_Data[[#This Row],[Offer date]])/3,0)</f>
        <v>Q1</v>
      </c>
      <c r="Q170" t="str">
        <f>TEXT(Base_Data[[#This Row],[DOJ]],"MMM")</f>
        <v>Apr</v>
      </c>
      <c r="R170" t="str">
        <f>"Q"&amp;ROUNDUP(MONTH(Base_Data[[#This Row],[DOJ]])/3,0)</f>
        <v>Q2</v>
      </c>
      <c r="S170" s="12" t="str">
        <f>DATEDIF(Base_Data[[#This Row],[JD received date]],Base_Data[[#This Row],[DOJ]],"MD")&amp; " Days "
&amp;DATEDIF(Base_Data[[#This Row],[JD received date]],Base_Data[[#This Row],[DOJ]],"YM")&amp; " Months and "
&amp;DATEDIF(Base_Data[[#This Row],[JD received date]],Base_Data[[#This Row],[DOJ]],"Y") &amp;" Years"</f>
        <v>18 Days 3 Months and 0 Years</v>
      </c>
      <c r="T170" t="str">
        <f>DATEDIF(Base_Data[[#This Row],[JD received date]],Base_Data[[#This Row],[Offer date]],"D")&amp; " Days "
&amp; DATEDIF(Base_Data[[#This Row],[JD received date]],Base_Data[[#This Row],[Offer date]],"M")&amp; " Months and "
&amp;DATEDIF(Base_Data[[#This Row],[JD received date]],Base_Data[[#This Row],[Offer date]],"Y")&amp; " Years"</f>
        <v>46 Days 1 Months and 0 Years</v>
      </c>
      <c r="U170" t="str">
        <f>IF(Base_Data[[#This Row],[Offer Drop Date(if any)]]="","",
IF(ISNUMBER(Base_Data[[#This Row],[Offer Drop Date(if any)]]),
"Q" &amp;ROUNDUP(MONTH(Base_Data[[#This Row],[Offer Drop Date(if any)]]/3),0),""))</f>
        <v/>
      </c>
      <c r="V170" t="str">
        <f>IF(AND(Base_Data[[#This Row],[DOJ]]&lt;&gt;"",Base_Data[[#This Row],[DOJ]]&lt;=Base_Data[[#This Row],[JD received date]]+120),"Yes","No")</f>
        <v>Yes</v>
      </c>
      <c r="W170" t="str">
        <f>IF(OR(Base_Data[[#This Row],[Source]]="Direct", Base_Data[[#This Row],[Source]]="Referral"),"Internal Fill", "External Fill")</f>
        <v>Internal Fill</v>
      </c>
    </row>
    <row r="171" spans="1:23" x14ac:dyDescent="0.3">
      <c r="A171">
        <v>169</v>
      </c>
      <c r="B171" t="s">
        <v>37</v>
      </c>
      <c r="C171" t="s">
        <v>20</v>
      </c>
      <c r="D171" t="s">
        <v>21</v>
      </c>
      <c r="E171" t="s">
        <v>43</v>
      </c>
      <c r="F171" t="s">
        <v>22</v>
      </c>
      <c r="G171" t="s">
        <v>23</v>
      </c>
      <c r="H171" t="s">
        <v>27</v>
      </c>
      <c r="I171" s="13">
        <v>45383</v>
      </c>
      <c r="J171" s="13">
        <v>45281</v>
      </c>
      <c r="K171" s="13">
        <v>45338</v>
      </c>
      <c r="L171" s="13">
        <v>45380</v>
      </c>
      <c r="M171" s="13">
        <v>45375</v>
      </c>
      <c r="N171" t="str">
        <f>TEXT(Base_Data[[#This Row],[Offer date]],"YYY")</f>
        <v>2024</v>
      </c>
      <c r="O171" t="str">
        <f>TEXT(Base_Data[[#This Row],[Offer date]],"MMM")</f>
        <v>Feb</v>
      </c>
      <c r="P171" t="str">
        <f>"Q"&amp;ROUNDUP(MONTH(Base_Data[[#This Row],[Offer date]])/3,0)</f>
        <v>Q1</v>
      </c>
      <c r="Q171" t="str">
        <f>TEXT(Base_Data[[#This Row],[DOJ]],"MMM")</f>
        <v>Apr</v>
      </c>
      <c r="R171" t="str">
        <f>"Q"&amp;ROUNDUP(MONTH(Base_Data[[#This Row],[DOJ]])/3,0)</f>
        <v>Q2</v>
      </c>
      <c r="S171" s="12" t="str">
        <f>DATEDIF(Base_Data[[#This Row],[JD received date]],Base_Data[[#This Row],[DOJ]],"MD")&amp; " Days "
&amp;DATEDIF(Base_Data[[#This Row],[JD received date]],Base_Data[[#This Row],[DOJ]],"YM")&amp; " Months and "
&amp;DATEDIF(Base_Data[[#This Row],[JD received date]],Base_Data[[#This Row],[DOJ]],"Y") &amp;" Years"</f>
        <v>11 Days 3 Months and 0 Years</v>
      </c>
      <c r="T171" t="str">
        <f>DATEDIF(Base_Data[[#This Row],[JD received date]],Base_Data[[#This Row],[Offer date]],"D")&amp; " Days "
&amp; DATEDIF(Base_Data[[#This Row],[JD received date]],Base_Data[[#This Row],[Offer date]],"M")&amp; " Months and "
&amp;DATEDIF(Base_Data[[#This Row],[JD received date]],Base_Data[[#This Row],[Offer date]],"Y")&amp; " Years"</f>
        <v>57 Days 1 Months and 0 Years</v>
      </c>
      <c r="U171" t="str">
        <f>IF(Base_Data[[#This Row],[Offer Drop Date(if any)]]="","",
IF(ISNUMBER(Base_Data[[#This Row],[Offer Drop Date(if any)]]),
"Q" &amp;ROUNDUP(MONTH(Base_Data[[#This Row],[Offer Drop Date(if any)]]/3),0),""))</f>
        <v>Q5</v>
      </c>
      <c r="V171" t="str">
        <f>IF(AND(Base_Data[[#This Row],[DOJ]]&lt;&gt;"",Base_Data[[#This Row],[DOJ]]&lt;=Base_Data[[#This Row],[JD received date]]+120),"Yes","No")</f>
        <v>Yes</v>
      </c>
      <c r="W171" t="str">
        <f>IF(OR(Base_Data[[#This Row],[Source]]="Direct", Base_Data[[#This Row],[Source]]="Referral"),"Internal Fill", "External Fill")</f>
        <v>Internal Fill</v>
      </c>
    </row>
    <row r="172" spans="1:23" x14ac:dyDescent="0.3">
      <c r="A172">
        <v>170</v>
      </c>
      <c r="B172" t="s">
        <v>41</v>
      </c>
      <c r="C172" t="s">
        <v>20</v>
      </c>
      <c r="D172" t="s">
        <v>21</v>
      </c>
      <c r="E172" t="s">
        <v>44</v>
      </c>
      <c r="F172" t="s">
        <v>22</v>
      </c>
      <c r="G172" t="s">
        <v>23</v>
      </c>
      <c r="H172" t="s">
        <v>36</v>
      </c>
      <c r="I172" s="13">
        <v>45418</v>
      </c>
      <c r="J172" s="13">
        <v>45310</v>
      </c>
      <c r="K172" s="13">
        <v>45341</v>
      </c>
      <c r="L172" s="13" t="s">
        <v>19</v>
      </c>
      <c r="M172" s="13" t="s">
        <v>19</v>
      </c>
      <c r="N172" t="str">
        <f>TEXT(Base_Data[[#This Row],[Offer date]],"YYY")</f>
        <v>2024</v>
      </c>
      <c r="O172" t="str">
        <f>TEXT(Base_Data[[#This Row],[Offer date]],"MMM")</f>
        <v>Feb</v>
      </c>
      <c r="P172" t="str">
        <f>"Q"&amp;ROUNDUP(MONTH(Base_Data[[#This Row],[Offer date]])/3,0)</f>
        <v>Q1</v>
      </c>
      <c r="Q172" t="str">
        <f>TEXT(Base_Data[[#This Row],[DOJ]],"MMM")</f>
        <v>May</v>
      </c>
      <c r="R172" t="str">
        <f>"Q"&amp;ROUNDUP(MONTH(Base_Data[[#This Row],[DOJ]])/3,0)</f>
        <v>Q2</v>
      </c>
      <c r="S172" s="12" t="str">
        <f>DATEDIF(Base_Data[[#This Row],[JD received date]],Base_Data[[#This Row],[DOJ]],"MD")&amp; " Days "
&amp;DATEDIF(Base_Data[[#This Row],[JD received date]],Base_Data[[#This Row],[DOJ]],"YM")&amp; " Months and "
&amp;DATEDIF(Base_Data[[#This Row],[JD received date]],Base_Data[[#This Row],[DOJ]],"Y") &amp;" Years"</f>
        <v>17 Days 3 Months and 0 Years</v>
      </c>
      <c r="T172" t="str">
        <f>DATEDIF(Base_Data[[#This Row],[JD received date]],Base_Data[[#This Row],[Offer date]],"D")&amp; " Days "
&amp; DATEDIF(Base_Data[[#This Row],[JD received date]],Base_Data[[#This Row],[Offer date]],"M")&amp; " Months and "
&amp;DATEDIF(Base_Data[[#This Row],[JD received date]],Base_Data[[#This Row],[Offer date]],"Y")&amp; " Years"</f>
        <v>31 Days 1 Months and 0 Years</v>
      </c>
      <c r="U172" t="str">
        <f>IF(Base_Data[[#This Row],[Offer Drop Date(if any)]]="","",
IF(ISNUMBER(Base_Data[[#This Row],[Offer Drop Date(if any)]]),
"Q" &amp;ROUNDUP(MONTH(Base_Data[[#This Row],[Offer Drop Date(if any)]]/3),0),""))</f>
        <v/>
      </c>
      <c r="V172" t="str">
        <f>IF(AND(Base_Data[[#This Row],[DOJ]]&lt;&gt;"",Base_Data[[#This Row],[DOJ]]&lt;=Base_Data[[#This Row],[JD received date]]+120),"Yes","No")</f>
        <v>Yes</v>
      </c>
      <c r="W172" t="str">
        <f>IF(OR(Base_Data[[#This Row],[Source]]="Direct", Base_Data[[#This Row],[Source]]="Referral"),"Internal Fill", "External Fill")</f>
        <v>Internal Fill</v>
      </c>
    </row>
    <row r="173" spans="1:23" x14ac:dyDescent="0.3">
      <c r="A173">
        <v>171</v>
      </c>
      <c r="B173" t="s">
        <v>37</v>
      </c>
      <c r="C173" t="s">
        <v>20</v>
      </c>
      <c r="D173" t="s">
        <v>21</v>
      </c>
      <c r="E173" t="s">
        <v>42</v>
      </c>
      <c r="F173" t="s">
        <v>26</v>
      </c>
      <c r="G173" t="s">
        <v>23</v>
      </c>
      <c r="H173" t="s">
        <v>24</v>
      </c>
      <c r="I173" s="13">
        <v>45352</v>
      </c>
      <c r="J173" s="13">
        <v>45294</v>
      </c>
      <c r="K173" s="13">
        <v>45343</v>
      </c>
      <c r="L173" s="13" t="s">
        <v>19</v>
      </c>
      <c r="M173" s="13" t="s">
        <v>19</v>
      </c>
      <c r="N173" t="str">
        <f>TEXT(Base_Data[[#This Row],[Offer date]],"YYY")</f>
        <v>2024</v>
      </c>
      <c r="O173" t="str">
        <f>TEXT(Base_Data[[#This Row],[Offer date]],"MMM")</f>
        <v>Feb</v>
      </c>
      <c r="P173" t="str">
        <f>"Q"&amp;ROUNDUP(MONTH(Base_Data[[#This Row],[Offer date]])/3,0)</f>
        <v>Q1</v>
      </c>
      <c r="Q173" t="str">
        <f>TEXT(Base_Data[[#This Row],[DOJ]],"MMM")</f>
        <v>Mar</v>
      </c>
      <c r="R173" t="str">
        <f>"Q"&amp;ROUNDUP(MONTH(Base_Data[[#This Row],[DOJ]])/3,0)</f>
        <v>Q1</v>
      </c>
      <c r="S173" s="12" t="str">
        <f>DATEDIF(Base_Data[[#This Row],[JD received date]],Base_Data[[#This Row],[DOJ]],"MD")&amp; " Days "
&amp;DATEDIF(Base_Data[[#This Row],[JD received date]],Base_Data[[#This Row],[DOJ]],"YM")&amp; " Months and "
&amp;DATEDIF(Base_Data[[#This Row],[JD received date]],Base_Data[[#This Row],[DOJ]],"Y") &amp;" Years"</f>
        <v>27 Days 1 Months and 0 Years</v>
      </c>
      <c r="T173" t="str">
        <f>DATEDIF(Base_Data[[#This Row],[JD received date]],Base_Data[[#This Row],[Offer date]],"D")&amp; " Days "
&amp; DATEDIF(Base_Data[[#This Row],[JD received date]],Base_Data[[#This Row],[Offer date]],"M")&amp; " Months and "
&amp;DATEDIF(Base_Data[[#This Row],[JD received date]],Base_Data[[#This Row],[Offer date]],"Y")&amp; " Years"</f>
        <v>49 Days 1 Months and 0 Years</v>
      </c>
      <c r="U173" t="str">
        <f>IF(Base_Data[[#This Row],[Offer Drop Date(if any)]]="","",
IF(ISNUMBER(Base_Data[[#This Row],[Offer Drop Date(if any)]]),
"Q" &amp;ROUNDUP(MONTH(Base_Data[[#This Row],[Offer Drop Date(if any)]]/3),0),""))</f>
        <v/>
      </c>
      <c r="V173" t="str">
        <f>IF(AND(Base_Data[[#This Row],[DOJ]]&lt;&gt;"",Base_Data[[#This Row],[DOJ]]&lt;=Base_Data[[#This Row],[JD received date]]+120),"Yes","No")</f>
        <v>Yes</v>
      </c>
      <c r="W173" t="str">
        <f>IF(OR(Base_Data[[#This Row],[Source]]="Direct", Base_Data[[#This Row],[Source]]="Referral"),"Internal Fill", "External Fill")</f>
        <v>Internal Fill</v>
      </c>
    </row>
    <row r="174" spans="1:23" x14ac:dyDescent="0.3">
      <c r="A174">
        <v>172</v>
      </c>
      <c r="B174" t="s">
        <v>41</v>
      </c>
      <c r="C174" t="s">
        <v>33</v>
      </c>
      <c r="D174" t="s">
        <v>31</v>
      </c>
      <c r="E174" t="s">
        <v>43</v>
      </c>
      <c r="F174" t="s">
        <v>26</v>
      </c>
      <c r="G174" t="s">
        <v>23</v>
      </c>
      <c r="H174" t="s">
        <v>24</v>
      </c>
      <c r="I174" s="13">
        <v>45348</v>
      </c>
      <c r="J174" s="13">
        <v>45320</v>
      </c>
      <c r="K174" s="13">
        <v>45343</v>
      </c>
      <c r="L174" s="13" t="s">
        <v>19</v>
      </c>
      <c r="M174" s="13" t="s">
        <v>19</v>
      </c>
      <c r="N174" t="str">
        <f>TEXT(Base_Data[[#This Row],[Offer date]],"YYY")</f>
        <v>2024</v>
      </c>
      <c r="O174" t="str">
        <f>TEXT(Base_Data[[#This Row],[Offer date]],"MMM")</f>
        <v>Feb</v>
      </c>
      <c r="P174" t="str">
        <f>"Q"&amp;ROUNDUP(MONTH(Base_Data[[#This Row],[Offer date]])/3,0)</f>
        <v>Q1</v>
      </c>
      <c r="Q174" t="str">
        <f>TEXT(Base_Data[[#This Row],[DOJ]],"MMM")</f>
        <v>Feb</v>
      </c>
      <c r="R174" t="str">
        <f>"Q"&amp;ROUNDUP(MONTH(Base_Data[[#This Row],[DOJ]])/3,0)</f>
        <v>Q1</v>
      </c>
      <c r="S174" s="12" t="str">
        <f>DATEDIF(Base_Data[[#This Row],[JD received date]],Base_Data[[#This Row],[DOJ]],"MD")&amp; " Days "
&amp;DATEDIF(Base_Data[[#This Row],[JD received date]],Base_Data[[#This Row],[DOJ]],"YM")&amp; " Months and "
&amp;DATEDIF(Base_Data[[#This Row],[JD received date]],Base_Data[[#This Row],[DOJ]],"Y") &amp;" Years"</f>
        <v>28 Days 0 Months and 0 Years</v>
      </c>
      <c r="T174" t="str">
        <f>DATEDIF(Base_Data[[#This Row],[JD received date]],Base_Data[[#This Row],[Offer date]],"D")&amp; " Days "
&amp; DATEDIF(Base_Data[[#This Row],[JD received date]],Base_Data[[#This Row],[Offer date]],"M")&amp; " Months and "
&amp;DATEDIF(Base_Data[[#This Row],[JD received date]],Base_Data[[#This Row],[Offer date]],"Y")&amp; " Years"</f>
        <v>23 Days 0 Months and 0 Years</v>
      </c>
      <c r="U174" t="str">
        <f>IF(Base_Data[[#This Row],[Offer Drop Date(if any)]]="","",
IF(ISNUMBER(Base_Data[[#This Row],[Offer Drop Date(if any)]]),
"Q" &amp;ROUNDUP(MONTH(Base_Data[[#This Row],[Offer Drop Date(if any)]]/3),0),""))</f>
        <v/>
      </c>
      <c r="V174" t="str">
        <f>IF(AND(Base_Data[[#This Row],[DOJ]]&lt;&gt;"",Base_Data[[#This Row],[DOJ]]&lt;=Base_Data[[#This Row],[JD received date]]+120),"Yes","No")</f>
        <v>Yes</v>
      </c>
      <c r="W174" t="str">
        <f>IF(OR(Base_Data[[#This Row],[Source]]="Direct", Base_Data[[#This Row],[Source]]="Referral"),"Internal Fill", "External Fill")</f>
        <v>Internal Fill</v>
      </c>
    </row>
    <row r="175" spans="1:23" x14ac:dyDescent="0.3">
      <c r="A175">
        <v>173</v>
      </c>
      <c r="B175" t="s">
        <v>41</v>
      </c>
      <c r="C175" t="s">
        <v>32</v>
      </c>
      <c r="D175" t="s">
        <v>31</v>
      </c>
      <c r="E175" t="s">
        <v>43</v>
      </c>
      <c r="F175" t="s">
        <v>22</v>
      </c>
      <c r="G175" t="s">
        <v>23</v>
      </c>
      <c r="H175" t="s">
        <v>24</v>
      </c>
      <c r="I175" s="13">
        <v>45278</v>
      </c>
      <c r="J175" s="13">
        <v>45225</v>
      </c>
      <c r="K175" s="13">
        <v>45275</v>
      </c>
      <c r="L175" s="13" t="s">
        <v>19</v>
      </c>
      <c r="M175" s="13" t="s">
        <v>19</v>
      </c>
      <c r="N175" t="str">
        <f>TEXT(Base_Data[[#This Row],[Offer date]],"YYY")</f>
        <v>2023</v>
      </c>
      <c r="O175" t="str">
        <f>TEXT(Base_Data[[#This Row],[Offer date]],"MMM")</f>
        <v>Dec</v>
      </c>
      <c r="P175" t="str">
        <f>"Q"&amp;ROUNDUP(MONTH(Base_Data[[#This Row],[Offer date]])/3,0)</f>
        <v>Q4</v>
      </c>
      <c r="Q175" t="str">
        <f>TEXT(Base_Data[[#This Row],[DOJ]],"MMM")</f>
        <v>Dec</v>
      </c>
      <c r="R175" t="str">
        <f>"Q"&amp;ROUNDUP(MONTH(Base_Data[[#This Row],[DOJ]])/3,0)</f>
        <v>Q4</v>
      </c>
      <c r="S175" s="12" t="str">
        <f>DATEDIF(Base_Data[[#This Row],[JD received date]],Base_Data[[#This Row],[DOJ]],"MD")&amp; " Days "
&amp;DATEDIF(Base_Data[[#This Row],[JD received date]],Base_Data[[#This Row],[DOJ]],"YM")&amp; " Months and "
&amp;DATEDIF(Base_Data[[#This Row],[JD received date]],Base_Data[[#This Row],[DOJ]],"Y") &amp;" Years"</f>
        <v>22 Days 1 Months and 0 Years</v>
      </c>
      <c r="T175" t="str">
        <f>DATEDIF(Base_Data[[#This Row],[JD received date]],Base_Data[[#This Row],[Offer date]],"D")&amp; " Days "
&amp; DATEDIF(Base_Data[[#This Row],[JD received date]],Base_Data[[#This Row],[Offer date]],"M")&amp; " Months and "
&amp;DATEDIF(Base_Data[[#This Row],[JD received date]],Base_Data[[#This Row],[Offer date]],"Y")&amp; " Years"</f>
        <v>50 Days 1 Months and 0 Years</v>
      </c>
      <c r="U175" t="str">
        <f>IF(Base_Data[[#This Row],[Offer Drop Date(if any)]]="","",
IF(ISNUMBER(Base_Data[[#This Row],[Offer Drop Date(if any)]]),
"Q" &amp;ROUNDUP(MONTH(Base_Data[[#This Row],[Offer Drop Date(if any)]]/3),0),""))</f>
        <v/>
      </c>
      <c r="V175" t="str">
        <f>IF(AND(Base_Data[[#This Row],[DOJ]]&lt;&gt;"",Base_Data[[#This Row],[DOJ]]&lt;=Base_Data[[#This Row],[JD received date]]+120),"Yes","No")</f>
        <v>Yes</v>
      </c>
      <c r="W175" t="str">
        <f>IF(OR(Base_Data[[#This Row],[Source]]="Direct", Base_Data[[#This Row],[Source]]="Referral"),"Internal Fill", "External Fill")</f>
        <v>Internal Fill</v>
      </c>
    </row>
    <row r="176" spans="1:23" x14ac:dyDescent="0.3">
      <c r="A176">
        <v>174</v>
      </c>
      <c r="B176" t="s">
        <v>40</v>
      </c>
      <c r="C176" t="s">
        <v>20</v>
      </c>
      <c r="D176" t="s">
        <v>21</v>
      </c>
      <c r="E176" t="s">
        <v>44</v>
      </c>
      <c r="F176" t="s">
        <v>25</v>
      </c>
      <c r="G176" t="s">
        <v>23</v>
      </c>
      <c r="H176" t="s">
        <v>36</v>
      </c>
      <c r="I176" s="13">
        <v>45436</v>
      </c>
      <c r="J176" s="13">
        <v>45328</v>
      </c>
      <c r="K176" s="13">
        <v>45344</v>
      </c>
      <c r="L176" s="13" t="s">
        <v>19</v>
      </c>
      <c r="M176" s="13" t="s">
        <v>19</v>
      </c>
      <c r="N176" t="str">
        <f>TEXT(Base_Data[[#This Row],[Offer date]],"YYY")</f>
        <v>2024</v>
      </c>
      <c r="O176" t="str">
        <f>TEXT(Base_Data[[#This Row],[Offer date]],"MMM")</f>
        <v>Feb</v>
      </c>
      <c r="P176" t="str">
        <f>"Q"&amp;ROUNDUP(MONTH(Base_Data[[#This Row],[Offer date]])/3,0)</f>
        <v>Q1</v>
      </c>
      <c r="Q176" t="str">
        <f>TEXT(Base_Data[[#This Row],[DOJ]],"MMM")</f>
        <v>May</v>
      </c>
      <c r="R176" t="str">
        <f>"Q"&amp;ROUNDUP(MONTH(Base_Data[[#This Row],[DOJ]])/3,0)</f>
        <v>Q2</v>
      </c>
      <c r="S176" s="12" t="str">
        <f>DATEDIF(Base_Data[[#This Row],[JD received date]],Base_Data[[#This Row],[DOJ]],"MD")&amp; " Days "
&amp;DATEDIF(Base_Data[[#This Row],[JD received date]],Base_Data[[#This Row],[DOJ]],"YM")&amp; " Months and "
&amp;DATEDIF(Base_Data[[#This Row],[JD received date]],Base_Data[[#This Row],[DOJ]],"Y") &amp;" Years"</f>
        <v>18 Days 3 Months and 0 Years</v>
      </c>
      <c r="T176" t="str">
        <f>DATEDIF(Base_Data[[#This Row],[JD received date]],Base_Data[[#This Row],[Offer date]],"D")&amp; " Days "
&amp; DATEDIF(Base_Data[[#This Row],[JD received date]],Base_Data[[#This Row],[Offer date]],"M")&amp; " Months and "
&amp;DATEDIF(Base_Data[[#This Row],[JD received date]],Base_Data[[#This Row],[Offer date]],"Y")&amp; " Years"</f>
        <v>16 Days 0 Months and 0 Years</v>
      </c>
      <c r="U176" t="str">
        <f>IF(Base_Data[[#This Row],[Offer Drop Date(if any)]]="","",
IF(ISNUMBER(Base_Data[[#This Row],[Offer Drop Date(if any)]]),
"Q" &amp;ROUNDUP(MONTH(Base_Data[[#This Row],[Offer Drop Date(if any)]]/3),0),""))</f>
        <v/>
      </c>
      <c r="V176" t="str">
        <f>IF(AND(Base_Data[[#This Row],[DOJ]]&lt;&gt;"",Base_Data[[#This Row],[DOJ]]&lt;=Base_Data[[#This Row],[JD received date]]+120),"Yes","No")</f>
        <v>Yes</v>
      </c>
      <c r="W176" t="str">
        <f>IF(OR(Base_Data[[#This Row],[Source]]="Direct", Base_Data[[#This Row],[Source]]="Referral"),"Internal Fill", "External Fill")</f>
        <v>Internal Fill</v>
      </c>
    </row>
    <row r="177" spans="1:23" x14ac:dyDescent="0.3">
      <c r="A177">
        <v>175</v>
      </c>
      <c r="B177" t="s">
        <v>41</v>
      </c>
      <c r="C177" t="s">
        <v>20</v>
      </c>
      <c r="D177" t="s">
        <v>21</v>
      </c>
      <c r="E177" t="s">
        <v>44</v>
      </c>
      <c r="F177" t="s">
        <v>26</v>
      </c>
      <c r="G177" t="s">
        <v>29</v>
      </c>
      <c r="H177" t="s">
        <v>36</v>
      </c>
      <c r="I177" s="13">
        <v>45446</v>
      </c>
      <c r="J177" s="13">
        <v>45210</v>
      </c>
      <c r="K177" s="13">
        <v>45344</v>
      </c>
      <c r="L177" s="13" t="s">
        <v>19</v>
      </c>
      <c r="M177" s="13" t="s">
        <v>19</v>
      </c>
      <c r="N177" t="str">
        <f>TEXT(Base_Data[[#This Row],[Offer date]],"YYY")</f>
        <v>2024</v>
      </c>
      <c r="O177" t="str">
        <f>TEXT(Base_Data[[#This Row],[Offer date]],"MMM")</f>
        <v>Feb</v>
      </c>
      <c r="P177" t="str">
        <f>"Q"&amp;ROUNDUP(MONTH(Base_Data[[#This Row],[Offer date]])/3,0)</f>
        <v>Q1</v>
      </c>
      <c r="Q177" t="str">
        <f>TEXT(Base_Data[[#This Row],[DOJ]],"MMM")</f>
        <v>Jun</v>
      </c>
      <c r="R177" t="str">
        <f>"Q"&amp;ROUNDUP(MONTH(Base_Data[[#This Row],[DOJ]])/3,0)</f>
        <v>Q2</v>
      </c>
      <c r="S177" s="12" t="str">
        <f>DATEDIF(Base_Data[[#This Row],[JD received date]],Base_Data[[#This Row],[DOJ]],"MD")&amp; " Days "
&amp;DATEDIF(Base_Data[[#This Row],[JD received date]],Base_Data[[#This Row],[DOJ]],"YM")&amp; " Months and "
&amp;DATEDIF(Base_Data[[#This Row],[JD received date]],Base_Data[[#This Row],[DOJ]],"Y") &amp;" Years"</f>
        <v>23 Days 7 Months and 0 Years</v>
      </c>
      <c r="T177" t="str">
        <f>DATEDIF(Base_Data[[#This Row],[JD received date]],Base_Data[[#This Row],[Offer date]],"D")&amp; " Days "
&amp; DATEDIF(Base_Data[[#This Row],[JD received date]],Base_Data[[#This Row],[Offer date]],"M")&amp; " Months and "
&amp;DATEDIF(Base_Data[[#This Row],[JD received date]],Base_Data[[#This Row],[Offer date]],"Y")&amp; " Years"</f>
        <v>134 Days 4 Months and 0 Years</v>
      </c>
      <c r="U177" t="str">
        <f>IF(Base_Data[[#This Row],[Offer Drop Date(if any)]]="","",
IF(ISNUMBER(Base_Data[[#This Row],[Offer Drop Date(if any)]]),
"Q" &amp;ROUNDUP(MONTH(Base_Data[[#This Row],[Offer Drop Date(if any)]]/3),0),""))</f>
        <v/>
      </c>
      <c r="V177" t="str">
        <f>IF(AND(Base_Data[[#This Row],[DOJ]]&lt;&gt;"",Base_Data[[#This Row],[DOJ]]&lt;=Base_Data[[#This Row],[JD received date]]+120),"Yes","No")</f>
        <v>No</v>
      </c>
      <c r="W177" t="str">
        <f>IF(OR(Base_Data[[#This Row],[Source]]="Direct", Base_Data[[#This Row],[Source]]="Referral"),"Internal Fill", "External Fill")</f>
        <v>External Fill</v>
      </c>
    </row>
    <row r="178" spans="1:23" x14ac:dyDescent="0.3">
      <c r="A178">
        <v>176</v>
      </c>
      <c r="B178" t="s">
        <v>40</v>
      </c>
      <c r="C178" t="s">
        <v>20</v>
      </c>
      <c r="D178" t="s">
        <v>21</v>
      </c>
      <c r="E178" t="s">
        <v>42</v>
      </c>
      <c r="F178" t="s">
        <v>22</v>
      </c>
      <c r="G178" t="s">
        <v>28</v>
      </c>
      <c r="H178" t="s">
        <v>36</v>
      </c>
      <c r="I178" s="13">
        <v>45401</v>
      </c>
      <c r="J178" s="13">
        <v>45336</v>
      </c>
      <c r="K178" s="13">
        <v>45343</v>
      </c>
      <c r="L178" s="13" t="s">
        <v>19</v>
      </c>
      <c r="M178" s="13" t="s">
        <v>19</v>
      </c>
      <c r="N178" t="str">
        <f>TEXT(Base_Data[[#This Row],[Offer date]],"YYY")</f>
        <v>2024</v>
      </c>
      <c r="O178" t="str">
        <f>TEXT(Base_Data[[#This Row],[Offer date]],"MMM")</f>
        <v>Feb</v>
      </c>
      <c r="P178" t="str">
        <f>"Q"&amp;ROUNDUP(MONTH(Base_Data[[#This Row],[Offer date]])/3,0)</f>
        <v>Q1</v>
      </c>
      <c r="Q178" t="str">
        <f>TEXT(Base_Data[[#This Row],[DOJ]],"MMM")</f>
        <v>Apr</v>
      </c>
      <c r="R178" t="str">
        <f>"Q"&amp;ROUNDUP(MONTH(Base_Data[[#This Row],[DOJ]])/3,0)</f>
        <v>Q2</v>
      </c>
      <c r="S178" s="12" t="str">
        <f>DATEDIF(Base_Data[[#This Row],[JD received date]],Base_Data[[#This Row],[DOJ]],"MD")&amp; " Days "
&amp;DATEDIF(Base_Data[[#This Row],[JD received date]],Base_Data[[#This Row],[DOJ]],"YM")&amp; " Months and "
&amp;DATEDIF(Base_Data[[#This Row],[JD received date]],Base_Data[[#This Row],[DOJ]],"Y") &amp;" Years"</f>
        <v>5 Days 2 Months and 0 Years</v>
      </c>
      <c r="T178" t="str">
        <f>DATEDIF(Base_Data[[#This Row],[JD received date]],Base_Data[[#This Row],[Offer date]],"D")&amp; " Days "
&amp; DATEDIF(Base_Data[[#This Row],[JD received date]],Base_Data[[#This Row],[Offer date]],"M")&amp; " Months and "
&amp;DATEDIF(Base_Data[[#This Row],[JD received date]],Base_Data[[#This Row],[Offer date]],"Y")&amp; " Years"</f>
        <v>7 Days 0 Months and 0 Years</v>
      </c>
      <c r="U178" t="str">
        <f>IF(Base_Data[[#This Row],[Offer Drop Date(if any)]]="","",
IF(ISNUMBER(Base_Data[[#This Row],[Offer Drop Date(if any)]]),
"Q" &amp;ROUNDUP(MONTH(Base_Data[[#This Row],[Offer Drop Date(if any)]]/3),0),""))</f>
        <v/>
      </c>
      <c r="V178" t="str">
        <f>IF(AND(Base_Data[[#This Row],[DOJ]]&lt;&gt;"",Base_Data[[#This Row],[DOJ]]&lt;=Base_Data[[#This Row],[JD received date]]+120),"Yes","No")</f>
        <v>Yes</v>
      </c>
      <c r="W178" t="str">
        <f>IF(OR(Base_Data[[#This Row],[Source]]="Direct", Base_Data[[#This Row],[Source]]="Referral"),"Internal Fill", "External Fill")</f>
        <v>Internal Fill</v>
      </c>
    </row>
    <row r="179" spans="1:23" x14ac:dyDescent="0.3">
      <c r="A179">
        <v>177</v>
      </c>
      <c r="B179" t="s">
        <v>37</v>
      </c>
      <c r="C179" t="s">
        <v>20</v>
      </c>
      <c r="D179" t="s">
        <v>21</v>
      </c>
      <c r="E179" t="s">
        <v>42</v>
      </c>
      <c r="F179" t="s">
        <v>22</v>
      </c>
      <c r="G179" t="s">
        <v>23</v>
      </c>
      <c r="H179" t="s">
        <v>24</v>
      </c>
      <c r="I179" s="13">
        <v>45357</v>
      </c>
      <c r="J179" s="13">
        <v>45313</v>
      </c>
      <c r="K179" s="13">
        <v>45349</v>
      </c>
      <c r="L179" s="13" t="s">
        <v>19</v>
      </c>
      <c r="M179" s="13" t="s">
        <v>19</v>
      </c>
      <c r="N179" t="str">
        <f>TEXT(Base_Data[[#This Row],[Offer date]],"YYY")</f>
        <v>2024</v>
      </c>
      <c r="O179" t="str">
        <f>TEXT(Base_Data[[#This Row],[Offer date]],"MMM")</f>
        <v>Feb</v>
      </c>
      <c r="P179" t="str">
        <f>"Q"&amp;ROUNDUP(MONTH(Base_Data[[#This Row],[Offer date]])/3,0)</f>
        <v>Q1</v>
      </c>
      <c r="Q179" t="str">
        <f>TEXT(Base_Data[[#This Row],[DOJ]],"MMM")</f>
        <v>Mar</v>
      </c>
      <c r="R179" t="str">
        <f>"Q"&amp;ROUNDUP(MONTH(Base_Data[[#This Row],[DOJ]])/3,0)</f>
        <v>Q1</v>
      </c>
      <c r="S179" s="12" t="str">
        <f>DATEDIF(Base_Data[[#This Row],[JD received date]],Base_Data[[#This Row],[DOJ]],"MD")&amp; " Days "
&amp;DATEDIF(Base_Data[[#This Row],[JD received date]],Base_Data[[#This Row],[DOJ]],"YM")&amp; " Months and "
&amp;DATEDIF(Base_Data[[#This Row],[JD received date]],Base_Data[[#This Row],[DOJ]],"Y") &amp;" Years"</f>
        <v>13 Days 1 Months and 0 Years</v>
      </c>
      <c r="T179" t="str">
        <f>DATEDIF(Base_Data[[#This Row],[JD received date]],Base_Data[[#This Row],[Offer date]],"D")&amp; " Days "
&amp; DATEDIF(Base_Data[[#This Row],[JD received date]],Base_Data[[#This Row],[Offer date]],"M")&amp; " Months and "
&amp;DATEDIF(Base_Data[[#This Row],[JD received date]],Base_Data[[#This Row],[Offer date]],"Y")&amp; " Years"</f>
        <v>36 Days 1 Months and 0 Years</v>
      </c>
      <c r="U179" t="str">
        <f>IF(Base_Data[[#This Row],[Offer Drop Date(if any)]]="","",
IF(ISNUMBER(Base_Data[[#This Row],[Offer Drop Date(if any)]]),
"Q" &amp;ROUNDUP(MONTH(Base_Data[[#This Row],[Offer Drop Date(if any)]]/3),0),""))</f>
        <v/>
      </c>
      <c r="V179" t="str">
        <f>IF(AND(Base_Data[[#This Row],[DOJ]]&lt;&gt;"",Base_Data[[#This Row],[DOJ]]&lt;=Base_Data[[#This Row],[JD received date]]+120),"Yes","No")</f>
        <v>Yes</v>
      </c>
      <c r="W179" t="str">
        <f>IF(OR(Base_Data[[#This Row],[Source]]="Direct", Base_Data[[#This Row],[Source]]="Referral"),"Internal Fill", "External Fill")</f>
        <v>Internal Fill</v>
      </c>
    </row>
    <row r="180" spans="1:23" x14ac:dyDescent="0.3">
      <c r="A180">
        <v>178</v>
      </c>
      <c r="B180" t="s">
        <v>40</v>
      </c>
      <c r="C180" t="s">
        <v>20</v>
      </c>
      <c r="D180" t="s">
        <v>21</v>
      </c>
      <c r="E180" t="s">
        <v>42</v>
      </c>
      <c r="F180" t="s">
        <v>22</v>
      </c>
      <c r="G180" t="s">
        <v>28</v>
      </c>
      <c r="H180" t="s">
        <v>36</v>
      </c>
      <c r="I180" s="13">
        <v>45434</v>
      </c>
      <c r="J180" s="13">
        <v>45336</v>
      </c>
      <c r="K180" s="13">
        <v>44985</v>
      </c>
      <c r="L180" s="13" t="s">
        <v>19</v>
      </c>
      <c r="M180" s="13" t="s">
        <v>19</v>
      </c>
      <c r="N180" t="str">
        <f>TEXT(Base_Data[[#This Row],[Offer date]],"YYY")</f>
        <v>2023</v>
      </c>
      <c r="O180" t="str">
        <f>TEXT(Base_Data[[#This Row],[Offer date]],"MMM")</f>
        <v>Feb</v>
      </c>
      <c r="P180" t="str">
        <f>"Q"&amp;ROUNDUP(MONTH(Base_Data[[#This Row],[Offer date]])/3,0)</f>
        <v>Q1</v>
      </c>
      <c r="Q180" t="str">
        <f>TEXT(Base_Data[[#This Row],[DOJ]],"MMM")</f>
        <v>May</v>
      </c>
      <c r="R180" t="str">
        <f>"Q"&amp;ROUNDUP(MONTH(Base_Data[[#This Row],[DOJ]])/3,0)</f>
        <v>Q2</v>
      </c>
      <c r="S180" s="12" t="str">
        <f>DATEDIF(Base_Data[[#This Row],[JD received date]],Base_Data[[#This Row],[DOJ]],"MD")&amp; " Days "
&amp;DATEDIF(Base_Data[[#This Row],[JD received date]],Base_Data[[#This Row],[DOJ]],"YM")&amp; " Months and "
&amp;DATEDIF(Base_Data[[#This Row],[JD received date]],Base_Data[[#This Row],[DOJ]],"Y") &amp;" Years"</f>
        <v>8 Days 3 Months and 0 Years</v>
      </c>
      <c r="T180" t="e">
        <f>DATEDIF(Base_Data[[#This Row],[JD received date]],Base_Data[[#This Row],[Offer date]],"D")&amp; " Days "
&amp; DATEDIF(Base_Data[[#This Row],[JD received date]],Base_Data[[#This Row],[Offer date]],"M")&amp; " Months and "
&amp;DATEDIF(Base_Data[[#This Row],[JD received date]],Base_Data[[#This Row],[Offer date]],"Y")&amp; " Years"</f>
        <v>#NUM!</v>
      </c>
      <c r="U180" t="str">
        <f>IF(Base_Data[[#This Row],[Offer Drop Date(if any)]]="","",
IF(ISNUMBER(Base_Data[[#This Row],[Offer Drop Date(if any)]]),
"Q" &amp;ROUNDUP(MONTH(Base_Data[[#This Row],[Offer Drop Date(if any)]]/3),0),""))</f>
        <v/>
      </c>
      <c r="V180" t="str">
        <f>IF(AND(Base_Data[[#This Row],[DOJ]]&lt;&gt;"",Base_Data[[#This Row],[DOJ]]&lt;=Base_Data[[#This Row],[JD received date]]+120),"Yes","No")</f>
        <v>Yes</v>
      </c>
      <c r="W180" t="str">
        <f>IF(OR(Base_Data[[#This Row],[Source]]="Direct", Base_Data[[#This Row],[Source]]="Referral"),"Internal Fill", "External Fill")</f>
        <v>Internal Fill</v>
      </c>
    </row>
    <row r="181" spans="1:23" x14ac:dyDescent="0.3">
      <c r="A181">
        <v>179</v>
      </c>
      <c r="B181" t="s">
        <v>37</v>
      </c>
      <c r="C181" t="s">
        <v>20</v>
      </c>
      <c r="D181" t="s">
        <v>21</v>
      </c>
      <c r="E181" t="s">
        <v>42</v>
      </c>
      <c r="F181" t="s">
        <v>22</v>
      </c>
      <c r="G181" t="s">
        <v>23</v>
      </c>
      <c r="H181" t="s">
        <v>36</v>
      </c>
      <c r="I181" s="13">
        <v>45443</v>
      </c>
      <c r="J181" s="13">
        <v>45300</v>
      </c>
      <c r="K181" s="13">
        <v>45351</v>
      </c>
      <c r="L181" s="13" t="s">
        <v>19</v>
      </c>
      <c r="M181" s="13" t="s">
        <v>19</v>
      </c>
      <c r="N181" t="str">
        <f>TEXT(Base_Data[[#This Row],[Offer date]],"YYY")</f>
        <v>2024</v>
      </c>
      <c r="O181" t="str">
        <f>TEXT(Base_Data[[#This Row],[Offer date]],"MMM")</f>
        <v>Feb</v>
      </c>
      <c r="P181" t="str">
        <f>"Q"&amp;ROUNDUP(MONTH(Base_Data[[#This Row],[Offer date]])/3,0)</f>
        <v>Q1</v>
      </c>
      <c r="Q181" t="str">
        <f>TEXT(Base_Data[[#This Row],[DOJ]],"MMM")</f>
        <v>May</v>
      </c>
      <c r="R181" t="str">
        <f>"Q"&amp;ROUNDUP(MONTH(Base_Data[[#This Row],[DOJ]])/3,0)</f>
        <v>Q2</v>
      </c>
      <c r="S181" s="12" t="str">
        <f>DATEDIF(Base_Data[[#This Row],[JD received date]],Base_Data[[#This Row],[DOJ]],"MD")&amp; " Days "
&amp;DATEDIF(Base_Data[[#This Row],[JD received date]],Base_Data[[#This Row],[DOJ]],"YM")&amp; " Months and "
&amp;DATEDIF(Base_Data[[#This Row],[JD received date]],Base_Data[[#This Row],[DOJ]],"Y") &amp;" Years"</f>
        <v>22 Days 4 Months and 0 Years</v>
      </c>
      <c r="T181" t="str">
        <f>DATEDIF(Base_Data[[#This Row],[JD received date]],Base_Data[[#This Row],[Offer date]],"D")&amp; " Days "
&amp; DATEDIF(Base_Data[[#This Row],[JD received date]],Base_Data[[#This Row],[Offer date]],"M")&amp; " Months and "
&amp;DATEDIF(Base_Data[[#This Row],[JD received date]],Base_Data[[#This Row],[Offer date]],"Y")&amp; " Years"</f>
        <v>51 Days 1 Months and 0 Years</v>
      </c>
      <c r="U181" t="str">
        <f>IF(Base_Data[[#This Row],[Offer Drop Date(if any)]]="","",
IF(ISNUMBER(Base_Data[[#This Row],[Offer Drop Date(if any)]]),
"Q" &amp;ROUNDUP(MONTH(Base_Data[[#This Row],[Offer Drop Date(if any)]]/3),0),""))</f>
        <v/>
      </c>
      <c r="V181" t="str">
        <f>IF(AND(Base_Data[[#This Row],[DOJ]]&lt;&gt;"",Base_Data[[#This Row],[DOJ]]&lt;=Base_Data[[#This Row],[JD received date]]+120),"Yes","No")</f>
        <v>No</v>
      </c>
      <c r="W181" t="str">
        <f>IF(OR(Base_Data[[#This Row],[Source]]="Direct", Base_Data[[#This Row],[Source]]="Referral"),"Internal Fill", "External Fill")</f>
        <v>Internal Fill</v>
      </c>
    </row>
    <row r="182" spans="1:23" x14ac:dyDescent="0.3">
      <c r="A182">
        <v>180</v>
      </c>
      <c r="B182" t="s">
        <v>38</v>
      </c>
      <c r="C182" t="s">
        <v>20</v>
      </c>
      <c r="D182" t="s">
        <v>21</v>
      </c>
      <c r="E182" t="s">
        <v>43</v>
      </c>
      <c r="F182" t="s">
        <v>22</v>
      </c>
      <c r="G182" t="s">
        <v>23</v>
      </c>
      <c r="H182" t="s">
        <v>36</v>
      </c>
      <c r="I182" s="13">
        <v>45441</v>
      </c>
      <c r="J182" s="13">
        <v>45328</v>
      </c>
      <c r="K182" s="13">
        <v>45351</v>
      </c>
      <c r="L182" s="13" t="s">
        <v>19</v>
      </c>
      <c r="M182" s="13" t="s">
        <v>19</v>
      </c>
      <c r="N182" t="str">
        <f>TEXT(Base_Data[[#This Row],[Offer date]],"YYY")</f>
        <v>2024</v>
      </c>
      <c r="O182" t="str">
        <f>TEXT(Base_Data[[#This Row],[Offer date]],"MMM")</f>
        <v>Feb</v>
      </c>
      <c r="P182" t="str">
        <f>"Q"&amp;ROUNDUP(MONTH(Base_Data[[#This Row],[Offer date]])/3,0)</f>
        <v>Q1</v>
      </c>
      <c r="Q182" t="str">
        <f>TEXT(Base_Data[[#This Row],[DOJ]],"MMM")</f>
        <v>May</v>
      </c>
      <c r="R182" t="str">
        <f>"Q"&amp;ROUNDUP(MONTH(Base_Data[[#This Row],[DOJ]])/3,0)</f>
        <v>Q2</v>
      </c>
      <c r="S182" s="12" t="str">
        <f>DATEDIF(Base_Data[[#This Row],[JD received date]],Base_Data[[#This Row],[DOJ]],"MD")&amp; " Days "
&amp;DATEDIF(Base_Data[[#This Row],[JD received date]],Base_Data[[#This Row],[DOJ]],"YM")&amp; " Months and "
&amp;DATEDIF(Base_Data[[#This Row],[JD received date]],Base_Data[[#This Row],[DOJ]],"Y") &amp;" Years"</f>
        <v>23 Days 3 Months and 0 Years</v>
      </c>
      <c r="T182" t="str">
        <f>DATEDIF(Base_Data[[#This Row],[JD received date]],Base_Data[[#This Row],[Offer date]],"D")&amp; " Days "
&amp; DATEDIF(Base_Data[[#This Row],[JD received date]],Base_Data[[#This Row],[Offer date]],"M")&amp; " Months and "
&amp;DATEDIF(Base_Data[[#This Row],[JD received date]],Base_Data[[#This Row],[Offer date]],"Y")&amp; " Years"</f>
        <v>23 Days 0 Months and 0 Years</v>
      </c>
      <c r="U182" t="str">
        <f>IF(Base_Data[[#This Row],[Offer Drop Date(if any)]]="","",
IF(ISNUMBER(Base_Data[[#This Row],[Offer Drop Date(if any)]]),
"Q" &amp;ROUNDUP(MONTH(Base_Data[[#This Row],[Offer Drop Date(if any)]]/3),0),""))</f>
        <v/>
      </c>
      <c r="V182" t="str">
        <f>IF(AND(Base_Data[[#This Row],[DOJ]]&lt;&gt;"",Base_Data[[#This Row],[DOJ]]&lt;=Base_Data[[#This Row],[JD received date]]+120),"Yes","No")</f>
        <v>Yes</v>
      </c>
      <c r="W182" t="str">
        <f>IF(OR(Base_Data[[#This Row],[Source]]="Direct", Base_Data[[#This Row],[Source]]="Referral"),"Internal Fill", "External Fill")</f>
        <v>Internal Fill</v>
      </c>
    </row>
    <row r="183" spans="1:23" x14ac:dyDescent="0.3">
      <c r="A183">
        <v>181</v>
      </c>
      <c r="B183" t="s">
        <v>40</v>
      </c>
      <c r="C183" t="s">
        <v>20</v>
      </c>
      <c r="D183" t="s">
        <v>21</v>
      </c>
      <c r="E183" t="s">
        <v>42</v>
      </c>
      <c r="F183" t="s">
        <v>26</v>
      </c>
      <c r="G183" t="s">
        <v>23</v>
      </c>
      <c r="H183" t="s">
        <v>36</v>
      </c>
      <c r="I183" s="13">
        <v>45443</v>
      </c>
      <c r="J183" s="13">
        <v>45335</v>
      </c>
      <c r="K183" s="13">
        <v>45351</v>
      </c>
      <c r="L183" s="13" t="s">
        <v>19</v>
      </c>
      <c r="M183" s="13" t="s">
        <v>19</v>
      </c>
      <c r="N183" t="str">
        <f>TEXT(Base_Data[[#This Row],[Offer date]],"YYY")</f>
        <v>2024</v>
      </c>
      <c r="O183" t="str">
        <f>TEXT(Base_Data[[#This Row],[Offer date]],"MMM")</f>
        <v>Feb</v>
      </c>
      <c r="P183" t="str">
        <f>"Q"&amp;ROUNDUP(MONTH(Base_Data[[#This Row],[Offer date]])/3,0)</f>
        <v>Q1</v>
      </c>
      <c r="Q183" t="str">
        <f>TEXT(Base_Data[[#This Row],[DOJ]],"MMM")</f>
        <v>May</v>
      </c>
      <c r="R183" t="str">
        <f>"Q"&amp;ROUNDUP(MONTH(Base_Data[[#This Row],[DOJ]])/3,0)</f>
        <v>Q2</v>
      </c>
      <c r="S183" s="12" t="str">
        <f>DATEDIF(Base_Data[[#This Row],[JD received date]],Base_Data[[#This Row],[DOJ]],"MD")&amp; " Days "
&amp;DATEDIF(Base_Data[[#This Row],[JD received date]],Base_Data[[#This Row],[DOJ]],"YM")&amp; " Months and "
&amp;DATEDIF(Base_Data[[#This Row],[JD received date]],Base_Data[[#This Row],[DOJ]],"Y") &amp;" Years"</f>
        <v>18 Days 3 Months and 0 Years</v>
      </c>
      <c r="T183" t="str">
        <f>DATEDIF(Base_Data[[#This Row],[JD received date]],Base_Data[[#This Row],[Offer date]],"D")&amp; " Days "
&amp; DATEDIF(Base_Data[[#This Row],[JD received date]],Base_Data[[#This Row],[Offer date]],"M")&amp; " Months and "
&amp;DATEDIF(Base_Data[[#This Row],[JD received date]],Base_Data[[#This Row],[Offer date]],"Y")&amp; " Years"</f>
        <v>16 Days 0 Months and 0 Years</v>
      </c>
      <c r="U183" t="str">
        <f>IF(Base_Data[[#This Row],[Offer Drop Date(if any)]]="","",
IF(ISNUMBER(Base_Data[[#This Row],[Offer Drop Date(if any)]]),
"Q" &amp;ROUNDUP(MONTH(Base_Data[[#This Row],[Offer Drop Date(if any)]]/3),0),""))</f>
        <v/>
      </c>
      <c r="V183" t="str">
        <f>IF(AND(Base_Data[[#This Row],[DOJ]]&lt;&gt;"",Base_Data[[#This Row],[DOJ]]&lt;=Base_Data[[#This Row],[JD received date]]+120),"Yes","No")</f>
        <v>Yes</v>
      </c>
      <c r="W183" t="str">
        <f>IF(OR(Base_Data[[#This Row],[Source]]="Direct", Base_Data[[#This Row],[Source]]="Referral"),"Internal Fill", "External Fill")</f>
        <v>Internal Fill</v>
      </c>
    </row>
    <row r="184" spans="1:23" x14ac:dyDescent="0.3">
      <c r="A184">
        <v>182</v>
      </c>
      <c r="B184" t="s">
        <v>40</v>
      </c>
      <c r="C184" t="s">
        <v>20</v>
      </c>
      <c r="D184" t="s">
        <v>21</v>
      </c>
      <c r="E184" t="s">
        <v>43</v>
      </c>
      <c r="F184" t="s">
        <v>22</v>
      </c>
      <c r="G184" t="s">
        <v>28</v>
      </c>
      <c r="H184" t="s">
        <v>24</v>
      </c>
      <c r="I184" s="13">
        <v>45369</v>
      </c>
      <c r="J184" s="13">
        <v>45243</v>
      </c>
      <c r="K184" s="13">
        <v>45356</v>
      </c>
      <c r="L184" s="13" t="s">
        <v>19</v>
      </c>
      <c r="M184" s="13" t="s">
        <v>19</v>
      </c>
      <c r="N184" t="str">
        <f>TEXT(Base_Data[[#This Row],[Offer date]],"YYY")</f>
        <v>2024</v>
      </c>
      <c r="O184" t="str">
        <f>TEXT(Base_Data[[#This Row],[Offer date]],"MMM")</f>
        <v>Mar</v>
      </c>
      <c r="P184" t="str">
        <f>"Q"&amp;ROUNDUP(MONTH(Base_Data[[#This Row],[Offer date]])/3,0)</f>
        <v>Q1</v>
      </c>
      <c r="Q184" t="str">
        <f>TEXT(Base_Data[[#This Row],[DOJ]],"MMM")</f>
        <v>Mar</v>
      </c>
      <c r="R184" t="str">
        <f>"Q"&amp;ROUNDUP(MONTH(Base_Data[[#This Row],[DOJ]])/3,0)</f>
        <v>Q1</v>
      </c>
      <c r="S184" s="12" t="str">
        <f>DATEDIF(Base_Data[[#This Row],[JD received date]],Base_Data[[#This Row],[DOJ]],"MD")&amp; " Days "
&amp;DATEDIF(Base_Data[[#This Row],[JD received date]],Base_Data[[#This Row],[DOJ]],"YM")&amp; " Months and "
&amp;DATEDIF(Base_Data[[#This Row],[JD received date]],Base_Data[[#This Row],[DOJ]],"Y") &amp;" Years"</f>
        <v>5 Days 4 Months and 0 Years</v>
      </c>
      <c r="T184" t="str">
        <f>DATEDIF(Base_Data[[#This Row],[JD received date]],Base_Data[[#This Row],[Offer date]],"D")&amp; " Days "
&amp; DATEDIF(Base_Data[[#This Row],[JD received date]],Base_Data[[#This Row],[Offer date]],"M")&amp; " Months and "
&amp;DATEDIF(Base_Data[[#This Row],[JD received date]],Base_Data[[#This Row],[Offer date]],"Y")&amp; " Years"</f>
        <v>113 Days 3 Months and 0 Years</v>
      </c>
      <c r="U184" t="str">
        <f>IF(Base_Data[[#This Row],[Offer Drop Date(if any)]]="","",
IF(ISNUMBER(Base_Data[[#This Row],[Offer Drop Date(if any)]]),
"Q" &amp;ROUNDUP(MONTH(Base_Data[[#This Row],[Offer Drop Date(if any)]]/3),0),""))</f>
        <v/>
      </c>
      <c r="V184" t="str">
        <f>IF(AND(Base_Data[[#This Row],[DOJ]]&lt;&gt;"",Base_Data[[#This Row],[DOJ]]&lt;=Base_Data[[#This Row],[JD received date]]+120),"Yes","No")</f>
        <v>No</v>
      </c>
      <c r="W184" t="str">
        <f>IF(OR(Base_Data[[#This Row],[Source]]="Direct", Base_Data[[#This Row],[Source]]="Referral"),"Internal Fill", "External Fill")</f>
        <v>Internal Fill</v>
      </c>
    </row>
    <row r="185" spans="1:23" x14ac:dyDescent="0.3">
      <c r="A185">
        <v>183</v>
      </c>
      <c r="B185" t="s">
        <v>41</v>
      </c>
      <c r="C185" t="s">
        <v>33</v>
      </c>
      <c r="D185" t="s">
        <v>31</v>
      </c>
      <c r="E185" t="s">
        <v>43</v>
      </c>
      <c r="F185" t="s">
        <v>22</v>
      </c>
      <c r="G185" t="s">
        <v>23</v>
      </c>
      <c r="H185" t="s">
        <v>36</v>
      </c>
      <c r="I185" s="13">
        <v>45383</v>
      </c>
      <c r="J185" s="13">
        <v>45320</v>
      </c>
      <c r="K185" s="13">
        <v>45355</v>
      </c>
      <c r="L185" s="13" t="s">
        <v>19</v>
      </c>
      <c r="M185" s="13" t="s">
        <v>19</v>
      </c>
      <c r="N185" t="str">
        <f>TEXT(Base_Data[[#This Row],[Offer date]],"YYY")</f>
        <v>2024</v>
      </c>
      <c r="O185" t="str">
        <f>TEXT(Base_Data[[#This Row],[Offer date]],"MMM")</f>
        <v>Mar</v>
      </c>
      <c r="P185" t="str">
        <f>"Q"&amp;ROUNDUP(MONTH(Base_Data[[#This Row],[Offer date]])/3,0)</f>
        <v>Q1</v>
      </c>
      <c r="Q185" t="str">
        <f>TEXT(Base_Data[[#This Row],[DOJ]],"MMM")</f>
        <v>Apr</v>
      </c>
      <c r="R185" t="str">
        <f>"Q"&amp;ROUNDUP(MONTH(Base_Data[[#This Row],[DOJ]])/3,0)</f>
        <v>Q2</v>
      </c>
      <c r="S185" s="12" t="str">
        <f>DATEDIF(Base_Data[[#This Row],[JD received date]],Base_Data[[#This Row],[DOJ]],"MD")&amp; " Days "
&amp;DATEDIF(Base_Data[[#This Row],[JD received date]],Base_Data[[#This Row],[DOJ]],"YM")&amp; " Months and "
&amp;DATEDIF(Base_Data[[#This Row],[JD received date]],Base_Data[[#This Row],[DOJ]],"Y") &amp;" Years"</f>
        <v>3 Days 2 Months and 0 Years</v>
      </c>
      <c r="T185" t="str">
        <f>DATEDIF(Base_Data[[#This Row],[JD received date]],Base_Data[[#This Row],[Offer date]],"D")&amp; " Days "
&amp; DATEDIF(Base_Data[[#This Row],[JD received date]],Base_Data[[#This Row],[Offer date]],"M")&amp; " Months and "
&amp;DATEDIF(Base_Data[[#This Row],[JD received date]],Base_Data[[#This Row],[Offer date]],"Y")&amp; " Years"</f>
        <v>35 Days 1 Months and 0 Years</v>
      </c>
      <c r="U185" t="str">
        <f>IF(Base_Data[[#This Row],[Offer Drop Date(if any)]]="","",
IF(ISNUMBER(Base_Data[[#This Row],[Offer Drop Date(if any)]]),
"Q" &amp;ROUNDUP(MONTH(Base_Data[[#This Row],[Offer Drop Date(if any)]]/3),0),""))</f>
        <v/>
      </c>
      <c r="V185" t="str">
        <f>IF(AND(Base_Data[[#This Row],[DOJ]]&lt;&gt;"",Base_Data[[#This Row],[DOJ]]&lt;=Base_Data[[#This Row],[JD received date]]+120),"Yes","No")</f>
        <v>Yes</v>
      </c>
      <c r="W185" t="str">
        <f>IF(OR(Base_Data[[#This Row],[Source]]="Direct", Base_Data[[#This Row],[Source]]="Referral"),"Internal Fill", "External Fill")</f>
        <v>Internal Fill</v>
      </c>
    </row>
    <row r="186" spans="1:23" x14ac:dyDescent="0.3">
      <c r="A186">
        <v>184</v>
      </c>
      <c r="B186" t="s">
        <v>41</v>
      </c>
      <c r="C186" t="s">
        <v>20</v>
      </c>
      <c r="D186" t="s">
        <v>21</v>
      </c>
      <c r="E186" t="s">
        <v>44</v>
      </c>
      <c r="F186" t="s">
        <v>22</v>
      </c>
      <c r="G186" t="s">
        <v>23</v>
      </c>
      <c r="H186" t="s">
        <v>36</v>
      </c>
      <c r="I186" s="13">
        <v>45397</v>
      </c>
      <c r="J186" s="13">
        <v>45345</v>
      </c>
      <c r="K186" s="13">
        <v>45356</v>
      </c>
      <c r="L186" s="13" t="s">
        <v>19</v>
      </c>
      <c r="M186" s="13" t="s">
        <v>19</v>
      </c>
      <c r="N186" t="str">
        <f>TEXT(Base_Data[[#This Row],[Offer date]],"YYY")</f>
        <v>2024</v>
      </c>
      <c r="O186" t="str">
        <f>TEXT(Base_Data[[#This Row],[Offer date]],"MMM")</f>
        <v>Mar</v>
      </c>
      <c r="P186" t="str">
        <f>"Q"&amp;ROUNDUP(MONTH(Base_Data[[#This Row],[Offer date]])/3,0)</f>
        <v>Q1</v>
      </c>
      <c r="Q186" t="str">
        <f>TEXT(Base_Data[[#This Row],[DOJ]],"MMM")</f>
        <v>Apr</v>
      </c>
      <c r="R186" t="str">
        <f>"Q"&amp;ROUNDUP(MONTH(Base_Data[[#This Row],[DOJ]])/3,0)</f>
        <v>Q2</v>
      </c>
      <c r="S186" s="12" t="str">
        <f>DATEDIF(Base_Data[[#This Row],[JD received date]],Base_Data[[#This Row],[DOJ]],"MD")&amp; " Days "
&amp;DATEDIF(Base_Data[[#This Row],[JD received date]],Base_Data[[#This Row],[DOJ]],"YM")&amp; " Months and "
&amp;DATEDIF(Base_Data[[#This Row],[JD received date]],Base_Data[[#This Row],[DOJ]],"Y") &amp;" Years"</f>
        <v>23 Days 1 Months and 0 Years</v>
      </c>
      <c r="T186" t="str">
        <f>DATEDIF(Base_Data[[#This Row],[JD received date]],Base_Data[[#This Row],[Offer date]],"D")&amp; " Days "
&amp; DATEDIF(Base_Data[[#This Row],[JD received date]],Base_Data[[#This Row],[Offer date]],"M")&amp; " Months and "
&amp;DATEDIF(Base_Data[[#This Row],[JD received date]],Base_Data[[#This Row],[Offer date]],"Y")&amp; " Years"</f>
        <v>11 Days 0 Months and 0 Years</v>
      </c>
      <c r="U186" t="str">
        <f>IF(Base_Data[[#This Row],[Offer Drop Date(if any)]]="","",
IF(ISNUMBER(Base_Data[[#This Row],[Offer Drop Date(if any)]]),
"Q" &amp;ROUNDUP(MONTH(Base_Data[[#This Row],[Offer Drop Date(if any)]]/3),0),""))</f>
        <v/>
      </c>
      <c r="V186" t="str">
        <f>IF(AND(Base_Data[[#This Row],[DOJ]]&lt;&gt;"",Base_Data[[#This Row],[DOJ]]&lt;=Base_Data[[#This Row],[JD received date]]+120),"Yes","No")</f>
        <v>Yes</v>
      </c>
      <c r="W186" t="str">
        <f>IF(OR(Base_Data[[#This Row],[Source]]="Direct", Base_Data[[#This Row],[Source]]="Referral"),"Internal Fill", "External Fill")</f>
        <v>Internal Fill</v>
      </c>
    </row>
    <row r="187" spans="1:23" x14ac:dyDescent="0.3">
      <c r="A187">
        <v>185</v>
      </c>
      <c r="B187" t="s">
        <v>37</v>
      </c>
      <c r="C187" t="s">
        <v>20</v>
      </c>
      <c r="D187" t="s">
        <v>21</v>
      </c>
      <c r="E187" t="s">
        <v>42</v>
      </c>
      <c r="F187" t="s">
        <v>26</v>
      </c>
      <c r="G187" t="s">
        <v>23</v>
      </c>
      <c r="H187" t="s">
        <v>36</v>
      </c>
      <c r="I187" s="13">
        <v>45397</v>
      </c>
      <c r="J187" s="13">
        <v>45288</v>
      </c>
      <c r="K187" s="13">
        <v>45356</v>
      </c>
      <c r="L187" s="13" t="s">
        <v>19</v>
      </c>
      <c r="M187" s="13" t="s">
        <v>19</v>
      </c>
      <c r="N187" t="str">
        <f>TEXT(Base_Data[[#This Row],[Offer date]],"YYY")</f>
        <v>2024</v>
      </c>
      <c r="O187" t="str">
        <f>TEXT(Base_Data[[#This Row],[Offer date]],"MMM")</f>
        <v>Mar</v>
      </c>
      <c r="P187" t="str">
        <f>"Q"&amp;ROUNDUP(MONTH(Base_Data[[#This Row],[Offer date]])/3,0)</f>
        <v>Q1</v>
      </c>
      <c r="Q187" t="str">
        <f>TEXT(Base_Data[[#This Row],[DOJ]],"MMM")</f>
        <v>Apr</v>
      </c>
      <c r="R187" t="str">
        <f>"Q"&amp;ROUNDUP(MONTH(Base_Data[[#This Row],[DOJ]])/3,0)</f>
        <v>Q2</v>
      </c>
      <c r="S187" s="12" t="str">
        <f>DATEDIF(Base_Data[[#This Row],[JD received date]],Base_Data[[#This Row],[DOJ]],"MD")&amp; " Days "
&amp;DATEDIF(Base_Data[[#This Row],[JD received date]],Base_Data[[#This Row],[DOJ]],"YM")&amp; " Months and "
&amp;DATEDIF(Base_Data[[#This Row],[JD received date]],Base_Data[[#This Row],[DOJ]],"Y") &amp;" Years"</f>
        <v>18 Days 3 Months and 0 Years</v>
      </c>
      <c r="T187" t="str">
        <f>DATEDIF(Base_Data[[#This Row],[JD received date]],Base_Data[[#This Row],[Offer date]],"D")&amp; " Days "
&amp; DATEDIF(Base_Data[[#This Row],[JD received date]],Base_Data[[#This Row],[Offer date]],"M")&amp; " Months and "
&amp;DATEDIF(Base_Data[[#This Row],[JD received date]],Base_Data[[#This Row],[Offer date]],"Y")&amp; " Years"</f>
        <v>68 Days 2 Months and 0 Years</v>
      </c>
      <c r="U187" t="str">
        <f>IF(Base_Data[[#This Row],[Offer Drop Date(if any)]]="","",
IF(ISNUMBER(Base_Data[[#This Row],[Offer Drop Date(if any)]]),
"Q" &amp;ROUNDUP(MONTH(Base_Data[[#This Row],[Offer Drop Date(if any)]]/3),0),""))</f>
        <v/>
      </c>
      <c r="V187" t="str">
        <f>IF(AND(Base_Data[[#This Row],[DOJ]]&lt;&gt;"",Base_Data[[#This Row],[DOJ]]&lt;=Base_Data[[#This Row],[JD received date]]+120),"Yes","No")</f>
        <v>Yes</v>
      </c>
      <c r="W187" t="str">
        <f>IF(OR(Base_Data[[#This Row],[Source]]="Direct", Base_Data[[#This Row],[Source]]="Referral"),"Internal Fill", "External Fill")</f>
        <v>Internal Fill</v>
      </c>
    </row>
    <row r="188" spans="1:23" x14ac:dyDescent="0.3">
      <c r="A188">
        <v>186</v>
      </c>
      <c r="B188" t="s">
        <v>40</v>
      </c>
      <c r="C188" t="s">
        <v>20</v>
      </c>
      <c r="D188" t="s">
        <v>21</v>
      </c>
      <c r="E188" t="s">
        <v>42</v>
      </c>
      <c r="F188" t="s">
        <v>22</v>
      </c>
      <c r="G188" t="s">
        <v>23</v>
      </c>
      <c r="H188" t="s">
        <v>36</v>
      </c>
      <c r="I188" s="13">
        <v>45453</v>
      </c>
      <c r="J188" s="13">
        <v>45224</v>
      </c>
      <c r="K188" s="13">
        <v>45361</v>
      </c>
      <c r="L188" s="13" t="s">
        <v>19</v>
      </c>
      <c r="M188" s="13" t="s">
        <v>19</v>
      </c>
      <c r="N188" t="str">
        <f>TEXT(Base_Data[[#This Row],[Offer date]],"YYY")</f>
        <v>2024</v>
      </c>
      <c r="O188" t="str">
        <f>TEXT(Base_Data[[#This Row],[Offer date]],"MMM")</f>
        <v>Mar</v>
      </c>
      <c r="P188" t="str">
        <f>"Q"&amp;ROUNDUP(MONTH(Base_Data[[#This Row],[Offer date]])/3,0)</f>
        <v>Q1</v>
      </c>
      <c r="Q188" t="str">
        <f>TEXT(Base_Data[[#This Row],[DOJ]],"MMM")</f>
        <v>Jun</v>
      </c>
      <c r="R188" t="str">
        <f>"Q"&amp;ROUNDUP(MONTH(Base_Data[[#This Row],[DOJ]])/3,0)</f>
        <v>Q2</v>
      </c>
      <c r="S188" s="12" t="str">
        <f>DATEDIF(Base_Data[[#This Row],[JD received date]],Base_Data[[#This Row],[DOJ]],"MD")&amp; " Days "
&amp;DATEDIF(Base_Data[[#This Row],[JD received date]],Base_Data[[#This Row],[DOJ]],"YM")&amp; " Months and "
&amp;DATEDIF(Base_Data[[#This Row],[JD received date]],Base_Data[[#This Row],[DOJ]],"Y") &amp;" Years"</f>
        <v>16 Days 7 Months and 0 Years</v>
      </c>
      <c r="T188" t="str">
        <f>DATEDIF(Base_Data[[#This Row],[JD received date]],Base_Data[[#This Row],[Offer date]],"D")&amp; " Days "
&amp; DATEDIF(Base_Data[[#This Row],[JD received date]],Base_Data[[#This Row],[Offer date]],"M")&amp; " Months and "
&amp;DATEDIF(Base_Data[[#This Row],[JD received date]],Base_Data[[#This Row],[Offer date]],"Y")&amp; " Years"</f>
        <v>137 Days 4 Months and 0 Years</v>
      </c>
      <c r="U188" t="str">
        <f>IF(Base_Data[[#This Row],[Offer Drop Date(if any)]]="","",
IF(ISNUMBER(Base_Data[[#This Row],[Offer Drop Date(if any)]]),
"Q" &amp;ROUNDUP(MONTH(Base_Data[[#This Row],[Offer Drop Date(if any)]]/3),0),""))</f>
        <v/>
      </c>
      <c r="V188" t="str">
        <f>IF(AND(Base_Data[[#This Row],[DOJ]]&lt;&gt;"",Base_Data[[#This Row],[DOJ]]&lt;=Base_Data[[#This Row],[JD received date]]+120),"Yes","No")</f>
        <v>No</v>
      </c>
      <c r="W188" t="str">
        <f>IF(OR(Base_Data[[#This Row],[Source]]="Direct", Base_Data[[#This Row],[Source]]="Referral"),"Internal Fill", "External Fill")</f>
        <v>Internal Fill</v>
      </c>
    </row>
    <row r="189" spans="1:23" x14ac:dyDescent="0.3">
      <c r="A189">
        <v>187</v>
      </c>
      <c r="B189" t="s">
        <v>41</v>
      </c>
      <c r="C189" t="s">
        <v>20</v>
      </c>
      <c r="D189" t="s">
        <v>21</v>
      </c>
      <c r="E189" t="s">
        <v>43</v>
      </c>
      <c r="F189" t="s">
        <v>26</v>
      </c>
      <c r="G189" t="s">
        <v>23</v>
      </c>
      <c r="H189" t="s">
        <v>36</v>
      </c>
      <c r="I189" s="13">
        <v>45425</v>
      </c>
      <c r="J189" s="13">
        <v>45329</v>
      </c>
      <c r="K189" s="13">
        <v>45362</v>
      </c>
      <c r="L189" s="13" t="s">
        <v>19</v>
      </c>
      <c r="M189" s="13" t="s">
        <v>19</v>
      </c>
      <c r="N189" t="str">
        <f>TEXT(Base_Data[[#This Row],[Offer date]],"YYY")</f>
        <v>2024</v>
      </c>
      <c r="O189" t="str">
        <f>TEXT(Base_Data[[#This Row],[Offer date]],"MMM")</f>
        <v>Mar</v>
      </c>
      <c r="P189" t="str">
        <f>"Q"&amp;ROUNDUP(MONTH(Base_Data[[#This Row],[Offer date]])/3,0)</f>
        <v>Q1</v>
      </c>
      <c r="Q189" t="str">
        <f>TEXT(Base_Data[[#This Row],[DOJ]],"MMM")</f>
        <v>May</v>
      </c>
      <c r="R189" t="str">
        <f>"Q"&amp;ROUNDUP(MONTH(Base_Data[[#This Row],[DOJ]])/3,0)</f>
        <v>Q2</v>
      </c>
      <c r="S189" s="12" t="str">
        <f>DATEDIF(Base_Data[[#This Row],[JD received date]],Base_Data[[#This Row],[DOJ]],"MD")&amp; " Days "
&amp;DATEDIF(Base_Data[[#This Row],[JD received date]],Base_Data[[#This Row],[DOJ]],"YM")&amp; " Months and "
&amp;DATEDIF(Base_Data[[#This Row],[JD received date]],Base_Data[[#This Row],[DOJ]],"Y") &amp;" Years"</f>
        <v>6 Days 3 Months and 0 Years</v>
      </c>
      <c r="T189" t="str">
        <f>DATEDIF(Base_Data[[#This Row],[JD received date]],Base_Data[[#This Row],[Offer date]],"D")&amp; " Days "
&amp; DATEDIF(Base_Data[[#This Row],[JD received date]],Base_Data[[#This Row],[Offer date]],"M")&amp; " Months and "
&amp;DATEDIF(Base_Data[[#This Row],[JD received date]],Base_Data[[#This Row],[Offer date]],"Y")&amp; " Years"</f>
        <v>33 Days 1 Months and 0 Years</v>
      </c>
      <c r="U189" t="str">
        <f>IF(Base_Data[[#This Row],[Offer Drop Date(if any)]]="","",
IF(ISNUMBER(Base_Data[[#This Row],[Offer Drop Date(if any)]]),
"Q" &amp;ROUNDUP(MONTH(Base_Data[[#This Row],[Offer Drop Date(if any)]]/3),0),""))</f>
        <v/>
      </c>
      <c r="V189" t="str">
        <f>IF(AND(Base_Data[[#This Row],[DOJ]]&lt;&gt;"",Base_Data[[#This Row],[DOJ]]&lt;=Base_Data[[#This Row],[JD received date]]+120),"Yes","No")</f>
        <v>Yes</v>
      </c>
      <c r="W189" t="str">
        <f>IF(OR(Base_Data[[#This Row],[Source]]="Direct", Base_Data[[#This Row],[Source]]="Referral"),"Internal Fill", "External Fill")</f>
        <v>Internal Fill</v>
      </c>
    </row>
    <row r="190" spans="1:23" x14ac:dyDescent="0.3">
      <c r="A190">
        <v>188</v>
      </c>
      <c r="B190" t="s">
        <v>38</v>
      </c>
      <c r="C190" t="s">
        <v>20</v>
      </c>
      <c r="D190" t="s">
        <v>21</v>
      </c>
      <c r="E190" t="s">
        <v>42</v>
      </c>
      <c r="F190" t="s">
        <v>22</v>
      </c>
      <c r="G190" t="s">
        <v>28</v>
      </c>
      <c r="H190" t="s">
        <v>36</v>
      </c>
      <c r="I190" s="13">
        <v>45427</v>
      </c>
      <c r="J190" s="13">
        <v>45348</v>
      </c>
      <c r="K190" s="13">
        <v>45363</v>
      </c>
      <c r="L190" s="13" t="s">
        <v>19</v>
      </c>
      <c r="M190" s="13" t="s">
        <v>19</v>
      </c>
      <c r="N190" t="str">
        <f>TEXT(Base_Data[[#This Row],[Offer date]],"YYY")</f>
        <v>2024</v>
      </c>
      <c r="O190" t="str">
        <f>TEXT(Base_Data[[#This Row],[Offer date]],"MMM")</f>
        <v>Mar</v>
      </c>
      <c r="P190" t="str">
        <f>"Q"&amp;ROUNDUP(MONTH(Base_Data[[#This Row],[Offer date]])/3,0)</f>
        <v>Q1</v>
      </c>
      <c r="Q190" t="str">
        <f>TEXT(Base_Data[[#This Row],[DOJ]],"MMM")</f>
        <v>May</v>
      </c>
      <c r="R190" t="str">
        <f>"Q"&amp;ROUNDUP(MONTH(Base_Data[[#This Row],[DOJ]])/3,0)</f>
        <v>Q2</v>
      </c>
      <c r="S190" s="12" t="str">
        <f>DATEDIF(Base_Data[[#This Row],[JD received date]],Base_Data[[#This Row],[DOJ]],"MD")&amp; " Days "
&amp;DATEDIF(Base_Data[[#This Row],[JD received date]],Base_Data[[#This Row],[DOJ]],"YM")&amp; " Months and "
&amp;DATEDIF(Base_Data[[#This Row],[JD received date]],Base_Data[[#This Row],[DOJ]],"Y") &amp;" Years"</f>
        <v>19 Days 2 Months and 0 Years</v>
      </c>
      <c r="T190" t="str">
        <f>DATEDIF(Base_Data[[#This Row],[JD received date]],Base_Data[[#This Row],[Offer date]],"D")&amp; " Days "
&amp; DATEDIF(Base_Data[[#This Row],[JD received date]],Base_Data[[#This Row],[Offer date]],"M")&amp; " Months and "
&amp;DATEDIF(Base_Data[[#This Row],[JD received date]],Base_Data[[#This Row],[Offer date]],"Y")&amp; " Years"</f>
        <v>15 Days 0 Months and 0 Years</v>
      </c>
      <c r="U190" t="str">
        <f>IF(Base_Data[[#This Row],[Offer Drop Date(if any)]]="","",
IF(ISNUMBER(Base_Data[[#This Row],[Offer Drop Date(if any)]]),
"Q" &amp;ROUNDUP(MONTH(Base_Data[[#This Row],[Offer Drop Date(if any)]]/3),0),""))</f>
        <v/>
      </c>
      <c r="V190" t="str">
        <f>IF(AND(Base_Data[[#This Row],[DOJ]]&lt;&gt;"",Base_Data[[#This Row],[DOJ]]&lt;=Base_Data[[#This Row],[JD received date]]+120),"Yes","No")</f>
        <v>Yes</v>
      </c>
      <c r="W190" t="str">
        <f>IF(OR(Base_Data[[#This Row],[Source]]="Direct", Base_Data[[#This Row],[Source]]="Referral"),"Internal Fill", "External Fill")</f>
        <v>Internal Fill</v>
      </c>
    </row>
    <row r="191" spans="1:23" x14ac:dyDescent="0.3">
      <c r="A191">
        <v>189</v>
      </c>
      <c r="B191" t="s">
        <v>37</v>
      </c>
      <c r="C191" t="s">
        <v>20</v>
      </c>
      <c r="D191" t="s">
        <v>21</v>
      </c>
      <c r="E191" t="s">
        <v>42</v>
      </c>
      <c r="F191" t="s">
        <v>22</v>
      </c>
      <c r="G191" t="s">
        <v>23</v>
      </c>
      <c r="H191" t="s">
        <v>36</v>
      </c>
      <c r="I191" s="13">
        <v>45434</v>
      </c>
      <c r="J191" s="13">
        <v>45301</v>
      </c>
      <c r="K191" s="13">
        <v>45364</v>
      </c>
      <c r="L191" s="13" t="s">
        <v>19</v>
      </c>
      <c r="M191" s="13" t="s">
        <v>19</v>
      </c>
      <c r="N191" t="str">
        <f>TEXT(Base_Data[[#This Row],[Offer date]],"YYY")</f>
        <v>2024</v>
      </c>
      <c r="O191" t="str">
        <f>TEXT(Base_Data[[#This Row],[Offer date]],"MMM")</f>
        <v>Mar</v>
      </c>
      <c r="P191" t="str">
        <f>"Q"&amp;ROUNDUP(MONTH(Base_Data[[#This Row],[Offer date]])/3,0)</f>
        <v>Q1</v>
      </c>
      <c r="Q191" t="str">
        <f>TEXT(Base_Data[[#This Row],[DOJ]],"MMM")</f>
        <v>May</v>
      </c>
      <c r="R191" t="str">
        <f>"Q"&amp;ROUNDUP(MONTH(Base_Data[[#This Row],[DOJ]])/3,0)</f>
        <v>Q2</v>
      </c>
      <c r="S191" s="12" t="str">
        <f>DATEDIF(Base_Data[[#This Row],[JD received date]],Base_Data[[#This Row],[DOJ]],"MD")&amp; " Days "
&amp;DATEDIF(Base_Data[[#This Row],[JD received date]],Base_Data[[#This Row],[DOJ]],"YM")&amp; " Months and "
&amp;DATEDIF(Base_Data[[#This Row],[JD received date]],Base_Data[[#This Row],[DOJ]],"Y") &amp;" Years"</f>
        <v>12 Days 4 Months and 0 Years</v>
      </c>
      <c r="T191" t="str">
        <f>DATEDIF(Base_Data[[#This Row],[JD received date]],Base_Data[[#This Row],[Offer date]],"D")&amp; " Days "
&amp; DATEDIF(Base_Data[[#This Row],[JD received date]],Base_Data[[#This Row],[Offer date]],"M")&amp; " Months and "
&amp;DATEDIF(Base_Data[[#This Row],[JD received date]],Base_Data[[#This Row],[Offer date]],"Y")&amp; " Years"</f>
        <v>63 Days 2 Months and 0 Years</v>
      </c>
      <c r="U191" t="str">
        <f>IF(Base_Data[[#This Row],[Offer Drop Date(if any)]]="","",
IF(ISNUMBER(Base_Data[[#This Row],[Offer Drop Date(if any)]]),
"Q" &amp;ROUNDUP(MONTH(Base_Data[[#This Row],[Offer Drop Date(if any)]]/3),0),""))</f>
        <v/>
      </c>
      <c r="V191" t="str">
        <f>IF(AND(Base_Data[[#This Row],[DOJ]]&lt;&gt;"",Base_Data[[#This Row],[DOJ]]&lt;=Base_Data[[#This Row],[JD received date]]+120),"Yes","No")</f>
        <v>No</v>
      </c>
      <c r="W191" t="str">
        <f>IF(OR(Base_Data[[#This Row],[Source]]="Direct", Base_Data[[#This Row],[Source]]="Referral"),"Internal Fill", "External Fill")</f>
        <v>Internal Fill</v>
      </c>
    </row>
    <row r="192" spans="1:23" x14ac:dyDescent="0.3">
      <c r="A192">
        <v>190</v>
      </c>
      <c r="B192" t="s">
        <v>41</v>
      </c>
      <c r="C192" t="s">
        <v>20</v>
      </c>
      <c r="D192" t="s">
        <v>21</v>
      </c>
      <c r="E192" t="s">
        <v>42</v>
      </c>
      <c r="F192" t="s">
        <v>79</v>
      </c>
      <c r="G192" t="s">
        <v>23</v>
      </c>
      <c r="H192" t="s">
        <v>36</v>
      </c>
      <c r="I192" s="13">
        <v>45390</v>
      </c>
      <c r="J192" s="13">
        <v>45337</v>
      </c>
      <c r="K192" s="13">
        <v>45366</v>
      </c>
      <c r="L192" s="13" t="s">
        <v>19</v>
      </c>
      <c r="M192" s="13" t="s">
        <v>19</v>
      </c>
      <c r="N192" t="str">
        <f>TEXT(Base_Data[[#This Row],[Offer date]],"YYY")</f>
        <v>2024</v>
      </c>
      <c r="O192" t="str">
        <f>TEXT(Base_Data[[#This Row],[Offer date]],"MMM")</f>
        <v>Mar</v>
      </c>
      <c r="P192" t="str">
        <f>"Q"&amp;ROUNDUP(MONTH(Base_Data[[#This Row],[Offer date]])/3,0)</f>
        <v>Q1</v>
      </c>
      <c r="Q192" t="str">
        <f>TEXT(Base_Data[[#This Row],[DOJ]],"MMM")</f>
        <v>Apr</v>
      </c>
      <c r="R192" t="str">
        <f>"Q"&amp;ROUNDUP(MONTH(Base_Data[[#This Row],[DOJ]])/3,0)</f>
        <v>Q2</v>
      </c>
      <c r="S192" s="12" t="str">
        <f>DATEDIF(Base_Data[[#This Row],[JD received date]],Base_Data[[#This Row],[DOJ]],"MD")&amp; " Days "
&amp;DATEDIF(Base_Data[[#This Row],[JD received date]],Base_Data[[#This Row],[DOJ]],"YM")&amp; " Months and "
&amp;DATEDIF(Base_Data[[#This Row],[JD received date]],Base_Data[[#This Row],[DOJ]],"Y") &amp;" Years"</f>
        <v>24 Days 1 Months and 0 Years</v>
      </c>
      <c r="T192" t="str">
        <f>DATEDIF(Base_Data[[#This Row],[JD received date]],Base_Data[[#This Row],[Offer date]],"D")&amp; " Days "
&amp; DATEDIF(Base_Data[[#This Row],[JD received date]],Base_Data[[#This Row],[Offer date]],"M")&amp; " Months and "
&amp;DATEDIF(Base_Data[[#This Row],[JD received date]],Base_Data[[#This Row],[Offer date]],"Y")&amp; " Years"</f>
        <v>29 Days 1 Months and 0 Years</v>
      </c>
      <c r="U192" t="str">
        <f>IF(Base_Data[[#This Row],[Offer Drop Date(if any)]]="","",
IF(ISNUMBER(Base_Data[[#This Row],[Offer Drop Date(if any)]]),
"Q" &amp;ROUNDUP(MONTH(Base_Data[[#This Row],[Offer Drop Date(if any)]]/3),0),""))</f>
        <v/>
      </c>
      <c r="V192" t="str">
        <f>IF(AND(Base_Data[[#This Row],[DOJ]]&lt;&gt;"",Base_Data[[#This Row],[DOJ]]&lt;=Base_Data[[#This Row],[JD received date]]+120),"Yes","No")</f>
        <v>Yes</v>
      </c>
      <c r="W192" t="str">
        <f>IF(OR(Base_Data[[#This Row],[Source]]="Direct", Base_Data[[#This Row],[Source]]="Referral"),"Internal Fill", "External Fill")</f>
        <v>Internal Fill</v>
      </c>
    </row>
  </sheetData>
  <mergeCells count="2">
    <mergeCell ref="A1:M1"/>
    <mergeCell ref="N1:W1"/>
  </mergeCells>
  <conditionalFormatting sqref="H2">
    <cfRule type="containsText" dxfId="1" priority="1" operator="containsText" text="Offer Drop">
      <formula>NOT(ISERROR(SEARCH("Offer Drop",H2)))</formula>
    </cfRule>
  </conditionalFormatting>
  <pageMargins left="0.7" right="0.7" top="0.75" bottom="0.75" header="0.3" footer="0.3"/>
  <pageSetup orientation="portrait" r:id="rId1"/>
  <headerFooter>
    <oddFooter>&amp;L_x000D_&amp;1#&amp;"Calibri"&amp;10&amp;K000000 Internal - General Use</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4F7A3-68A9-439C-BE33-7F35B5D12D29}">
  <dimension ref="A1:XFD28"/>
  <sheetViews>
    <sheetView workbookViewId="0">
      <selection activeCell="D16" sqref="D16"/>
    </sheetView>
  </sheetViews>
  <sheetFormatPr defaultRowHeight="14.4" x14ac:dyDescent="0.3"/>
  <cols>
    <col min="1" max="1" width="16.6640625" bestFit="1" customWidth="1"/>
    <col min="2" max="2" width="53.77734375" bestFit="1" customWidth="1"/>
    <col min="3" max="3" width="16.5546875" customWidth="1"/>
    <col min="4" max="4" width="65.44140625" customWidth="1"/>
    <col min="5" max="5" width="16.6640625" bestFit="1" customWidth="1"/>
    <col min="6" max="6" width="12" bestFit="1" customWidth="1"/>
    <col min="7" max="7" width="13.21875" bestFit="1" customWidth="1"/>
    <col min="8" max="8" width="14.77734375" bestFit="1" customWidth="1"/>
    <col min="9" max="9" width="14.109375" bestFit="1" customWidth="1"/>
    <col min="10" max="10" width="14.21875" bestFit="1" customWidth="1"/>
    <col min="11" max="11" width="11.5546875" bestFit="1" customWidth="1"/>
    <col min="12" max="12" width="14.33203125" bestFit="1" customWidth="1"/>
  </cols>
  <sheetData>
    <row r="1" spans="1:5 16384:16384" x14ac:dyDescent="0.3">
      <c r="A1" s="11" t="s">
        <v>73</v>
      </c>
    </row>
    <row r="2" spans="1:5 16384:16384" x14ac:dyDescent="0.3">
      <c r="A2" s="10" t="s">
        <v>59</v>
      </c>
      <c r="B2" s="10" t="s">
        <v>60</v>
      </c>
      <c r="C2" s="10" t="s">
        <v>61</v>
      </c>
      <c r="XFD2" s="14" t="s">
        <v>40</v>
      </c>
    </row>
    <row r="3" spans="1:5 16384:16384" x14ac:dyDescent="0.3">
      <c r="A3" s="9" t="s">
        <v>50</v>
      </c>
      <c r="B3" s="9" t="s">
        <v>62</v>
      </c>
      <c r="C3" s="9">
        <f>COUNTIFS(Base_Data[Status],"Joined")</f>
        <v>135</v>
      </c>
      <c r="XFD3" s="15" t="s">
        <v>39</v>
      </c>
    </row>
    <row r="4" spans="1:5 16384:16384" x14ac:dyDescent="0.3">
      <c r="A4" s="9" t="s">
        <v>51</v>
      </c>
      <c r="B4" s="9" t="s">
        <v>63</v>
      </c>
      <c r="C4" s="9">
        <f>COUNTIFS(Base_Data[Status],"Joined",Base_Data[Joined Within SLA Yes/No
(SLA is 120 days from JD received date)],"Yes")</f>
        <v>119</v>
      </c>
      <c r="E4" s="20"/>
      <c r="XFD4" s="14" t="s">
        <v>38</v>
      </c>
    </row>
    <row r="5" spans="1:5 16384:16384" x14ac:dyDescent="0.3">
      <c r="A5" s="9" t="s">
        <v>64</v>
      </c>
      <c r="B5" s="9" t="s">
        <v>65</v>
      </c>
      <c r="C5" s="28">
        <f>COUNTIFS(Base_Data[Status],"Joined",Base_Data[Joined Within SLA Yes/No
(SLA is 120 days from JD received date)],"Yes")/(COUNTIFS(Base_Data[Status],"Joined"))</f>
        <v>0.88148148148148153</v>
      </c>
      <c r="D5" s="20"/>
      <c r="XFD5" s="15" t="s">
        <v>37</v>
      </c>
    </row>
    <row r="6" spans="1:5 16384:16384" x14ac:dyDescent="0.3">
      <c r="A6" s="9" t="s">
        <v>52</v>
      </c>
      <c r="B6" s="9" t="s">
        <v>66</v>
      </c>
      <c r="C6" s="9">
        <f>COUNTIFS(Base_Data[Status], "Joined", Base_Data[Diversity Mix], "&lt;&gt;M")</f>
        <v>49</v>
      </c>
      <c r="XFD6" s="15" t="s">
        <v>41</v>
      </c>
    </row>
    <row r="7" spans="1:5 16384:16384" x14ac:dyDescent="0.3">
      <c r="A7" s="9" t="s">
        <v>53</v>
      </c>
      <c r="B7" s="9" t="s">
        <v>67</v>
      </c>
      <c r="C7" s="29">
        <f>COUNTIFS(Base_Data[Status],"Joined",Base_Data[Diversity Mix],"&lt;&gt;M")/(COUNTIFS(Base_Data[Status],"Joined"))</f>
        <v>0.36296296296296299</v>
      </c>
      <c r="D7" s="19"/>
      <c r="XFD7" s="30"/>
    </row>
    <row r="8" spans="1:5 16384:16384" x14ac:dyDescent="0.3">
      <c r="A8" s="9" t="s">
        <v>54</v>
      </c>
      <c r="B8" s="9" t="s">
        <v>68</v>
      </c>
      <c r="C8" s="9">
        <f>COUNTIFS(Base_Data[Status],"Offered")</f>
        <v>25</v>
      </c>
    </row>
    <row r="9" spans="1:5 16384:16384" x14ac:dyDescent="0.3">
      <c r="A9" s="9" t="s">
        <v>55</v>
      </c>
      <c r="B9" s="9" t="s">
        <v>69</v>
      </c>
      <c r="C9" s="9">
        <f>COUNTIFS(Base_Data[Status],"Offered", Base_Data[Diversity Mix], "&lt;&gt;M")</f>
        <v>9</v>
      </c>
    </row>
    <row r="10" spans="1:5 16384:16384" x14ac:dyDescent="0.3">
      <c r="A10" s="9" t="s">
        <v>56</v>
      </c>
      <c r="B10" s="9" t="s">
        <v>70</v>
      </c>
      <c r="C10" s="22">
        <f>COUNTIFS(Base_Data[Status],"Offered",Base_Data[Diversity Mix],"&lt;&gt;M")/COUNTIFS(Base_Data[Status],"Offered")</f>
        <v>0.36</v>
      </c>
      <c r="D10" s="19"/>
    </row>
    <row r="11" spans="1:5 16384:16384" x14ac:dyDescent="0.3">
      <c r="A11" s="9" t="s">
        <v>57</v>
      </c>
      <c r="B11" s="9" t="s">
        <v>71</v>
      </c>
      <c r="C11" s="9">
        <f>COUNTIFS(Base_Data[Status], "Joined",Base_Data[Source],"Direct")+
COUNTIFS(Base_Data[Status],"Joined",Base_Data[Source],"Referral")</f>
        <v>121</v>
      </c>
    </row>
    <row r="12" spans="1:5 16384:16384" x14ac:dyDescent="0.3">
      <c r="A12" s="9" t="s">
        <v>58</v>
      </c>
      <c r="B12" s="9" t="s">
        <v>72</v>
      </c>
      <c r="C12" s="22">
        <f>(COUNTIFS(Base_Data[Status],"Joined",Base_Data[Internal/External Fill
(Direct &amp; Referral is Internal fill)],"Internal Fill"))/COUNTIFS(Base_Data[Status],"Joined")</f>
        <v>0.89629629629629626</v>
      </c>
      <c r="D12" s="19"/>
    </row>
    <row r="15" spans="1:5 16384:16384" x14ac:dyDescent="0.3">
      <c r="A15" t="s">
        <v>74</v>
      </c>
    </row>
    <row r="16" spans="1:5 16384:16384" x14ac:dyDescent="0.3">
      <c r="A16" s="11" t="s">
        <v>1</v>
      </c>
      <c r="B16" s="16" t="s">
        <v>37</v>
      </c>
    </row>
    <row r="17" spans="1:4" x14ac:dyDescent="0.3">
      <c r="A17" s="11"/>
    </row>
    <row r="18" spans="1:4" x14ac:dyDescent="0.3">
      <c r="A18" s="10" t="s">
        <v>59</v>
      </c>
      <c r="B18" s="10" t="s">
        <v>60</v>
      </c>
      <c r="C18" s="10" t="s">
        <v>61</v>
      </c>
    </row>
    <row r="19" spans="1:4" x14ac:dyDescent="0.3">
      <c r="A19" s="9" t="s">
        <v>50</v>
      </c>
      <c r="B19" s="9" t="s">
        <v>62</v>
      </c>
      <c r="C19" s="9">
        <f>COUNTIFS(Base_Data[Service Line],$B$16,Base_Data[Status],"Joined")</f>
        <v>18</v>
      </c>
      <c r="D19" s="19"/>
    </row>
    <row r="20" spans="1:4" x14ac:dyDescent="0.3">
      <c r="A20" s="9" t="s">
        <v>51</v>
      </c>
      <c r="B20" s="9" t="s">
        <v>63</v>
      </c>
      <c r="C20" s="9">
        <f>COUNTIFS(Base_Data[Service Line],$B$16,Base_Data[Status],"Joined",Base_Data[Joined Within SLA Yes/No
(SLA is 120 days from JD received date)],"Yes")</f>
        <v>17</v>
      </c>
      <c r="D20" s="21"/>
    </row>
    <row r="21" spans="1:4" x14ac:dyDescent="0.3">
      <c r="A21" s="9" t="s">
        <v>64</v>
      </c>
      <c r="B21" s="9" t="s">
        <v>65</v>
      </c>
      <c r="C21" s="22">
        <f>(COUNTIFS(Base_Data[Service Line],$B$16,Base_Data[Status],"Joined",Base_Data[Joined Within SLA Yes/No
(SLA is 120 days from JD received date)],"Yes"))/(COUNTIFS(Base_Data[Service Line],$B$16))</f>
        <v>0.6071428571428571</v>
      </c>
      <c r="D21" s="31"/>
    </row>
    <row r="22" spans="1:4" x14ac:dyDescent="0.3">
      <c r="A22" s="9" t="s">
        <v>52</v>
      </c>
      <c r="B22" s="9" t="s">
        <v>66</v>
      </c>
      <c r="C22" s="9">
        <f>COUNTIFS(Base_Data[Service Line],$B$16,Base_Data[Status],"Joined",Base_Data[Diversity Mix],"&lt;&gt;M")</f>
        <v>7</v>
      </c>
    </row>
    <row r="23" spans="1:4" x14ac:dyDescent="0.3">
      <c r="A23" s="9" t="s">
        <v>53</v>
      </c>
      <c r="B23" s="9" t="s">
        <v>67</v>
      </c>
      <c r="C23" s="22">
        <f>COUNTIFS(Base_Data[Service Line],$B$16,Base_Data[Status],"Joined",Base_Data[Diversity Mix],"&lt;&gt;M")/(COUNTIFS(Base_Data[Service Line],$B$16,Base_Data[Status],"Joined"))</f>
        <v>0.3888888888888889</v>
      </c>
      <c r="D23" s="19"/>
    </row>
    <row r="24" spans="1:4" x14ac:dyDescent="0.3">
      <c r="A24" s="9" t="s">
        <v>54</v>
      </c>
      <c r="B24" s="9" t="s">
        <v>68</v>
      </c>
      <c r="C24" s="9">
        <f>COUNTIFS(Base_Data[Service Line],$B$16,Base_Data[Status],"Offered")</f>
        <v>5</v>
      </c>
    </row>
    <row r="25" spans="1:4" x14ac:dyDescent="0.3">
      <c r="A25" s="9" t="s">
        <v>55</v>
      </c>
      <c r="B25" s="9" t="s">
        <v>69</v>
      </c>
      <c r="C25" s="9">
        <f>COUNTIFS(Base_Data[Service Line],$B$16,Base_Data[Status],"Offered",Base_Data[Diversity Mix],"&lt;&gt;M")</f>
        <v>2</v>
      </c>
    </row>
    <row r="26" spans="1:4" x14ac:dyDescent="0.3">
      <c r="A26" s="9" t="s">
        <v>56</v>
      </c>
      <c r="B26" s="9" t="s">
        <v>70</v>
      </c>
      <c r="C26" s="22">
        <f>COUNTIFS(Base_Data[Service Line],$B$16,Base_Data[Status],"Offered",Base_Data[Diversity Mix],"&lt;&gt;M")/COUNTIFS(Base_Data[Service Line],$B$16,Base_Data[Status],"Offered")</f>
        <v>0.4</v>
      </c>
      <c r="D26" s="19"/>
    </row>
    <row r="27" spans="1:4" x14ac:dyDescent="0.3">
      <c r="A27" s="9" t="s">
        <v>57</v>
      </c>
      <c r="B27" s="9" t="s">
        <v>71</v>
      </c>
      <c r="C27" s="9" cm="1">
        <f t="array" ref="C27">SUM(COUNTIFS(Base_Data[Service Line],$B$16,Base_Data[Status],"Joined",Base_Data[Source],{"direct","Referral"}))</f>
        <v>16</v>
      </c>
    </row>
    <row r="28" spans="1:4" x14ac:dyDescent="0.3">
      <c r="A28" s="9" t="s">
        <v>58</v>
      </c>
      <c r="B28" s="9" t="s">
        <v>72</v>
      </c>
      <c r="C28" s="22">
        <f>(COUNTIFS(Base_Data[Service Line],$B$16,Base_Data[Status],"Joined",Base_Data[Internal/External Fill
(Direct &amp; Referral is Internal fill)],"Internal Fill"))/COUNTIFS(Base_Data[Service Line],$B$16,Base_Data[Status],"Joined")</f>
        <v>0.88888888888888884</v>
      </c>
    </row>
  </sheetData>
  <dataValidations count="1">
    <dataValidation type="list" allowBlank="1" showInputMessage="1" showErrorMessage="1" sqref="B16" xr:uid="{E83BD7B1-67D0-4510-BCD8-C624BEA240B8}">
      <formula1>$XFD$2:$XFD$6</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D5316-38A4-499E-902E-78276D3D8746}">
  <dimension ref="Q13"/>
  <sheetViews>
    <sheetView showGridLines="0" tabSelected="1" topLeftCell="A3" zoomScale="70" zoomScaleNormal="70" workbookViewId="0">
      <selection activeCell="AG14" sqref="AG14"/>
    </sheetView>
  </sheetViews>
  <sheetFormatPr defaultRowHeight="14.4" x14ac:dyDescent="0.3"/>
  <cols>
    <col min="1" max="16384" width="8.88671875" style="24"/>
  </cols>
  <sheetData>
    <row r="13" spans="17:17" x14ac:dyDescent="0.3">
      <c r="Q13" s="2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FD3BC-B770-4C7E-A5D8-DD440C138363}">
  <dimension ref="A1:O41"/>
  <sheetViews>
    <sheetView workbookViewId="0">
      <selection activeCell="A4" sqref="A4:B6"/>
    </sheetView>
  </sheetViews>
  <sheetFormatPr defaultRowHeight="14.4" x14ac:dyDescent="0.3"/>
  <cols>
    <col min="1" max="1" width="12.44140625" bestFit="1" customWidth="1"/>
    <col min="2" max="3" width="13.5546875" bestFit="1" customWidth="1"/>
    <col min="4" max="4" width="53.6640625" bestFit="1" customWidth="1"/>
    <col min="5" max="5" width="13.5546875" bestFit="1" customWidth="1"/>
    <col min="7" max="7" width="16.109375" bestFit="1" customWidth="1"/>
    <col min="8" max="8" width="15.5546875" bestFit="1" customWidth="1"/>
    <col min="9" max="9" width="10.44140625" bestFit="1" customWidth="1"/>
    <col min="10" max="10" width="10.5546875" bestFit="1" customWidth="1"/>
    <col min="11" max="11" width="13.5546875" bestFit="1" customWidth="1"/>
    <col min="12" max="12" width="15" bestFit="1" customWidth="1"/>
    <col min="13" max="13" width="13.5546875" bestFit="1" customWidth="1"/>
    <col min="14" max="14" width="8.33203125" bestFit="1" customWidth="1"/>
    <col min="15" max="15" width="3" bestFit="1" customWidth="1"/>
    <col min="16" max="16" width="2.21875" bestFit="1" customWidth="1"/>
    <col min="17" max="17" width="10.5546875" bestFit="1" customWidth="1"/>
  </cols>
  <sheetData>
    <row r="1" spans="1:15" x14ac:dyDescent="0.3">
      <c r="C1" t="s">
        <v>93</v>
      </c>
      <c r="D1" s="17" t="s">
        <v>7</v>
      </c>
      <c r="E1" t="s">
        <v>36</v>
      </c>
      <c r="F1">
        <v>11</v>
      </c>
      <c r="G1" s="17" t="s">
        <v>7</v>
      </c>
      <c r="H1" t="s">
        <v>36</v>
      </c>
      <c r="J1" s="17" t="s">
        <v>7</v>
      </c>
      <c r="K1" t="s">
        <v>36</v>
      </c>
      <c r="M1" s="17" t="s">
        <v>7</v>
      </c>
      <c r="N1" t="s">
        <v>24</v>
      </c>
    </row>
    <row r="2" spans="1:15" x14ac:dyDescent="0.3">
      <c r="A2" t="s">
        <v>90</v>
      </c>
    </row>
    <row r="3" spans="1:15" x14ac:dyDescent="0.3">
      <c r="A3" s="17" t="s">
        <v>81</v>
      </c>
      <c r="B3" t="s">
        <v>83</v>
      </c>
      <c r="D3" s="17" t="s">
        <v>81</v>
      </c>
      <c r="E3" t="s">
        <v>83</v>
      </c>
      <c r="G3" s="17" t="s">
        <v>81</v>
      </c>
      <c r="H3" t="s">
        <v>83</v>
      </c>
      <c r="I3">
        <v>12</v>
      </c>
      <c r="J3" s="17" t="s">
        <v>81</v>
      </c>
      <c r="K3" t="s">
        <v>83</v>
      </c>
      <c r="L3">
        <v>1</v>
      </c>
      <c r="M3" t="s">
        <v>83</v>
      </c>
    </row>
    <row r="4" spans="1:15" x14ac:dyDescent="0.3">
      <c r="A4" s="18" t="s">
        <v>24</v>
      </c>
      <c r="B4" s="34">
        <v>135</v>
      </c>
      <c r="C4">
        <f>GETPIVOTDATA("Status",$A$3,"Status","Joined")</f>
        <v>135</v>
      </c>
      <c r="D4" s="18" t="s">
        <v>42</v>
      </c>
      <c r="E4" s="34">
        <v>15</v>
      </c>
      <c r="G4" s="18" t="s">
        <v>85</v>
      </c>
      <c r="H4" s="34">
        <v>8</v>
      </c>
      <c r="J4" s="18" t="s">
        <v>85</v>
      </c>
      <c r="K4" s="19">
        <v>0.32</v>
      </c>
      <c r="M4" s="34">
        <v>135</v>
      </c>
    </row>
    <row r="5" spans="1:15" x14ac:dyDescent="0.3">
      <c r="A5" s="18" t="s">
        <v>27</v>
      </c>
      <c r="B5" s="34">
        <v>30</v>
      </c>
      <c r="C5">
        <f>GETPIVOTDATA("Status",$A$3,"Status","Offer Drop")</f>
        <v>30</v>
      </c>
      <c r="D5" s="18" t="s">
        <v>43</v>
      </c>
      <c r="E5" s="34">
        <v>5</v>
      </c>
      <c r="G5" s="18" t="s">
        <v>84</v>
      </c>
      <c r="H5" s="34">
        <v>16</v>
      </c>
      <c r="J5" s="18" t="s">
        <v>84</v>
      </c>
      <c r="K5" s="19">
        <v>0.64</v>
      </c>
    </row>
    <row r="6" spans="1:15" x14ac:dyDescent="0.3">
      <c r="A6" s="18" t="s">
        <v>36</v>
      </c>
      <c r="B6" s="34">
        <v>25</v>
      </c>
      <c r="C6">
        <f>GETPIVOTDATA("Status",$A$3,"Status","Offered")</f>
        <v>25</v>
      </c>
      <c r="D6" s="18" t="s">
        <v>44</v>
      </c>
      <c r="E6" s="34">
        <v>5</v>
      </c>
      <c r="G6" s="18" t="s">
        <v>25</v>
      </c>
      <c r="H6" s="34">
        <v>1</v>
      </c>
      <c r="J6" s="18" t="s">
        <v>25</v>
      </c>
      <c r="K6" s="19">
        <v>0.04</v>
      </c>
    </row>
    <row r="7" spans="1:15" x14ac:dyDescent="0.3">
      <c r="A7" s="18" t="s">
        <v>82</v>
      </c>
      <c r="B7" s="34">
        <v>190</v>
      </c>
      <c r="C7">
        <f>GETPIVOTDATA("Status",$A$3)</f>
        <v>190</v>
      </c>
      <c r="D7" s="18" t="s">
        <v>82</v>
      </c>
      <c r="E7" s="34">
        <v>25</v>
      </c>
      <c r="F7">
        <f>GETPIVOTDATA("Status",$D$3)</f>
        <v>25</v>
      </c>
      <c r="G7" s="18" t="s">
        <v>82</v>
      </c>
      <c r="H7" s="34">
        <v>25</v>
      </c>
      <c r="J7" s="18" t="s">
        <v>82</v>
      </c>
      <c r="K7" s="19">
        <v>1</v>
      </c>
      <c r="M7" s="23" t="s">
        <v>83</v>
      </c>
    </row>
    <row r="8" spans="1:15" x14ac:dyDescent="0.3">
      <c r="A8" t="s">
        <v>91</v>
      </c>
      <c r="M8">
        <f>GETPIVOTDATA("Status",$M$3)</f>
        <v>135</v>
      </c>
    </row>
    <row r="9" spans="1:15" x14ac:dyDescent="0.3">
      <c r="A9" s="17" t="s">
        <v>7</v>
      </c>
      <c r="B9" t="s">
        <v>24</v>
      </c>
      <c r="D9" s="17" t="s">
        <v>7</v>
      </c>
      <c r="E9" t="s">
        <v>24</v>
      </c>
    </row>
    <row r="10" spans="1:15" x14ac:dyDescent="0.3">
      <c r="L10" s="18"/>
      <c r="M10" s="18"/>
      <c r="N10" s="18"/>
      <c r="O10" s="18"/>
    </row>
    <row r="11" spans="1:15" x14ac:dyDescent="0.3">
      <c r="A11" s="17" t="s">
        <v>81</v>
      </c>
      <c r="B11" t="s">
        <v>83</v>
      </c>
      <c r="C11" t="s">
        <v>94</v>
      </c>
      <c r="D11" s="17" t="s">
        <v>81</v>
      </c>
      <c r="E11" t="s">
        <v>83</v>
      </c>
      <c r="F11">
        <v>14</v>
      </c>
      <c r="G11" s="17" t="s">
        <v>81</v>
      </c>
      <c r="H11" t="s">
        <v>83</v>
      </c>
      <c r="L11" s="18"/>
      <c r="M11" s="18"/>
      <c r="N11" s="18"/>
      <c r="O11" s="18"/>
    </row>
    <row r="12" spans="1:15" x14ac:dyDescent="0.3">
      <c r="A12" s="18" t="s">
        <v>85</v>
      </c>
      <c r="B12" s="34">
        <v>43</v>
      </c>
      <c r="D12" s="18" t="s">
        <v>87</v>
      </c>
      <c r="E12" s="34">
        <v>14</v>
      </c>
      <c r="G12" s="18" t="s">
        <v>87</v>
      </c>
      <c r="H12" s="19">
        <v>0.10526315789473684</v>
      </c>
      <c r="I12" s="19">
        <f>GETPIVOTDATA("Status",$G$11,"Internal/External Fill
(Direct &amp; Referral is Internal fill)","External Fill")</f>
        <v>0.10526315789473684</v>
      </c>
      <c r="L12" s="18"/>
      <c r="M12" s="18"/>
      <c r="N12" s="18"/>
      <c r="O12" s="18"/>
    </row>
    <row r="13" spans="1:15" x14ac:dyDescent="0.3">
      <c r="A13" s="18" t="s">
        <v>84</v>
      </c>
      <c r="B13" s="34">
        <v>86</v>
      </c>
      <c r="D13" s="18" t="s">
        <v>88</v>
      </c>
      <c r="E13" s="34">
        <v>121</v>
      </c>
      <c r="G13" s="18" t="s">
        <v>88</v>
      </c>
      <c r="H13" s="19">
        <v>0.89473684210526316</v>
      </c>
      <c r="I13" s="19">
        <f>GETPIVOTDATA("Status",$G$11,"Internal/External Fill
(Direct &amp; Referral is Internal fill)","Internal Fill")</f>
        <v>0.89473684210526316</v>
      </c>
      <c r="L13" s="18"/>
      <c r="M13" s="18"/>
      <c r="N13" s="18"/>
      <c r="O13" s="18"/>
    </row>
    <row r="14" spans="1:15" x14ac:dyDescent="0.3">
      <c r="A14" s="18" t="s">
        <v>25</v>
      </c>
      <c r="B14" s="34">
        <v>6</v>
      </c>
      <c r="D14" s="18" t="s">
        <v>82</v>
      </c>
      <c r="E14" s="34">
        <v>135</v>
      </c>
      <c r="G14" s="18" t="s">
        <v>82</v>
      </c>
      <c r="H14" s="19">
        <v>1</v>
      </c>
      <c r="I14" s="19">
        <f>GETPIVOTDATA("Status",$G$11)</f>
        <v>1</v>
      </c>
      <c r="L14" s="18"/>
      <c r="M14" s="18"/>
      <c r="N14" s="18"/>
      <c r="O14" s="18"/>
    </row>
    <row r="15" spans="1:15" ht="12.6" customHeight="1" x14ac:dyDescent="0.3">
      <c r="A15" s="18" t="s">
        <v>82</v>
      </c>
      <c r="B15" s="34">
        <v>135</v>
      </c>
      <c r="L15" s="18"/>
      <c r="M15" s="18"/>
      <c r="N15" s="18"/>
      <c r="O15" s="18"/>
    </row>
    <row r="16" spans="1:15" x14ac:dyDescent="0.3">
      <c r="A16" s="17" t="s">
        <v>7</v>
      </c>
      <c r="B16" t="s">
        <v>24</v>
      </c>
      <c r="L16" s="18"/>
      <c r="M16" s="18"/>
      <c r="N16" s="18"/>
      <c r="O16" s="18"/>
    </row>
    <row r="17" spans="1:12" x14ac:dyDescent="0.3">
      <c r="L17" s="18"/>
    </row>
    <row r="18" spans="1:12" x14ac:dyDescent="0.3">
      <c r="A18" s="17" t="s">
        <v>81</v>
      </c>
      <c r="B18" t="s">
        <v>83</v>
      </c>
      <c r="L18" s="18"/>
    </row>
    <row r="19" spans="1:12" x14ac:dyDescent="0.3">
      <c r="A19" s="18" t="s">
        <v>85</v>
      </c>
      <c r="B19" s="19">
        <v>0.31851851851851853</v>
      </c>
      <c r="C19" t="s">
        <v>95</v>
      </c>
      <c r="D19" s="17" t="s">
        <v>81</v>
      </c>
      <c r="E19" t="s">
        <v>83</v>
      </c>
      <c r="G19" s="17" t="s">
        <v>7</v>
      </c>
      <c r="H19" t="s">
        <v>24</v>
      </c>
      <c r="L19" s="18"/>
    </row>
    <row r="20" spans="1:12" x14ac:dyDescent="0.3">
      <c r="A20" s="18" t="s">
        <v>84</v>
      </c>
      <c r="B20" s="19">
        <v>0.63703703703703707</v>
      </c>
      <c r="D20" s="18" t="s">
        <v>24</v>
      </c>
      <c r="E20" s="34">
        <v>135</v>
      </c>
      <c r="L20" s="18"/>
    </row>
    <row r="21" spans="1:12" x14ac:dyDescent="0.3">
      <c r="A21" s="18" t="s">
        <v>25</v>
      </c>
      <c r="B21" s="19">
        <v>4.4444444444444446E-2</v>
      </c>
      <c r="D21" s="18" t="s">
        <v>27</v>
      </c>
      <c r="E21" s="34">
        <v>30</v>
      </c>
      <c r="F21">
        <v>16</v>
      </c>
      <c r="G21" s="17" t="s">
        <v>83</v>
      </c>
      <c r="H21" s="17" t="s">
        <v>86</v>
      </c>
    </row>
    <row r="22" spans="1:12" x14ac:dyDescent="0.3">
      <c r="A22" s="18" t="s">
        <v>82</v>
      </c>
      <c r="B22" s="19">
        <v>1</v>
      </c>
      <c r="D22" s="18" t="s">
        <v>36</v>
      </c>
      <c r="E22" s="34">
        <v>25</v>
      </c>
      <c r="G22" s="17" t="s">
        <v>81</v>
      </c>
      <c r="H22" t="s">
        <v>87</v>
      </c>
      <c r="I22" t="s">
        <v>88</v>
      </c>
      <c r="J22" t="s">
        <v>82</v>
      </c>
    </row>
    <row r="23" spans="1:12" x14ac:dyDescent="0.3">
      <c r="A23" t="s">
        <v>92</v>
      </c>
      <c r="D23" s="18" t="s">
        <v>82</v>
      </c>
      <c r="E23" s="34">
        <v>190</v>
      </c>
      <c r="G23" s="18" t="s">
        <v>29</v>
      </c>
      <c r="H23" s="34">
        <v>14</v>
      </c>
      <c r="I23" s="34"/>
      <c r="J23" s="34">
        <v>14</v>
      </c>
    </row>
    <row r="24" spans="1:12" x14ac:dyDescent="0.3">
      <c r="G24" s="18" t="s">
        <v>23</v>
      </c>
      <c r="H24" s="34"/>
      <c r="I24" s="34">
        <v>102</v>
      </c>
      <c r="J24" s="34">
        <v>102</v>
      </c>
    </row>
    <row r="25" spans="1:12" x14ac:dyDescent="0.3">
      <c r="D25" s="17" t="s">
        <v>47</v>
      </c>
      <c r="E25" t="s">
        <v>89</v>
      </c>
      <c r="G25" s="18" t="s">
        <v>28</v>
      </c>
      <c r="H25" s="34"/>
      <c r="I25" s="34">
        <v>19</v>
      </c>
      <c r="J25" s="34">
        <v>19</v>
      </c>
    </row>
    <row r="26" spans="1:12" x14ac:dyDescent="0.3">
      <c r="D26" s="17" t="s">
        <v>7</v>
      </c>
      <c r="E26" t="s">
        <v>24</v>
      </c>
      <c r="G26" s="18" t="s">
        <v>82</v>
      </c>
      <c r="H26" s="34">
        <v>14</v>
      </c>
      <c r="I26" s="34">
        <v>121</v>
      </c>
      <c r="J26" s="34">
        <v>135</v>
      </c>
    </row>
    <row r="27" spans="1:12" x14ac:dyDescent="0.3">
      <c r="A27" s="17" t="s">
        <v>7</v>
      </c>
      <c r="B27" t="s">
        <v>24</v>
      </c>
      <c r="D27" s="18"/>
    </row>
    <row r="28" spans="1:12" x14ac:dyDescent="0.3">
      <c r="A28" s="17" t="s">
        <v>47</v>
      </c>
      <c r="B28" t="s">
        <v>89</v>
      </c>
      <c r="D28" s="17" t="s">
        <v>81</v>
      </c>
      <c r="E28" t="s">
        <v>83</v>
      </c>
      <c r="G28" s="23"/>
      <c r="H28" s="23"/>
    </row>
    <row r="29" spans="1:12" x14ac:dyDescent="0.3">
      <c r="D29" s="18" t="s">
        <v>42</v>
      </c>
      <c r="E29" s="34">
        <v>82</v>
      </c>
    </row>
    <row r="30" spans="1:12" x14ac:dyDescent="0.3">
      <c r="A30" s="17" t="s">
        <v>81</v>
      </c>
      <c r="B30" t="s">
        <v>83</v>
      </c>
      <c r="D30" s="18" t="s">
        <v>43</v>
      </c>
      <c r="E30" s="34">
        <v>28</v>
      </c>
    </row>
    <row r="31" spans="1:12" x14ac:dyDescent="0.3">
      <c r="A31" s="18" t="s">
        <v>42</v>
      </c>
      <c r="B31" s="34">
        <v>82</v>
      </c>
      <c r="D31" s="18" t="s">
        <v>44</v>
      </c>
      <c r="E31" s="34">
        <v>9</v>
      </c>
      <c r="G31" s="18"/>
    </row>
    <row r="32" spans="1:12" x14ac:dyDescent="0.3">
      <c r="A32" s="18" t="s">
        <v>43</v>
      </c>
      <c r="B32" s="34">
        <v>28</v>
      </c>
      <c r="D32" s="18" t="s">
        <v>82</v>
      </c>
      <c r="E32" s="34">
        <v>119</v>
      </c>
      <c r="G32" s="17" t="s">
        <v>47</v>
      </c>
      <c r="H32" t="s">
        <v>96</v>
      </c>
    </row>
    <row r="33" spans="1:8" x14ac:dyDescent="0.3">
      <c r="A33" s="18" t="s">
        <v>44</v>
      </c>
      <c r="B33" s="34">
        <v>9</v>
      </c>
      <c r="G33" s="17" t="s">
        <v>7</v>
      </c>
      <c r="H33" t="s">
        <v>24</v>
      </c>
    </row>
    <row r="34" spans="1:8" x14ac:dyDescent="0.3">
      <c r="A34" s="18" t="s">
        <v>82</v>
      </c>
      <c r="B34" s="34">
        <v>119</v>
      </c>
      <c r="D34" s="9" t="s">
        <v>65</v>
      </c>
      <c r="E34" s="19">
        <f>GETPIVOTDATA("Status",$D$28)/GETPIVOTDATA("Status",$D$11)</f>
        <v>0.88148148148148153</v>
      </c>
      <c r="G34" s="18"/>
    </row>
    <row r="35" spans="1:8" x14ac:dyDescent="0.3">
      <c r="B35">
        <f>GETPIVOTDATA("Status",$A$30)</f>
        <v>119</v>
      </c>
      <c r="D35" s="9" t="s">
        <v>97</v>
      </c>
      <c r="E35" s="19">
        <f>GETPIVOTDATA("Status",$G$35)/GETPIVOTDATA("Status",$D$11)</f>
        <v>0.11851851851851852</v>
      </c>
      <c r="G35" s="17" t="s">
        <v>81</v>
      </c>
      <c r="H35" t="s">
        <v>83</v>
      </c>
    </row>
    <row r="36" spans="1:8" x14ac:dyDescent="0.3">
      <c r="E36" s="19">
        <f>GETPIVOTDATA("Status",$G$11)</f>
        <v>1</v>
      </c>
      <c r="G36" s="18" t="s">
        <v>42</v>
      </c>
      <c r="H36" s="34">
        <v>10</v>
      </c>
    </row>
    <row r="37" spans="1:8" x14ac:dyDescent="0.3">
      <c r="A37" s="23" t="s">
        <v>81</v>
      </c>
      <c r="B37" s="23" t="s">
        <v>83</v>
      </c>
      <c r="G37" s="18" t="s">
        <v>43</v>
      </c>
      <c r="H37" s="34">
        <v>4</v>
      </c>
    </row>
    <row r="38" spans="1:8" x14ac:dyDescent="0.3">
      <c r="A38" s="18" t="s">
        <v>42</v>
      </c>
      <c r="B38">
        <v>82</v>
      </c>
      <c r="G38" s="18" t="s">
        <v>44</v>
      </c>
      <c r="H38" s="34">
        <v>2</v>
      </c>
    </row>
    <row r="39" spans="1:8" x14ac:dyDescent="0.3">
      <c r="A39" s="18" t="s">
        <v>43</v>
      </c>
      <c r="B39">
        <v>28</v>
      </c>
      <c r="G39" s="18" t="s">
        <v>82</v>
      </c>
      <c r="H39" s="34">
        <v>16</v>
      </c>
    </row>
    <row r="40" spans="1:8" x14ac:dyDescent="0.3">
      <c r="A40" s="18" t="s">
        <v>44</v>
      </c>
      <c r="B40">
        <v>9</v>
      </c>
    </row>
    <row r="41" spans="1:8" x14ac:dyDescent="0.3">
      <c r="A41" s="25" t="s">
        <v>82</v>
      </c>
      <c r="B41" s="26">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EF3D1-505F-41AD-91B2-11A5FC531745}">
  <dimension ref="A1:Z191"/>
  <sheetViews>
    <sheetView topLeftCell="A2" workbookViewId="0">
      <selection activeCell="I17" sqref="I17"/>
    </sheetView>
  </sheetViews>
  <sheetFormatPr defaultRowHeight="14.4" x14ac:dyDescent="0.3"/>
  <cols>
    <col min="1" max="1" width="8.109375" customWidth="1"/>
    <col min="2" max="2" width="19.44140625" bestFit="1" customWidth="1"/>
    <col min="3" max="3" width="10.5546875" bestFit="1" customWidth="1"/>
    <col min="4" max="4" width="16" bestFit="1" customWidth="1"/>
    <col min="5" max="5" width="8.109375" customWidth="1"/>
    <col min="6" max="6" width="15.33203125" customWidth="1"/>
    <col min="7" max="7" width="19" customWidth="1"/>
    <col min="8" max="8" width="10.6640625" bestFit="1" customWidth="1"/>
    <col min="9" max="9" width="11.44140625" bestFit="1" customWidth="1"/>
    <col min="10" max="10" width="18.6640625" customWidth="1"/>
    <col min="11" max="11" width="12.5546875" customWidth="1"/>
    <col min="12" max="12" width="18.6640625" bestFit="1" customWidth="1"/>
    <col min="13" max="14" width="13.6640625" customWidth="1"/>
    <col min="15" max="15" width="15" customWidth="1"/>
    <col min="16" max="16" width="16.33203125" customWidth="1"/>
    <col min="17" max="17" width="13.5546875" customWidth="1"/>
    <col min="18" max="18" width="15.33203125" style="7" customWidth="1"/>
    <col min="19" max="21" width="12.5546875" customWidth="1"/>
    <col min="22" max="22" width="31.109375" customWidth="1"/>
    <col min="23" max="23" width="26.88671875" customWidth="1"/>
    <col min="24" max="24" width="23.33203125" customWidth="1"/>
    <col min="25" max="25" width="38.77734375" customWidth="1"/>
    <col min="26" max="26" width="29.21875" customWidth="1"/>
    <col min="27" max="27" width="17.33203125" customWidth="1"/>
    <col min="28" max="28" width="6.5546875" customWidth="1"/>
    <col min="29" max="29" width="12.5546875" bestFit="1" customWidth="1"/>
    <col min="30" max="30" width="12.6640625" bestFit="1" customWidth="1"/>
    <col min="31" max="31" width="14.6640625" bestFit="1" customWidth="1"/>
  </cols>
  <sheetData>
    <row r="1" spans="1:26" ht="41.4" x14ac:dyDescent="0.3">
      <c r="A1" s="1" t="s">
        <v>0</v>
      </c>
      <c r="B1" s="2" t="s">
        <v>1</v>
      </c>
      <c r="C1" s="2" t="s">
        <v>2</v>
      </c>
      <c r="D1" s="2" t="s">
        <v>3</v>
      </c>
      <c r="E1" s="2" t="s">
        <v>4</v>
      </c>
      <c r="F1" s="2" t="s">
        <v>5</v>
      </c>
      <c r="G1" s="2" t="s">
        <v>6</v>
      </c>
      <c r="H1" s="4" t="s">
        <v>7</v>
      </c>
      <c r="I1" s="3" t="s">
        <v>8</v>
      </c>
      <c r="J1" s="3" t="s">
        <v>9</v>
      </c>
      <c r="K1" s="2" t="s">
        <v>10</v>
      </c>
      <c r="L1" s="3" t="s">
        <v>11</v>
      </c>
      <c r="M1" s="3" t="s">
        <v>12</v>
      </c>
      <c r="N1" s="3" t="s">
        <v>98</v>
      </c>
      <c r="O1" s="5" t="s">
        <v>13</v>
      </c>
      <c r="P1" s="5" t="s">
        <v>14</v>
      </c>
      <c r="Q1" s="5" t="s">
        <v>15</v>
      </c>
      <c r="R1" s="6" t="s">
        <v>16</v>
      </c>
      <c r="S1" s="5" t="s">
        <v>17</v>
      </c>
      <c r="T1" s="5" t="s">
        <v>99</v>
      </c>
      <c r="U1" s="5" t="s">
        <v>100</v>
      </c>
      <c r="V1" s="8" t="s">
        <v>45</v>
      </c>
      <c r="W1" s="8" t="s">
        <v>46</v>
      </c>
      <c r="X1" s="5" t="s">
        <v>18</v>
      </c>
      <c r="Y1" s="8" t="s">
        <v>47</v>
      </c>
      <c r="Z1" s="8" t="s">
        <v>48</v>
      </c>
    </row>
    <row r="2" spans="1:26" x14ac:dyDescent="0.3">
      <c r="A2">
        <v>1</v>
      </c>
      <c r="B2" t="s">
        <v>40</v>
      </c>
      <c r="C2" t="s">
        <v>20</v>
      </c>
      <c r="D2" t="s">
        <v>21</v>
      </c>
      <c r="E2" t="s">
        <v>43</v>
      </c>
      <c r="F2" t="s">
        <v>84</v>
      </c>
      <c r="G2" t="s">
        <v>23</v>
      </c>
      <c r="H2" t="s">
        <v>24</v>
      </c>
      <c r="I2" s="13">
        <v>45023</v>
      </c>
      <c r="J2" s="13">
        <v>44917</v>
      </c>
      <c r="K2" s="13">
        <v>44930</v>
      </c>
      <c r="L2" s="13" t="s">
        <v>19</v>
      </c>
      <c r="M2" s="13" t="s">
        <v>19</v>
      </c>
      <c r="N2" s="13" t="str">
        <f>"Quat"&amp;ROUNDUP(MONTH(Base_Data4[[#This Row],[DOJ]])/3,0)</f>
        <v>Quat2</v>
      </c>
      <c r="O2" t="str">
        <f>TEXT(Base_Data4[[#This Row],[Offer date]],"YYY")</f>
        <v>2023</v>
      </c>
      <c r="P2" t="str">
        <f>TEXT(Base_Data4[[#This Row],[Offer date]],"MMM")</f>
        <v>Jan</v>
      </c>
      <c r="Q2" t="str">
        <f>"Q"&amp;ROUNDUP(MONTH(Base_Data4[[#This Row],[Offer date]])/3,0)</f>
        <v>Q1</v>
      </c>
      <c r="R2" t="str">
        <f>TEXT(Base_Data4[[#This Row],[DOJ]],"MMM")</f>
        <v>Apr</v>
      </c>
      <c r="S2" t="str">
        <f>"Q"&amp;ROUNDUP(MONTH(Base_Data4[[#This Row],[DOJ]])/3,0)</f>
        <v>Q2</v>
      </c>
      <c r="T2" t="str">
        <f>DATEDIF(Base_Data4[[#This Row],[Offer date]],Base_Data4[[#This Row],[DOJ]],"MD")&amp; "Days"</f>
        <v>3Days</v>
      </c>
      <c r="U2" t="str">
        <f>DATEDIF(Base_Data4[[#This Row],[JD received date]],Base_Data4[[#This Row],[Offer date]],"D")&amp;"Days"
&amp;DATEDIF(Base_Data4[[#This Row],[JD received date]],Base_Data4[[#This Row],[Offer date]],"M")&amp;"MM"
&amp;DATEDIF(Base_Data4[[#This Row],[JD received date]],Base_Data4[[#This Row],[Offer date]],"Y")&amp;"YY"</f>
        <v>13Days0MM0YY</v>
      </c>
      <c r="V2" s="12" t="str">
        <f>DATEDIF(Base_Data4[[#This Row],[JD received date]],Base_Data4[[#This Row],[DOJ]],"mD")&amp; " Days "
&amp;DATEDIF(Base_Data4[[#This Row],[JD received date]],Base_Data4[[#This Row],[DOJ]],"YM")&amp; " Months and "
&amp;DATEDIF(Base_Data4[[#This Row],[JD received date]],Base_Data4[[#This Row],[DOJ]],"Y") &amp;" Years"</f>
        <v>16 Days 3 Months and 0 Years</v>
      </c>
      <c r="W2" t="str">
        <f>DATEDIF(Base_Data4[[#This Row],[JD received date]],Base_Data4[[#This Row],[Offer date]],"D")&amp; " Days "
&amp; DATEDIF(Base_Data4[[#This Row],[JD received date]],Base_Data4[[#This Row],[Offer date]],"M")&amp; " Months and "
&amp;DATEDIF(Base_Data4[[#This Row],[JD received date]],Base_Data4[[#This Row],[Offer date]],"Y")&amp; " Years"</f>
        <v>13 Days 0 Months and 0 Years</v>
      </c>
      <c r="X2" t="str">
        <f>IF(Base_Data4[[#This Row],[Offer Drop Date(if any)]]="","",
IF(ISNUMBER(Base_Data4[[#This Row],[Offer Drop Date(if any)]]),
"Q" &amp;ROUNDUP(MONTH(Base_Data4[[#This Row],[Offer Drop Date(if any)]]/3),0),""))</f>
        <v/>
      </c>
      <c r="Y2" t="str">
        <f>IF(AND(Base_Data4[[#This Row],[DOJ]]&lt;&gt;"",Base_Data4[[#This Row],[DOJ]]&lt;=Base_Data4[[#This Row],[JD received date]]+120),"Yes","No")</f>
        <v>Yes</v>
      </c>
      <c r="Z2" t="str">
        <f>IF(OR(Base_Data4[[#This Row],[Source]]="Direct", Base_Data4[[#This Row],[Source]]="Referral"),"Internal Fill", "External Fill")</f>
        <v>Internal Fill</v>
      </c>
    </row>
    <row r="3" spans="1:26" x14ac:dyDescent="0.3">
      <c r="A3">
        <v>2</v>
      </c>
      <c r="B3" t="s">
        <v>40</v>
      </c>
      <c r="C3" t="s">
        <v>20</v>
      </c>
      <c r="D3" t="s">
        <v>21</v>
      </c>
      <c r="E3" t="s">
        <v>44</v>
      </c>
      <c r="F3" t="s">
        <v>85</v>
      </c>
      <c r="G3" t="s">
        <v>23</v>
      </c>
      <c r="H3" t="s">
        <v>24</v>
      </c>
      <c r="I3" s="13">
        <v>45037</v>
      </c>
      <c r="J3" s="13">
        <v>44918</v>
      </c>
      <c r="K3" s="13">
        <v>44945</v>
      </c>
      <c r="L3" s="13" t="s">
        <v>19</v>
      </c>
      <c r="M3" s="13" t="s">
        <v>19</v>
      </c>
      <c r="N3" s="13" t="str">
        <f>"Quat"&amp;ROUNDUP(MONTH(Base_Data4[[#This Row],[DOJ]])/3,0)</f>
        <v>Quat2</v>
      </c>
      <c r="O3" t="str">
        <f>TEXT(Base_Data4[[#This Row],[Offer date]],"YYY")</f>
        <v>2023</v>
      </c>
      <c r="P3" t="str">
        <f>TEXT(Base_Data4[[#This Row],[Offer date]],"MMM")</f>
        <v>Jan</v>
      </c>
      <c r="Q3" t="str">
        <f>"Q"&amp;ROUNDUP(MONTH(Base_Data4[[#This Row],[Offer date]])/3,0)</f>
        <v>Q1</v>
      </c>
      <c r="R3" t="str">
        <f>TEXT(Base_Data4[[#This Row],[DOJ]],"MMM")</f>
        <v>Apr</v>
      </c>
      <c r="S3" t="str">
        <f>"Q"&amp;ROUNDUP(MONTH(Base_Data4[[#This Row],[DOJ]])/3,0)</f>
        <v>Q2</v>
      </c>
      <c r="T3" t="str">
        <f>DATEDIF(Base_Data4[[#This Row],[Offer date]],Base_Data4[[#This Row],[DOJ]],"MD")&amp; "Days"</f>
        <v>2Days</v>
      </c>
      <c r="U3" t="str">
        <f>DATEDIF(Base_Data4[[#This Row],[JD received date]],Base_Data4[[#This Row],[Offer date]],"D")&amp;"D"</f>
        <v>27D</v>
      </c>
      <c r="V3" s="12" t="str">
        <f>DATEDIF(Base_Data4[[#This Row],[JD received date]],Base_Data4[[#This Row],[DOJ]],"mD")&amp; " Days "
&amp;DATEDIF(Base_Data4[[#This Row],[JD received date]],Base_Data4[[#This Row],[DOJ]],"YM")&amp; " Months and "
&amp;DATEDIF(Base_Data4[[#This Row],[JD received date]],Base_Data4[[#This Row],[DOJ]],"Y") &amp;" Years"</f>
        <v>29 Days 3 Months and 0 Years</v>
      </c>
      <c r="W3" t="str">
        <f>DATEDIF(Base_Data4[[#This Row],[JD received date]],Base_Data4[[#This Row],[Offer date]],"D")&amp; " Days "
&amp; DATEDIF(Base_Data4[[#This Row],[JD received date]],Base_Data4[[#This Row],[Offer date]],"M")&amp; " Months and "
&amp;DATEDIF(Base_Data4[[#This Row],[JD received date]],Base_Data4[[#This Row],[Offer date]],"Y")&amp; " Years"</f>
        <v>27 Days 0 Months and 0 Years</v>
      </c>
      <c r="X3" t="str">
        <f>IF(Base_Data4[[#This Row],[Offer Drop Date(if any)]]="","",
IF(ISNUMBER(Base_Data4[[#This Row],[Offer Drop Date(if any)]]),
"Q" &amp;ROUNDUP(MONTH(Base_Data4[[#This Row],[Offer Drop Date(if any)]]/3),0),""))</f>
        <v/>
      </c>
      <c r="Y3" t="str">
        <f>IF(AND(Base_Data4[[#This Row],[DOJ]]&lt;&gt;"",Base_Data4[[#This Row],[DOJ]]&lt;=Base_Data4[[#This Row],[JD received date]]+120),"Yes","No")</f>
        <v>Yes</v>
      </c>
      <c r="Z3" t="str">
        <f>IF(OR(Base_Data4[[#This Row],[Source]]="Direct", Base_Data4[[#This Row],[Source]]="Referral"),"Internal Fill", "External Fill")</f>
        <v>Internal Fill</v>
      </c>
    </row>
    <row r="4" spans="1:26" x14ac:dyDescent="0.3">
      <c r="A4">
        <v>3</v>
      </c>
      <c r="B4" t="s">
        <v>40</v>
      </c>
      <c r="C4" t="s">
        <v>20</v>
      </c>
      <c r="D4" t="s">
        <v>21</v>
      </c>
      <c r="E4" t="s">
        <v>43</v>
      </c>
      <c r="F4" t="s">
        <v>84</v>
      </c>
      <c r="G4" t="s">
        <v>23</v>
      </c>
      <c r="H4" t="s">
        <v>27</v>
      </c>
      <c r="I4" s="13">
        <v>45028</v>
      </c>
      <c r="J4" s="13">
        <v>44938</v>
      </c>
      <c r="K4" s="13">
        <v>44960</v>
      </c>
      <c r="L4" s="13">
        <v>45029</v>
      </c>
      <c r="M4" s="13">
        <v>45405</v>
      </c>
      <c r="N4" s="13" t="str">
        <f>"Quat"&amp;ROUNDUP(MONTH(Base_Data4[[#This Row],[DOJ]])/3,0)</f>
        <v>Quat2</v>
      </c>
      <c r="O4" t="str">
        <f>TEXT(Base_Data4[[#This Row],[Offer date]],"YYY")</f>
        <v>2023</v>
      </c>
      <c r="P4" t="str">
        <f>TEXT(Base_Data4[[#This Row],[Offer date]],"MMM")</f>
        <v>Feb</v>
      </c>
      <c r="Q4" t="str">
        <f>"Q"&amp;ROUNDUP(MONTH(Base_Data4[[#This Row],[Offer date]])/3,0)</f>
        <v>Q1</v>
      </c>
      <c r="R4" t="str">
        <f>TEXT(Base_Data4[[#This Row],[DOJ]],"MMM")</f>
        <v>Apr</v>
      </c>
      <c r="S4" t="str">
        <f>"Q"&amp;ROUNDUP(MONTH(Base_Data4[[#This Row],[DOJ]])/3,0)</f>
        <v>Q2</v>
      </c>
      <c r="T4" t="str">
        <f>DATEDIF(Base_Data4[[#This Row],[Offer date]],Base_Data4[[#This Row],[DOJ]],"MD")&amp; "Days"</f>
        <v>9Days</v>
      </c>
      <c r="V4" s="12" t="str">
        <f>DATEDIF(Base_Data4[[#This Row],[JD received date]],Base_Data4[[#This Row],[DOJ]],"mD")&amp; " Days "
&amp;DATEDIF(Base_Data4[[#This Row],[JD received date]],Base_Data4[[#This Row],[DOJ]],"YM")&amp; " Months and "
&amp;DATEDIF(Base_Data4[[#This Row],[JD received date]],Base_Data4[[#This Row],[DOJ]],"Y") &amp;" Years"</f>
        <v>0 Days 3 Months and 0 Years</v>
      </c>
      <c r="W4" t="str">
        <f>DATEDIF(Base_Data4[[#This Row],[JD received date]],Base_Data4[[#This Row],[Offer date]],"D")&amp; " Days "
&amp; DATEDIF(Base_Data4[[#This Row],[JD received date]],Base_Data4[[#This Row],[Offer date]],"M")&amp; " Months and "
&amp;DATEDIF(Base_Data4[[#This Row],[JD received date]],Base_Data4[[#This Row],[Offer date]],"Y")&amp; " Years"</f>
        <v>22 Days 0 Months and 0 Years</v>
      </c>
      <c r="X4" t="str">
        <f>IF(Base_Data4[[#This Row],[Offer Drop Date(if any)]]="","",
IF(ISNUMBER(Base_Data4[[#This Row],[Offer Drop Date(if any)]]),
"Q" &amp;ROUNDUP(MONTH(Base_Data4[[#This Row],[Offer Drop Date(if any)]]/3),0),""))</f>
        <v>Q2</v>
      </c>
      <c r="Y4" t="str">
        <f>IF(AND(Base_Data4[[#This Row],[DOJ]]&lt;&gt;"",Base_Data4[[#This Row],[DOJ]]&lt;=Base_Data4[[#This Row],[JD received date]]+120),"Yes","No")</f>
        <v>Yes</v>
      </c>
      <c r="Z4" t="str">
        <f>IF(OR(Base_Data4[[#This Row],[Source]]="Direct", Base_Data4[[#This Row],[Source]]="Referral"),"Internal Fill", "External Fill")</f>
        <v>Internal Fill</v>
      </c>
    </row>
    <row r="5" spans="1:26" x14ac:dyDescent="0.3">
      <c r="A5">
        <v>4</v>
      </c>
      <c r="B5" t="s">
        <v>37</v>
      </c>
      <c r="C5" t="s">
        <v>20</v>
      </c>
      <c r="D5" t="s">
        <v>21</v>
      </c>
      <c r="E5" t="s">
        <v>42</v>
      </c>
      <c r="F5" t="s">
        <v>85</v>
      </c>
      <c r="G5" t="s">
        <v>28</v>
      </c>
      <c r="H5" t="s">
        <v>24</v>
      </c>
      <c r="I5" s="13">
        <v>45026</v>
      </c>
      <c r="J5" s="13">
        <v>44935</v>
      </c>
      <c r="K5" s="13">
        <v>44963</v>
      </c>
      <c r="L5" s="13" t="s">
        <v>19</v>
      </c>
      <c r="M5" s="13" t="s">
        <v>19</v>
      </c>
      <c r="N5" s="13" t="str">
        <f>"Quat"&amp;ROUNDUP(MONTH(Base_Data4[[#This Row],[DOJ]])/3,0)</f>
        <v>Quat2</v>
      </c>
      <c r="O5" t="str">
        <f>TEXT(Base_Data4[[#This Row],[Offer date]],"YYY")</f>
        <v>2023</v>
      </c>
      <c r="P5" t="str">
        <f>TEXT(Base_Data4[[#This Row],[Offer date]],"MMM")</f>
        <v>Feb</v>
      </c>
      <c r="Q5" t="str">
        <f>"Q"&amp;ROUNDUP(MONTH(Base_Data4[[#This Row],[Offer date]])/3,0)</f>
        <v>Q1</v>
      </c>
      <c r="R5" t="str">
        <f>TEXT(Base_Data4[[#This Row],[DOJ]],"MMM")</f>
        <v>Apr</v>
      </c>
      <c r="S5" t="str">
        <f>"Q"&amp;ROUNDUP(MONTH(Base_Data4[[#This Row],[DOJ]])/3,0)</f>
        <v>Q2</v>
      </c>
      <c r="T5" t="str">
        <f>DATEDIF(Base_Data4[[#This Row],[Offer date]],Base_Data4[[#This Row],[DOJ]],"MD")&amp; "Days"</f>
        <v>4Days</v>
      </c>
      <c r="U5" t="str">
        <f>DATEDIF(Base_Data4[[#This Row],[JD received date]],Base_Data4[[#This Row],[Offer date]],"D")&amp;"D"</f>
        <v>28D</v>
      </c>
      <c r="V5" s="12" t="str">
        <f>DATEDIF(Base_Data4[[#This Row],[JD received date]],Base_Data4[[#This Row],[DOJ]],"mD")&amp; " Days "
&amp;DATEDIF(Base_Data4[[#This Row],[JD received date]],Base_Data4[[#This Row],[DOJ]],"YM")&amp; " Months and "
&amp;DATEDIF(Base_Data4[[#This Row],[JD received date]],Base_Data4[[#This Row],[DOJ]],"Y") &amp;" Years"</f>
        <v>1 Days 3 Months and 0 Years</v>
      </c>
      <c r="W5" t="str">
        <f>DATEDIF(Base_Data4[[#This Row],[JD received date]],Base_Data4[[#This Row],[Offer date]],"D")&amp; " Days "
&amp; DATEDIF(Base_Data4[[#This Row],[JD received date]],Base_Data4[[#This Row],[Offer date]],"M")&amp; " Months and "
&amp;DATEDIF(Base_Data4[[#This Row],[JD received date]],Base_Data4[[#This Row],[Offer date]],"Y")&amp; " Years"</f>
        <v>28 Days 0 Months and 0 Years</v>
      </c>
      <c r="X5" t="str">
        <f>IF(Base_Data4[[#This Row],[Offer Drop Date(if any)]]="","",
IF(ISNUMBER(Base_Data4[[#This Row],[Offer Drop Date(if any)]]),
"Q" &amp;ROUNDUP(MONTH(Base_Data4[[#This Row],[Offer Drop Date(if any)]]/3),0),""))</f>
        <v/>
      </c>
      <c r="Y5" t="str">
        <f>IF(AND(Base_Data4[[#This Row],[DOJ]]&lt;&gt;"",Base_Data4[[#This Row],[DOJ]]&lt;=Base_Data4[[#This Row],[JD received date]]+120),"Yes","No")</f>
        <v>Yes</v>
      </c>
      <c r="Z5" t="str">
        <f>IF(OR(Base_Data4[[#This Row],[Source]]="Direct", Base_Data4[[#This Row],[Source]]="Referral"),"Internal Fill", "External Fill")</f>
        <v>Internal Fill</v>
      </c>
    </row>
    <row r="6" spans="1:26" x14ac:dyDescent="0.3">
      <c r="A6">
        <v>5</v>
      </c>
      <c r="B6" t="s">
        <v>40</v>
      </c>
      <c r="C6" t="s">
        <v>20</v>
      </c>
      <c r="D6" t="s">
        <v>21</v>
      </c>
      <c r="E6" t="s">
        <v>42</v>
      </c>
      <c r="F6" t="s">
        <v>25</v>
      </c>
      <c r="G6" t="s">
        <v>23</v>
      </c>
      <c r="H6" t="s">
        <v>24</v>
      </c>
      <c r="I6" s="13">
        <v>45049</v>
      </c>
      <c r="J6" s="13">
        <v>44943</v>
      </c>
      <c r="K6" s="13">
        <v>44958</v>
      </c>
      <c r="L6" s="13" t="s">
        <v>19</v>
      </c>
      <c r="M6" s="13" t="s">
        <v>19</v>
      </c>
      <c r="N6" s="13" t="str">
        <f>"Quat"&amp;ROUNDUP(MONTH(Base_Data4[[#This Row],[DOJ]])/3,0)</f>
        <v>Quat2</v>
      </c>
      <c r="O6" t="str">
        <f>TEXT(Base_Data4[[#This Row],[Offer date]],"YYY")</f>
        <v>2023</v>
      </c>
      <c r="P6" t="str">
        <f>TEXT(Base_Data4[[#This Row],[Offer date]],"MMM")</f>
        <v>Feb</v>
      </c>
      <c r="Q6" t="str">
        <f>"Q"&amp;ROUNDUP(MONTH(Base_Data4[[#This Row],[Offer date]])/3,0)</f>
        <v>Q1</v>
      </c>
      <c r="R6" t="str">
        <f>TEXT(Base_Data4[[#This Row],[DOJ]],"MMM")</f>
        <v>May</v>
      </c>
      <c r="S6" t="str">
        <f>"Q"&amp;ROUNDUP(MONTH(Base_Data4[[#This Row],[DOJ]])/3,0)</f>
        <v>Q2</v>
      </c>
      <c r="T6" t="str">
        <f>DATEDIF(Base_Data4[[#This Row],[Offer date]],Base_Data4[[#This Row],[DOJ]],"MD")&amp; "Days"</f>
        <v>2Days</v>
      </c>
      <c r="U6" t="str">
        <f>DATEDIF(Base_Data4[[#This Row],[JD received date]],Base_Data4[[#This Row],[Offer date]],"D")&amp;"D"</f>
        <v>15D</v>
      </c>
      <c r="V6" s="12" t="str">
        <f>DATEDIF(Base_Data4[[#This Row],[JD received date]],Base_Data4[[#This Row],[DOJ]],"mD")&amp; " Days "
&amp;DATEDIF(Base_Data4[[#This Row],[JD received date]],Base_Data4[[#This Row],[DOJ]],"YM")&amp; " Months and "
&amp;DATEDIF(Base_Data4[[#This Row],[JD received date]],Base_Data4[[#This Row],[DOJ]],"Y") &amp;" Years"</f>
        <v>16 Days 3 Months and 0 Years</v>
      </c>
      <c r="W6" t="str">
        <f>DATEDIF(Base_Data4[[#This Row],[JD received date]],Base_Data4[[#This Row],[Offer date]],"D")&amp; " Days "
&amp; DATEDIF(Base_Data4[[#This Row],[JD received date]],Base_Data4[[#This Row],[Offer date]],"M")&amp; " Months and "
&amp;DATEDIF(Base_Data4[[#This Row],[JD received date]],Base_Data4[[#This Row],[Offer date]],"Y")&amp; " Years"</f>
        <v>15 Days 0 Months and 0 Years</v>
      </c>
      <c r="X6" t="str">
        <f>IF(Base_Data4[[#This Row],[Offer Drop Date(if any)]]="","",
IF(ISNUMBER(Base_Data4[[#This Row],[Offer Drop Date(if any)]]),
"Q" &amp;ROUNDUP(MONTH(Base_Data4[[#This Row],[Offer Drop Date(if any)]]/3),0),""))</f>
        <v/>
      </c>
      <c r="Y6" t="str">
        <f>IF(AND(Base_Data4[[#This Row],[DOJ]]&lt;&gt;"",Base_Data4[[#This Row],[DOJ]]&lt;=Base_Data4[[#This Row],[JD received date]]+120),"Yes","No")</f>
        <v>Yes</v>
      </c>
      <c r="Z6" t="str">
        <f>IF(OR(Base_Data4[[#This Row],[Source]]="Direct", Base_Data4[[#This Row],[Source]]="Referral"),"Internal Fill", "External Fill")</f>
        <v>Internal Fill</v>
      </c>
    </row>
    <row r="7" spans="1:26" x14ac:dyDescent="0.3">
      <c r="A7">
        <v>6</v>
      </c>
      <c r="B7" t="s">
        <v>40</v>
      </c>
      <c r="C7" t="s">
        <v>20</v>
      </c>
      <c r="D7" t="s">
        <v>21</v>
      </c>
      <c r="E7" t="s">
        <v>42</v>
      </c>
      <c r="F7" t="s">
        <v>85</v>
      </c>
      <c r="G7" t="s">
        <v>29</v>
      </c>
      <c r="H7" t="s">
        <v>24</v>
      </c>
      <c r="I7" s="13">
        <v>45057</v>
      </c>
      <c r="J7" s="13">
        <v>44886</v>
      </c>
      <c r="K7" s="13">
        <v>44965</v>
      </c>
      <c r="L7" s="13" t="s">
        <v>19</v>
      </c>
      <c r="M7" s="13" t="s">
        <v>19</v>
      </c>
      <c r="N7" s="13" t="str">
        <f>"Quat"&amp;ROUNDUP(MONTH(Base_Data4[[#This Row],[DOJ]])/3,0)</f>
        <v>Quat2</v>
      </c>
      <c r="O7" t="str">
        <f>TEXT(Base_Data4[[#This Row],[Offer date]],"YYY")</f>
        <v>2023</v>
      </c>
      <c r="P7" t="str">
        <f>TEXT(Base_Data4[[#This Row],[Offer date]],"MMM")</f>
        <v>Feb</v>
      </c>
      <c r="Q7" t="str">
        <f>"Q"&amp;ROUNDUP(MONTH(Base_Data4[[#This Row],[Offer date]])/3,0)</f>
        <v>Q1</v>
      </c>
      <c r="R7" t="str">
        <f>TEXT(Base_Data4[[#This Row],[DOJ]],"MMM")</f>
        <v>May</v>
      </c>
      <c r="S7" t="str">
        <f>"Q"&amp;ROUNDUP(MONTH(Base_Data4[[#This Row],[DOJ]])/3,0)</f>
        <v>Q2</v>
      </c>
      <c r="T7" t="str">
        <f>DATEDIF(Base_Data4[[#This Row],[Offer date]],Base_Data4[[#This Row],[DOJ]],"MD")&amp; "Days"</f>
        <v>3Days</v>
      </c>
      <c r="U7" t="str">
        <f>DATEDIF(Base_Data4[[#This Row],[JD received date]],Base_Data4[[#This Row],[Offer date]],"D")&amp;"D"</f>
        <v>79D</v>
      </c>
      <c r="V7" s="12" t="str">
        <f>DATEDIF(Base_Data4[[#This Row],[JD received date]],Base_Data4[[#This Row],[DOJ]],"mD")&amp; " Days "
&amp;DATEDIF(Base_Data4[[#This Row],[JD received date]],Base_Data4[[#This Row],[DOJ]],"YM")&amp; " Months and "
&amp;DATEDIF(Base_Data4[[#This Row],[JD received date]],Base_Data4[[#This Row],[DOJ]],"Y") &amp;" Years"</f>
        <v>20 Days 5 Months and 0 Years</v>
      </c>
      <c r="W7" t="str">
        <f>DATEDIF(Base_Data4[[#This Row],[JD received date]],Base_Data4[[#This Row],[Offer date]],"D")&amp; " Days "
&amp; DATEDIF(Base_Data4[[#This Row],[JD received date]],Base_Data4[[#This Row],[Offer date]],"M")&amp; " Months and "
&amp;DATEDIF(Base_Data4[[#This Row],[JD received date]],Base_Data4[[#This Row],[Offer date]],"Y")&amp; " Years"</f>
        <v>79 Days 2 Months and 0 Years</v>
      </c>
      <c r="X7" t="str">
        <f>IF(Base_Data4[[#This Row],[Offer Drop Date(if any)]]="","",
IF(ISNUMBER(Base_Data4[[#This Row],[Offer Drop Date(if any)]]),
"Q" &amp;ROUNDUP(MONTH(Base_Data4[[#This Row],[Offer Drop Date(if any)]]/3),0),""))</f>
        <v/>
      </c>
      <c r="Y7" t="str">
        <f>IF(AND(Base_Data4[[#This Row],[DOJ]]&lt;&gt;"",Base_Data4[[#This Row],[DOJ]]&lt;=Base_Data4[[#This Row],[JD received date]]+120),"Yes","No")</f>
        <v>No</v>
      </c>
      <c r="Z7" t="str">
        <f>IF(OR(Base_Data4[[#This Row],[Source]]="Direct", Base_Data4[[#This Row],[Source]]="Referral"),"Internal Fill", "External Fill")</f>
        <v>External Fill</v>
      </c>
    </row>
    <row r="8" spans="1:26" x14ac:dyDescent="0.3">
      <c r="A8">
        <v>7</v>
      </c>
      <c r="B8" t="s">
        <v>40</v>
      </c>
      <c r="C8" t="s">
        <v>20</v>
      </c>
      <c r="D8" t="s">
        <v>21</v>
      </c>
      <c r="E8" t="s">
        <v>42</v>
      </c>
      <c r="F8" t="s">
        <v>84</v>
      </c>
      <c r="G8" t="s">
        <v>23</v>
      </c>
      <c r="H8" t="s">
        <v>27</v>
      </c>
      <c r="I8" s="13">
        <v>45033</v>
      </c>
      <c r="J8" s="13">
        <v>44911</v>
      </c>
      <c r="K8" s="13">
        <v>44963</v>
      </c>
      <c r="L8" s="13">
        <v>45033</v>
      </c>
      <c r="M8" s="13">
        <v>45405</v>
      </c>
      <c r="N8" s="13" t="str">
        <f>"Quat"&amp;ROUNDUP(MONTH(Base_Data4[[#This Row],[DOJ]])/3,0)</f>
        <v>Quat2</v>
      </c>
      <c r="O8" t="str">
        <f>TEXT(Base_Data4[[#This Row],[Offer date]],"YYY")</f>
        <v>2023</v>
      </c>
      <c r="P8" t="str">
        <f>TEXT(Base_Data4[[#This Row],[Offer date]],"MMM")</f>
        <v>Feb</v>
      </c>
      <c r="Q8" t="str">
        <f>"Q"&amp;ROUNDUP(MONTH(Base_Data4[[#This Row],[Offer date]])/3,0)</f>
        <v>Q1</v>
      </c>
      <c r="R8" t="str">
        <f>TEXT(Base_Data4[[#This Row],[DOJ]],"MMM")</f>
        <v>Apr</v>
      </c>
      <c r="S8" t="str">
        <f>"Q"&amp;ROUNDUP(MONTH(Base_Data4[[#This Row],[DOJ]])/3,0)</f>
        <v>Q2</v>
      </c>
      <c r="T8" t="str">
        <f>DATEDIF(Base_Data4[[#This Row],[Offer date]],Base_Data4[[#This Row],[DOJ]],"MD")&amp; "Days"</f>
        <v>11Days</v>
      </c>
      <c r="U8" t="str">
        <f>DATEDIF(Base_Data4[[#This Row],[JD received date]],Base_Data4[[#This Row],[Offer date]],"D")&amp;"D"</f>
        <v>52D</v>
      </c>
      <c r="V8" s="12" t="str">
        <f>DATEDIF(Base_Data4[[#This Row],[JD received date]],Base_Data4[[#This Row],[DOJ]],"mD")&amp; " Days "
&amp;DATEDIF(Base_Data4[[#This Row],[JD received date]],Base_Data4[[#This Row],[DOJ]],"YM")&amp; " Months and "
&amp;DATEDIF(Base_Data4[[#This Row],[JD received date]],Base_Data4[[#This Row],[DOJ]],"Y") &amp;" Years"</f>
        <v>1 Days 4 Months and 0 Years</v>
      </c>
      <c r="W8" t="str">
        <f>DATEDIF(Base_Data4[[#This Row],[JD received date]],Base_Data4[[#This Row],[Offer date]],"D")&amp; " Days "
&amp; DATEDIF(Base_Data4[[#This Row],[JD received date]],Base_Data4[[#This Row],[Offer date]],"M")&amp; " Months and "
&amp;DATEDIF(Base_Data4[[#This Row],[JD received date]],Base_Data4[[#This Row],[Offer date]],"Y")&amp; " Years"</f>
        <v>52 Days 1 Months and 0 Years</v>
      </c>
      <c r="X8" t="str">
        <f>IF(Base_Data4[[#This Row],[Offer Drop Date(if any)]]="","",
IF(ISNUMBER(Base_Data4[[#This Row],[Offer Drop Date(if any)]]),
"Q" &amp;ROUNDUP(MONTH(Base_Data4[[#This Row],[Offer Drop Date(if any)]]/3),0),""))</f>
        <v>Q2</v>
      </c>
      <c r="Y8" t="str">
        <f>IF(AND(Base_Data4[[#This Row],[DOJ]]&lt;&gt;"",Base_Data4[[#This Row],[DOJ]]&lt;=Base_Data4[[#This Row],[JD received date]]+120),"Yes","No")</f>
        <v>No</v>
      </c>
      <c r="Z8" t="str">
        <f>IF(OR(Base_Data4[[#This Row],[Source]]="Direct", Base_Data4[[#This Row],[Source]]="Referral"),"Internal Fill", "External Fill")</f>
        <v>Internal Fill</v>
      </c>
    </row>
    <row r="9" spans="1:26" x14ac:dyDescent="0.3">
      <c r="A9">
        <v>8</v>
      </c>
      <c r="B9" t="s">
        <v>39</v>
      </c>
      <c r="C9" t="s">
        <v>20</v>
      </c>
      <c r="D9" t="s">
        <v>21</v>
      </c>
      <c r="E9" t="s">
        <v>42</v>
      </c>
      <c r="F9" t="s">
        <v>85</v>
      </c>
      <c r="G9" t="s">
        <v>23</v>
      </c>
      <c r="H9" t="s">
        <v>24</v>
      </c>
      <c r="I9" s="13">
        <v>45040</v>
      </c>
      <c r="J9" s="13">
        <v>44964</v>
      </c>
      <c r="K9" s="13">
        <v>44967</v>
      </c>
      <c r="L9" s="13" t="s">
        <v>19</v>
      </c>
      <c r="M9" s="13" t="s">
        <v>19</v>
      </c>
      <c r="N9" s="13" t="str">
        <f>"Quat"&amp;ROUNDUP(MONTH(Base_Data4[[#This Row],[DOJ]])/3,0)</f>
        <v>Quat2</v>
      </c>
      <c r="O9" t="str">
        <f>TEXT(Base_Data4[[#This Row],[Offer date]],"YYY")</f>
        <v>2023</v>
      </c>
      <c r="P9" t="str">
        <f>TEXT(Base_Data4[[#This Row],[Offer date]],"MMM")</f>
        <v>Feb</v>
      </c>
      <c r="Q9" t="str">
        <f>"Q"&amp;ROUNDUP(MONTH(Base_Data4[[#This Row],[Offer date]])/3,0)</f>
        <v>Q1</v>
      </c>
      <c r="R9" t="str">
        <f>TEXT(Base_Data4[[#This Row],[DOJ]],"MMM")</f>
        <v>Apr</v>
      </c>
      <c r="S9" t="str">
        <f>"Q"&amp;ROUNDUP(MONTH(Base_Data4[[#This Row],[DOJ]])/3,0)</f>
        <v>Q2</v>
      </c>
      <c r="T9" t="str">
        <f>DATEDIF(Base_Data4[[#This Row],[Offer date]],Base_Data4[[#This Row],[DOJ]],"MD")&amp; "Days"</f>
        <v>14Days</v>
      </c>
      <c r="U9" t="str">
        <f>DATEDIF(Base_Data4[[#This Row],[JD received date]],Base_Data4[[#This Row],[Offer date]],"D")&amp;"D"</f>
        <v>3D</v>
      </c>
      <c r="V9" s="12" t="str">
        <f>DATEDIF(Base_Data4[[#This Row],[JD received date]],Base_Data4[[#This Row],[DOJ]],"mD")&amp; " Days "
&amp;DATEDIF(Base_Data4[[#This Row],[JD received date]],Base_Data4[[#This Row],[DOJ]],"YM")&amp; " Months and "
&amp;DATEDIF(Base_Data4[[#This Row],[JD received date]],Base_Data4[[#This Row],[DOJ]],"Y") &amp;" Years"</f>
        <v>17 Days 2 Months and 0 Years</v>
      </c>
      <c r="W9" t="str">
        <f>DATEDIF(Base_Data4[[#This Row],[JD received date]],Base_Data4[[#This Row],[Offer date]],"D")&amp; " Days "
&amp; DATEDIF(Base_Data4[[#This Row],[JD received date]],Base_Data4[[#This Row],[Offer date]],"M")&amp; " Months and "
&amp;DATEDIF(Base_Data4[[#This Row],[JD received date]],Base_Data4[[#This Row],[Offer date]],"Y")&amp; " Years"</f>
        <v>3 Days 0 Months and 0 Years</v>
      </c>
      <c r="X9" t="str">
        <f>IF(Base_Data4[[#This Row],[Offer Drop Date(if any)]]="","",
IF(ISNUMBER(Base_Data4[[#This Row],[Offer Drop Date(if any)]]),
"Q" &amp;ROUNDUP(MONTH(Base_Data4[[#This Row],[Offer Drop Date(if any)]]/3),0),""))</f>
        <v/>
      </c>
      <c r="Y9" t="str">
        <f>IF(AND(Base_Data4[[#This Row],[DOJ]]&lt;&gt;"",Base_Data4[[#This Row],[DOJ]]&lt;=Base_Data4[[#This Row],[JD received date]]+120),"Yes","No")</f>
        <v>Yes</v>
      </c>
      <c r="Z9" t="str">
        <f>IF(OR(Base_Data4[[#This Row],[Source]]="Direct", Base_Data4[[#This Row],[Source]]="Referral"),"Internal Fill", "External Fill")</f>
        <v>Internal Fill</v>
      </c>
    </row>
    <row r="10" spans="1:26" x14ac:dyDescent="0.3">
      <c r="A10">
        <v>9</v>
      </c>
      <c r="B10" t="s">
        <v>38</v>
      </c>
      <c r="C10" t="s">
        <v>20</v>
      </c>
      <c r="D10" t="s">
        <v>21</v>
      </c>
      <c r="E10" t="s">
        <v>43</v>
      </c>
      <c r="F10" t="s">
        <v>84</v>
      </c>
      <c r="G10" t="s">
        <v>23</v>
      </c>
      <c r="H10" t="s">
        <v>24</v>
      </c>
      <c r="I10" s="13">
        <v>45061</v>
      </c>
      <c r="J10" s="13">
        <v>44954</v>
      </c>
      <c r="K10" s="13">
        <v>44967</v>
      </c>
      <c r="L10" s="13" t="s">
        <v>19</v>
      </c>
      <c r="M10" s="13" t="s">
        <v>19</v>
      </c>
      <c r="N10" s="13" t="str">
        <f>"Quat"&amp;ROUNDUP(MONTH(Base_Data4[[#This Row],[DOJ]])/3,0)</f>
        <v>Quat2</v>
      </c>
      <c r="O10" t="str">
        <f>TEXT(Base_Data4[[#This Row],[Offer date]],"YYY")</f>
        <v>2023</v>
      </c>
      <c r="P10" t="str">
        <f>TEXT(Base_Data4[[#This Row],[Offer date]],"MMM")</f>
        <v>Feb</v>
      </c>
      <c r="Q10" t="str">
        <f>"Q"&amp;ROUNDUP(MONTH(Base_Data4[[#This Row],[Offer date]])/3,0)</f>
        <v>Q1</v>
      </c>
      <c r="R10" t="str">
        <f>TEXT(Base_Data4[[#This Row],[DOJ]],"MMM")</f>
        <v>May</v>
      </c>
      <c r="S10" t="str">
        <f>"Q"&amp;ROUNDUP(MONTH(Base_Data4[[#This Row],[DOJ]])/3,0)</f>
        <v>Q2</v>
      </c>
      <c r="T10" t="str">
        <f>DATEDIF(Base_Data4[[#This Row],[Offer date]],Base_Data4[[#This Row],[DOJ]],"MD")&amp; "Days"</f>
        <v>5Days</v>
      </c>
      <c r="U10" t="str">
        <f>DATEDIF(Base_Data4[[#This Row],[JD received date]],Base_Data4[[#This Row],[Offer date]],"D")&amp;"D"</f>
        <v>13D</v>
      </c>
      <c r="V10" s="12" t="str">
        <f>DATEDIF(Base_Data4[[#This Row],[JD received date]],Base_Data4[[#This Row],[DOJ]],"mD")&amp; " Days "
&amp;DATEDIF(Base_Data4[[#This Row],[JD received date]],Base_Data4[[#This Row],[DOJ]],"YM")&amp; " Months and "
&amp;DATEDIF(Base_Data4[[#This Row],[JD received date]],Base_Data4[[#This Row],[DOJ]],"Y") &amp;" Years"</f>
        <v>17 Days 3 Months and 0 Years</v>
      </c>
      <c r="W10" t="str">
        <f>DATEDIF(Base_Data4[[#This Row],[JD received date]],Base_Data4[[#This Row],[Offer date]],"D")&amp; " Days "
&amp; DATEDIF(Base_Data4[[#This Row],[JD received date]],Base_Data4[[#This Row],[Offer date]],"M")&amp; " Months and "
&amp;DATEDIF(Base_Data4[[#This Row],[JD received date]],Base_Data4[[#This Row],[Offer date]],"Y")&amp; " Years"</f>
        <v>13 Days 0 Months and 0 Years</v>
      </c>
      <c r="X10" t="str">
        <f>IF(Base_Data4[[#This Row],[Offer Drop Date(if any)]]="","",
IF(ISNUMBER(Base_Data4[[#This Row],[Offer Drop Date(if any)]]),
"Q" &amp;ROUNDUP(MONTH(Base_Data4[[#This Row],[Offer Drop Date(if any)]]/3),0),""))</f>
        <v/>
      </c>
      <c r="Y10" t="str">
        <f>IF(AND(Base_Data4[[#This Row],[DOJ]]&lt;&gt;"",Base_Data4[[#This Row],[DOJ]]&lt;=Base_Data4[[#This Row],[JD received date]]+120),"Yes","No")</f>
        <v>Yes</v>
      </c>
      <c r="Z10" t="str">
        <f>IF(OR(Base_Data4[[#This Row],[Source]]="Direct", Base_Data4[[#This Row],[Source]]="Referral"),"Internal Fill", "External Fill")</f>
        <v>Internal Fill</v>
      </c>
    </row>
    <row r="11" spans="1:26" x14ac:dyDescent="0.3">
      <c r="A11">
        <v>10</v>
      </c>
      <c r="B11" t="s">
        <v>37</v>
      </c>
      <c r="C11" t="s">
        <v>20</v>
      </c>
      <c r="D11" t="s">
        <v>21</v>
      </c>
      <c r="E11" t="s">
        <v>44</v>
      </c>
      <c r="F11" t="s">
        <v>84</v>
      </c>
      <c r="G11" t="s">
        <v>29</v>
      </c>
      <c r="H11" t="s">
        <v>27</v>
      </c>
      <c r="I11" s="13">
        <v>45054</v>
      </c>
      <c r="J11" s="13">
        <v>44929</v>
      </c>
      <c r="K11" s="13">
        <v>44964</v>
      </c>
      <c r="L11" s="13">
        <v>45046</v>
      </c>
      <c r="M11" s="13">
        <v>45405</v>
      </c>
      <c r="N11" s="13" t="str">
        <f>"Quat"&amp;ROUNDUP(MONTH(Base_Data4[[#This Row],[DOJ]])/3,0)</f>
        <v>Quat2</v>
      </c>
      <c r="O11" t="str">
        <f>TEXT(Base_Data4[[#This Row],[Offer date]],"YYY")</f>
        <v>2023</v>
      </c>
      <c r="P11" t="str">
        <f>TEXT(Base_Data4[[#This Row],[Offer date]],"MMM")</f>
        <v>Feb</v>
      </c>
      <c r="Q11" t="str">
        <f>"Q"&amp;ROUNDUP(MONTH(Base_Data4[[#This Row],[Offer date]])/3,0)</f>
        <v>Q1</v>
      </c>
      <c r="R11" t="str">
        <f>TEXT(Base_Data4[[#This Row],[DOJ]],"MMM")</f>
        <v>May</v>
      </c>
      <c r="S11" t="str">
        <f>"Q"&amp;ROUNDUP(MONTH(Base_Data4[[#This Row],[DOJ]])/3,0)</f>
        <v>Q2</v>
      </c>
      <c r="T11" t="str">
        <f>DATEDIF(Base_Data4[[#This Row],[Offer date]],Base_Data4[[#This Row],[DOJ]],"MD")&amp; "Days"</f>
        <v>1Days</v>
      </c>
      <c r="U11" t="str">
        <f>DATEDIF(Base_Data4[[#This Row],[JD received date]],Base_Data4[[#This Row],[Offer date]],"D")&amp;"D"</f>
        <v>35D</v>
      </c>
      <c r="V11" s="12" t="str">
        <f>DATEDIF(Base_Data4[[#This Row],[JD received date]],Base_Data4[[#This Row],[DOJ]],"mD")&amp; " Days "
&amp;DATEDIF(Base_Data4[[#This Row],[JD received date]],Base_Data4[[#This Row],[DOJ]],"YM")&amp; " Months and "
&amp;DATEDIF(Base_Data4[[#This Row],[JD received date]],Base_Data4[[#This Row],[DOJ]],"Y") &amp;" Years"</f>
        <v>5 Days 4 Months and 0 Years</v>
      </c>
      <c r="W11" t="str">
        <f>DATEDIF(Base_Data4[[#This Row],[JD received date]],Base_Data4[[#This Row],[Offer date]],"D")&amp; " Days "
&amp; DATEDIF(Base_Data4[[#This Row],[JD received date]],Base_Data4[[#This Row],[Offer date]],"M")&amp; " Months and "
&amp;DATEDIF(Base_Data4[[#This Row],[JD received date]],Base_Data4[[#This Row],[Offer date]],"Y")&amp; " Years"</f>
        <v>35 Days 1 Months and 0 Years</v>
      </c>
      <c r="X11" t="str">
        <f>IF(Base_Data4[[#This Row],[Offer Drop Date(if any)]]="","",
IF(ISNUMBER(Base_Data4[[#This Row],[Offer Drop Date(if any)]]),
"Q" &amp;ROUNDUP(MONTH(Base_Data4[[#This Row],[Offer Drop Date(if any)]]/3),0),""))</f>
        <v>Q2</v>
      </c>
      <c r="Y11" t="str">
        <f>IF(AND(Base_Data4[[#This Row],[DOJ]]&lt;&gt;"",Base_Data4[[#This Row],[DOJ]]&lt;=Base_Data4[[#This Row],[JD received date]]+120),"Yes","No")</f>
        <v>No</v>
      </c>
      <c r="Z11" t="str">
        <f>IF(OR(Base_Data4[[#This Row],[Source]]="Direct", Base_Data4[[#This Row],[Source]]="Referral"),"Internal Fill", "External Fill")</f>
        <v>External Fill</v>
      </c>
    </row>
    <row r="12" spans="1:26" x14ac:dyDescent="0.3">
      <c r="A12">
        <v>11</v>
      </c>
      <c r="B12" t="s">
        <v>38</v>
      </c>
      <c r="C12" t="s">
        <v>20</v>
      </c>
      <c r="D12" t="s">
        <v>21</v>
      </c>
      <c r="E12" t="s">
        <v>42</v>
      </c>
      <c r="F12" t="s">
        <v>84</v>
      </c>
      <c r="G12" t="s">
        <v>23</v>
      </c>
      <c r="H12" t="s">
        <v>24</v>
      </c>
      <c r="I12" s="13">
        <v>45061</v>
      </c>
      <c r="J12" s="13">
        <v>44941</v>
      </c>
      <c r="K12" s="13">
        <v>44967</v>
      </c>
      <c r="L12" s="13" t="s">
        <v>19</v>
      </c>
      <c r="M12" s="13" t="s">
        <v>19</v>
      </c>
      <c r="N12" s="13" t="str">
        <f>"Quat"&amp;ROUNDUP(MONTH(Base_Data4[[#This Row],[DOJ]])/3,0)</f>
        <v>Quat2</v>
      </c>
      <c r="O12" t="str">
        <f>TEXT(Base_Data4[[#This Row],[Offer date]],"YYY")</f>
        <v>2023</v>
      </c>
      <c r="P12" t="str">
        <f>TEXT(Base_Data4[[#This Row],[Offer date]],"MMM")</f>
        <v>Feb</v>
      </c>
      <c r="Q12" t="str">
        <f>"Q"&amp;ROUNDUP(MONTH(Base_Data4[[#This Row],[Offer date]])/3,0)</f>
        <v>Q1</v>
      </c>
      <c r="R12" t="str">
        <f>TEXT(Base_Data4[[#This Row],[DOJ]],"MMM")</f>
        <v>May</v>
      </c>
      <c r="S12" t="str">
        <f>"Q"&amp;ROUNDUP(MONTH(Base_Data4[[#This Row],[DOJ]])/3,0)</f>
        <v>Q2</v>
      </c>
      <c r="T12" t="str">
        <f>DATEDIF(Base_Data4[[#This Row],[Offer date]],Base_Data4[[#This Row],[DOJ]],"MD")&amp; "Days"</f>
        <v>5Days</v>
      </c>
      <c r="U12" t="str">
        <f>DATEDIF(Base_Data4[[#This Row],[JD received date]],Base_Data4[[#This Row],[Offer date]],"D")&amp;"D"</f>
        <v>26D</v>
      </c>
      <c r="V12" s="12" t="str">
        <f>DATEDIF(Base_Data4[[#This Row],[JD received date]],Base_Data4[[#This Row],[DOJ]],"mD")&amp; " Days "
&amp;DATEDIF(Base_Data4[[#This Row],[JD received date]],Base_Data4[[#This Row],[DOJ]],"YM")&amp; " Months and "
&amp;DATEDIF(Base_Data4[[#This Row],[JD received date]],Base_Data4[[#This Row],[DOJ]],"Y") &amp;" Years"</f>
        <v>0 Days 4 Months and 0 Years</v>
      </c>
      <c r="W12" t="str">
        <f>DATEDIF(Base_Data4[[#This Row],[JD received date]],Base_Data4[[#This Row],[Offer date]],"D")&amp; " Days "
&amp; DATEDIF(Base_Data4[[#This Row],[JD received date]],Base_Data4[[#This Row],[Offer date]],"M")&amp; " Months and "
&amp;DATEDIF(Base_Data4[[#This Row],[JD received date]],Base_Data4[[#This Row],[Offer date]],"Y")&amp; " Years"</f>
        <v>26 Days 0 Months and 0 Years</v>
      </c>
      <c r="X12" t="str">
        <f>IF(Base_Data4[[#This Row],[Offer Drop Date(if any)]]="","",
IF(ISNUMBER(Base_Data4[[#This Row],[Offer Drop Date(if any)]]),
"Q" &amp;ROUNDUP(MONTH(Base_Data4[[#This Row],[Offer Drop Date(if any)]]/3),0),""))</f>
        <v/>
      </c>
      <c r="Y12" t="str">
        <f>IF(AND(Base_Data4[[#This Row],[DOJ]]&lt;&gt;"",Base_Data4[[#This Row],[DOJ]]&lt;=Base_Data4[[#This Row],[JD received date]]+120),"Yes","No")</f>
        <v>Yes</v>
      </c>
      <c r="Z12" t="str">
        <f>IF(OR(Base_Data4[[#This Row],[Source]]="Direct", Base_Data4[[#This Row],[Source]]="Referral"),"Internal Fill", "External Fill")</f>
        <v>Internal Fill</v>
      </c>
    </row>
    <row r="13" spans="1:26" x14ac:dyDescent="0.3">
      <c r="A13">
        <v>12</v>
      </c>
      <c r="B13" t="s">
        <v>40</v>
      </c>
      <c r="C13" t="s">
        <v>20</v>
      </c>
      <c r="D13" t="s">
        <v>21</v>
      </c>
      <c r="E13" t="s">
        <v>42</v>
      </c>
      <c r="F13" t="s">
        <v>84</v>
      </c>
      <c r="G13" t="s">
        <v>23</v>
      </c>
      <c r="H13" t="s">
        <v>24</v>
      </c>
      <c r="I13" s="13">
        <v>45049</v>
      </c>
      <c r="J13" s="13">
        <v>44953</v>
      </c>
      <c r="K13" s="13">
        <v>44978</v>
      </c>
      <c r="L13" s="13" t="s">
        <v>19</v>
      </c>
      <c r="M13" s="13" t="s">
        <v>19</v>
      </c>
      <c r="N13" s="13" t="str">
        <f>"Quat"&amp;ROUNDUP(MONTH(Base_Data4[[#This Row],[DOJ]])/3,0)</f>
        <v>Quat2</v>
      </c>
      <c r="O13" t="str">
        <f>TEXT(Base_Data4[[#This Row],[Offer date]],"YYY")</f>
        <v>2023</v>
      </c>
      <c r="P13" t="str">
        <f>TEXT(Base_Data4[[#This Row],[Offer date]],"MMM")</f>
        <v>Feb</v>
      </c>
      <c r="Q13" t="str">
        <f>"Q"&amp;ROUNDUP(MONTH(Base_Data4[[#This Row],[Offer date]])/3,0)</f>
        <v>Q1</v>
      </c>
      <c r="R13" t="str">
        <f>TEXT(Base_Data4[[#This Row],[DOJ]],"MMM")</f>
        <v>May</v>
      </c>
      <c r="S13" t="str">
        <f>"Q"&amp;ROUNDUP(MONTH(Base_Data4[[#This Row],[DOJ]])/3,0)</f>
        <v>Q2</v>
      </c>
      <c r="T13" t="str">
        <f>DATEDIF(Base_Data4[[#This Row],[Offer date]],Base_Data4[[#This Row],[DOJ]],"MD")&amp; "Days"</f>
        <v>12Days</v>
      </c>
      <c r="U13" t="str">
        <f>DATEDIF(Base_Data4[[#This Row],[JD received date]],Base_Data4[[#This Row],[Offer date]],"D")&amp;"D"</f>
        <v>25D</v>
      </c>
      <c r="V13" s="12" t="str">
        <f>DATEDIF(Base_Data4[[#This Row],[JD received date]],Base_Data4[[#This Row],[DOJ]],"mD")&amp; " Days "
&amp;DATEDIF(Base_Data4[[#This Row],[JD received date]],Base_Data4[[#This Row],[DOJ]],"YM")&amp; " Months and "
&amp;DATEDIF(Base_Data4[[#This Row],[JD received date]],Base_Data4[[#This Row],[DOJ]],"Y") &amp;" Years"</f>
        <v>6 Days 3 Months and 0 Years</v>
      </c>
      <c r="W13" t="str">
        <f>DATEDIF(Base_Data4[[#This Row],[JD received date]],Base_Data4[[#This Row],[Offer date]],"D")&amp; " Days "
&amp; DATEDIF(Base_Data4[[#This Row],[JD received date]],Base_Data4[[#This Row],[Offer date]],"M")&amp; " Months and "
&amp;DATEDIF(Base_Data4[[#This Row],[JD received date]],Base_Data4[[#This Row],[Offer date]],"Y")&amp; " Years"</f>
        <v>25 Days 0 Months and 0 Years</v>
      </c>
      <c r="X13" t="str">
        <f>IF(Base_Data4[[#This Row],[Offer Drop Date(if any)]]="","",
IF(ISNUMBER(Base_Data4[[#This Row],[Offer Drop Date(if any)]]),
"Q" &amp;ROUNDUP(MONTH(Base_Data4[[#This Row],[Offer Drop Date(if any)]]/3),0),""))</f>
        <v/>
      </c>
      <c r="Y13" t="str">
        <f>IF(AND(Base_Data4[[#This Row],[DOJ]]&lt;&gt;"",Base_Data4[[#This Row],[DOJ]]&lt;=Base_Data4[[#This Row],[JD received date]]+120),"Yes","No")</f>
        <v>Yes</v>
      </c>
      <c r="Z13" t="str">
        <f>IF(OR(Base_Data4[[#This Row],[Source]]="Direct", Base_Data4[[#This Row],[Source]]="Referral"),"Internal Fill", "External Fill")</f>
        <v>Internal Fill</v>
      </c>
    </row>
    <row r="14" spans="1:26" x14ac:dyDescent="0.3">
      <c r="A14">
        <v>13</v>
      </c>
      <c r="B14" t="s">
        <v>39</v>
      </c>
      <c r="C14" t="s">
        <v>20</v>
      </c>
      <c r="D14" t="s">
        <v>21</v>
      </c>
      <c r="E14" t="s">
        <v>43</v>
      </c>
      <c r="F14" t="s">
        <v>84</v>
      </c>
      <c r="G14" t="s">
        <v>23</v>
      </c>
      <c r="H14" t="s">
        <v>24</v>
      </c>
      <c r="I14" s="13">
        <v>45042</v>
      </c>
      <c r="J14" s="13">
        <v>44972</v>
      </c>
      <c r="K14" s="13">
        <v>44979</v>
      </c>
      <c r="L14" s="13" t="s">
        <v>19</v>
      </c>
      <c r="M14" s="13" t="s">
        <v>19</v>
      </c>
      <c r="N14" s="13" t="str">
        <f>"Quat"&amp;ROUNDUP(MONTH(Base_Data4[[#This Row],[DOJ]])/3,0)</f>
        <v>Quat2</v>
      </c>
      <c r="O14" t="str">
        <f>TEXT(Base_Data4[[#This Row],[Offer date]],"YYY")</f>
        <v>2023</v>
      </c>
      <c r="P14" t="str">
        <f>TEXT(Base_Data4[[#This Row],[Offer date]],"MMM")</f>
        <v>Feb</v>
      </c>
      <c r="Q14" t="str">
        <f>"Q"&amp;ROUNDUP(MONTH(Base_Data4[[#This Row],[Offer date]])/3,0)</f>
        <v>Q1</v>
      </c>
      <c r="R14" t="str">
        <f>TEXT(Base_Data4[[#This Row],[DOJ]],"MMM")</f>
        <v>Apr</v>
      </c>
      <c r="S14" t="str">
        <f>"Q"&amp;ROUNDUP(MONTH(Base_Data4[[#This Row],[DOJ]])/3,0)</f>
        <v>Q2</v>
      </c>
      <c r="T14" t="str">
        <f>DATEDIF(Base_Data4[[#This Row],[Offer date]],Base_Data4[[#This Row],[DOJ]],"MD")&amp; "Days"</f>
        <v>4Days</v>
      </c>
      <c r="U14" t="str">
        <f>DATEDIF(Base_Data4[[#This Row],[JD received date]],Base_Data4[[#This Row],[Offer date]],"D")&amp;"D"</f>
        <v>7D</v>
      </c>
      <c r="V14" s="12" t="str">
        <f>DATEDIF(Base_Data4[[#This Row],[JD received date]],Base_Data4[[#This Row],[DOJ]],"mD")&amp; " Days "
&amp;DATEDIF(Base_Data4[[#This Row],[JD received date]],Base_Data4[[#This Row],[DOJ]],"YM")&amp; " Months and "
&amp;DATEDIF(Base_Data4[[#This Row],[JD received date]],Base_Data4[[#This Row],[DOJ]],"Y") &amp;" Years"</f>
        <v>11 Days 2 Months and 0 Years</v>
      </c>
      <c r="W14" t="str">
        <f>DATEDIF(Base_Data4[[#This Row],[JD received date]],Base_Data4[[#This Row],[Offer date]],"D")&amp; " Days "
&amp; DATEDIF(Base_Data4[[#This Row],[JD received date]],Base_Data4[[#This Row],[Offer date]],"M")&amp; " Months and "
&amp;DATEDIF(Base_Data4[[#This Row],[JD received date]],Base_Data4[[#This Row],[Offer date]],"Y")&amp; " Years"</f>
        <v>7 Days 0 Months and 0 Years</v>
      </c>
      <c r="X14" t="str">
        <f>IF(Base_Data4[[#This Row],[Offer Drop Date(if any)]]="","",
IF(ISNUMBER(Base_Data4[[#This Row],[Offer Drop Date(if any)]]),
"Q" &amp;ROUNDUP(MONTH(Base_Data4[[#This Row],[Offer Drop Date(if any)]]/3),0),""))</f>
        <v/>
      </c>
      <c r="Y14" t="str">
        <f>IF(AND(Base_Data4[[#This Row],[DOJ]]&lt;&gt;"",Base_Data4[[#This Row],[DOJ]]&lt;=Base_Data4[[#This Row],[JD received date]]+120),"Yes","No")</f>
        <v>Yes</v>
      </c>
      <c r="Z14" t="str">
        <f>IF(OR(Base_Data4[[#This Row],[Source]]="Direct", Base_Data4[[#This Row],[Source]]="Referral"),"Internal Fill", "External Fill")</f>
        <v>Internal Fill</v>
      </c>
    </row>
    <row r="15" spans="1:26" x14ac:dyDescent="0.3">
      <c r="A15">
        <v>14</v>
      </c>
      <c r="B15" t="s">
        <v>40</v>
      </c>
      <c r="C15" t="s">
        <v>20</v>
      </c>
      <c r="D15" t="s">
        <v>21</v>
      </c>
      <c r="E15" t="s">
        <v>42</v>
      </c>
      <c r="F15" t="s">
        <v>84</v>
      </c>
      <c r="G15" t="s">
        <v>29</v>
      </c>
      <c r="H15" t="s">
        <v>27</v>
      </c>
      <c r="I15" s="13">
        <v>45033</v>
      </c>
      <c r="J15" s="13">
        <v>44923</v>
      </c>
      <c r="K15" s="13">
        <v>44978</v>
      </c>
      <c r="L15" s="13">
        <v>45023</v>
      </c>
      <c r="M15" s="13">
        <v>45405</v>
      </c>
      <c r="N15" s="13" t="str">
        <f>"Quat"&amp;ROUNDUP(MONTH(Base_Data4[[#This Row],[DOJ]])/3,0)</f>
        <v>Quat2</v>
      </c>
      <c r="O15" t="str">
        <f>TEXT(Base_Data4[[#This Row],[Offer date]],"YYY")</f>
        <v>2023</v>
      </c>
      <c r="P15" t="str">
        <f>TEXT(Base_Data4[[#This Row],[Offer date]],"MMM")</f>
        <v>Feb</v>
      </c>
      <c r="Q15" t="str">
        <f>"Q"&amp;ROUNDUP(MONTH(Base_Data4[[#This Row],[Offer date]])/3,0)</f>
        <v>Q1</v>
      </c>
      <c r="R15" t="str">
        <f>TEXT(Base_Data4[[#This Row],[DOJ]],"MMM")</f>
        <v>Apr</v>
      </c>
      <c r="S15" t="str">
        <f>"Q"&amp;ROUNDUP(MONTH(Base_Data4[[#This Row],[DOJ]])/3,0)</f>
        <v>Q2</v>
      </c>
      <c r="T15" t="str">
        <f>DATEDIF(Base_Data4[[#This Row],[Offer date]],Base_Data4[[#This Row],[DOJ]],"MD")&amp; "Days"</f>
        <v>27Days</v>
      </c>
      <c r="U15" t="str">
        <f>DATEDIF(Base_Data4[[#This Row],[JD received date]],Base_Data4[[#This Row],[Offer date]],"D")&amp;"D"</f>
        <v>55D</v>
      </c>
      <c r="V15" s="12" t="str">
        <f>DATEDIF(Base_Data4[[#This Row],[JD received date]],Base_Data4[[#This Row],[DOJ]],"mD")&amp; " Days "
&amp;DATEDIF(Base_Data4[[#This Row],[JD received date]],Base_Data4[[#This Row],[DOJ]],"YM")&amp; " Months and "
&amp;DATEDIF(Base_Data4[[#This Row],[JD received date]],Base_Data4[[#This Row],[DOJ]],"Y") &amp;" Years"</f>
        <v>20 Days 3 Months and 0 Years</v>
      </c>
      <c r="W15" t="str">
        <f>DATEDIF(Base_Data4[[#This Row],[JD received date]],Base_Data4[[#This Row],[Offer date]],"D")&amp; " Days "
&amp; DATEDIF(Base_Data4[[#This Row],[JD received date]],Base_Data4[[#This Row],[Offer date]],"M")&amp; " Months and "
&amp;DATEDIF(Base_Data4[[#This Row],[JD received date]],Base_Data4[[#This Row],[Offer date]],"Y")&amp; " Years"</f>
        <v>55 Days 1 Months and 0 Years</v>
      </c>
      <c r="X15" t="str">
        <f>IF(Base_Data4[[#This Row],[Offer Drop Date(if any)]]="","",
IF(ISNUMBER(Base_Data4[[#This Row],[Offer Drop Date(if any)]]),
"Q" &amp;ROUNDUP(MONTH(Base_Data4[[#This Row],[Offer Drop Date(if any)]]/3),0),""))</f>
        <v>Q1</v>
      </c>
      <c r="Y15" t="str">
        <f>IF(AND(Base_Data4[[#This Row],[DOJ]]&lt;&gt;"",Base_Data4[[#This Row],[DOJ]]&lt;=Base_Data4[[#This Row],[JD received date]]+120),"Yes","No")</f>
        <v>Yes</v>
      </c>
      <c r="Z15" t="str">
        <f>IF(OR(Base_Data4[[#This Row],[Source]]="Direct", Base_Data4[[#This Row],[Source]]="Referral"),"Internal Fill", "External Fill")</f>
        <v>External Fill</v>
      </c>
    </row>
    <row r="16" spans="1:26" x14ac:dyDescent="0.3">
      <c r="A16">
        <v>15</v>
      </c>
      <c r="B16" t="s">
        <v>40</v>
      </c>
      <c r="C16" t="s">
        <v>20</v>
      </c>
      <c r="D16" t="s">
        <v>21</v>
      </c>
      <c r="E16" t="s">
        <v>42</v>
      </c>
      <c r="F16" t="s">
        <v>85</v>
      </c>
      <c r="G16" t="s">
        <v>29</v>
      </c>
      <c r="H16" t="s">
        <v>24</v>
      </c>
      <c r="I16" s="13">
        <v>45026</v>
      </c>
      <c r="J16" s="13">
        <v>44967</v>
      </c>
      <c r="K16" s="13">
        <v>44979</v>
      </c>
      <c r="L16" s="13" t="s">
        <v>19</v>
      </c>
      <c r="M16" s="13" t="s">
        <v>19</v>
      </c>
      <c r="N16" s="13" t="str">
        <f>"Quat"&amp;ROUNDUP(MONTH(Base_Data4[[#This Row],[DOJ]])/3,0)</f>
        <v>Quat2</v>
      </c>
      <c r="O16" t="str">
        <f>TEXT(Base_Data4[[#This Row],[Offer date]],"YYY")</f>
        <v>2023</v>
      </c>
      <c r="P16" t="str">
        <f>TEXT(Base_Data4[[#This Row],[Offer date]],"MMM")</f>
        <v>Feb</v>
      </c>
      <c r="Q16" t="str">
        <f>"Q"&amp;ROUNDUP(MONTH(Base_Data4[[#This Row],[Offer date]])/3,0)</f>
        <v>Q1</v>
      </c>
      <c r="R16" t="str">
        <f>TEXT(Base_Data4[[#This Row],[DOJ]],"MMM")</f>
        <v>Apr</v>
      </c>
      <c r="S16" t="str">
        <f>"Q"&amp;ROUNDUP(MONTH(Base_Data4[[#This Row],[DOJ]])/3,0)</f>
        <v>Q2</v>
      </c>
      <c r="T16" t="str">
        <f>DATEDIF(Base_Data4[[#This Row],[Offer date]],Base_Data4[[#This Row],[DOJ]],"MD")&amp; "Days"</f>
        <v>19Days</v>
      </c>
      <c r="U16" t="str">
        <f>DATEDIF(Base_Data4[[#This Row],[JD received date]],Base_Data4[[#This Row],[Offer date]],"D")&amp;"D"</f>
        <v>12D</v>
      </c>
      <c r="V16" s="12" t="str">
        <f>DATEDIF(Base_Data4[[#This Row],[JD received date]],Base_Data4[[#This Row],[DOJ]],"mD")&amp; " Days "
&amp;DATEDIF(Base_Data4[[#This Row],[JD received date]],Base_Data4[[#This Row],[DOJ]],"YM")&amp; " Months and "
&amp;DATEDIF(Base_Data4[[#This Row],[JD received date]],Base_Data4[[#This Row],[DOJ]],"Y") &amp;" Years"</f>
        <v>0 Days 2 Months and 0 Years</v>
      </c>
      <c r="W16" t="str">
        <f>DATEDIF(Base_Data4[[#This Row],[JD received date]],Base_Data4[[#This Row],[Offer date]],"D")&amp; " Days "
&amp; DATEDIF(Base_Data4[[#This Row],[JD received date]],Base_Data4[[#This Row],[Offer date]],"M")&amp; " Months and "
&amp;DATEDIF(Base_Data4[[#This Row],[JD received date]],Base_Data4[[#This Row],[Offer date]],"Y")&amp; " Years"</f>
        <v>12 Days 0 Months and 0 Years</v>
      </c>
      <c r="X16" t="str">
        <f>IF(Base_Data4[[#This Row],[Offer Drop Date(if any)]]="","",
IF(ISNUMBER(Base_Data4[[#This Row],[Offer Drop Date(if any)]]),
"Q" &amp;ROUNDUP(MONTH(Base_Data4[[#This Row],[Offer Drop Date(if any)]]/3),0),""))</f>
        <v/>
      </c>
      <c r="Y16" t="str">
        <f>IF(AND(Base_Data4[[#This Row],[DOJ]]&lt;&gt;"",Base_Data4[[#This Row],[DOJ]]&lt;=Base_Data4[[#This Row],[JD received date]]+120),"Yes","No")</f>
        <v>Yes</v>
      </c>
      <c r="Z16" t="str">
        <f>IF(OR(Base_Data4[[#This Row],[Source]]="Direct", Base_Data4[[#This Row],[Source]]="Referral"),"Internal Fill", "External Fill")</f>
        <v>External Fill</v>
      </c>
    </row>
    <row r="17" spans="1:26" x14ac:dyDescent="0.3">
      <c r="A17">
        <v>16</v>
      </c>
      <c r="B17" t="s">
        <v>41</v>
      </c>
      <c r="C17" t="s">
        <v>20</v>
      </c>
      <c r="D17" t="s">
        <v>21</v>
      </c>
      <c r="E17" t="s">
        <v>42</v>
      </c>
      <c r="F17" t="s">
        <v>84</v>
      </c>
      <c r="G17" t="s">
        <v>23</v>
      </c>
      <c r="H17" t="s">
        <v>24</v>
      </c>
      <c r="I17" s="13">
        <v>45040</v>
      </c>
      <c r="J17" s="13">
        <v>44959</v>
      </c>
      <c r="K17" s="13">
        <v>44980</v>
      </c>
      <c r="L17" s="13" t="s">
        <v>19</v>
      </c>
      <c r="M17" s="13" t="s">
        <v>19</v>
      </c>
      <c r="N17" s="13" t="str">
        <f>"Quat"&amp;ROUNDUP(MONTH(Base_Data4[[#This Row],[DOJ]])/3,0)</f>
        <v>Quat2</v>
      </c>
      <c r="O17" t="str">
        <f>TEXT(Base_Data4[[#This Row],[Offer date]],"YYY")</f>
        <v>2023</v>
      </c>
      <c r="P17" t="str">
        <f>TEXT(Base_Data4[[#This Row],[Offer date]],"MMM")</f>
        <v>Feb</v>
      </c>
      <c r="Q17" t="str">
        <f>"Q"&amp;ROUNDUP(MONTH(Base_Data4[[#This Row],[Offer date]])/3,0)</f>
        <v>Q1</v>
      </c>
      <c r="R17" t="str">
        <f>TEXT(Base_Data4[[#This Row],[DOJ]],"MMM")</f>
        <v>Apr</v>
      </c>
      <c r="S17" t="str">
        <f>"Q"&amp;ROUNDUP(MONTH(Base_Data4[[#This Row],[DOJ]])/3,0)</f>
        <v>Q2</v>
      </c>
      <c r="T17" t="str">
        <f>DATEDIF(Base_Data4[[#This Row],[Offer date]],Base_Data4[[#This Row],[DOJ]],"MD")&amp; "Days"</f>
        <v>1Days</v>
      </c>
      <c r="U17" t="str">
        <f>DATEDIF(Base_Data4[[#This Row],[JD received date]],Base_Data4[[#This Row],[Offer date]],"D")&amp;"D"</f>
        <v>21D</v>
      </c>
      <c r="V17" s="12" t="str">
        <f>DATEDIF(Base_Data4[[#This Row],[JD received date]],Base_Data4[[#This Row],[DOJ]],"mD")&amp; " Days "
&amp;DATEDIF(Base_Data4[[#This Row],[JD received date]],Base_Data4[[#This Row],[DOJ]],"YM")&amp; " Months and "
&amp;DATEDIF(Base_Data4[[#This Row],[JD received date]],Base_Data4[[#This Row],[DOJ]],"Y") &amp;" Years"</f>
        <v>22 Days 2 Months and 0 Years</v>
      </c>
      <c r="W17" t="str">
        <f>DATEDIF(Base_Data4[[#This Row],[JD received date]],Base_Data4[[#This Row],[Offer date]],"D")&amp; " Days "
&amp; DATEDIF(Base_Data4[[#This Row],[JD received date]],Base_Data4[[#This Row],[Offer date]],"M")&amp; " Months and "
&amp;DATEDIF(Base_Data4[[#This Row],[JD received date]],Base_Data4[[#This Row],[Offer date]],"Y")&amp; " Years"</f>
        <v>21 Days 0 Months and 0 Years</v>
      </c>
      <c r="X17" t="str">
        <f>IF(Base_Data4[[#This Row],[Offer Drop Date(if any)]]="","",
IF(ISNUMBER(Base_Data4[[#This Row],[Offer Drop Date(if any)]]),
"Q" &amp;ROUNDUP(MONTH(Base_Data4[[#This Row],[Offer Drop Date(if any)]]/3),0),""))</f>
        <v/>
      </c>
      <c r="Y17" t="str">
        <f>IF(AND(Base_Data4[[#This Row],[DOJ]]&lt;&gt;"",Base_Data4[[#This Row],[DOJ]]&lt;=Base_Data4[[#This Row],[JD received date]]+120),"Yes","No")</f>
        <v>Yes</v>
      </c>
      <c r="Z17" t="str">
        <f>IF(OR(Base_Data4[[#This Row],[Source]]="Direct", Base_Data4[[#This Row],[Source]]="Referral"),"Internal Fill", "External Fill")</f>
        <v>Internal Fill</v>
      </c>
    </row>
    <row r="18" spans="1:26" x14ac:dyDescent="0.3">
      <c r="A18">
        <v>17</v>
      </c>
      <c r="B18" t="s">
        <v>39</v>
      </c>
      <c r="C18" t="s">
        <v>20</v>
      </c>
      <c r="D18" t="s">
        <v>21</v>
      </c>
      <c r="E18" t="s">
        <v>42</v>
      </c>
      <c r="F18" t="s">
        <v>85</v>
      </c>
      <c r="G18" t="s">
        <v>23</v>
      </c>
      <c r="H18" t="s">
        <v>24</v>
      </c>
      <c r="I18" s="13">
        <v>45082</v>
      </c>
      <c r="J18" s="13">
        <v>44985</v>
      </c>
      <c r="K18" s="13">
        <v>44987</v>
      </c>
      <c r="L18" s="13" t="s">
        <v>19</v>
      </c>
      <c r="M18" s="13" t="s">
        <v>19</v>
      </c>
      <c r="N18" s="13" t="str">
        <f>"Quat"&amp;ROUNDUP(MONTH(Base_Data4[[#This Row],[DOJ]])/3,0)</f>
        <v>Quat2</v>
      </c>
      <c r="O18" t="str">
        <f>TEXT(Base_Data4[[#This Row],[Offer date]],"YYY")</f>
        <v>2023</v>
      </c>
      <c r="P18" t="str">
        <f>TEXT(Base_Data4[[#This Row],[Offer date]],"MMM")</f>
        <v>Mar</v>
      </c>
      <c r="Q18" t="str">
        <f>"Q"&amp;ROUNDUP(MONTH(Base_Data4[[#This Row],[Offer date]])/3,0)</f>
        <v>Q1</v>
      </c>
      <c r="R18" t="str">
        <f>TEXT(Base_Data4[[#This Row],[DOJ]],"MMM")</f>
        <v>Jun</v>
      </c>
      <c r="S18" t="str">
        <f>"Q"&amp;ROUNDUP(MONTH(Base_Data4[[#This Row],[DOJ]])/3,0)</f>
        <v>Q2</v>
      </c>
      <c r="T18" t="str">
        <f>DATEDIF(Base_Data4[[#This Row],[Offer date]],Base_Data4[[#This Row],[DOJ]],"MD")&amp; "Days"</f>
        <v>3Days</v>
      </c>
      <c r="U18" t="str">
        <f>DATEDIF(Base_Data4[[#This Row],[JD received date]],Base_Data4[[#This Row],[Offer date]],"D")&amp;"D"</f>
        <v>2D</v>
      </c>
      <c r="V18" s="12" t="str">
        <f>DATEDIF(Base_Data4[[#This Row],[JD received date]],Base_Data4[[#This Row],[DOJ]],"mD")&amp; " Days "
&amp;DATEDIF(Base_Data4[[#This Row],[JD received date]],Base_Data4[[#This Row],[DOJ]],"YM")&amp; " Months and "
&amp;DATEDIF(Base_Data4[[#This Row],[JD received date]],Base_Data4[[#This Row],[DOJ]],"Y") &amp;" Years"</f>
        <v>8 Days 3 Months and 0 Years</v>
      </c>
      <c r="W18" t="str">
        <f>DATEDIF(Base_Data4[[#This Row],[JD received date]],Base_Data4[[#This Row],[Offer date]],"D")&amp; " Days "
&amp; DATEDIF(Base_Data4[[#This Row],[JD received date]],Base_Data4[[#This Row],[Offer date]],"M")&amp; " Months and "
&amp;DATEDIF(Base_Data4[[#This Row],[JD received date]],Base_Data4[[#This Row],[Offer date]],"Y")&amp; " Years"</f>
        <v>2 Days 0 Months and 0 Years</v>
      </c>
      <c r="X18" t="str">
        <f>IF(Base_Data4[[#This Row],[Offer Drop Date(if any)]]="","",
IF(ISNUMBER(Base_Data4[[#This Row],[Offer Drop Date(if any)]]),
"Q" &amp;ROUNDUP(MONTH(Base_Data4[[#This Row],[Offer Drop Date(if any)]]/3),0),""))</f>
        <v/>
      </c>
      <c r="Y18" t="str">
        <f>IF(AND(Base_Data4[[#This Row],[DOJ]]&lt;&gt;"",Base_Data4[[#This Row],[DOJ]]&lt;=Base_Data4[[#This Row],[JD received date]]+120),"Yes","No")</f>
        <v>Yes</v>
      </c>
      <c r="Z18" t="str">
        <f>IF(OR(Base_Data4[[#This Row],[Source]]="Direct", Base_Data4[[#This Row],[Source]]="Referral"),"Internal Fill", "External Fill")</f>
        <v>Internal Fill</v>
      </c>
    </row>
    <row r="19" spans="1:26" x14ac:dyDescent="0.3">
      <c r="A19">
        <v>18</v>
      </c>
      <c r="B19" t="s">
        <v>40</v>
      </c>
      <c r="C19" t="s">
        <v>20</v>
      </c>
      <c r="D19" t="s">
        <v>21</v>
      </c>
      <c r="E19" t="s">
        <v>43</v>
      </c>
      <c r="F19" t="s">
        <v>84</v>
      </c>
      <c r="G19" t="s">
        <v>23</v>
      </c>
      <c r="H19" t="s">
        <v>24</v>
      </c>
      <c r="I19" s="13">
        <v>45084</v>
      </c>
      <c r="J19" s="13">
        <v>44986</v>
      </c>
      <c r="K19" s="13">
        <v>44993</v>
      </c>
      <c r="L19" s="13" t="s">
        <v>19</v>
      </c>
      <c r="M19" s="13" t="s">
        <v>19</v>
      </c>
      <c r="N19" s="13" t="str">
        <f>"Quat"&amp;ROUNDUP(MONTH(Base_Data4[[#This Row],[DOJ]])/3,0)</f>
        <v>Quat2</v>
      </c>
      <c r="O19" t="str">
        <f>TEXT(Base_Data4[[#This Row],[Offer date]],"YYY")</f>
        <v>2023</v>
      </c>
      <c r="P19" t="str">
        <f>TEXT(Base_Data4[[#This Row],[Offer date]],"MMM")</f>
        <v>Mar</v>
      </c>
      <c r="Q19" t="str">
        <f>"Q"&amp;ROUNDUP(MONTH(Base_Data4[[#This Row],[Offer date]])/3,0)</f>
        <v>Q1</v>
      </c>
      <c r="R19" t="str">
        <f>TEXT(Base_Data4[[#This Row],[DOJ]],"MMM")</f>
        <v>Jun</v>
      </c>
      <c r="S19" t="str">
        <f>"Q"&amp;ROUNDUP(MONTH(Base_Data4[[#This Row],[DOJ]])/3,0)</f>
        <v>Q2</v>
      </c>
      <c r="T19" t="str">
        <f>DATEDIF(Base_Data4[[#This Row],[Offer date]],Base_Data4[[#This Row],[DOJ]],"MD")&amp; "Days"</f>
        <v>30Days</v>
      </c>
      <c r="U19" t="str">
        <f>DATEDIF(Base_Data4[[#This Row],[JD received date]],Base_Data4[[#This Row],[Offer date]],"D")&amp;"D"</f>
        <v>7D</v>
      </c>
      <c r="V19" s="12" t="str">
        <f>DATEDIF(Base_Data4[[#This Row],[JD received date]],Base_Data4[[#This Row],[DOJ]],"mD")&amp; " Days "
&amp;DATEDIF(Base_Data4[[#This Row],[JD received date]],Base_Data4[[#This Row],[DOJ]],"YM")&amp; " Months and "
&amp;DATEDIF(Base_Data4[[#This Row],[JD received date]],Base_Data4[[#This Row],[DOJ]],"Y") &amp;" Years"</f>
        <v>6 Days 3 Months and 0 Years</v>
      </c>
      <c r="W19" t="str">
        <f>DATEDIF(Base_Data4[[#This Row],[JD received date]],Base_Data4[[#This Row],[Offer date]],"D")&amp; " Days "
&amp; DATEDIF(Base_Data4[[#This Row],[JD received date]],Base_Data4[[#This Row],[Offer date]],"M")&amp; " Months and "
&amp;DATEDIF(Base_Data4[[#This Row],[JD received date]],Base_Data4[[#This Row],[Offer date]],"Y")&amp; " Years"</f>
        <v>7 Days 0 Months and 0 Years</v>
      </c>
      <c r="X19" t="str">
        <f>IF(Base_Data4[[#This Row],[Offer Drop Date(if any)]]="","",
IF(ISNUMBER(Base_Data4[[#This Row],[Offer Drop Date(if any)]]),
"Q" &amp;ROUNDUP(MONTH(Base_Data4[[#This Row],[Offer Drop Date(if any)]]/3),0),""))</f>
        <v/>
      </c>
      <c r="Y19" t="str">
        <f>IF(AND(Base_Data4[[#This Row],[DOJ]]&lt;&gt;"",Base_Data4[[#This Row],[DOJ]]&lt;=Base_Data4[[#This Row],[JD received date]]+120),"Yes","No")</f>
        <v>Yes</v>
      </c>
      <c r="Z19" t="str">
        <f>IF(OR(Base_Data4[[#This Row],[Source]]="Direct", Base_Data4[[#This Row],[Source]]="Referral"),"Internal Fill", "External Fill")</f>
        <v>Internal Fill</v>
      </c>
    </row>
    <row r="20" spans="1:26" x14ac:dyDescent="0.3">
      <c r="A20">
        <v>19</v>
      </c>
      <c r="B20" t="s">
        <v>40</v>
      </c>
      <c r="C20" t="s">
        <v>20</v>
      </c>
      <c r="D20" t="s">
        <v>21</v>
      </c>
      <c r="E20" t="s">
        <v>42</v>
      </c>
      <c r="F20" t="s">
        <v>84</v>
      </c>
      <c r="G20" t="s">
        <v>23</v>
      </c>
      <c r="H20" t="s">
        <v>24</v>
      </c>
      <c r="I20" s="13">
        <v>45044</v>
      </c>
      <c r="J20" s="13">
        <v>44984</v>
      </c>
      <c r="K20" s="13">
        <v>44998</v>
      </c>
      <c r="L20" s="13" t="s">
        <v>19</v>
      </c>
      <c r="M20" s="13" t="s">
        <v>19</v>
      </c>
      <c r="N20" s="13" t="str">
        <f>"Quat"&amp;ROUNDUP(MONTH(Base_Data4[[#This Row],[DOJ]])/3,0)</f>
        <v>Quat2</v>
      </c>
      <c r="O20" t="str">
        <f>TEXT(Base_Data4[[#This Row],[Offer date]],"YYY")</f>
        <v>2023</v>
      </c>
      <c r="P20" t="str">
        <f>TEXT(Base_Data4[[#This Row],[Offer date]],"MMM")</f>
        <v>Mar</v>
      </c>
      <c r="Q20" t="str">
        <f>"Q"&amp;ROUNDUP(MONTH(Base_Data4[[#This Row],[Offer date]])/3,0)</f>
        <v>Q1</v>
      </c>
      <c r="R20" t="str">
        <f>TEXT(Base_Data4[[#This Row],[DOJ]],"MMM")</f>
        <v>Apr</v>
      </c>
      <c r="S20" t="str">
        <f>"Q"&amp;ROUNDUP(MONTH(Base_Data4[[#This Row],[DOJ]])/3,0)</f>
        <v>Q2</v>
      </c>
      <c r="T20" t="str">
        <f>DATEDIF(Base_Data4[[#This Row],[Offer date]],Base_Data4[[#This Row],[DOJ]],"MD")&amp; "Days"</f>
        <v>15Days</v>
      </c>
      <c r="U20" t="str">
        <f>DATEDIF(Base_Data4[[#This Row],[JD received date]],Base_Data4[[#This Row],[Offer date]],"D")&amp;"D"</f>
        <v>14D</v>
      </c>
      <c r="V20" s="12" t="str">
        <f>DATEDIF(Base_Data4[[#This Row],[JD received date]],Base_Data4[[#This Row],[DOJ]],"mD")&amp; " Days "
&amp;DATEDIF(Base_Data4[[#This Row],[JD received date]],Base_Data4[[#This Row],[DOJ]],"YM")&amp; " Months and "
&amp;DATEDIF(Base_Data4[[#This Row],[JD received date]],Base_Data4[[#This Row],[DOJ]],"Y") &amp;" Years"</f>
        <v>1 Days 2 Months and 0 Years</v>
      </c>
      <c r="W20" t="str">
        <f>DATEDIF(Base_Data4[[#This Row],[JD received date]],Base_Data4[[#This Row],[Offer date]],"D")&amp; " Days "
&amp; DATEDIF(Base_Data4[[#This Row],[JD received date]],Base_Data4[[#This Row],[Offer date]],"M")&amp; " Months and "
&amp;DATEDIF(Base_Data4[[#This Row],[JD received date]],Base_Data4[[#This Row],[Offer date]],"Y")&amp; " Years"</f>
        <v>14 Days 0 Months and 0 Years</v>
      </c>
      <c r="X20" t="str">
        <f>IF(Base_Data4[[#This Row],[Offer Drop Date(if any)]]="","",
IF(ISNUMBER(Base_Data4[[#This Row],[Offer Drop Date(if any)]]),
"Q" &amp;ROUNDUP(MONTH(Base_Data4[[#This Row],[Offer Drop Date(if any)]]/3),0),""))</f>
        <v/>
      </c>
      <c r="Y20" t="str">
        <f>IF(AND(Base_Data4[[#This Row],[DOJ]]&lt;&gt;"",Base_Data4[[#This Row],[DOJ]]&lt;=Base_Data4[[#This Row],[JD received date]]+120),"Yes","No")</f>
        <v>Yes</v>
      </c>
      <c r="Z20" t="str">
        <f>IF(OR(Base_Data4[[#This Row],[Source]]="Direct", Base_Data4[[#This Row],[Source]]="Referral"),"Internal Fill", "External Fill")</f>
        <v>Internal Fill</v>
      </c>
    </row>
    <row r="21" spans="1:26" x14ac:dyDescent="0.3">
      <c r="A21">
        <v>20</v>
      </c>
      <c r="B21" t="s">
        <v>38</v>
      </c>
      <c r="C21" t="s">
        <v>20</v>
      </c>
      <c r="D21" t="s">
        <v>21</v>
      </c>
      <c r="E21" t="s">
        <v>42</v>
      </c>
      <c r="F21" t="s">
        <v>85</v>
      </c>
      <c r="G21" t="s">
        <v>23</v>
      </c>
      <c r="H21" t="s">
        <v>24</v>
      </c>
      <c r="I21" s="13">
        <v>45054</v>
      </c>
      <c r="J21" s="13">
        <v>44977</v>
      </c>
      <c r="K21" s="13">
        <v>44988</v>
      </c>
      <c r="L21" s="13" t="s">
        <v>19</v>
      </c>
      <c r="M21" s="13" t="s">
        <v>19</v>
      </c>
      <c r="N21" s="13" t="str">
        <f>"Quat"&amp;ROUNDUP(MONTH(Base_Data4[[#This Row],[DOJ]])/3,0)</f>
        <v>Quat2</v>
      </c>
      <c r="O21" t="str">
        <f>TEXT(Base_Data4[[#This Row],[Offer date]],"YYY")</f>
        <v>2023</v>
      </c>
      <c r="P21" t="str">
        <f>TEXT(Base_Data4[[#This Row],[Offer date]],"MMM")</f>
        <v>Mar</v>
      </c>
      <c r="Q21" t="str">
        <f>"Q"&amp;ROUNDUP(MONTH(Base_Data4[[#This Row],[Offer date]])/3,0)</f>
        <v>Q1</v>
      </c>
      <c r="R21" t="str">
        <f>TEXT(Base_Data4[[#This Row],[DOJ]],"MMM")</f>
        <v>May</v>
      </c>
      <c r="S21" t="str">
        <f>"Q"&amp;ROUNDUP(MONTH(Base_Data4[[#This Row],[DOJ]])/3,0)</f>
        <v>Q2</v>
      </c>
      <c r="T21" t="str">
        <f>DATEDIF(Base_Data4[[#This Row],[Offer date]],Base_Data4[[#This Row],[DOJ]],"MD")&amp; "Days"</f>
        <v>5Days</v>
      </c>
      <c r="U21" t="str">
        <f>DATEDIF(Base_Data4[[#This Row],[JD received date]],Base_Data4[[#This Row],[Offer date]],"D")&amp;"D"</f>
        <v>11D</v>
      </c>
      <c r="V21" s="12" t="str">
        <f>DATEDIF(Base_Data4[[#This Row],[JD received date]],Base_Data4[[#This Row],[DOJ]],"mD")&amp; " Days "
&amp;DATEDIF(Base_Data4[[#This Row],[JD received date]],Base_Data4[[#This Row],[DOJ]],"YM")&amp; " Months and "
&amp;DATEDIF(Base_Data4[[#This Row],[JD received date]],Base_Data4[[#This Row],[DOJ]],"Y") &amp;" Years"</f>
        <v>18 Days 2 Months and 0 Years</v>
      </c>
      <c r="W21" t="str">
        <f>DATEDIF(Base_Data4[[#This Row],[JD received date]],Base_Data4[[#This Row],[Offer date]],"D")&amp; " Days "
&amp; DATEDIF(Base_Data4[[#This Row],[JD received date]],Base_Data4[[#This Row],[Offer date]],"M")&amp; " Months and "
&amp;DATEDIF(Base_Data4[[#This Row],[JD received date]],Base_Data4[[#This Row],[Offer date]],"Y")&amp; " Years"</f>
        <v>11 Days 0 Months and 0 Years</v>
      </c>
      <c r="X21" t="str">
        <f>IF(Base_Data4[[#This Row],[Offer Drop Date(if any)]]="","",
IF(ISNUMBER(Base_Data4[[#This Row],[Offer Drop Date(if any)]]),
"Q" &amp;ROUNDUP(MONTH(Base_Data4[[#This Row],[Offer Drop Date(if any)]]/3),0),""))</f>
        <v/>
      </c>
      <c r="Y21" t="str">
        <f>IF(AND(Base_Data4[[#This Row],[DOJ]]&lt;&gt;"",Base_Data4[[#This Row],[DOJ]]&lt;=Base_Data4[[#This Row],[JD received date]]+120),"Yes","No")</f>
        <v>Yes</v>
      </c>
      <c r="Z21" t="str">
        <f>IF(OR(Base_Data4[[#This Row],[Source]]="Direct", Base_Data4[[#This Row],[Source]]="Referral"),"Internal Fill", "External Fill")</f>
        <v>Internal Fill</v>
      </c>
    </row>
    <row r="22" spans="1:26" x14ac:dyDescent="0.3">
      <c r="A22">
        <v>21</v>
      </c>
      <c r="B22" t="s">
        <v>39</v>
      </c>
      <c r="C22" t="s">
        <v>20</v>
      </c>
      <c r="D22" t="s">
        <v>21</v>
      </c>
      <c r="E22" t="s">
        <v>42</v>
      </c>
      <c r="F22" t="s">
        <v>84</v>
      </c>
      <c r="G22" t="s">
        <v>29</v>
      </c>
      <c r="H22" t="s">
        <v>27</v>
      </c>
      <c r="I22" s="13">
        <v>45092</v>
      </c>
      <c r="J22" s="13">
        <v>44890</v>
      </c>
      <c r="K22" s="13">
        <v>44998</v>
      </c>
      <c r="L22" s="13">
        <v>45064</v>
      </c>
      <c r="M22" s="13">
        <v>45435</v>
      </c>
      <c r="N22" s="13" t="str">
        <f>"Quat"&amp;ROUNDUP(MONTH(Base_Data4[[#This Row],[DOJ]])/3,0)</f>
        <v>Quat2</v>
      </c>
      <c r="O22" t="str">
        <f>TEXT(Base_Data4[[#This Row],[Offer date]],"YYY")</f>
        <v>2023</v>
      </c>
      <c r="P22" t="str">
        <f>TEXT(Base_Data4[[#This Row],[Offer date]],"MMM")</f>
        <v>Mar</v>
      </c>
      <c r="Q22" t="str">
        <f>"Q"&amp;ROUNDUP(MONTH(Base_Data4[[#This Row],[Offer date]])/3,0)</f>
        <v>Q1</v>
      </c>
      <c r="R22" t="str">
        <f>TEXT(Base_Data4[[#This Row],[DOJ]],"MMM")</f>
        <v>Jun</v>
      </c>
      <c r="S22" t="str">
        <f>"Q"&amp;ROUNDUP(MONTH(Base_Data4[[#This Row],[DOJ]])/3,0)</f>
        <v>Q2</v>
      </c>
      <c r="T22" t="str">
        <f>DATEDIF(Base_Data4[[#This Row],[Offer date]],Base_Data4[[#This Row],[DOJ]],"MD")&amp; "Days"</f>
        <v>2Days</v>
      </c>
      <c r="U22" t="str">
        <f>DATEDIF(Base_Data4[[#This Row],[JD received date]],Base_Data4[[#This Row],[Offer date]],"D")&amp;"D"</f>
        <v>108D</v>
      </c>
      <c r="V22" s="12" t="str">
        <f>DATEDIF(Base_Data4[[#This Row],[JD received date]],Base_Data4[[#This Row],[DOJ]],"mD")&amp; " Days "
&amp;DATEDIF(Base_Data4[[#This Row],[JD received date]],Base_Data4[[#This Row],[DOJ]],"YM")&amp; " Months and "
&amp;DATEDIF(Base_Data4[[#This Row],[JD received date]],Base_Data4[[#This Row],[DOJ]],"Y") &amp;" Years"</f>
        <v>21 Days 6 Months and 0 Years</v>
      </c>
      <c r="W22" t="str">
        <f>DATEDIF(Base_Data4[[#This Row],[JD received date]],Base_Data4[[#This Row],[Offer date]],"D")&amp; " Days "
&amp; DATEDIF(Base_Data4[[#This Row],[JD received date]],Base_Data4[[#This Row],[Offer date]],"M")&amp; " Months and "
&amp;DATEDIF(Base_Data4[[#This Row],[JD received date]],Base_Data4[[#This Row],[Offer date]],"Y")&amp; " Years"</f>
        <v>108 Days 3 Months and 0 Years</v>
      </c>
      <c r="X22" t="str">
        <f>IF(Base_Data4[[#This Row],[Offer Drop Date(if any)]]="","",
IF(ISNUMBER(Base_Data4[[#This Row],[Offer Drop Date(if any)]]),
"Q" &amp;ROUNDUP(MONTH(Base_Data4[[#This Row],[Offer Drop Date(if any)]]/3),0),""))</f>
        <v>Q2</v>
      </c>
      <c r="Y22" t="str">
        <f>IF(AND(Base_Data4[[#This Row],[DOJ]]&lt;&gt;"",Base_Data4[[#This Row],[DOJ]]&lt;=Base_Data4[[#This Row],[JD received date]]+120),"Yes","No")</f>
        <v>No</v>
      </c>
      <c r="Z22" t="str">
        <f>IF(OR(Base_Data4[[#This Row],[Source]]="Direct", Base_Data4[[#This Row],[Source]]="Referral"),"Internal Fill", "External Fill")</f>
        <v>External Fill</v>
      </c>
    </row>
    <row r="23" spans="1:26" x14ac:dyDescent="0.3">
      <c r="A23">
        <v>22</v>
      </c>
      <c r="B23" t="s">
        <v>40</v>
      </c>
      <c r="C23" t="s">
        <v>32</v>
      </c>
      <c r="D23" t="s">
        <v>31</v>
      </c>
      <c r="E23" t="s">
        <v>44</v>
      </c>
      <c r="F23" t="s">
        <v>84</v>
      </c>
      <c r="G23" t="s">
        <v>23</v>
      </c>
      <c r="H23" t="s">
        <v>24</v>
      </c>
      <c r="I23" s="13">
        <v>45181</v>
      </c>
      <c r="J23" s="13">
        <v>45084</v>
      </c>
      <c r="K23" s="13">
        <v>45113</v>
      </c>
      <c r="L23" s="13" t="s">
        <v>19</v>
      </c>
      <c r="M23" s="13" t="s">
        <v>19</v>
      </c>
      <c r="N23" s="13" t="str">
        <f>"Quat"&amp;ROUNDUP(MONTH(Base_Data4[[#This Row],[DOJ]])/3,0)</f>
        <v>Quat3</v>
      </c>
      <c r="O23" t="str">
        <f>TEXT(Base_Data4[[#This Row],[Offer date]],"YYY")</f>
        <v>2023</v>
      </c>
      <c r="P23" t="str">
        <f>TEXT(Base_Data4[[#This Row],[Offer date]],"MMM")</f>
        <v>Jul</v>
      </c>
      <c r="Q23" t="str">
        <f>"Q"&amp;ROUNDUP(MONTH(Base_Data4[[#This Row],[Offer date]])/3,0)</f>
        <v>Q3</v>
      </c>
      <c r="R23" t="str">
        <f>TEXT(Base_Data4[[#This Row],[DOJ]],"MMM")</f>
        <v>Sep</v>
      </c>
      <c r="S23" t="str">
        <f>"Q"&amp;ROUNDUP(MONTH(Base_Data4[[#This Row],[DOJ]])/3,0)</f>
        <v>Q3</v>
      </c>
      <c r="T23" t="str">
        <f>DATEDIF(Base_Data4[[#This Row],[Offer date]],Base_Data4[[#This Row],[DOJ]],"MD")&amp; "Days"</f>
        <v>6Days</v>
      </c>
      <c r="U23" t="str">
        <f>DATEDIF(Base_Data4[[#This Row],[JD received date]],Base_Data4[[#This Row],[Offer date]],"D")&amp;"D"</f>
        <v>29D</v>
      </c>
      <c r="V23" s="12" t="str">
        <f>DATEDIF(Base_Data4[[#This Row],[JD received date]],Base_Data4[[#This Row],[DOJ]],"mD")&amp; " Days "
&amp;DATEDIF(Base_Data4[[#This Row],[JD received date]],Base_Data4[[#This Row],[DOJ]],"YM")&amp; " Months and "
&amp;DATEDIF(Base_Data4[[#This Row],[JD received date]],Base_Data4[[#This Row],[DOJ]],"Y") &amp;" Years"</f>
        <v>5 Days 3 Months and 0 Years</v>
      </c>
      <c r="W23" t="str">
        <f>DATEDIF(Base_Data4[[#This Row],[JD received date]],Base_Data4[[#This Row],[Offer date]],"D")&amp; " Days "
&amp; DATEDIF(Base_Data4[[#This Row],[JD received date]],Base_Data4[[#This Row],[Offer date]],"M")&amp; " Months and "
&amp;DATEDIF(Base_Data4[[#This Row],[JD received date]],Base_Data4[[#This Row],[Offer date]],"Y")&amp; " Years"</f>
        <v>29 Days 0 Months and 0 Years</v>
      </c>
      <c r="X23" t="str">
        <f>IF(Base_Data4[[#This Row],[Offer Drop Date(if any)]]="","",
IF(ISNUMBER(Base_Data4[[#This Row],[Offer Drop Date(if any)]]),
"Q" &amp;ROUNDUP(MONTH(Base_Data4[[#This Row],[Offer Drop Date(if any)]]/3),0),""))</f>
        <v/>
      </c>
      <c r="Y23" t="str">
        <f>IF(AND(Base_Data4[[#This Row],[DOJ]]&lt;&gt;"",Base_Data4[[#This Row],[DOJ]]&lt;=Base_Data4[[#This Row],[JD received date]]+120),"Yes","No")</f>
        <v>Yes</v>
      </c>
      <c r="Z23" t="str">
        <f>IF(OR(Base_Data4[[#This Row],[Source]]="Direct", Base_Data4[[#This Row],[Source]]="Referral"),"Internal Fill", "External Fill")</f>
        <v>Internal Fill</v>
      </c>
    </row>
    <row r="24" spans="1:26" x14ac:dyDescent="0.3">
      <c r="A24">
        <v>23</v>
      </c>
      <c r="B24" t="s">
        <v>38</v>
      </c>
      <c r="C24" t="s">
        <v>20</v>
      </c>
      <c r="D24" t="s">
        <v>21</v>
      </c>
      <c r="E24" t="s">
        <v>42</v>
      </c>
      <c r="F24" t="s">
        <v>84</v>
      </c>
      <c r="G24" t="s">
        <v>23</v>
      </c>
      <c r="H24" t="s">
        <v>24</v>
      </c>
      <c r="I24" s="13">
        <v>45068</v>
      </c>
      <c r="J24" s="13">
        <v>44995</v>
      </c>
      <c r="K24" s="13">
        <v>44999</v>
      </c>
      <c r="L24" s="13" t="s">
        <v>19</v>
      </c>
      <c r="M24" s="13" t="s">
        <v>19</v>
      </c>
      <c r="N24" s="13" t="str">
        <f>"Quat"&amp;ROUNDUP(MONTH(Base_Data4[[#This Row],[DOJ]])/3,0)</f>
        <v>Quat2</v>
      </c>
      <c r="O24" t="str">
        <f>TEXT(Base_Data4[[#This Row],[Offer date]],"YYY")</f>
        <v>2023</v>
      </c>
      <c r="P24" t="str">
        <f>TEXT(Base_Data4[[#This Row],[Offer date]],"MMM")</f>
        <v>Mar</v>
      </c>
      <c r="Q24" t="str">
        <f>"Q"&amp;ROUNDUP(MONTH(Base_Data4[[#This Row],[Offer date]])/3,0)</f>
        <v>Q1</v>
      </c>
      <c r="R24" t="str">
        <f>TEXT(Base_Data4[[#This Row],[DOJ]],"MMM")</f>
        <v>May</v>
      </c>
      <c r="S24" t="str">
        <f>"Q"&amp;ROUNDUP(MONTH(Base_Data4[[#This Row],[DOJ]])/3,0)</f>
        <v>Q2</v>
      </c>
      <c r="T24" t="str">
        <f>DATEDIF(Base_Data4[[#This Row],[Offer date]],Base_Data4[[#This Row],[DOJ]],"MD")&amp; "Days"</f>
        <v>8Days</v>
      </c>
      <c r="U24" t="str">
        <f>DATEDIF(Base_Data4[[#This Row],[JD received date]],Base_Data4[[#This Row],[Offer date]],"D")&amp;"D"</f>
        <v>4D</v>
      </c>
      <c r="V24" s="12" t="str">
        <f>DATEDIF(Base_Data4[[#This Row],[JD received date]],Base_Data4[[#This Row],[DOJ]],"mD")&amp; " Days "
&amp;DATEDIF(Base_Data4[[#This Row],[JD received date]],Base_Data4[[#This Row],[DOJ]],"YM")&amp; " Months and "
&amp;DATEDIF(Base_Data4[[#This Row],[JD received date]],Base_Data4[[#This Row],[DOJ]],"Y") &amp;" Years"</f>
        <v>12 Days 2 Months and 0 Years</v>
      </c>
      <c r="W24" t="str">
        <f>DATEDIF(Base_Data4[[#This Row],[JD received date]],Base_Data4[[#This Row],[Offer date]],"D")&amp; " Days "
&amp; DATEDIF(Base_Data4[[#This Row],[JD received date]],Base_Data4[[#This Row],[Offer date]],"M")&amp; " Months and "
&amp;DATEDIF(Base_Data4[[#This Row],[JD received date]],Base_Data4[[#This Row],[Offer date]],"Y")&amp; " Years"</f>
        <v>4 Days 0 Months and 0 Years</v>
      </c>
      <c r="X24" t="str">
        <f>IF(Base_Data4[[#This Row],[Offer Drop Date(if any)]]="","",
IF(ISNUMBER(Base_Data4[[#This Row],[Offer Drop Date(if any)]]),
"Q" &amp;ROUNDUP(MONTH(Base_Data4[[#This Row],[Offer Drop Date(if any)]]/3),0),""))</f>
        <v/>
      </c>
      <c r="Y24" t="str">
        <f>IF(AND(Base_Data4[[#This Row],[DOJ]]&lt;&gt;"",Base_Data4[[#This Row],[DOJ]]&lt;=Base_Data4[[#This Row],[JD received date]]+120),"Yes","No")</f>
        <v>Yes</v>
      </c>
      <c r="Z24" t="str">
        <f>IF(OR(Base_Data4[[#This Row],[Source]]="Direct", Base_Data4[[#This Row],[Source]]="Referral"),"Internal Fill", "External Fill")</f>
        <v>Internal Fill</v>
      </c>
    </row>
    <row r="25" spans="1:26" x14ac:dyDescent="0.3">
      <c r="A25">
        <v>24</v>
      </c>
      <c r="B25" t="s">
        <v>38</v>
      </c>
      <c r="C25" t="s">
        <v>20</v>
      </c>
      <c r="D25" t="s">
        <v>21</v>
      </c>
      <c r="E25" t="s">
        <v>42</v>
      </c>
      <c r="F25" t="s">
        <v>84</v>
      </c>
      <c r="G25" t="s">
        <v>23</v>
      </c>
      <c r="H25" t="s">
        <v>24</v>
      </c>
      <c r="I25" s="13">
        <v>45103</v>
      </c>
      <c r="J25" s="13">
        <v>45000</v>
      </c>
      <c r="K25" s="13">
        <v>45006</v>
      </c>
      <c r="L25" s="13" t="s">
        <v>19</v>
      </c>
      <c r="M25" s="13" t="s">
        <v>19</v>
      </c>
      <c r="N25" s="13" t="str">
        <f>"Quat"&amp;ROUNDUP(MONTH(Base_Data4[[#This Row],[DOJ]])/3,0)</f>
        <v>Quat2</v>
      </c>
      <c r="O25" t="str">
        <f>TEXT(Base_Data4[[#This Row],[Offer date]],"YYY")</f>
        <v>2023</v>
      </c>
      <c r="P25" t="str">
        <f>TEXT(Base_Data4[[#This Row],[Offer date]],"MMM")</f>
        <v>Mar</v>
      </c>
      <c r="Q25" t="str">
        <f>"Q"&amp;ROUNDUP(MONTH(Base_Data4[[#This Row],[Offer date]])/3,0)</f>
        <v>Q1</v>
      </c>
      <c r="R25" t="str">
        <f>TEXT(Base_Data4[[#This Row],[DOJ]],"MMM")</f>
        <v>Jun</v>
      </c>
      <c r="S25" t="str">
        <f>"Q"&amp;ROUNDUP(MONTH(Base_Data4[[#This Row],[DOJ]])/3,0)</f>
        <v>Q2</v>
      </c>
      <c r="T25" t="str">
        <f>DATEDIF(Base_Data4[[#This Row],[Offer date]],Base_Data4[[#This Row],[DOJ]],"MD")&amp; "Days"</f>
        <v>5Days</v>
      </c>
      <c r="U25" t="str">
        <f>DATEDIF(Base_Data4[[#This Row],[JD received date]],Base_Data4[[#This Row],[Offer date]],"D")&amp;"D"</f>
        <v>6D</v>
      </c>
      <c r="V25" s="12" t="str">
        <f>DATEDIF(Base_Data4[[#This Row],[JD received date]],Base_Data4[[#This Row],[DOJ]],"mD")&amp; " Days "
&amp;DATEDIF(Base_Data4[[#This Row],[JD received date]],Base_Data4[[#This Row],[DOJ]],"YM")&amp; " Months and "
&amp;DATEDIF(Base_Data4[[#This Row],[JD received date]],Base_Data4[[#This Row],[DOJ]],"Y") &amp;" Years"</f>
        <v>11 Days 3 Months and 0 Years</v>
      </c>
      <c r="W25" t="str">
        <f>DATEDIF(Base_Data4[[#This Row],[JD received date]],Base_Data4[[#This Row],[Offer date]],"D")&amp; " Days "
&amp; DATEDIF(Base_Data4[[#This Row],[JD received date]],Base_Data4[[#This Row],[Offer date]],"M")&amp; " Months and "
&amp;DATEDIF(Base_Data4[[#This Row],[JD received date]],Base_Data4[[#This Row],[Offer date]],"Y")&amp; " Years"</f>
        <v>6 Days 0 Months and 0 Years</v>
      </c>
      <c r="X25" t="str">
        <f>IF(Base_Data4[[#This Row],[Offer Drop Date(if any)]]="","",
IF(ISNUMBER(Base_Data4[[#This Row],[Offer Drop Date(if any)]]),
"Q" &amp;ROUNDUP(MONTH(Base_Data4[[#This Row],[Offer Drop Date(if any)]]/3),0),""))</f>
        <v/>
      </c>
      <c r="Y25" t="str">
        <f>IF(AND(Base_Data4[[#This Row],[DOJ]]&lt;&gt;"",Base_Data4[[#This Row],[DOJ]]&lt;=Base_Data4[[#This Row],[JD received date]]+120),"Yes","No")</f>
        <v>Yes</v>
      </c>
      <c r="Z25" t="str">
        <f>IF(OR(Base_Data4[[#This Row],[Source]]="Direct", Base_Data4[[#This Row],[Source]]="Referral"),"Internal Fill", "External Fill")</f>
        <v>Internal Fill</v>
      </c>
    </row>
    <row r="26" spans="1:26" x14ac:dyDescent="0.3">
      <c r="A26">
        <v>25</v>
      </c>
      <c r="B26" t="s">
        <v>41</v>
      </c>
      <c r="C26" t="s">
        <v>20</v>
      </c>
      <c r="D26" t="s">
        <v>21</v>
      </c>
      <c r="E26" t="s">
        <v>42</v>
      </c>
      <c r="F26" t="s">
        <v>85</v>
      </c>
      <c r="G26" t="s">
        <v>29</v>
      </c>
      <c r="H26" t="s">
        <v>24</v>
      </c>
      <c r="I26" s="13">
        <v>45026</v>
      </c>
      <c r="J26" s="13">
        <v>44961</v>
      </c>
      <c r="K26" s="13">
        <v>45009</v>
      </c>
      <c r="L26" s="13" t="s">
        <v>19</v>
      </c>
      <c r="M26" s="13" t="s">
        <v>19</v>
      </c>
      <c r="N26" s="13" t="str">
        <f>"Quat"&amp;ROUNDUP(MONTH(Base_Data4[[#This Row],[DOJ]])/3,0)</f>
        <v>Quat2</v>
      </c>
      <c r="O26" t="str">
        <f>TEXT(Base_Data4[[#This Row],[Offer date]],"YYY")</f>
        <v>2023</v>
      </c>
      <c r="P26" t="str">
        <f>TEXT(Base_Data4[[#This Row],[Offer date]],"MMM")</f>
        <v>Mar</v>
      </c>
      <c r="Q26" t="str">
        <f>"Q"&amp;ROUNDUP(MONTH(Base_Data4[[#This Row],[Offer date]])/3,0)</f>
        <v>Q1</v>
      </c>
      <c r="R26" t="str">
        <f>TEXT(Base_Data4[[#This Row],[DOJ]],"MMM")</f>
        <v>Apr</v>
      </c>
      <c r="S26" t="str">
        <f>"Q"&amp;ROUNDUP(MONTH(Base_Data4[[#This Row],[DOJ]])/3,0)</f>
        <v>Q2</v>
      </c>
      <c r="T26" t="str">
        <f>DATEDIF(Base_Data4[[#This Row],[Offer date]],Base_Data4[[#This Row],[DOJ]],"MD")&amp; "Days"</f>
        <v>17Days</v>
      </c>
      <c r="U26" t="str">
        <f>DATEDIF(Base_Data4[[#This Row],[JD received date]],Base_Data4[[#This Row],[Offer date]],"D")&amp;"D"</f>
        <v>48D</v>
      </c>
      <c r="V26" s="12" t="str">
        <f>DATEDIF(Base_Data4[[#This Row],[JD received date]],Base_Data4[[#This Row],[DOJ]],"mD")&amp; " Days "
&amp;DATEDIF(Base_Data4[[#This Row],[JD received date]],Base_Data4[[#This Row],[DOJ]],"YM")&amp; " Months and "
&amp;DATEDIF(Base_Data4[[#This Row],[JD received date]],Base_Data4[[#This Row],[DOJ]],"Y") &amp;" Years"</f>
        <v>6 Days 2 Months and 0 Years</v>
      </c>
      <c r="W26" t="str">
        <f>DATEDIF(Base_Data4[[#This Row],[JD received date]],Base_Data4[[#This Row],[Offer date]],"D")&amp; " Days "
&amp; DATEDIF(Base_Data4[[#This Row],[JD received date]],Base_Data4[[#This Row],[Offer date]],"M")&amp; " Months and "
&amp;DATEDIF(Base_Data4[[#This Row],[JD received date]],Base_Data4[[#This Row],[Offer date]],"Y")&amp; " Years"</f>
        <v>48 Days 1 Months and 0 Years</v>
      </c>
      <c r="X26" t="str">
        <f>IF(Base_Data4[[#This Row],[Offer Drop Date(if any)]]="","",
IF(ISNUMBER(Base_Data4[[#This Row],[Offer Drop Date(if any)]]),
"Q" &amp;ROUNDUP(MONTH(Base_Data4[[#This Row],[Offer Drop Date(if any)]]/3),0),""))</f>
        <v/>
      </c>
      <c r="Y26" t="str">
        <f>IF(AND(Base_Data4[[#This Row],[DOJ]]&lt;&gt;"",Base_Data4[[#This Row],[DOJ]]&lt;=Base_Data4[[#This Row],[JD received date]]+120),"Yes","No")</f>
        <v>Yes</v>
      </c>
      <c r="Z26" t="str">
        <f>IF(OR(Base_Data4[[#This Row],[Source]]="Direct", Base_Data4[[#This Row],[Source]]="Referral"),"Internal Fill", "External Fill")</f>
        <v>External Fill</v>
      </c>
    </row>
    <row r="27" spans="1:26" x14ac:dyDescent="0.3">
      <c r="A27">
        <v>26</v>
      </c>
      <c r="B27" t="s">
        <v>39</v>
      </c>
      <c r="C27" t="s">
        <v>32</v>
      </c>
      <c r="D27" t="s">
        <v>31</v>
      </c>
      <c r="E27" t="s">
        <v>42</v>
      </c>
      <c r="F27" t="s">
        <v>85</v>
      </c>
      <c r="G27" t="s">
        <v>23</v>
      </c>
      <c r="H27" t="s">
        <v>24</v>
      </c>
      <c r="I27" s="13">
        <v>45054</v>
      </c>
      <c r="J27" s="13">
        <v>44995</v>
      </c>
      <c r="K27" s="13">
        <v>45013</v>
      </c>
      <c r="L27" s="13" t="s">
        <v>19</v>
      </c>
      <c r="M27" s="13" t="s">
        <v>19</v>
      </c>
      <c r="N27" s="13" t="str">
        <f>"Quat"&amp;ROUNDUP(MONTH(Base_Data4[[#This Row],[DOJ]])/3,0)</f>
        <v>Quat2</v>
      </c>
      <c r="O27" t="str">
        <f>TEXT(Base_Data4[[#This Row],[Offer date]],"YYY")</f>
        <v>2023</v>
      </c>
      <c r="P27" t="str">
        <f>TEXT(Base_Data4[[#This Row],[Offer date]],"MMM")</f>
        <v>Mar</v>
      </c>
      <c r="Q27" t="str">
        <f>"Q"&amp;ROUNDUP(MONTH(Base_Data4[[#This Row],[Offer date]])/3,0)</f>
        <v>Q1</v>
      </c>
      <c r="R27" t="str">
        <f>TEXT(Base_Data4[[#This Row],[DOJ]],"MMM")</f>
        <v>May</v>
      </c>
      <c r="S27" t="str">
        <f>"Q"&amp;ROUNDUP(MONTH(Base_Data4[[#This Row],[DOJ]])/3,0)</f>
        <v>Q2</v>
      </c>
      <c r="T27" t="str">
        <f>DATEDIF(Base_Data4[[#This Row],[Offer date]],Base_Data4[[#This Row],[DOJ]],"MD")&amp; "Days"</f>
        <v>10Days</v>
      </c>
      <c r="U27" t="str">
        <f>DATEDIF(Base_Data4[[#This Row],[JD received date]],Base_Data4[[#This Row],[Offer date]],"D")&amp;"D"</f>
        <v>18D</v>
      </c>
      <c r="V27" s="12" t="str">
        <f>DATEDIF(Base_Data4[[#This Row],[JD received date]],Base_Data4[[#This Row],[DOJ]],"mD")&amp; " Days "
&amp;DATEDIF(Base_Data4[[#This Row],[JD received date]],Base_Data4[[#This Row],[DOJ]],"YM")&amp; " Months and "
&amp;DATEDIF(Base_Data4[[#This Row],[JD received date]],Base_Data4[[#This Row],[DOJ]],"Y") &amp;" Years"</f>
        <v>28 Days 1 Months and 0 Years</v>
      </c>
      <c r="W27" t="str">
        <f>DATEDIF(Base_Data4[[#This Row],[JD received date]],Base_Data4[[#This Row],[Offer date]],"D")&amp; " Days "
&amp; DATEDIF(Base_Data4[[#This Row],[JD received date]],Base_Data4[[#This Row],[Offer date]],"M")&amp; " Months and "
&amp;DATEDIF(Base_Data4[[#This Row],[JD received date]],Base_Data4[[#This Row],[Offer date]],"Y")&amp; " Years"</f>
        <v>18 Days 0 Months and 0 Years</v>
      </c>
      <c r="X27" t="str">
        <f>IF(Base_Data4[[#This Row],[Offer Drop Date(if any)]]="","",
IF(ISNUMBER(Base_Data4[[#This Row],[Offer Drop Date(if any)]]),
"Q" &amp;ROUNDUP(MONTH(Base_Data4[[#This Row],[Offer Drop Date(if any)]]/3),0),""))</f>
        <v/>
      </c>
      <c r="Y27" t="str">
        <f>IF(AND(Base_Data4[[#This Row],[DOJ]]&lt;&gt;"",Base_Data4[[#This Row],[DOJ]]&lt;=Base_Data4[[#This Row],[JD received date]]+120),"Yes","No")</f>
        <v>Yes</v>
      </c>
      <c r="Z27" t="str">
        <f>IF(OR(Base_Data4[[#This Row],[Source]]="Direct", Base_Data4[[#This Row],[Source]]="Referral"),"Internal Fill", "External Fill")</f>
        <v>Internal Fill</v>
      </c>
    </row>
    <row r="28" spans="1:26" x14ac:dyDescent="0.3">
      <c r="A28">
        <v>27</v>
      </c>
      <c r="B28" t="s">
        <v>40</v>
      </c>
      <c r="C28" t="s">
        <v>20</v>
      </c>
      <c r="D28" t="s">
        <v>21</v>
      </c>
      <c r="E28" t="s">
        <v>43</v>
      </c>
      <c r="F28" t="s">
        <v>84</v>
      </c>
      <c r="G28" t="s">
        <v>23</v>
      </c>
      <c r="H28" t="s">
        <v>27</v>
      </c>
      <c r="I28" s="13">
        <v>45040</v>
      </c>
      <c r="J28" s="13">
        <v>44876</v>
      </c>
      <c r="K28" s="13">
        <v>45014</v>
      </c>
      <c r="L28" s="13">
        <v>45040</v>
      </c>
      <c r="M28" s="13">
        <v>45405</v>
      </c>
      <c r="N28" s="13" t="str">
        <f>"Quat"&amp;ROUNDUP(MONTH(Base_Data4[[#This Row],[DOJ]])/3,0)</f>
        <v>Quat2</v>
      </c>
      <c r="O28" t="str">
        <f>TEXT(Base_Data4[[#This Row],[Offer date]],"YYY")</f>
        <v>2023</v>
      </c>
      <c r="P28" t="str">
        <f>TEXT(Base_Data4[[#This Row],[Offer date]],"MMM")</f>
        <v>Mar</v>
      </c>
      <c r="Q28" t="str">
        <f>"Q"&amp;ROUNDUP(MONTH(Base_Data4[[#This Row],[Offer date]])/3,0)</f>
        <v>Q1</v>
      </c>
      <c r="R28" t="str">
        <f>TEXT(Base_Data4[[#This Row],[DOJ]],"MMM")</f>
        <v>Apr</v>
      </c>
      <c r="S28" t="str">
        <f>"Q"&amp;ROUNDUP(MONTH(Base_Data4[[#This Row],[DOJ]])/3,0)</f>
        <v>Q2</v>
      </c>
      <c r="T28" t="str">
        <f>DATEDIF(Base_Data4[[#This Row],[Offer date]],Base_Data4[[#This Row],[DOJ]],"MD")&amp; "Days"</f>
        <v>26Days</v>
      </c>
      <c r="U28" t="str">
        <f>DATEDIF(Base_Data4[[#This Row],[JD received date]],Base_Data4[[#This Row],[Offer date]],"D")&amp;"D"</f>
        <v>138D</v>
      </c>
      <c r="V28" s="12" t="str">
        <f>DATEDIF(Base_Data4[[#This Row],[JD received date]],Base_Data4[[#This Row],[DOJ]],"mD")&amp; " Days "
&amp;DATEDIF(Base_Data4[[#This Row],[JD received date]],Base_Data4[[#This Row],[DOJ]],"YM")&amp; " Months and "
&amp;DATEDIF(Base_Data4[[#This Row],[JD received date]],Base_Data4[[#This Row],[DOJ]],"Y") &amp;" Years"</f>
        <v>13 Days 5 Months and 0 Years</v>
      </c>
      <c r="W28" t="str">
        <f>DATEDIF(Base_Data4[[#This Row],[JD received date]],Base_Data4[[#This Row],[Offer date]],"D")&amp; " Days "
&amp; DATEDIF(Base_Data4[[#This Row],[JD received date]],Base_Data4[[#This Row],[Offer date]],"M")&amp; " Months and "
&amp;DATEDIF(Base_Data4[[#This Row],[JD received date]],Base_Data4[[#This Row],[Offer date]],"Y")&amp; " Years"</f>
        <v>138 Days 4 Months and 0 Years</v>
      </c>
      <c r="X28" t="str">
        <f>IF(Base_Data4[[#This Row],[Offer Drop Date(if any)]]="","",
IF(ISNUMBER(Base_Data4[[#This Row],[Offer Drop Date(if any)]]),
"Q" &amp;ROUNDUP(MONTH(Base_Data4[[#This Row],[Offer Drop Date(if any)]]/3),0),""))</f>
        <v>Q2</v>
      </c>
      <c r="Y28" t="str">
        <f>IF(AND(Base_Data4[[#This Row],[DOJ]]&lt;&gt;"",Base_Data4[[#This Row],[DOJ]]&lt;=Base_Data4[[#This Row],[JD received date]]+120),"Yes","No")</f>
        <v>No</v>
      </c>
      <c r="Z28" t="str">
        <f>IF(OR(Base_Data4[[#This Row],[Source]]="Direct", Base_Data4[[#This Row],[Source]]="Referral"),"Internal Fill", "External Fill")</f>
        <v>Internal Fill</v>
      </c>
    </row>
    <row r="29" spans="1:26" x14ac:dyDescent="0.3">
      <c r="A29">
        <v>28</v>
      </c>
      <c r="B29" t="s">
        <v>39</v>
      </c>
      <c r="C29" t="s">
        <v>20</v>
      </c>
      <c r="D29" t="s">
        <v>21</v>
      </c>
      <c r="E29" t="s">
        <v>42</v>
      </c>
      <c r="F29" t="s">
        <v>85</v>
      </c>
      <c r="G29" t="s">
        <v>23</v>
      </c>
      <c r="H29" t="s">
        <v>27</v>
      </c>
      <c r="I29" s="13">
        <v>45110</v>
      </c>
      <c r="J29" s="13">
        <v>45008</v>
      </c>
      <c r="K29" s="13">
        <v>45013</v>
      </c>
      <c r="L29" s="13">
        <v>45103</v>
      </c>
      <c r="M29" s="13">
        <v>45466</v>
      </c>
      <c r="N29" s="13" t="str">
        <f>"Quat"&amp;ROUNDUP(MONTH(Base_Data4[[#This Row],[DOJ]])/3,0)</f>
        <v>Quat3</v>
      </c>
      <c r="O29" t="str">
        <f>TEXT(Base_Data4[[#This Row],[Offer date]],"YYY")</f>
        <v>2023</v>
      </c>
      <c r="P29" t="str">
        <f>TEXT(Base_Data4[[#This Row],[Offer date]],"MMM")</f>
        <v>Mar</v>
      </c>
      <c r="Q29" t="str">
        <f>"Q"&amp;ROUNDUP(MONTH(Base_Data4[[#This Row],[Offer date]])/3,0)</f>
        <v>Q1</v>
      </c>
      <c r="R29" t="str">
        <f>TEXT(Base_Data4[[#This Row],[DOJ]],"MMM")</f>
        <v>Jul</v>
      </c>
      <c r="S29" t="str">
        <f>"Q"&amp;ROUNDUP(MONTH(Base_Data4[[#This Row],[DOJ]])/3,0)</f>
        <v>Q3</v>
      </c>
      <c r="T29" t="str">
        <f>DATEDIF(Base_Data4[[#This Row],[Offer date]],Base_Data4[[#This Row],[DOJ]],"MD")&amp; "Days"</f>
        <v>5Days</v>
      </c>
      <c r="U29" t="str">
        <f>DATEDIF(Base_Data4[[#This Row],[JD received date]],Base_Data4[[#This Row],[Offer date]],"D")&amp;"D"</f>
        <v>5D</v>
      </c>
      <c r="V29" s="12" t="str">
        <f>DATEDIF(Base_Data4[[#This Row],[JD received date]],Base_Data4[[#This Row],[DOJ]],"mD")&amp; " Days "
&amp;DATEDIF(Base_Data4[[#This Row],[JD received date]],Base_Data4[[#This Row],[DOJ]],"YM")&amp; " Months and "
&amp;DATEDIF(Base_Data4[[#This Row],[JD received date]],Base_Data4[[#This Row],[DOJ]],"Y") &amp;" Years"</f>
        <v>10 Days 3 Months and 0 Years</v>
      </c>
      <c r="W29" t="str">
        <f>DATEDIF(Base_Data4[[#This Row],[JD received date]],Base_Data4[[#This Row],[Offer date]],"D")&amp; " Days "
&amp; DATEDIF(Base_Data4[[#This Row],[JD received date]],Base_Data4[[#This Row],[Offer date]],"M")&amp; " Months and "
&amp;DATEDIF(Base_Data4[[#This Row],[JD received date]],Base_Data4[[#This Row],[Offer date]],"Y")&amp; " Years"</f>
        <v>5 Days 0 Months and 0 Years</v>
      </c>
      <c r="X29" t="str">
        <f>IF(Base_Data4[[#This Row],[Offer Drop Date(if any)]]="","",
IF(ISNUMBER(Base_Data4[[#This Row],[Offer Drop Date(if any)]]),
"Q" &amp;ROUNDUP(MONTH(Base_Data4[[#This Row],[Offer Drop Date(if any)]]/3),0),""))</f>
        <v>Q2</v>
      </c>
      <c r="Y29" t="str">
        <f>IF(AND(Base_Data4[[#This Row],[DOJ]]&lt;&gt;"",Base_Data4[[#This Row],[DOJ]]&lt;=Base_Data4[[#This Row],[JD received date]]+120),"Yes","No")</f>
        <v>Yes</v>
      </c>
      <c r="Z29" t="str">
        <f>IF(OR(Base_Data4[[#This Row],[Source]]="Direct", Base_Data4[[#This Row],[Source]]="Referral"),"Internal Fill", "External Fill")</f>
        <v>Internal Fill</v>
      </c>
    </row>
    <row r="30" spans="1:26" x14ac:dyDescent="0.3">
      <c r="A30">
        <v>29</v>
      </c>
      <c r="B30" t="s">
        <v>37</v>
      </c>
      <c r="C30" t="s">
        <v>20</v>
      </c>
      <c r="D30" t="s">
        <v>21</v>
      </c>
      <c r="E30" t="s">
        <v>42</v>
      </c>
      <c r="F30" t="s">
        <v>84</v>
      </c>
      <c r="G30" t="s">
        <v>23</v>
      </c>
      <c r="H30" t="s">
        <v>27</v>
      </c>
      <c r="I30" s="13">
        <v>45103</v>
      </c>
      <c r="J30" s="13">
        <v>45008</v>
      </c>
      <c r="K30" s="13">
        <v>45012</v>
      </c>
      <c r="L30" s="13">
        <v>45063</v>
      </c>
      <c r="M30" s="13">
        <v>45435</v>
      </c>
      <c r="N30" s="13" t="str">
        <f>"Quat"&amp;ROUNDUP(MONTH(Base_Data4[[#This Row],[DOJ]])/3,0)</f>
        <v>Quat2</v>
      </c>
      <c r="O30" t="str">
        <f>TEXT(Base_Data4[[#This Row],[Offer date]],"YYY")</f>
        <v>2023</v>
      </c>
      <c r="P30" t="str">
        <f>TEXT(Base_Data4[[#This Row],[Offer date]],"MMM")</f>
        <v>Mar</v>
      </c>
      <c r="Q30" t="str">
        <f>"Q"&amp;ROUNDUP(MONTH(Base_Data4[[#This Row],[Offer date]])/3,0)</f>
        <v>Q1</v>
      </c>
      <c r="R30" t="str">
        <f>TEXT(Base_Data4[[#This Row],[DOJ]],"MMM")</f>
        <v>Jun</v>
      </c>
      <c r="S30" t="str">
        <f>"Q"&amp;ROUNDUP(MONTH(Base_Data4[[#This Row],[DOJ]])/3,0)</f>
        <v>Q2</v>
      </c>
      <c r="T30" t="str">
        <f>DATEDIF(Base_Data4[[#This Row],[Offer date]],Base_Data4[[#This Row],[DOJ]],"MD")&amp; "Days"</f>
        <v>30Days</v>
      </c>
      <c r="U30" t="str">
        <f>DATEDIF(Base_Data4[[#This Row],[JD received date]],Base_Data4[[#This Row],[Offer date]],"D")&amp;"D"</f>
        <v>4D</v>
      </c>
      <c r="V30" s="12" t="str">
        <f>DATEDIF(Base_Data4[[#This Row],[JD received date]],Base_Data4[[#This Row],[DOJ]],"mD")&amp; " Days "
&amp;DATEDIF(Base_Data4[[#This Row],[JD received date]],Base_Data4[[#This Row],[DOJ]],"YM")&amp; " Months and "
&amp;DATEDIF(Base_Data4[[#This Row],[JD received date]],Base_Data4[[#This Row],[DOJ]],"Y") &amp;" Years"</f>
        <v>3 Days 3 Months and 0 Years</v>
      </c>
      <c r="W30" t="str">
        <f>DATEDIF(Base_Data4[[#This Row],[JD received date]],Base_Data4[[#This Row],[Offer date]],"D")&amp; " Days "
&amp; DATEDIF(Base_Data4[[#This Row],[JD received date]],Base_Data4[[#This Row],[Offer date]],"M")&amp; " Months and "
&amp;DATEDIF(Base_Data4[[#This Row],[JD received date]],Base_Data4[[#This Row],[Offer date]],"Y")&amp; " Years"</f>
        <v>4 Days 0 Months and 0 Years</v>
      </c>
      <c r="X30" t="str">
        <f>IF(Base_Data4[[#This Row],[Offer Drop Date(if any)]]="","",
IF(ISNUMBER(Base_Data4[[#This Row],[Offer Drop Date(if any)]]),
"Q" &amp;ROUNDUP(MONTH(Base_Data4[[#This Row],[Offer Drop Date(if any)]]/3),0),""))</f>
        <v>Q2</v>
      </c>
      <c r="Y30" t="str">
        <f>IF(AND(Base_Data4[[#This Row],[DOJ]]&lt;&gt;"",Base_Data4[[#This Row],[DOJ]]&lt;=Base_Data4[[#This Row],[JD received date]]+120),"Yes","No")</f>
        <v>Yes</v>
      </c>
      <c r="Z30" t="str">
        <f>IF(OR(Base_Data4[[#This Row],[Source]]="Direct", Base_Data4[[#This Row],[Source]]="Referral"),"Internal Fill", "External Fill")</f>
        <v>Internal Fill</v>
      </c>
    </row>
    <row r="31" spans="1:26" x14ac:dyDescent="0.3">
      <c r="A31">
        <v>30</v>
      </c>
      <c r="B31" t="s">
        <v>40</v>
      </c>
      <c r="C31" t="s">
        <v>20</v>
      </c>
      <c r="D31" t="s">
        <v>21</v>
      </c>
      <c r="E31" t="s">
        <v>43</v>
      </c>
      <c r="F31" t="s">
        <v>85</v>
      </c>
      <c r="G31" t="s">
        <v>28</v>
      </c>
      <c r="H31" t="s">
        <v>24</v>
      </c>
      <c r="I31" s="13">
        <v>45110</v>
      </c>
      <c r="J31" s="13">
        <v>45000</v>
      </c>
      <c r="K31" s="13">
        <v>45016</v>
      </c>
      <c r="L31" s="13" t="s">
        <v>19</v>
      </c>
      <c r="M31" s="13" t="s">
        <v>19</v>
      </c>
      <c r="N31" s="13" t="str">
        <f>"Quat"&amp;ROUNDUP(MONTH(Base_Data4[[#This Row],[DOJ]])/3,0)</f>
        <v>Quat3</v>
      </c>
      <c r="O31" t="str">
        <f>TEXT(Base_Data4[[#This Row],[Offer date]],"YYY")</f>
        <v>2023</v>
      </c>
      <c r="P31" t="str">
        <f>TEXT(Base_Data4[[#This Row],[Offer date]],"MMM")</f>
        <v>Mar</v>
      </c>
      <c r="Q31" t="str">
        <f>"Q"&amp;ROUNDUP(MONTH(Base_Data4[[#This Row],[Offer date]])/3,0)</f>
        <v>Q1</v>
      </c>
      <c r="R31" t="str">
        <f>TEXT(Base_Data4[[#This Row],[DOJ]],"MMM")</f>
        <v>Jul</v>
      </c>
      <c r="S31" t="str">
        <f>"Q"&amp;ROUNDUP(MONTH(Base_Data4[[#This Row],[DOJ]])/3,0)</f>
        <v>Q3</v>
      </c>
      <c r="T31" t="str">
        <f>DATEDIF(Base_Data4[[#This Row],[Offer date]],Base_Data4[[#This Row],[DOJ]],"MD")&amp; "Days"</f>
        <v>2Days</v>
      </c>
      <c r="U31" t="str">
        <f>DATEDIF(Base_Data4[[#This Row],[JD received date]],Base_Data4[[#This Row],[Offer date]],"D")&amp;"D"</f>
        <v>16D</v>
      </c>
      <c r="V31" s="12" t="str">
        <f>DATEDIF(Base_Data4[[#This Row],[JD received date]],Base_Data4[[#This Row],[DOJ]],"mD")&amp; " Days "
&amp;DATEDIF(Base_Data4[[#This Row],[JD received date]],Base_Data4[[#This Row],[DOJ]],"YM")&amp; " Months and "
&amp;DATEDIF(Base_Data4[[#This Row],[JD received date]],Base_Data4[[#This Row],[DOJ]],"Y") &amp;" Years"</f>
        <v>18 Days 3 Months and 0 Years</v>
      </c>
      <c r="W31" t="str">
        <f>DATEDIF(Base_Data4[[#This Row],[JD received date]],Base_Data4[[#This Row],[Offer date]],"D")&amp; " Days "
&amp; DATEDIF(Base_Data4[[#This Row],[JD received date]],Base_Data4[[#This Row],[Offer date]],"M")&amp; " Months and "
&amp;DATEDIF(Base_Data4[[#This Row],[JD received date]],Base_Data4[[#This Row],[Offer date]],"Y")&amp; " Years"</f>
        <v>16 Days 0 Months and 0 Years</v>
      </c>
      <c r="X31" t="str">
        <f>IF(Base_Data4[[#This Row],[Offer Drop Date(if any)]]="","",
IF(ISNUMBER(Base_Data4[[#This Row],[Offer Drop Date(if any)]]),
"Q" &amp;ROUNDUP(MONTH(Base_Data4[[#This Row],[Offer Drop Date(if any)]]/3),0),""))</f>
        <v/>
      </c>
      <c r="Y31" t="str">
        <f>IF(AND(Base_Data4[[#This Row],[DOJ]]&lt;&gt;"",Base_Data4[[#This Row],[DOJ]]&lt;=Base_Data4[[#This Row],[JD received date]]+120),"Yes","No")</f>
        <v>Yes</v>
      </c>
      <c r="Z31" t="str">
        <f>IF(OR(Base_Data4[[#This Row],[Source]]="Direct", Base_Data4[[#This Row],[Source]]="Referral"),"Internal Fill", "External Fill")</f>
        <v>Internal Fill</v>
      </c>
    </row>
    <row r="32" spans="1:26" x14ac:dyDescent="0.3">
      <c r="A32">
        <v>31</v>
      </c>
      <c r="B32" t="s">
        <v>40</v>
      </c>
      <c r="C32" t="s">
        <v>20</v>
      </c>
      <c r="D32" t="s">
        <v>21</v>
      </c>
      <c r="E32" t="s">
        <v>43</v>
      </c>
      <c r="F32" t="s">
        <v>85</v>
      </c>
      <c r="G32" t="s">
        <v>23</v>
      </c>
      <c r="H32" t="s">
        <v>24</v>
      </c>
      <c r="I32" s="13">
        <v>45075</v>
      </c>
      <c r="J32" s="13">
        <v>44993</v>
      </c>
      <c r="K32" s="13">
        <v>45016</v>
      </c>
      <c r="L32" s="13" t="s">
        <v>19</v>
      </c>
      <c r="M32" s="13" t="s">
        <v>19</v>
      </c>
      <c r="N32" s="13" t="str">
        <f>"Quat"&amp;ROUNDUP(MONTH(Base_Data4[[#This Row],[DOJ]])/3,0)</f>
        <v>Quat2</v>
      </c>
      <c r="O32" t="str">
        <f>TEXT(Base_Data4[[#This Row],[Offer date]],"YYY")</f>
        <v>2023</v>
      </c>
      <c r="P32" t="str">
        <f>TEXT(Base_Data4[[#This Row],[Offer date]],"MMM")</f>
        <v>Mar</v>
      </c>
      <c r="Q32" t="str">
        <f>"Q"&amp;ROUNDUP(MONTH(Base_Data4[[#This Row],[Offer date]])/3,0)</f>
        <v>Q1</v>
      </c>
      <c r="R32" t="str">
        <f>TEXT(Base_Data4[[#This Row],[DOJ]],"MMM")</f>
        <v>May</v>
      </c>
      <c r="S32" t="str">
        <f>"Q"&amp;ROUNDUP(MONTH(Base_Data4[[#This Row],[DOJ]])/3,0)</f>
        <v>Q2</v>
      </c>
      <c r="T32" t="str">
        <f>DATEDIF(Base_Data4[[#This Row],[Offer date]],Base_Data4[[#This Row],[DOJ]],"MD")&amp; "Days"</f>
        <v>28Days</v>
      </c>
      <c r="U32" t="str">
        <f>DATEDIF(Base_Data4[[#This Row],[JD received date]],Base_Data4[[#This Row],[Offer date]],"D")&amp;"D"</f>
        <v>23D</v>
      </c>
      <c r="V32" s="12" t="str">
        <f>DATEDIF(Base_Data4[[#This Row],[JD received date]],Base_Data4[[#This Row],[DOJ]],"mD")&amp; " Days "
&amp;DATEDIF(Base_Data4[[#This Row],[JD received date]],Base_Data4[[#This Row],[DOJ]],"YM")&amp; " Months and "
&amp;DATEDIF(Base_Data4[[#This Row],[JD received date]],Base_Data4[[#This Row],[DOJ]],"Y") &amp;" Years"</f>
        <v>21 Days 2 Months and 0 Years</v>
      </c>
      <c r="W32" t="str">
        <f>DATEDIF(Base_Data4[[#This Row],[JD received date]],Base_Data4[[#This Row],[Offer date]],"D")&amp; " Days "
&amp; DATEDIF(Base_Data4[[#This Row],[JD received date]],Base_Data4[[#This Row],[Offer date]],"M")&amp; " Months and "
&amp;DATEDIF(Base_Data4[[#This Row],[JD received date]],Base_Data4[[#This Row],[Offer date]],"Y")&amp; " Years"</f>
        <v>23 Days 0 Months and 0 Years</v>
      </c>
      <c r="X32" t="str">
        <f>IF(Base_Data4[[#This Row],[Offer Drop Date(if any)]]="","",
IF(ISNUMBER(Base_Data4[[#This Row],[Offer Drop Date(if any)]]),
"Q" &amp;ROUNDUP(MONTH(Base_Data4[[#This Row],[Offer Drop Date(if any)]]/3),0),""))</f>
        <v/>
      </c>
      <c r="Y32" t="str">
        <f>IF(AND(Base_Data4[[#This Row],[DOJ]]&lt;&gt;"",Base_Data4[[#This Row],[DOJ]]&lt;=Base_Data4[[#This Row],[JD received date]]+120),"Yes","No")</f>
        <v>Yes</v>
      </c>
      <c r="Z32" t="str">
        <f>IF(OR(Base_Data4[[#This Row],[Source]]="Direct", Base_Data4[[#This Row],[Source]]="Referral"),"Internal Fill", "External Fill")</f>
        <v>Internal Fill</v>
      </c>
    </row>
    <row r="33" spans="1:26" x14ac:dyDescent="0.3">
      <c r="A33">
        <v>32</v>
      </c>
      <c r="B33" t="s">
        <v>40</v>
      </c>
      <c r="C33" t="s">
        <v>20</v>
      </c>
      <c r="D33" t="s">
        <v>21</v>
      </c>
      <c r="E33" t="s">
        <v>42</v>
      </c>
      <c r="F33" t="s">
        <v>84</v>
      </c>
      <c r="G33" t="s">
        <v>23</v>
      </c>
      <c r="H33" t="s">
        <v>24</v>
      </c>
      <c r="I33" s="13">
        <v>45107</v>
      </c>
      <c r="J33" s="13">
        <v>45008</v>
      </c>
      <c r="K33" s="13">
        <v>45014</v>
      </c>
      <c r="L33" s="13" t="s">
        <v>19</v>
      </c>
      <c r="M33" s="13" t="s">
        <v>19</v>
      </c>
      <c r="N33" s="13" t="str">
        <f>"Quat"&amp;ROUNDUP(MONTH(Base_Data4[[#This Row],[DOJ]])/3,0)</f>
        <v>Quat2</v>
      </c>
      <c r="O33" t="str">
        <f>TEXT(Base_Data4[[#This Row],[Offer date]],"YYY")</f>
        <v>2023</v>
      </c>
      <c r="P33" t="str">
        <f>TEXT(Base_Data4[[#This Row],[Offer date]],"MMM")</f>
        <v>Mar</v>
      </c>
      <c r="Q33" t="str">
        <f>"Q"&amp;ROUNDUP(MONTH(Base_Data4[[#This Row],[Offer date]])/3,0)</f>
        <v>Q1</v>
      </c>
      <c r="R33" t="str">
        <f>TEXT(Base_Data4[[#This Row],[DOJ]],"MMM")</f>
        <v>Jun</v>
      </c>
      <c r="S33" t="str">
        <f>"Q"&amp;ROUNDUP(MONTH(Base_Data4[[#This Row],[DOJ]])/3,0)</f>
        <v>Q2</v>
      </c>
      <c r="T33" t="str">
        <f>DATEDIF(Base_Data4[[#This Row],[Offer date]],Base_Data4[[#This Row],[DOJ]],"MD")&amp; "Days"</f>
        <v>1Days</v>
      </c>
      <c r="U33" t="str">
        <f>DATEDIF(Base_Data4[[#This Row],[JD received date]],Base_Data4[[#This Row],[Offer date]],"D")&amp;"D"</f>
        <v>6D</v>
      </c>
      <c r="V33" s="12" t="str">
        <f>DATEDIF(Base_Data4[[#This Row],[JD received date]],Base_Data4[[#This Row],[DOJ]],"mD")&amp; " Days "
&amp;DATEDIF(Base_Data4[[#This Row],[JD received date]],Base_Data4[[#This Row],[DOJ]],"YM")&amp; " Months and "
&amp;DATEDIF(Base_Data4[[#This Row],[JD received date]],Base_Data4[[#This Row],[DOJ]],"Y") &amp;" Years"</f>
        <v>7 Days 3 Months and 0 Years</v>
      </c>
      <c r="W33" t="str">
        <f>DATEDIF(Base_Data4[[#This Row],[JD received date]],Base_Data4[[#This Row],[Offer date]],"D")&amp; " Days "
&amp; DATEDIF(Base_Data4[[#This Row],[JD received date]],Base_Data4[[#This Row],[Offer date]],"M")&amp; " Months and "
&amp;DATEDIF(Base_Data4[[#This Row],[JD received date]],Base_Data4[[#This Row],[Offer date]],"Y")&amp; " Years"</f>
        <v>6 Days 0 Months and 0 Years</v>
      </c>
      <c r="X33" t="str">
        <f>IF(Base_Data4[[#This Row],[Offer Drop Date(if any)]]="","",
IF(ISNUMBER(Base_Data4[[#This Row],[Offer Drop Date(if any)]]),
"Q" &amp;ROUNDUP(MONTH(Base_Data4[[#This Row],[Offer Drop Date(if any)]]/3),0),""))</f>
        <v/>
      </c>
      <c r="Y33" t="str">
        <f>IF(AND(Base_Data4[[#This Row],[DOJ]]&lt;&gt;"",Base_Data4[[#This Row],[DOJ]]&lt;=Base_Data4[[#This Row],[JD received date]]+120),"Yes","No")</f>
        <v>Yes</v>
      </c>
      <c r="Z33" t="str">
        <f>IF(OR(Base_Data4[[#This Row],[Source]]="Direct", Base_Data4[[#This Row],[Source]]="Referral"),"Internal Fill", "External Fill")</f>
        <v>Internal Fill</v>
      </c>
    </row>
    <row r="34" spans="1:26" x14ac:dyDescent="0.3">
      <c r="A34">
        <v>33</v>
      </c>
      <c r="B34" t="s">
        <v>75</v>
      </c>
      <c r="C34" t="s">
        <v>20</v>
      </c>
      <c r="D34" t="s">
        <v>21</v>
      </c>
      <c r="E34" t="s">
        <v>42</v>
      </c>
      <c r="F34" t="s">
        <v>84</v>
      </c>
      <c r="G34" t="s">
        <v>29</v>
      </c>
      <c r="H34" t="s">
        <v>27</v>
      </c>
      <c r="I34" s="13">
        <v>45105</v>
      </c>
      <c r="J34" s="13">
        <v>45007</v>
      </c>
      <c r="K34" s="13">
        <v>45012</v>
      </c>
      <c r="L34" s="13">
        <v>45029</v>
      </c>
      <c r="M34" s="13">
        <v>45405</v>
      </c>
      <c r="N34" s="13" t="str">
        <f>"Quat"&amp;ROUNDUP(MONTH(Base_Data4[[#This Row],[DOJ]])/3,0)</f>
        <v>Quat2</v>
      </c>
      <c r="O34" t="str">
        <f>TEXT(Base_Data4[[#This Row],[Offer date]],"YYY")</f>
        <v>2023</v>
      </c>
      <c r="P34" t="str">
        <f>TEXT(Base_Data4[[#This Row],[Offer date]],"MMM")</f>
        <v>Mar</v>
      </c>
      <c r="Q34" t="str">
        <f>"Q"&amp;ROUNDUP(MONTH(Base_Data4[[#This Row],[Offer date]])/3,0)</f>
        <v>Q1</v>
      </c>
      <c r="R34" t="str">
        <f>TEXT(Base_Data4[[#This Row],[DOJ]],"MMM")</f>
        <v>Jun</v>
      </c>
      <c r="S34" t="str">
        <f>"Q"&amp;ROUNDUP(MONTH(Base_Data4[[#This Row],[DOJ]])/3,0)</f>
        <v>Q2</v>
      </c>
      <c r="T34" t="str">
        <f>DATEDIF(Base_Data4[[#This Row],[Offer date]],Base_Data4[[#This Row],[DOJ]],"MD")&amp; "Days"</f>
        <v>1Days</v>
      </c>
      <c r="U34" t="str">
        <f>DATEDIF(Base_Data4[[#This Row],[JD received date]],Base_Data4[[#This Row],[Offer date]],"D")&amp;"D"</f>
        <v>5D</v>
      </c>
      <c r="V34" s="12" t="str">
        <f>DATEDIF(Base_Data4[[#This Row],[JD received date]],Base_Data4[[#This Row],[DOJ]],"mD")&amp; " Days "
&amp;DATEDIF(Base_Data4[[#This Row],[JD received date]],Base_Data4[[#This Row],[DOJ]],"YM")&amp; " Months and "
&amp;DATEDIF(Base_Data4[[#This Row],[JD received date]],Base_Data4[[#This Row],[DOJ]],"Y") &amp;" Years"</f>
        <v>6 Days 3 Months and 0 Years</v>
      </c>
      <c r="W34" t="str">
        <f>DATEDIF(Base_Data4[[#This Row],[JD received date]],Base_Data4[[#This Row],[Offer date]],"D")&amp; " Days "
&amp; DATEDIF(Base_Data4[[#This Row],[JD received date]],Base_Data4[[#This Row],[Offer date]],"M")&amp; " Months and "
&amp;DATEDIF(Base_Data4[[#This Row],[JD received date]],Base_Data4[[#This Row],[Offer date]],"Y")&amp; " Years"</f>
        <v>5 Days 0 Months and 0 Years</v>
      </c>
      <c r="X34" t="str">
        <f>IF(Base_Data4[[#This Row],[Offer Drop Date(if any)]]="","",
IF(ISNUMBER(Base_Data4[[#This Row],[Offer Drop Date(if any)]]),
"Q" &amp;ROUNDUP(MONTH(Base_Data4[[#This Row],[Offer Drop Date(if any)]]/3),0),""))</f>
        <v>Q2</v>
      </c>
      <c r="Y34" t="str">
        <f>IF(AND(Base_Data4[[#This Row],[DOJ]]&lt;&gt;"",Base_Data4[[#This Row],[DOJ]]&lt;=Base_Data4[[#This Row],[JD received date]]+120),"Yes","No")</f>
        <v>Yes</v>
      </c>
      <c r="Z34" t="str">
        <f>IF(OR(Base_Data4[[#This Row],[Source]]="Direct", Base_Data4[[#This Row],[Source]]="Referral"),"Internal Fill", "External Fill")</f>
        <v>External Fill</v>
      </c>
    </row>
    <row r="35" spans="1:26" x14ac:dyDescent="0.3">
      <c r="A35">
        <v>34</v>
      </c>
      <c r="B35" t="s">
        <v>40</v>
      </c>
      <c r="C35" t="s">
        <v>20</v>
      </c>
      <c r="D35" t="s">
        <v>21</v>
      </c>
      <c r="E35" t="s">
        <v>42</v>
      </c>
      <c r="F35" t="s">
        <v>84</v>
      </c>
      <c r="G35" t="s">
        <v>23</v>
      </c>
      <c r="H35" t="s">
        <v>24</v>
      </c>
      <c r="I35" s="13">
        <v>45023</v>
      </c>
      <c r="J35" s="13">
        <v>45019</v>
      </c>
      <c r="K35" s="13">
        <v>45020</v>
      </c>
      <c r="L35" s="13" t="s">
        <v>19</v>
      </c>
      <c r="M35" s="13" t="s">
        <v>19</v>
      </c>
      <c r="N35" s="13" t="str">
        <f>"Quat"&amp;ROUNDUP(MONTH(Base_Data4[[#This Row],[DOJ]])/3,0)</f>
        <v>Quat2</v>
      </c>
      <c r="O35" t="str">
        <f>TEXT(Base_Data4[[#This Row],[Offer date]],"YYY")</f>
        <v>2023</v>
      </c>
      <c r="P35" t="str">
        <f>TEXT(Base_Data4[[#This Row],[Offer date]],"MMM")</f>
        <v>Apr</v>
      </c>
      <c r="Q35" t="str">
        <f>"Q"&amp;ROUNDUP(MONTH(Base_Data4[[#This Row],[Offer date]])/3,0)</f>
        <v>Q2</v>
      </c>
      <c r="R35" t="str">
        <f>TEXT(Base_Data4[[#This Row],[DOJ]],"MMM")</f>
        <v>Apr</v>
      </c>
      <c r="S35" t="str">
        <f>"Q"&amp;ROUNDUP(MONTH(Base_Data4[[#This Row],[DOJ]])/3,0)</f>
        <v>Q2</v>
      </c>
      <c r="T35" t="str">
        <f>DATEDIF(Base_Data4[[#This Row],[Offer date]],Base_Data4[[#This Row],[DOJ]],"MD")&amp; "Days"</f>
        <v>3Days</v>
      </c>
      <c r="U35" t="str">
        <f>DATEDIF(Base_Data4[[#This Row],[JD received date]],Base_Data4[[#This Row],[Offer date]],"D")&amp;"D"</f>
        <v>1D</v>
      </c>
      <c r="V35" s="12" t="str">
        <f>DATEDIF(Base_Data4[[#This Row],[JD received date]],Base_Data4[[#This Row],[DOJ]],"mD")&amp; " Days "
&amp;DATEDIF(Base_Data4[[#This Row],[JD received date]],Base_Data4[[#This Row],[DOJ]],"YM")&amp; " Months and "
&amp;DATEDIF(Base_Data4[[#This Row],[JD received date]],Base_Data4[[#This Row],[DOJ]],"Y") &amp;" Years"</f>
        <v>4 Days 0 Months and 0 Years</v>
      </c>
      <c r="W35" t="str">
        <f>DATEDIF(Base_Data4[[#This Row],[JD received date]],Base_Data4[[#This Row],[Offer date]],"D")&amp; " Days "
&amp; DATEDIF(Base_Data4[[#This Row],[JD received date]],Base_Data4[[#This Row],[Offer date]],"M")&amp; " Months and "
&amp;DATEDIF(Base_Data4[[#This Row],[JD received date]],Base_Data4[[#This Row],[Offer date]],"Y")&amp; " Years"</f>
        <v>1 Days 0 Months and 0 Years</v>
      </c>
      <c r="X35" t="str">
        <f>IF(Base_Data4[[#This Row],[Offer Drop Date(if any)]]="","",
IF(ISNUMBER(Base_Data4[[#This Row],[Offer Drop Date(if any)]]),
"Q" &amp;ROUNDUP(MONTH(Base_Data4[[#This Row],[Offer Drop Date(if any)]]/3),0),""))</f>
        <v/>
      </c>
      <c r="Y35" t="str">
        <f>IF(AND(Base_Data4[[#This Row],[DOJ]]&lt;&gt;"",Base_Data4[[#This Row],[DOJ]]&lt;=Base_Data4[[#This Row],[JD received date]]+120),"Yes","No")</f>
        <v>Yes</v>
      </c>
      <c r="Z35" t="str">
        <f>IF(OR(Base_Data4[[#This Row],[Source]]="Direct", Base_Data4[[#This Row],[Source]]="Referral"),"Internal Fill", "External Fill")</f>
        <v>Internal Fill</v>
      </c>
    </row>
    <row r="36" spans="1:26" x14ac:dyDescent="0.3">
      <c r="A36">
        <v>35</v>
      </c>
      <c r="B36" t="s">
        <v>38</v>
      </c>
      <c r="C36" t="s">
        <v>20</v>
      </c>
      <c r="D36" t="s">
        <v>21</v>
      </c>
      <c r="E36" t="s">
        <v>42</v>
      </c>
      <c r="F36" t="s">
        <v>84</v>
      </c>
      <c r="G36" t="s">
        <v>23</v>
      </c>
      <c r="H36" t="s">
        <v>24</v>
      </c>
      <c r="I36" s="13">
        <v>45028</v>
      </c>
      <c r="J36" s="13">
        <v>44967</v>
      </c>
      <c r="K36" s="13">
        <v>45019</v>
      </c>
      <c r="L36" s="13" t="s">
        <v>19</v>
      </c>
      <c r="M36" s="13" t="s">
        <v>19</v>
      </c>
      <c r="N36" s="13" t="str">
        <f>"Quat"&amp;ROUNDUP(MONTH(Base_Data4[[#This Row],[DOJ]])/3,0)</f>
        <v>Quat2</v>
      </c>
      <c r="O36" t="str">
        <f>TEXT(Base_Data4[[#This Row],[Offer date]],"YYY")</f>
        <v>2023</v>
      </c>
      <c r="P36" t="str">
        <f>TEXT(Base_Data4[[#This Row],[Offer date]],"MMM")</f>
        <v>Apr</v>
      </c>
      <c r="Q36" t="str">
        <f>"Q"&amp;ROUNDUP(MONTH(Base_Data4[[#This Row],[Offer date]])/3,0)</f>
        <v>Q2</v>
      </c>
      <c r="R36" t="str">
        <f>TEXT(Base_Data4[[#This Row],[DOJ]],"MMM")</f>
        <v>Apr</v>
      </c>
      <c r="S36" t="str">
        <f>"Q"&amp;ROUNDUP(MONTH(Base_Data4[[#This Row],[DOJ]])/3,0)</f>
        <v>Q2</v>
      </c>
      <c r="T36" t="str">
        <f>DATEDIF(Base_Data4[[#This Row],[Offer date]],Base_Data4[[#This Row],[DOJ]],"MD")&amp; "Days"</f>
        <v>9Days</v>
      </c>
      <c r="U36" t="str">
        <f>DATEDIF(Base_Data4[[#This Row],[JD received date]],Base_Data4[[#This Row],[Offer date]],"D")&amp;"D"</f>
        <v>52D</v>
      </c>
      <c r="V36" s="12" t="str">
        <f>DATEDIF(Base_Data4[[#This Row],[JD received date]],Base_Data4[[#This Row],[DOJ]],"mD")&amp; " Days "
&amp;DATEDIF(Base_Data4[[#This Row],[JD received date]],Base_Data4[[#This Row],[DOJ]],"YM")&amp; " Months and "
&amp;DATEDIF(Base_Data4[[#This Row],[JD received date]],Base_Data4[[#This Row],[DOJ]],"Y") &amp;" Years"</f>
        <v>2 Days 2 Months and 0 Years</v>
      </c>
      <c r="W36" t="str">
        <f>DATEDIF(Base_Data4[[#This Row],[JD received date]],Base_Data4[[#This Row],[Offer date]],"D")&amp; " Days "
&amp; DATEDIF(Base_Data4[[#This Row],[JD received date]],Base_Data4[[#This Row],[Offer date]],"M")&amp; " Months and "
&amp;DATEDIF(Base_Data4[[#This Row],[JD received date]],Base_Data4[[#This Row],[Offer date]],"Y")&amp; " Years"</f>
        <v>52 Days 1 Months and 0 Years</v>
      </c>
      <c r="X36" t="str">
        <f>IF(Base_Data4[[#This Row],[Offer Drop Date(if any)]]="","",
IF(ISNUMBER(Base_Data4[[#This Row],[Offer Drop Date(if any)]]),
"Q" &amp;ROUNDUP(MONTH(Base_Data4[[#This Row],[Offer Drop Date(if any)]]/3),0),""))</f>
        <v/>
      </c>
      <c r="Y36" t="str">
        <f>IF(AND(Base_Data4[[#This Row],[DOJ]]&lt;&gt;"",Base_Data4[[#This Row],[DOJ]]&lt;=Base_Data4[[#This Row],[JD received date]]+120),"Yes","No")</f>
        <v>Yes</v>
      </c>
      <c r="Z36" t="str">
        <f>IF(OR(Base_Data4[[#This Row],[Source]]="Direct", Base_Data4[[#This Row],[Source]]="Referral"),"Internal Fill", "External Fill")</f>
        <v>Internal Fill</v>
      </c>
    </row>
    <row r="37" spans="1:26" x14ac:dyDescent="0.3">
      <c r="A37">
        <v>36</v>
      </c>
      <c r="B37" t="s">
        <v>38</v>
      </c>
      <c r="C37" t="s">
        <v>20</v>
      </c>
      <c r="D37" t="s">
        <v>21</v>
      </c>
      <c r="E37" t="s">
        <v>42</v>
      </c>
      <c r="F37" t="s">
        <v>84</v>
      </c>
      <c r="G37" t="s">
        <v>23</v>
      </c>
      <c r="H37" t="s">
        <v>24</v>
      </c>
      <c r="I37" s="13">
        <v>45030</v>
      </c>
      <c r="J37" s="13">
        <v>44954</v>
      </c>
      <c r="K37" s="13">
        <v>45030</v>
      </c>
      <c r="L37" s="13" t="s">
        <v>19</v>
      </c>
      <c r="M37" s="13" t="s">
        <v>19</v>
      </c>
      <c r="N37" s="13" t="str">
        <f>"Quat"&amp;ROUNDUP(MONTH(Base_Data4[[#This Row],[DOJ]])/3,0)</f>
        <v>Quat2</v>
      </c>
      <c r="O37" t="str">
        <f>TEXT(Base_Data4[[#This Row],[Offer date]],"YYY")</f>
        <v>2023</v>
      </c>
      <c r="P37" t="str">
        <f>TEXT(Base_Data4[[#This Row],[Offer date]],"MMM")</f>
        <v>Apr</v>
      </c>
      <c r="Q37" t="str">
        <f>"Q"&amp;ROUNDUP(MONTH(Base_Data4[[#This Row],[Offer date]])/3,0)</f>
        <v>Q2</v>
      </c>
      <c r="R37" t="str">
        <f>TEXT(Base_Data4[[#This Row],[DOJ]],"MMM")</f>
        <v>Apr</v>
      </c>
      <c r="S37" t="str">
        <f>"Q"&amp;ROUNDUP(MONTH(Base_Data4[[#This Row],[DOJ]])/3,0)</f>
        <v>Q2</v>
      </c>
      <c r="T37" t="str">
        <f>DATEDIF(Base_Data4[[#This Row],[Offer date]],Base_Data4[[#This Row],[DOJ]],"MD")&amp; "Days"</f>
        <v>0Days</v>
      </c>
      <c r="U37" t="str">
        <f>DATEDIF(Base_Data4[[#This Row],[JD received date]],Base_Data4[[#This Row],[Offer date]],"D")&amp;"D"</f>
        <v>76D</v>
      </c>
      <c r="V37" s="12" t="str">
        <f>DATEDIF(Base_Data4[[#This Row],[JD received date]],Base_Data4[[#This Row],[DOJ]],"mD")&amp; " Days "
&amp;DATEDIF(Base_Data4[[#This Row],[JD received date]],Base_Data4[[#This Row],[DOJ]],"YM")&amp; " Months and "
&amp;DATEDIF(Base_Data4[[#This Row],[JD received date]],Base_Data4[[#This Row],[DOJ]],"Y") &amp;" Years"</f>
        <v>17 Days 2 Months and 0 Years</v>
      </c>
      <c r="W37" t="str">
        <f>DATEDIF(Base_Data4[[#This Row],[JD received date]],Base_Data4[[#This Row],[Offer date]],"D")&amp; " Days "
&amp; DATEDIF(Base_Data4[[#This Row],[JD received date]],Base_Data4[[#This Row],[Offer date]],"M")&amp; " Months and "
&amp;DATEDIF(Base_Data4[[#This Row],[JD received date]],Base_Data4[[#This Row],[Offer date]],"Y")&amp; " Years"</f>
        <v>76 Days 2 Months and 0 Years</v>
      </c>
      <c r="X37" t="str">
        <f>IF(Base_Data4[[#This Row],[Offer Drop Date(if any)]]="","",
IF(ISNUMBER(Base_Data4[[#This Row],[Offer Drop Date(if any)]]),
"Q" &amp;ROUNDUP(MONTH(Base_Data4[[#This Row],[Offer Drop Date(if any)]]/3),0),""))</f>
        <v/>
      </c>
      <c r="Y37" t="str">
        <f>IF(AND(Base_Data4[[#This Row],[DOJ]]&lt;&gt;"",Base_Data4[[#This Row],[DOJ]]&lt;=Base_Data4[[#This Row],[JD received date]]+120),"Yes","No")</f>
        <v>Yes</v>
      </c>
      <c r="Z37" t="str">
        <f>IF(OR(Base_Data4[[#This Row],[Source]]="Direct", Base_Data4[[#This Row],[Source]]="Referral"),"Internal Fill", "External Fill")</f>
        <v>Internal Fill</v>
      </c>
    </row>
    <row r="38" spans="1:26" x14ac:dyDescent="0.3">
      <c r="A38">
        <v>37</v>
      </c>
      <c r="B38" t="s">
        <v>39</v>
      </c>
      <c r="C38" t="s">
        <v>20</v>
      </c>
      <c r="D38" t="s">
        <v>21</v>
      </c>
      <c r="E38" t="s">
        <v>42</v>
      </c>
      <c r="F38" t="s">
        <v>84</v>
      </c>
      <c r="G38" t="s">
        <v>23</v>
      </c>
      <c r="H38" t="s">
        <v>24</v>
      </c>
      <c r="I38" s="13">
        <v>45086</v>
      </c>
      <c r="J38" s="13">
        <v>45000</v>
      </c>
      <c r="K38" s="13">
        <v>45020</v>
      </c>
      <c r="L38" s="13" t="s">
        <v>19</v>
      </c>
      <c r="M38" s="13" t="s">
        <v>19</v>
      </c>
      <c r="N38" s="13" t="str">
        <f>"Quat"&amp;ROUNDUP(MONTH(Base_Data4[[#This Row],[DOJ]])/3,0)</f>
        <v>Quat2</v>
      </c>
      <c r="O38" t="str">
        <f>TEXT(Base_Data4[[#This Row],[Offer date]],"YYY")</f>
        <v>2023</v>
      </c>
      <c r="P38" t="str">
        <f>TEXT(Base_Data4[[#This Row],[Offer date]],"MMM")</f>
        <v>Apr</v>
      </c>
      <c r="Q38" t="str">
        <f>"Q"&amp;ROUNDUP(MONTH(Base_Data4[[#This Row],[Offer date]])/3,0)</f>
        <v>Q2</v>
      </c>
      <c r="R38" t="str">
        <f>TEXT(Base_Data4[[#This Row],[DOJ]],"MMM")</f>
        <v>Jun</v>
      </c>
      <c r="S38" t="str">
        <f>"Q"&amp;ROUNDUP(MONTH(Base_Data4[[#This Row],[DOJ]])/3,0)</f>
        <v>Q2</v>
      </c>
      <c r="T38" t="str">
        <f>DATEDIF(Base_Data4[[#This Row],[Offer date]],Base_Data4[[#This Row],[DOJ]],"MD")&amp; "Days"</f>
        <v>5Days</v>
      </c>
      <c r="U38" t="str">
        <f>DATEDIF(Base_Data4[[#This Row],[JD received date]],Base_Data4[[#This Row],[Offer date]],"D")&amp;"D"</f>
        <v>20D</v>
      </c>
      <c r="V38" s="12" t="str">
        <f>DATEDIF(Base_Data4[[#This Row],[JD received date]],Base_Data4[[#This Row],[DOJ]],"mD")&amp; " Days "
&amp;DATEDIF(Base_Data4[[#This Row],[JD received date]],Base_Data4[[#This Row],[DOJ]],"YM")&amp; " Months and "
&amp;DATEDIF(Base_Data4[[#This Row],[JD received date]],Base_Data4[[#This Row],[DOJ]],"Y") &amp;" Years"</f>
        <v>25 Days 2 Months and 0 Years</v>
      </c>
      <c r="W38" t="str">
        <f>DATEDIF(Base_Data4[[#This Row],[JD received date]],Base_Data4[[#This Row],[Offer date]],"D")&amp; " Days "
&amp; DATEDIF(Base_Data4[[#This Row],[JD received date]],Base_Data4[[#This Row],[Offer date]],"M")&amp; " Months and "
&amp;DATEDIF(Base_Data4[[#This Row],[JD received date]],Base_Data4[[#This Row],[Offer date]],"Y")&amp; " Years"</f>
        <v>20 Days 0 Months and 0 Years</v>
      </c>
      <c r="X38" t="str">
        <f>IF(Base_Data4[[#This Row],[Offer Drop Date(if any)]]="","",
IF(ISNUMBER(Base_Data4[[#This Row],[Offer Drop Date(if any)]]),
"Q" &amp;ROUNDUP(MONTH(Base_Data4[[#This Row],[Offer Drop Date(if any)]]/3),0),""))</f>
        <v/>
      </c>
      <c r="Y38" t="str">
        <f>IF(AND(Base_Data4[[#This Row],[DOJ]]&lt;&gt;"",Base_Data4[[#This Row],[DOJ]]&lt;=Base_Data4[[#This Row],[JD received date]]+120),"Yes","No")</f>
        <v>Yes</v>
      </c>
      <c r="Z38" t="str">
        <f>IF(OR(Base_Data4[[#This Row],[Source]]="Direct", Base_Data4[[#This Row],[Source]]="Referral"),"Internal Fill", "External Fill")</f>
        <v>Internal Fill</v>
      </c>
    </row>
    <row r="39" spans="1:26" x14ac:dyDescent="0.3">
      <c r="A39">
        <v>38</v>
      </c>
      <c r="B39" t="s">
        <v>41</v>
      </c>
      <c r="C39" t="s">
        <v>20</v>
      </c>
      <c r="D39" t="s">
        <v>21</v>
      </c>
      <c r="E39" t="s">
        <v>42</v>
      </c>
      <c r="F39" t="s">
        <v>85</v>
      </c>
      <c r="G39" t="s">
        <v>28</v>
      </c>
      <c r="H39" t="s">
        <v>24</v>
      </c>
      <c r="I39" s="13">
        <v>45056</v>
      </c>
      <c r="J39" s="13">
        <v>45019</v>
      </c>
      <c r="K39" s="13">
        <v>45026</v>
      </c>
      <c r="L39" s="13" t="s">
        <v>19</v>
      </c>
      <c r="M39" s="13" t="s">
        <v>19</v>
      </c>
      <c r="N39" s="13" t="str">
        <f>"Quat"&amp;ROUNDUP(MONTH(Base_Data4[[#This Row],[DOJ]])/3,0)</f>
        <v>Quat2</v>
      </c>
      <c r="O39" t="str">
        <f>TEXT(Base_Data4[[#This Row],[Offer date]],"YYY")</f>
        <v>2023</v>
      </c>
      <c r="P39" t="str">
        <f>TEXT(Base_Data4[[#This Row],[Offer date]],"MMM")</f>
        <v>Apr</v>
      </c>
      <c r="Q39" t="str">
        <f>"Q"&amp;ROUNDUP(MONTH(Base_Data4[[#This Row],[Offer date]])/3,0)</f>
        <v>Q2</v>
      </c>
      <c r="R39" t="str">
        <f>TEXT(Base_Data4[[#This Row],[DOJ]],"MMM")</f>
        <v>May</v>
      </c>
      <c r="S39" t="str">
        <f>"Q"&amp;ROUNDUP(MONTH(Base_Data4[[#This Row],[DOJ]])/3,0)</f>
        <v>Q2</v>
      </c>
      <c r="T39" t="str">
        <f>DATEDIF(Base_Data4[[#This Row],[Offer date]],Base_Data4[[#This Row],[DOJ]],"MD")&amp; "Days"</f>
        <v>0Days</v>
      </c>
      <c r="U39" t="str">
        <f>DATEDIF(Base_Data4[[#This Row],[JD received date]],Base_Data4[[#This Row],[Offer date]],"D")&amp;"D"</f>
        <v>7D</v>
      </c>
      <c r="V39" s="12" t="str">
        <f>DATEDIF(Base_Data4[[#This Row],[JD received date]],Base_Data4[[#This Row],[DOJ]],"mD")&amp; " Days "
&amp;DATEDIF(Base_Data4[[#This Row],[JD received date]],Base_Data4[[#This Row],[DOJ]],"YM")&amp; " Months and "
&amp;DATEDIF(Base_Data4[[#This Row],[JD received date]],Base_Data4[[#This Row],[DOJ]],"Y") &amp;" Years"</f>
        <v>7 Days 1 Months and 0 Years</v>
      </c>
      <c r="W39" t="str">
        <f>DATEDIF(Base_Data4[[#This Row],[JD received date]],Base_Data4[[#This Row],[Offer date]],"D")&amp; " Days "
&amp; DATEDIF(Base_Data4[[#This Row],[JD received date]],Base_Data4[[#This Row],[Offer date]],"M")&amp; " Months and "
&amp;DATEDIF(Base_Data4[[#This Row],[JD received date]],Base_Data4[[#This Row],[Offer date]],"Y")&amp; " Years"</f>
        <v>7 Days 0 Months and 0 Years</v>
      </c>
      <c r="X39" t="str">
        <f>IF(Base_Data4[[#This Row],[Offer Drop Date(if any)]]="","",
IF(ISNUMBER(Base_Data4[[#This Row],[Offer Drop Date(if any)]]),
"Q" &amp;ROUNDUP(MONTH(Base_Data4[[#This Row],[Offer Drop Date(if any)]]/3),0),""))</f>
        <v/>
      </c>
      <c r="Y39" t="str">
        <f>IF(AND(Base_Data4[[#This Row],[DOJ]]&lt;&gt;"",Base_Data4[[#This Row],[DOJ]]&lt;=Base_Data4[[#This Row],[JD received date]]+120),"Yes","No")</f>
        <v>Yes</v>
      </c>
      <c r="Z39" t="str">
        <f>IF(OR(Base_Data4[[#This Row],[Source]]="Direct", Base_Data4[[#This Row],[Source]]="Referral"),"Internal Fill", "External Fill")</f>
        <v>Internal Fill</v>
      </c>
    </row>
    <row r="40" spans="1:26" x14ac:dyDescent="0.3">
      <c r="A40">
        <v>39</v>
      </c>
      <c r="B40" t="s">
        <v>41</v>
      </c>
      <c r="C40" t="s">
        <v>33</v>
      </c>
      <c r="D40" t="s">
        <v>31</v>
      </c>
      <c r="E40" t="s">
        <v>42</v>
      </c>
      <c r="F40" t="s">
        <v>25</v>
      </c>
      <c r="G40" t="s">
        <v>23</v>
      </c>
      <c r="H40" t="s">
        <v>24</v>
      </c>
      <c r="I40" s="13">
        <v>45040</v>
      </c>
      <c r="J40" s="13">
        <v>44825</v>
      </c>
      <c r="K40" s="13">
        <v>45023</v>
      </c>
      <c r="L40" s="13" t="s">
        <v>19</v>
      </c>
      <c r="M40" s="13" t="s">
        <v>19</v>
      </c>
      <c r="N40" s="13" t="str">
        <f>"Quat"&amp;ROUNDUP(MONTH(Base_Data4[[#This Row],[DOJ]])/3,0)</f>
        <v>Quat2</v>
      </c>
      <c r="O40" t="str">
        <f>TEXT(Base_Data4[[#This Row],[Offer date]],"YYY")</f>
        <v>2023</v>
      </c>
      <c r="P40" t="str">
        <f>TEXT(Base_Data4[[#This Row],[Offer date]],"MMM")</f>
        <v>Apr</v>
      </c>
      <c r="Q40" t="str">
        <f>"Q"&amp;ROUNDUP(MONTH(Base_Data4[[#This Row],[Offer date]])/3,0)</f>
        <v>Q2</v>
      </c>
      <c r="R40" t="str">
        <f>TEXT(Base_Data4[[#This Row],[DOJ]],"MMM")</f>
        <v>Apr</v>
      </c>
      <c r="S40" t="str">
        <f>"Q"&amp;ROUNDUP(MONTH(Base_Data4[[#This Row],[DOJ]])/3,0)</f>
        <v>Q2</v>
      </c>
      <c r="T40" t="str">
        <f>DATEDIF(Base_Data4[[#This Row],[Offer date]],Base_Data4[[#This Row],[DOJ]],"MD")&amp; "Days"</f>
        <v>17Days</v>
      </c>
      <c r="U40" t="str">
        <f>DATEDIF(Base_Data4[[#This Row],[JD received date]],Base_Data4[[#This Row],[Offer date]],"D")&amp;"D"</f>
        <v>198D</v>
      </c>
      <c r="V40" s="12" t="str">
        <f>DATEDIF(Base_Data4[[#This Row],[JD received date]],Base_Data4[[#This Row],[DOJ]],"mD")&amp; " Days "
&amp;DATEDIF(Base_Data4[[#This Row],[JD received date]],Base_Data4[[#This Row],[DOJ]],"YM")&amp; " Months and "
&amp;DATEDIF(Base_Data4[[#This Row],[JD received date]],Base_Data4[[#This Row],[DOJ]],"Y") &amp;" Years"</f>
        <v>3 Days 7 Months and 0 Years</v>
      </c>
      <c r="W40" t="str">
        <f>DATEDIF(Base_Data4[[#This Row],[JD received date]],Base_Data4[[#This Row],[Offer date]],"D")&amp; " Days "
&amp; DATEDIF(Base_Data4[[#This Row],[JD received date]],Base_Data4[[#This Row],[Offer date]],"M")&amp; " Months and "
&amp;DATEDIF(Base_Data4[[#This Row],[JD received date]],Base_Data4[[#This Row],[Offer date]],"Y")&amp; " Years"</f>
        <v>198 Days 6 Months and 0 Years</v>
      </c>
      <c r="X40" t="str">
        <f>IF(Base_Data4[[#This Row],[Offer Drop Date(if any)]]="","",
IF(ISNUMBER(Base_Data4[[#This Row],[Offer Drop Date(if any)]]),
"Q" &amp;ROUNDUP(MONTH(Base_Data4[[#This Row],[Offer Drop Date(if any)]]/3),0),""))</f>
        <v/>
      </c>
      <c r="Y40" t="str">
        <f>IF(AND(Base_Data4[[#This Row],[DOJ]]&lt;&gt;"",Base_Data4[[#This Row],[DOJ]]&lt;=Base_Data4[[#This Row],[JD received date]]+120),"Yes","No")</f>
        <v>No</v>
      </c>
      <c r="Z40" t="str">
        <f>IF(OR(Base_Data4[[#This Row],[Source]]="Direct", Base_Data4[[#This Row],[Source]]="Referral"),"Internal Fill", "External Fill")</f>
        <v>Internal Fill</v>
      </c>
    </row>
    <row r="41" spans="1:26" x14ac:dyDescent="0.3">
      <c r="A41">
        <v>40</v>
      </c>
      <c r="B41" t="s">
        <v>41</v>
      </c>
      <c r="C41" t="s">
        <v>33</v>
      </c>
      <c r="D41" t="s">
        <v>31</v>
      </c>
      <c r="E41" t="s">
        <v>42</v>
      </c>
      <c r="F41" t="s">
        <v>84</v>
      </c>
      <c r="G41" t="s">
        <v>29</v>
      </c>
      <c r="H41" t="s">
        <v>24</v>
      </c>
      <c r="I41" s="13">
        <v>45019</v>
      </c>
      <c r="J41" s="13">
        <v>44959</v>
      </c>
      <c r="K41" s="13">
        <v>45015</v>
      </c>
      <c r="L41" s="13" t="s">
        <v>19</v>
      </c>
      <c r="M41" s="13" t="s">
        <v>19</v>
      </c>
      <c r="N41" s="13" t="str">
        <f>"Quat"&amp;ROUNDUP(MONTH(Base_Data4[[#This Row],[DOJ]])/3,0)</f>
        <v>Quat2</v>
      </c>
      <c r="O41" t="str">
        <f>TEXT(Base_Data4[[#This Row],[Offer date]],"YYY")</f>
        <v>2023</v>
      </c>
      <c r="P41" t="str">
        <f>TEXT(Base_Data4[[#This Row],[Offer date]],"MMM")</f>
        <v>Mar</v>
      </c>
      <c r="Q41" t="str">
        <f>"Q"&amp;ROUNDUP(MONTH(Base_Data4[[#This Row],[Offer date]])/3,0)</f>
        <v>Q1</v>
      </c>
      <c r="R41" t="str">
        <f>TEXT(Base_Data4[[#This Row],[DOJ]],"MMM")</f>
        <v>Apr</v>
      </c>
      <c r="S41" t="str">
        <f>"Q"&amp;ROUNDUP(MONTH(Base_Data4[[#This Row],[DOJ]])/3,0)</f>
        <v>Q2</v>
      </c>
      <c r="T41" t="str">
        <f>DATEDIF(Base_Data4[[#This Row],[Offer date]],Base_Data4[[#This Row],[DOJ]],"MD")&amp; "Days"</f>
        <v>4Days</v>
      </c>
      <c r="U41" t="str">
        <f>DATEDIF(Base_Data4[[#This Row],[JD received date]],Base_Data4[[#This Row],[Offer date]],"D")&amp;"D"</f>
        <v>56D</v>
      </c>
      <c r="V41" s="12" t="str">
        <f>DATEDIF(Base_Data4[[#This Row],[JD received date]],Base_Data4[[#This Row],[DOJ]],"mD")&amp; " Days "
&amp;DATEDIF(Base_Data4[[#This Row],[JD received date]],Base_Data4[[#This Row],[DOJ]],"YM")&amp; " Months and "
&amp;DATEDIF(Base_Data4[[#This Row],[JD received date]],Base_Data4[[#This Row],[DOJ]],"Y") &amp;" Years"</f>
        <v>1 Days 2 Months and 0 Years</v>
      </c>
      <c r="W41" t="str">
        <f>DATEDIF(Base_Data4[[#This Row],[JD received date]],Base_Data4[[#This Row],[Offer date]],"D")&amp; " Days "
&amp; DATEDIF(Base_Data4[[#This Row],[JD received date]],Base_Data4[[#This Row],[Offer date]],"M")&amp; " Months and "
&amp;DATEDIF(Base_Data4[[#This Row],[JD received date]],Base_Data4[[#This Row],[Offer date]],"Y")&amp; " Years"</f>
        <v>56 Days 1 Months and 0 Years</v>
      </c>
      <c r="X41" t="str">
        <f>IF(Base_Data4[[#This Row],[Offer Drop Date(if any)]]="","",
IF(ISNUMBER(Base_Data4[[#This Row],[Offer Drop Date(if any)]]),
"Q" &amp;ROUNDUP(MONTH(Base_Data4[[#This Row],[Offer Drop Date(if any)]]/3),0),""))</f>
        <v/>
      </c>
      <c r="Y41" t="str">
        <f>IF(AND(Base_Data4[[#This Row],[DOJ]]&lt;&gt;"",Base_Data4[[#This Row],[DOJ]]&lt;=Base_Data4[[#This Row],[JD received date]]+120),"Yes","No")</f>
        <v>Yes</v>
      </c>
      <c r="Z41" t="str">
        <f>IF(OR(Base_Data4[[#This Row],[Source]]="Direct", Base_Data4[[#This Row],[Source]]="Referral"),"Internal Fill", "External Fill")</f>
        <v>External Fill</v>
      </c>
    </row>
    <row r="42" spans="1:26" x14ac:dyDescent="0.3">
      <c r="A42">
        <v>41</v>
      </c>
      <c r="B42" t="s">
        <v>41</v>
      </c>
      <c r="C42" t="s">
        <v>33</v>
      </c>
      <c r="D42" t="s">
        <v>31</v>
      </c>
      <c r="E42" t="s">
        <v>42</v>
      </c>
      <c r="F42" t="s">
        <v>84</v>
      </c>
      <c r="G42" t="s">
        <v>23</v>
      </c>
      <c r="H42" t="s">
        <v>24</v>
      </c>
      <c r="I42" s="13">
        <v>45028</v>
      </c>
      <c r="J42" s="13">
        <v>45014</v>
      </c>
      <c r="K42" s="13">
        <v>45024</v>
      </c>
      <c r="L42" s="13" t="s">
        <v>19</v>
      </c>
      <c r="M42" s="13" t="s">
        <v>19</v>
      </c>
      <c r="N42" s="13" t="str">
        <f>"Quat"&amp;ROUNDUP(MONTH(Base_Data4[[#This Row],[DOJ]])/3,0)</f>
        <v>Quat2</v>
      </c>
      <c r="O42" t="str">
        <f>TEXT(Base_Data4[[#This Row],[Offer date]],"YYY")</f>
        <v>2023</v>
      </c>
      <c r="P42" t="str">
        <f>TEXT(Base_Data4[[#This Row],[Offer date]],"MMM")</f>
        <v>Apr</v>
      </c>
      <c r="Q42" t="str">
        <f>"Q"&amp;ROUNDUP(MONTH(Base_Data4[[#This Row],[Offer date]])/3,0)</f>
        <v>Q2</v>
      </c>
      <c r="R42" t="str">
        <f>TEXT(Base_Data4[[#This Row],[DOJ]],"MMM")</f>
        <v>Apr</v>
      </c>
      <c r="S42" t="str">
        <f>"Q"&amp;ROUNDUP(MONTH(Base_Data4[[#This Row],[DOJ]])/3,0)</f>
        <v>Q2</v>
      </c>
      <c r="T42" t="str">
        <f>DATEDIF(Base_Data4[[#This Row],[Offer date]],Base_Data4[[#This Row],[DOJ]],"MD")&amp; "Days"</f>
        <v>4Days</v>
      </c>
      <c r="U42" t="str">
        <f>DATEDIF(Base_Data4[[#This Row],[JD received date]],Base_Data4[[#This Row],[Offer date]],"D")&amp;"D"</f>
        <v>10D</v>
      </c>
      <c r="V42" s="12" t="str">
        <f>DATEDIF(Base_Data4[[#This Row],[JD received date]],Base_Data4[[#This Row],[DOJ]],"mD")&amp; " Days "
&amp;DATEDIF(Base_Data4[[#This Row],[JD received date]],Base_Data4[[#This Row],[DOJ]],"YM")&amp; " Months and "
&amp;DATEDIF(Base_Data4[[#This Row],[JD received date]],Base_Data4[[#This Row],[DOJ]],"Y") &amp;" Years"</f>
        <v>14 Days 0 Months and 0 Years</v>
      </c>
      <c r="W42" t="str">
        <f>DATEDIF(Base_Data4[[#This Row],[JD received date]],Base_Data4[[#This Row],[Offer date]],"D")&amp; " Days "
&amp; DATEDIF(Base_Data4[[#This Row],[JD received date]],Base_Data4[[#This Row],[Offer date]],"M")&amp; " Months and "
&amp;DATEDIF(Base_Data4[[#This Row],[JD received date]],Base_Data4[[#This Row],[Offer date]],"Y")&amp; " Years"</f>
        <v>10 Days 0 Months and 0 Years</v>
      </c>
      <c r="X42" t="str">
        <f>IF(Base_Data4[[#This Row],[Offer Drop Date(if any)]]="","",
IF(ISNUMBER(Base_Data4[[#This Row],[Offer Drop Date(if any)]]),
"Q" &amp;ROUNDUP(MONTH(Base_Data4[[#This Row],[Offer Drop Date(if any)]]/3),0),""))</f>
        <v/>
      </c>
      <c r="Y42" t="str">
        <f>IF(AND(Base_Data4[[#This Row],[DOJ]]&lt;&gt;"",Base_Data4[[#This Row],[DOJ]]&lt;=Base_Data4[[#This Row],[JD received date]]+120),"Yes","No")</f>
        <v>Yes</v>
      </c>
      <c r="Z42" t="str">
        <f>IF(OR(Base_Data4[[#This Row],[Source]]="Direct", Base_Data4[[#This Row],[Source]]="Referral"),"Internal Fill", "External Fill")</f>
        <v>Internal Fill</v>
      </c>
    </row>
    <row r="43" spans="1:26" x14ac:dyDescent="0.3">
      <c r="A43">
        <v>42</v>
      </c>
      <c r="B43" t="s">
        <v>41</v>
      </c>
      <c r="C43" t="s">
        <v>20</v>
      </c>
      <c r="D43" t="s">
        <v>21</v>
      </c>
      <c r="E43" t="s">
        <v>42</v>
      </c>
      <c r="F43" t="s">
        <v>85</v>
      </c>
      <c r="G43" t="s">
        <v>23</v>
      </c>
      <c r="H43" t="s">
        <v>24</v>
      </c>
      <c r="I43" s="13">
        <v>45091</v>
      </c>
      <c r="J43" s="13">
        <v>45013</v>
      </c>
      <c r="K43" s="13">
        <v>45028</v>
      </c>
      <c r="L43" s="13" t="s">
        <v>19</v>
      </c>
      <c r="M43" s="13" t="s">
        <v>19</v>
      </c>
      <c r="N43" s="13" t="str">
        <f>"Quat"&amp;ROUNDUP(MONTH(Base_Data4[[#This Row],[DOJ]])/3,0)</f>
        <v>Quat2</v>
      </c>
      <c r="O43" t="str">
        <f>TEXT(Base_Data4[[#This Row],[Offer date]],"YYY")</f>
        <v>2023</v>
      </c>
      <c r="P43" t="str">
        <f>TEXT(Base_Data4[[#This Row],[Offer date]],"MMM")</f>
        <v>Apr</v>
      </c>
      <c r="Q43" t="str">
        <f>"Q"&amp;ROUNDUP(MONTH(Base_Data4[[#This Row],[Offer date]])/3,0)</f>
        <v>Q2</v>
      </c>
      <c r="R43" t="str">
        <f>TEXT(Base_Data4[[#This Row],[DOJ]],"MMM")</f>
        <v>Jun</v>
      </c>
      <c r="S43" t="str">
        <f>"Q"&amp;ROUNDUP(MONTH(Base_Data4[[#This Row],[DOJ]])/3,0)</f>
        <v>Q2</v>
      </c>
      <c r="T43" t="str">
        <f>DATEDIF(Base_Data4[[#This Row],[Offer date]],Base_Data4[[#This Row],[DOJ]],"MD")&amp; "Days"</f>
        <v>2Days</v>
      </c>
      <c r="U43" t="str">
        <f>DATEDIF(Base_Data4[[#This Row],[JD received date]],Base_Data4[[#This Row],[Offer date]],"D")&amp;"D"</f>
        <v>15D</v>
      </c>
      <c r="V43" s="12" t="str">
        <f>DATEDIF(Base_Data4[[#This Row],[JD received date]],Base_Data4[[#This Row],[DOJ]],"mD")&amp; " Days "
&amp;DATEDIF(Base_Data4[[#This Row],[JD received date]],Base_Data4[[#This Row],[DOJ]],"YM")&amp; " Months and "
&amp;DATEDIF(Base_Data4[[#This Row],[JD received date]],Base_Data4[[#This Row],[DOJ]],"Y") &amp;" Years"</f>
        <v>17 Days 2 Months and 0 Years</v>
      </c>
      <c r="W43" t="str">
        <f>DATEDIF(Base_Data4[[#This Row],[JD received date]],Base_Data4[[#This Row],[Offer date]],"D")&amp; " Days "
&amp; DATEDIF(Base_Data4[[#This Row],[JD received date]],Base_Data4[[#This Row],[Offer date]],"M")&amp; " Months and "
&amp;DATEDIF(Base_Data4[[#This Row],[JD received date]],Base_Data4[[#This Row],[Offer date]],"Y")&amp; " Years"</f>
        <v>15 Days 0 Months and 0 Years</v>
      </c>
      <c r="X43" t="str">
        <f>IF(Base_Data4[[#This Row],[Offer Drop Date(if any)]]="","",
IF(ISNUMBER(Base_Data4[[#This Row],[Offer Drop Date(if any)]]),
"Q" &amp;ROUNDUP(MONTH(Base_Data4[[#This Row],[Offer Drop Date(if any)]]/3),0),""))</f>
        <v/>
      </c>
      <c r="Y43" t="str">
        <f>IF(AND(Base_Data4[[#This Row],[DOJ]]&lt;&gt;"",Base_Data4[[#This Row],[DOJ]]&lt;=Base_Data4[[#This Row],[JD received date]]+120),"Yes","No")</f>
        <v>Yes</v>
      </c>
      <c r="Z43" t="str">
        <f>IF(OR(Base_Data4[[#This Row],[Source]]="Direct", Base_Data4[[#This Row],[Source]]="Referral"),"Internal Fill", "External Fill")</f>
        <v>Internal Fill</v>
      </c>
    </row>
    <row r="44" spans="1:26" x14ac:dyDescent="0.3">
      <c r="A44">
        <v>43</v>
      </c>
      <c r="B44" t="s">
        <v>40</v>
      </c>
      <c r="C44" t="s">
        <v>20</v>
      </c>
      <c r="D44" t="s">
        <v>21</v>
      </c>
      <c r="E44" t="s">
        <v>42</v>
      </c>
      <c r="F44" t="s">
        <v>85</v>
      </c>
      <c r="G44" t="s">
        <v>23</v>
      </c>
      <c r="H44" t="s">
        <v>24</v>
      </c>
      <c r="I44" s="13">
        <v>45033</v>
      </c>
      <c r="J44" s="13">
        <v>44851</v>
      </c>
      <c r="K44" s="13">
        <v>45027</v>
      </c>
      <c r="L44" s="13" t="s">
        <v>19</v>
      </c>
      <c r="M44" s="13" t="s">
        <v>19</v>
      </c>
      <c r="N44" s="13" t="str">
        <f>"Quat"&amp;ROUNDUP(MONTH(Base_Data4[[#This Row],[DOJ]])/3,0)</f>
        <v>Quat2</v>
      </c>
      <c r="O44" t="str">
        <f>TEXT(Base_Data4[[#This Row],[Offer date]],"YYY")</f>
        <v>2023</v>
      </c>
      <c r="P44" t="str">
        <f>TEXT(Base_Data4[[#This Row],[Offer date]],"MMM")</f>
        <v>Apr</v>
      </c>
      <c r="Q44" t="str">
        <f>"Q"&amp;ROUNDUP(MONTH(Base_Data4[[#This Row],[Offer date]])/3,0)</f>
        <v>Q2</v>
      </c>
      <c r="R44" t="str">
        <f>TEXT(Base_Data4[[#This Row],[DOJ]],"MMM")</f>
        <v>Apr</v>
      </c>
      <c r="S44" t="str">
        <f>"Q"&amp;ROUNDUP(MONTH(Base_Data4[[#This Row],[DOJ]])/3,0)</f>
        <v>Q2</v>
      </c>
      <c r="T44" t="str">
        <f>DATEDIF(Base_Data4[[#This Row],[Offer date]],Base_Data4[[#This Row],[DOJ]],"MD")&amp; "Days"</f>
        <v>6Days</v>
      </c>
      <c r="U44" t="str">
        <f>DATEDIF(Base_Data4[[#This Row],[JD received date]],Base_Data4[[#This Row],[Offer date]],"D")&amp;"D"</f>
        <v>176D</v>
      </c>
      <c r="V44" s="12" t="str">
        <f>DATEDIF(Base_Data4[[#This Row],[JD received date]],Base_Data4[[#This Row],[DOJ]],"mD")&amp; " Days "
&amp;DATEDIF(Base_Data4[[#This Row],[JD received date]],Base_Data4[[#This Row],[DOJ]],"YM")&amp; " Months and "
&amp;DATEDIF(Base_Data4[[#This Row],[JD received date]],Base_Data4[[#This Row],[DOJ]],"Y") &amp;" Years"</f>
        <v>0 Days 6 Months and 0 Years</v>
      </c>
      <c r="W44" t="str">
        <f>DATEDIF(Base_Data4[[#This Row],[JD received date]],Base_Data4[[#This Row],[Offer date]],"D")&amp; " Days "
&amp; DATEDIF(Base_Data4[[#This Row],[JD received date]],Base_Data4[[#This Row],[Offer date]],"M")&amp; " Months and "
&amp;DATEDIF(Base_Data4[[#This Row],[JD received date]],Base_Data4[[#This Row],[Offer date]],"Y")&amp; " Years"</f>
        <v>176 Days 5 Months and 0 Years</v>
      </c>
      <c r="X44" t="str">
        <f>IF(Base_Data4[[#This Row],[Offer Drop Date(if any)]]="","",
IF(ISNUMBER(Base_Data4[[#This Row],[Offer Drop Date(if any)]]),
"Q" &amp;ROUNDUP(MONTH(Base_Data4[[#This Row],[Offer Drop Date(if any)]]/3),0),""))</f>
        <v/>
      </c>
      <c r="Y44" t="str">
        <f>IF(AND(Base_Data4[[#This Row],[DOJ]]&lt;&gt;"",Base_Data4[[#This Row],[DOJ]]&lt;=Base_Data4[[#This Row],[JD received date]]+120),"Yes","No")</f>
        <v>No</v>
      </c>
      <c r="Z44" t="str">
        <f>IF(OR(Base_Data4[[#This Row],[Source]]="Direct", Base_Data4[[#This Row],[Source]]="Referral"),"Internal Fill", "External Fill")</f>
        <v>Internal Fill</v>
      </c>
    </row>
    <row r="45" spans="1:26" x14ac:dyDescent="0.3">
      <c r="A45">
        <v>44</v>
      </c>
      <c r="B45" t="s">
        <v>37</v>
      </c>
      <c r="C45" t="s">
        <v>20</v>
      </c>
      <c r="D45" t="s">
        <v>21</v>
      </c>
      <c r="E45" t="s">
        <v>42</v>
      </c>
      <c r="F45" t="s">
        <v>84</v>
      </c>
      <c r="G45" t="s">
        <v>28</v>
      </c>
      <c r="H45" t="s">
        <v>24</v>
      </c>
      <c r="I45" s="13">
        <v>45026</v>
      </c>
      <c r="J45" s="13">
        <v>45001</v>
      </c>
      <c r="K45" s="13">
        <v>45022</v>
      </c>
      <c r="L45" s="13" t="s">
        <v>19</v>
      </c>
      <c r="M45" s="13" t="s">
        <v>19</v>
      </c>
      <c r="N45" s="13" t="str">
        <f>"Quat"&amp;ROUNDUP(MONTH(Base_Data4[[#This Row],[DOJ]])/3,0)</f>
        <v>Quat2</v>
      </c>
      <c r="O45" t="str">
        <f>TEXT(Base_Data4[[#This Row],[Offer date]],"YYY")</f>
        <v>2023</v>
      </c>
      <c r="P45" t="str">
        <f>TEXT(Base_Data4[[#This Row],[Offer date]],"MMM")</f>
        <v>Apr</v>
      </c>
      <c r="Q45" t="str">
        <f>"Q"&amp;ROUNDUP(MONTH(Base_Data4[[#This Row],[Offer date]])/3,0)</f>
        <v>Q2</v>
      </c>
      <c r="R45" t="str">
        <f>TEXT(Base_Data4[[#This Row],[DOJ]],"MMM")</f>
        <v>Apr</v>
      </c>
      <c r="S45" t="str">
        <f>"Q"&amp;ROUNDUP(MONTH(Base_Data4[[#This Row],[DOJ]])/3,0)</f>
        <v>Q2</v>
      </c>
      <c r="T45" t="str">
        <f>DATEDIF(Base_Data4[[#This Row],[Offer date]],Base_Data4[[#This Row],[DOJ]],"MD")&amp; "Days"</f>
        <v>4Days</v>
      </c>
      <c r="U45" t="str">
        <f>DATEDIF(Base_Data4[[#This Row],[JD received date]],Base_Data4[[#This Row],[Offer date]],"D")&amp;"D"</f>
        <v>21D</v>
      </c>
      <c r="V45" s="12" t="str">
        <f>DATEDIF(Base_Data4[[#This Row],[JD received date]],Base_Data4[[#This Row],[DOJ]],"mD")&amp; " Days "
&amp;DATEDIF(Base_Data4[[#This Row],[JD received date]],Base_Data4[[#This Row],[DOJ]],"YM")&amp; " Months and "
&amp;DATEDIF(Base_Data4[[#This Row],[JD received date]],Base_Data4[[#This Row],[DOJ]],"Y") &amp;" Years"</f>
        <v>25 Days 0 Months and 0 Years</v>
      </c>
      <c r="W45" t="str">
        <f>DATEDIF(Base_Data4[[#This Row],[JD received date]],Base_Data4[[#This Row],[Offer date]],"D")&amp; " Days "
&amp; DATEDIF(Base_Data4[[#This Row],[JD received date]],Base_Data4[[#This Row],[Offer date]],"M")&amp; " Months and "
&amp;DATEDIF(Base_Data4[[#This Row],[JD received date]],Base_Data4[[#This Row],[Offer date]],"Y")&amp; " Years"</f>
        <v>21 Days 0 Months and 0 Years</v>
      </c>
      <c r="X45" t="str">
        <f>IF(Base_Data4[[#This Row],[Offer Drop Date(if any)]]="","",
IF(ISNUMBER(Base_Data4[[#This Row],[Offer Drop Date(if any)]]),
"Q" &amp;ROUNDUP(MONTH(Base_Data4[[#This Row],[Offer Drop Date(if any)]]/3),0),""))</f>
        <v/>
      </c>
      <c r="Y45" t="str">
        <f>IF(AND(Base_Data4[[#This Row],[DOJ]]&lt;&gt;"",Base_Data4[[#This Row],[DOJ]]&lt;=Base_Data4[[#This Row],[JD received date]]+120),"Yes","No")</f>
        <v>Yes</v>
      </c>
      <c r="Z45" t="str">
        <f>IF(OR(Base_Data4[[#This Row],[Source]]="Direct", Base_Data4[[#This Row],[Source]]="Referral"),"Internal Fill", "External Fill")</f>
        <v>Internal Fill</v>
      </c>
    </row>
    <row r="46" spans="1:26" x14ac:dyDescent="0.3">
      <c r="A46">
        <v>45</v>
      </c>
      <c r="B46" t="s">
        <v>38</v>
      </c>
      <c r="C46" t="s">
        <v>34</v>
      </c>
      <c r="D46" t="s">
        <v>31</v>
      </c>
      <c r="E46" t="s">
        <v>42</v>
      </c>
      <c r="F46" t="s">
        <v>84</v>
      </c>
      <c r="G46" t="s">
        <v>29</v>
      </c>
      <c r="H46" t="s">
        <v>27</v>
      </c>
      <c r="I46" s="13">
        <v>45047</v>
      </c>
      <c r="J46" s="13">
        <v>45019</v>
      </c>
      <c r="K46" s="13">
        <v>45016</v>
      </c>
      <c r="L46" s="13">
        <v>45047</v>
      </c>
      <c r="M46" s="13">
        <v>45435</v>
      </c>
      <c r="N46" s="13" t="str">
        <f>"Quat"&amp;ROUNDUP(MONTH(Base_Data4[[#This Row],[DOJ]])/3,0)</f>
        <v>Quat2</v>
      </c>
      <c r="O46" t="str">
        <f>TEXT(Base_Data4[[#This Row],[Offer date]],"YYY")</f>
        <v>2023</v>
      </c>
      <c r="P46" t="str">
        <f>TEXT(Base_Data4[[#This Row],[Offer date]],"MMM")</f>
        <v>Mar</v>
      </c>
      <c r="Q46" t="str">
        <f>"Q"&amp;ROUNDUP(MONTH(Base_Data4[[#This Row],[Offer date]])/3,0)</f>
        <v>Q1</v>
      </c>
      <c r="R46" t="str">
        <f>TEXT(Base_Data4[[#This Row],[DOJ]],"MMM")</f>
        <v>May</v>
      </c>
      <c r="S46" t="str">
        <f>"Q"&amp;ROUNDUP(MONTH(Base_Data4[[#This Row],[DOJ]])/3,0)</f>
        <v>Q2</v>
      </c>
      <c r="T46" t="str">
        <f>DATEDIF(Base_Data4[[#This Row],[Offer date]],Base_Data4[[#This Row],[DOJ]],"MD")&amp; "Days"</f>
        <v>0Days</v>
      </c>
      <c r="U46" t="e">
        <f>DATEDIF(Base_Data4[[#This Row],[JD received date]],Base_Data4[[#This Row],[Offer date]],"D")&amp;"D"</f>
        <v>#NUM!</v>
      </c>
      <c r="V46" s="12" t="str">
        <f>DATEDIF(Base_Data4[[#This Row],[JD received date]],Base_Data4[[#This Row],[DOJ]],"mD")&amp; " Days "
&amp;DATEDIF(Base_Data4[[#This Row],[JD received date]],Base_Data4[[#This Row],[DOJ]],"YM")&amp; " Months and "
&amp;DATEDIF(Base_Data4[[#This Row],[JD received date]],Base_Data4[[#This Row],[DOJ]],"Y") &amp;" Years"</f>
        <v>28 Days 0 Months and 0 Years</v>
      </c>
      <c r="W46" t="e">
        <f>DATEDIF(Base_Data4[[#This Row],[JD received date]],Base_Data4[[#This Row],[Offer date]],"D")&amp; " Days "
&amp; DATEDIF(Base_Data4[[#This Row],[JD received date]],Base_Data4[[#This Row],[Offer date]],"M")&amp; " Months and "
&amp;DATEDIF(Base_Data4[[#This Row],[JD received date]],Base_Data4[[#This Row],[Offer date]],"Y")&amp; " Years"</f>
        <v>#NUM!</v>
      </c>
      <c r="X46" t="str">
        <f>IF(Base_Data4[[#This Row],[Offer Drop Date(if any)]]="","",
IF(ISNUMBER(Base_Data4[[#This Row],[Offer Drop Date(if any)]]),
"Q" &amp;ROUNDUP(MONTH(Base_Data4[[#This Row],[Offer Drop Date(if any)]]/3),0),""))</f>
        <v>Q2</v>
      </c>
      <c r="Y46" t="str">
        <f>IF(AND(Base_Data4[[#This Row],[DOJ]]&lt;&gt;"",Base_Data4[[#This Row],[DOJ]]&lt;=Base_Data4[[#This Row],[JD received date]]+120),"Yes","No")</f>
        <v>Yes</v>
      </c>
      <c r="Z46" t="str">
        <f>IF(OR(Base_Data4[[#This Row],[Source]]="Direct", Base_Data4[[#This Row],[Source]]="Referral"),"Internal Fill", "External Fill")</f>
        <v>External Fill</v>
      </c>
    </row>
    <row r="47" spans="1:26" x14ac:dyDescent="0.3">
      <c r="A47">
        <v>46</v>
      </c>
      <c r="B47" t="s">
        <v>40</v>
      </c>
      <c r="C47" t="s">
        <v>20</v>
      </c>
      <c r="D47" t="s">
        <v>21</v>
      </c>
      <c r="E47" t="s">
        <v>42</v>
      </c>
      <c r="F47" t="s">
        <v>84</v>
      </c>
      <c r="G47" t="s">
        <v>23</v>
      </c>
      <c r="H47" t="s">
        <v>24</v>
      </c>
      <c r="I47" s="13">
        <v>45124</v>
      </c>
      <c r="J47" s="13">
        <v>45119</v>
      </c>
      <c r="K47" s="13">
        <v>45033</v>
      </c>
      <c r="L47" s="13" t="s">
        <v>19</v>
      </c>
      <c r="M47" s="13" t="s">
        <v>19</v>
      </c>
      <c r="N47" s="13" t="str">
        <f>"Quat"&amp;ROUNDUP(MONTH(Base_Data4[[#This Row],[DOJ]])/3,0)</f>
        <v>Quat3</v>
      </c>
      <c r="O47" t="str">
        <f>TEXT(Base_Data4[[#This Row],[Offer date]],"YYY")</f>
        <v>2023</v>
      </c>
      <c r="P47" t="str">
        <f>TEXT(Base_Data4[[#This Row],[Offer date]],"MMM")</f>
        <v>Apr</v>
      </c>
      <c r="Q47" t="str">
        <f>"Q"&amp;ROUNDUP(MONTH(Base_Data4[[#This Row],[Offer date]])/3,0)</f>
        <v>Q2</v>
      </c>
      <c r="R47" t="str">
        <f>TEXT(Base_Data4[[#This Row],[DOJ]],"MMM")</f>
        <v>Jul</v>
      </c>
      <c r="S47" t="str">
        <f>"Q"&amp;ROUNDUP(MONTH(Base_Data4[[#This Row],[DOJ]])/3,0)</f>
        <v>Q3</v>
      </c>
      <c r="T47" t="str">
        <f>DATEDIF(Base_Data4[[#This Row],[Offer date]],Base_Data4[[#This Row],[DOJ]],"MD")&amp; "Days"</f>
        <v>0Days</v>
      </c>
      <c r="U47" t="e">
        <f>DATEDIF(Base_Data4[[#This Row],[JD received date]],Base_Data4[[#This Row],[Offer date]],"D")&amp;"D"</f>
        <v>#NUM!</v>
      </c>
      <c r="V47" s="12" t="str">
        <f>DATEDIF(Base_Data4[[#This Row],[JD received date]],Base_Data4[[#This Row],[DOJ]],"mD")&amp; " Days "
&amp;DATEDIF(Base_Data4[[#This Row],[JD received date]],Base_Data4[[#This Row],[DOJ]],"YM")&amp; " Months and "
&amp;DATEDIF(Base_Data4[[#This Row],[JD received date]],Base_Data4[[#This Row],[DOJ]],"Y") &amp;" Years"</f>
        <v>5 Days 0 Months and 0 Years</v>
      </c>
      <c r="W47" t="e">
        <f>DATEDIF(Base_Data4[[#This Row],[JD received date]],Base_Data4[[#This Row],[Offer date]],"D")&amp; " Days "
&amp; DATEDIF(Base_Data4[[#This Row],[JD received date]],Base_Data4[[#This Row],[Offer date]],"M")&amp; " Months and "
&amp;DATEDIF(Base_Data4[[#This Row],[JD received date]],Base_Data4[[#This Row],[Offer date]],"Y")&amp; " Years"</f>
        <v>#NUM!</v>
      </c>
      <c r="X47" t="str">
        <f>IF(Base_Data4[[#This Row],[Offer Drop Date(if any)]]="","",
IF(ISNUMBER(Base_Data4[[#This Row],[Offer Drop Date(if any)]]),
"Q" &amp;ROUNDUP(MONTH(Base_Data4[[#This Row],[Offer Drop Date(if any)]]/3),0),""))</f>
        <v/>
      </c>
      <c r="Y47" t="str">
        <f>IF(AND(Base_Data4[[#This Row],[DOJ]]&lt;&gt;"",Base_Data4[[#This Row],[DOJ]]&lt;=Base_Data4[[#This Row],[JD received date]]+120),"Yes","No")</f>
        <v>Yes</v>
      </c>
      <c r="Z47" t="str">
        <f>IF(OR(Base_Data4[[#This Row],[Source]]="Direct", Base_Data4[[#This Row],[Source]]="Referral"),"Internal Fill", "External Fill")</f>
        <v>Internal Fill</v>
      </c>
    </row>
    <row r="48" spans="1:26" x14ac:dyDescent="0.3">
      <c r="A48">
        <v>47</v>
      </c>
      <c r="B48" t="s">
        <v>38</v>
      </c>
      <c r="C48" t="s">
        <v>32</v>
      </c>
      <c r="D48" t="s">
        <v>31</v>
      </c>
      <c r="E48" t="s">
        <v>42</v>
      </c>
      <c r="F48" t="s">
        <v>85</v>
      </c>
      <c r="G48" t="s">
        <v>23</v>
      </c>
      <c r="H48" t="s">
        <v>24</v>
      </c>
      <c r="I48" s="13">
        <v>45040</v>
      </c>
      <c r="J48" s="13">
        <v>45010</v>
      </c>
      <c r="K48" s="13">
        <v>45030</v>
      </c>
      <c r="L48" s="13" t="s">
        <v>19</v>
      </c>
      <c r="M48" s="13" t="s">
        <v>19</v>
      </c>
      <c r="N48" s="13" t="str">
        <f>"Quat"&amp;ROUNDUP(MONTH(Base_Data4[[#This Row],[DOJ]])/3,0)</f>
        <v>Quat2</v>
      </c>
      <c r="O48" t="str">
        <f>TEXT(Base_Data4[[#This Row],[Offer date]],"YYY")</f>
        <v>2023</v>
      </c>
      <c r="P48" t="str">
        <f>TEXT(Base_Data4[[#This Row],[Offer date]],"MMM")</f>
        <v>Apr</v>
      </c>
      <c r="Q48" t="str">
        <f>"Q"&amp;ROUNDUP(MONTH(Base_Data4[[#This Row],[Offer date]])/3,0)</f>
        <v>Q2</v>
      </c>
      <c r="R48" t="str">
        <f>TEXT(Base_Data4[[#This Row],[DOJ]],"MMM")</f>
        <v>Apr</v>
      </c>
      <c r="S48" t="str">
        <f>"Q"&amp;ROUNDUP(MONTH(Base_Data4[[#This Row],[DOJ]])/3,0)</f>
        <v>Q2</v>
      </c>
      <c r="T48" t="str">
        <f>DATEDIF(Base_Data4[[#This Row],[Offer date]],Base_Data4[[#This Row],[DOJ]],"MD")&amp; "Days"</f>
        <v>10Days</v>
      </c>
      <c r="U48" t="str">
        <f>DATEDIF(Base_Data4[[#This Row],[JD received date]],Base_Data4[[#This Row],[Offer date]],"D")&amp;"D"</f>
        <v>20D</v>
      </c>
      <c r="V48" s="12" t="str">
        <f>DATEDIF(Base_Data4[[#This Row],[JD received date]],Base_Data4[[#This Row],[DOJ]],"mD")&amp; " Days "
&amp;DATEDIF(Base_Data4[[#This Row],[JD received date]],Base_Data4[[#This Row],[DOJ]],"YM")&amp; " Months and "
&amp;DATEDIF(Base_Data4[[#This Row],[JD received date]],Base_Data4[[#This Row],[DOJ]],"Y") &amp;" Years"</f>
        <v>30 Days 0 Months and 0 Years</v>
      </c>
      <c r="W48" t="str">
        <f>DATEDIF(Base_Data4[[#This Row],[JD received date]],Base_Data4[[#This Row],[Offer date]],"D")&amp; " Days "
&amp; DATEDIF(Base_Data4[[#This Row],[JD received date]],Base_Data4[[#This Row],[Offer date]],"M")&amp; " Months and "
&amp;DATEDIF(Base_Data4[[#This Row],[JD received date]],Base_Data4[[#This Row],[Offer date]],"Y")&amp; " Years"</f>
        <v>20 Days 0 Months and 0 Years</v>
      </c>
      <c r="X48" t="str">
        <f>IF(Base_Data4[[#This Row],[Offer Drop Date(if any)]]="","",
IF(ISNUMBER(Base_Data4[[#This Row],[Offer Drop Date(if any)]]),
"Q" &amp;ROUNDUP(MONTH(Base_Data4[[#This Row],[Offer Drop Date(if any)]]/3),0),""))</f>
        <v/>
      </c>
      <c r="Y48" t="str">
        <f>IF(AND(Base_Data4[[#This Row],[DOJ]]&lt;&gt;"",Base_Data4[[#This Row],[DOJ]]&lt;=Base_Data4[[#This Row],[JD received date]]+120),"Yes","No")</f>
        <v>Yes</v>
      </c>
      <c r="Z48" t="str">
        <f>IF(OR(Base_Data4[[#This Row],[Source]]="Direct", Base_Data4[[#This Row],[Source]]="Referral"),"Internal Fill", "External Fill")</f>
        <v>Internal Fill</v>
      </c>
    </row>
    <row r="49" spans="1:26" x14ac:dyDescent="0.3">
      <c r="A49">
        <v>48</v>
      </c>
      <c r="B49" t="s">
        <v>40</v>
      </c>
      <c r="C49" t="s">
        <v>20</v>
      </c>
      <c r="D49" t="s">
        <v>21</v>
      </c>
      <c r="E49" t="s">
        <v>43</v>
      </c>
      <c r="F49" t="s">
        <v>84</v>
      </c>
      <c r="G49" t="s">
        <v>23</v>
      </c>
      <c r="H49" t="s">
        <v>24</v>
      </c>
      <c r="I49" s="13">
        <v>45098</v>
      </c>
      <c r="J49" s="13">
        <v>44977</v>
      </c>
      <c r="K49" s="13">
        <v>45036</v>
      </c>
      <c r="L49" s="13" t="s">
        <v>19</v>
      </c>
      <c r="M49" s="13" t="s">
        <v>19</v>
      </c>
      <c r="N49" s="13" t="str">
        <f>"Quat"&amp;ROUNDUP(MONTH(Base_Data4[[#This Row],[DOJ]])/3,0)</f>
        <v>Quat2</v>
      </c>
      <c r="O49" t="str">
        <f>TEXT(Base_Data4[[#This Row],[Offer date]],"YYY")</f>
        <v>2023</v>
      </c>
      <c r="P49" t="str">
        <f>TEXT(Base_Data4[[#This Row],[Offer date]],"MMM")</f>
        <v>Apr</v>
      </c>
      <c r="Q49" t="str">
        <f>"Q"&amp;ROUNDUP(MONTH(Base_Data4[[#This Row],[Offer date]])/3,0)</f>
        <v>Q2</v>
      </c>
      <c r="R49" t="str">
        <f>TEXT(Base_Data4[[#This Row],[DOJ]],"MMM")</f>
        <v>Jun</v>
      </c>
      <c r="S49" t="str">
        <f>"Q"&amp;ROUNDUP(MONTH(Base_Data4[[#This Row],[DOJ]])/3,0)</f>
        <v>Q2</v>
      </c>
      <c r="T49" t="str">
        <f>DATEDIF(Base_Data4[[#This Row],[Offer date]],Base_Data4[[#This Row],[DOJ]],"MD")&amp; "Days"</f>
        <v>1Days</v>
      </c>
      <c r="U49" t="str">
        <f>DATEDIF(Base_Data4[[#This Row],[JD received date]],Base_Data4[[#This Row],[Offer date]],"D")&amp;"D"</f>
        <v>59D</v>
      </c>
      <c r="V49" s="12" t="str">
        <f>DATEDIF(Base_Data4[[#This Row],[JD received date]],Base_Data4[[#This Row],[DOJ]],"mD")&amp; " Days "
&amp;DATEDIF(Base_Data4[[#This Row],[JD received date]],Base_Data4[[#This Row],[DOJ]],"YM")&amp; " Months and "
&amp;DATEDIF(Base_Data4[[#This Row],[JD received date]],Base_Data4[[#This Row],[DOJ]],"Y") &amp;" Years"</f>
        <v>1 Days 4 Months and 0 Years</v>
      </c>
      <c r="W49" t="str">
        <f>DATEDIF(Base_Data4[[#This Row],[JD received date]],Base_Data4[[#This Row],[Offer date]],"D")&amp; " Days "
&amp; DATEDIF(Base_Data4[[#This Row],[JD received date]],Base_Data4[[#This Row],[Offer date]],"M")&amp; " Months and "
&amp;DATEDIF(Base_Data4[[#This Row],[JD received date]],Base_Data4[[#This Row],[Offer date]],"Y")&amp; " Years"</f>
        <v>59 Days 2 Months and 0 Years</v>
      </c>
      <c r="X49" t="str">
        <f>IF(Base_Data4[[#This Row],[Offer Drop Date(if any)]]="","",
IF(ISNUMBER(Base_Data4[[#This Row],[Offer Drop Date(if any)]]),
"Q" &amp;ROUNDUP(MONTH(Base_Data4[[#This Row],[Offer Drop Date(if any)]]/3),0),""))</f>
        <v/>
      </c>
      <c r="Y49" t="str">
        <f>IF(AND(Base_Data4[[#This Row],[DOJ]]&lt;&gt;"",Base_Data4[[#This Row],[DOJ]]&lt;=Base_Data4[[#This Row],[JD received date]]+120),"Yes","No")</f>
        <v>No</v>
      </c>
      <c r="Z49" t="str">
        <f>IF(OR(Base_Data4[[#This Row],[Source]]="Direct", Base_Data4[[#This Row],[Source]]="Referral"),"Internal Fill", "External Fill")</f>
        <v>Internal Fill</v>
      </c>
    </row>
    <row r="50" spans="1:26" x14ac:dyDescent="0.3">
      <c r="A50">
        <v>49</v>
      </c>
      <c r="B50" t="s">
        <v>38</v>
      </c>
      <c r="C50" t="s">
        <v>20</v>
      </c>
      <c r="D50" t="s">
        <v>21</v>
      </c>
      <c r="E50" t="s">
        <v>42</v>
      </c>
      <c r="F50" t="s">
        <v>85</v>
      </c>
      <c r="G50" t="s">
        <v>23</v>
      </c>
      <c r="H50" t="s">
        <v>24</v>
      </c>
      <c r="I50" s="13">
        <v>45131</v>
      </c>
      <c r="J50" s="13">
        <v>44986</v>
      </c>
      <c r="K50" s="13">
        <v>45036</v>
      </c>
      <c r="L50" s="13" t="s">
        <v>19</v>
      </c>
      <c r="M50" s="13" t="s">
        <v>19</v>
      </c>
      <c r="N50" s="13" t="str">
        <f>"Quat"&amp;ROUNDUP(MONTH(Base_Data4[[#This Row],[DOJ]])/3,0)</f>
        <v>Quat3</v>
      </c>
      <c r="O50" t="str">
        <f>TEXT(Base_Data4[[#This Row],[Offer date]],"YYY")</f>
        <v>2023</v>
      </c>
      <c r="P50" t="str">
        <f>TEXT(Base_Data4[[#This Row],[Offer date]],"MMM")</f>
        <v>Apr</v>
      </c>
      <c r="Q50" t="str">
        <f>"Q"&amp;ROUNDUP(MONTH(Base_Data4[[#This Row],[Offer date]])/3,0)</f>
        <v>Q2</v>
      </c>
      <c r="R50" t="str">
        <f>TEXT(Base_Data4[[#This Row],[DOJ]],"MMM")</f>
        <v>Jul</v>
      </c>
      <c r="S50" t="str">
        <f>"Q"&amp;ROUNDUP(MONTH(Base_Data4[[#This Row],[DOJ]])/3,0)</f>
        <v>Q3</v>
      </c>
      <c r="T50" t="str">
        <f>DATEDIF(Base_Data4[[#This Row],[Offer date]],Base_Data4[[#This Row],[DOJ]],"MD")&amp; "Days"</f>
        <v>4Days</v>
      </c>
      <c r="U50" t="str">
        <f>DATEDIF(Base_Data4[[#This Row],[JD received date]],Base_Data4[[#This Row],[Offer date]],"D")&amp;"D"</f>
        <v>50D</v>
      </c>
      <c r="V50" s="12" t="str">
        <f>DATEDIF(Base_Data4[[#This Row],[JD received date]],Base_Data4[[#This Row],[DOJ]],"mD")&amp; " Days "
&amp;DATEDIF(Base_Data4[[#This Row],[JD received date]],Base_Data4[[#This Row],[DOJ]],"YM")&amp; " Months and "
&amp;DATEDIF(Base_Data4[[#This Row],[JD received date]],Base_Data4[[#This Row],[DOJ]],"Y") &amp;" Years"</f>
        <v>23 Days 4 Months and 0 Years</v>
      </c>
      <c r="W50" t="str">
        <f>DATEDIF(Base_Data4[[#This Row],[JD received date]],Base_Data4[[#This Row],[Offer date]],"D")&amp; " Days "
&amp; DATEDIF(Base_Data4[[#This Row],[JD received date]],Base_Data4[[#This Row],[Offer date]],"M")&amp; " Months and "
&amp;DATEDIF(Base_Data4[[#This Row],[JD received date]],Base_Data4[[#This Row],[Offer date]],"Y")&amp; " Years"</f>
        <v>50 Days 1 Months and 0 Years</v>
      </c>
      <c r="X50" t="str">
        <f>IF(Base_Data4[[#This Row],[Offer Drop Date(if any)]]="","",
IF(ISNUMBER(Base_Data4[[#This Row],[Offer Drop Date(if any)]]),
"Q" &amp;ROUNDUP(MONTH(Base_Data4[[#This Row],[Offer Drop Date(if any)]]/3),0),""))</f>
        <v/>
      </c>
      <c r="Y50" t="str">
        <f>IF(AND(Base_Data4[[#This Row],[DOJ]]&lt;&gt;"",Base_Data4[[#This Row],[DOJ]]&lt;=Base_Data4[[#This Row],[JD received date]]+120),"Yes","No")</f>
        <v>No</v>
      </c>
      <c r="Z50" t="str">
        <f>IF(OR(Base_Data4[[#This Row],[Source]]="Direct", Base_Data4[[#This Row],[Source]]="Referral"),"Internal Fill", "External Fill")</f>
        <v>Internal Fill</v>
      </c>
    </row>
    <row r="51" spans="1:26" x14ac:dyDescent="0.3">
      <c r="A51">
        <v>50</v>
      </c>
      <c r="B51" t="s">
        <v>76</v>
      </c>
      <c r="C51" t="s">
        <v>33</v>
      </c>
      <c r="D51" t="s">
        <v>31</v>
      </c>
      <c r="E51" t="s">
        <v>43</v>
      </c>
      <c r="F51" t="s">
        <v>84</v>
      </c>
      <c r="G51" t="s">
        <v>23</v>
      </c>
      <c r="H51" t="s">
        <v>24</v>
      </c>
      <c r="I51" s="13">
        <v>45040</v>
      </c>
      <c r="J51" s="13">
        <v>45028</v>
      </c>
      <c r="K51" s="13">
        <v>45036</v>
      </c>
      <c r="L51" s="13" t="s">
        <v>19</v>
      </c>
      <c r="M51" s="13" t="s">
        <v>19</v>
      </c>
      <c r="N51" s="13" t="str">
        <f>"Quat"&amp;ROUNDUP(MONTH(Base_Data4[[#This Row],[DOJ]])/3,0)</f>
        <v>Quat2</v>
      </c>
      <c r="O51" t="str">
        <f>TEXT(Base_Data4[[#This Row],[Offer date]],"YYY")</f>
        <v>2023</v>
      </c>
      <c r="P51" t="str">
        <f>TEXT(Base_Data4[[#This Row],[Offer date]],"MMM")</f>
        <v>Apr</v>
      </c>
      <c r="Q51" t="str">
        <f>"Q"&amp;ROUNDUP(MONTH(Base_Data4[[#This Row],[Offer date]])/3,0)</f>
        <v>Q2</v>
      </c>
      <c r="R51" t="str">
        <f>TEXT(Base_Data4[[#This Row],[DOJ]],"MMM")</f>
        <v>Apr</v>
      </c>
      <c r="S51" t="str">
        <f>"Q"&amp;ROUNDUP(MONTH(Base_Data4[[#This Row],[DOJ]])/3,0)</f>
        <v>Q2</v>
      </c>
      <c r="T51" t="str">
        <f>DATEDIF(Base_Data4[[#This Row],[Offer date]],Base_Data4[[#This Row],[DOJ]],"MD")&amp; "Days"</f>
        <v>4Days</v>
      </c>
      <c r="U51" t="str">
        <f>DATEDIF(Base_Data4[[#This Row],[JD received date]],Base_Data4[[#This Row],[Offer date]],"D")&amp;"D"</f>
        <v>8D</v>
      </c>
      <c r="V51" s="12" t="str">
        <f>DATEDIF(Base_Data4[[#This Row],[JD received date]],Base_Data4[[#This Row],[DOJ]],"mD")&amp; " Days "
&amp;DATEDIF(Base_Data4[[#This Row],[JD received date]],Base_Data4[[#This Row],[DOJ]],"YM")&amp; " Months and "
&amp;DATEDIF(Base_Data4[[#This Row],[JD received date]],Base_Data4[[#This Row],[DOJ]],"Y") &amp;" Years"</f>
        <v>12 Days 0 Months and 0 Years</v>
      </c>
      <c r="W51" t="str">
        <f>DATEDIF(Base_Data4[[#This Row],[JD received date]],Base_Data4[[#This Row],[Offer date]],"D")&amp; " Days "
&amp; DATEDIF(Base_Data4[[#This Row],[JD received date]],Base_Data4[[#This Row],[Offer date]],"M")&amp; " Months and "
&amp;DATEDIF(Base_Data4[[#This Row],[JD received date]],Base_Data4[[#This Row],[Offer date]],"Y")&amp; " Years"</f>
        <v>8 Days 0 Months and 0 Years</v>
      </c>
      <c r="X51" t="str">
        <f>IF(Base_Data4[[#This Row],[Offer Drop Date(if any)]]="","",
IF(ISNUMBER(Base_Data4[[#This Row],[Offer Drop Date(if any)]]),
"Q" &amp;ROUNDUP(MONTH(Base_Data4[[#This Row],[Offer Drop Date(if any)]]/3),0),""))</f>
        <v/>
      </c>
      <c r="Y51" t="str">
        <f>IF(AND(Base_Data4[[#This Row],[DOJ]]&lt;&gt;"",Base_Data4[[#This Row],[DOJ]]&lt;=Base_Data4[[#This Row],[JD received date]]+120),"Yes","No")</f>
        <v>Yes</v>
      </c>
      <c r="Z51" t="str">
        <f>IF(OR(Base_Data4[[#This Row],[Source]]="Direct", Base_Data4[[#This Row],[Source]]="Referral"),"Internal Fill", "External Fill")</f>
        <v>Internal Fill</v>
      </c>
    </row>
    <row r="52" spans="1:26" x14ac:dyDescent="0.3">
      <c r="A52">
        <v>51</v>
      </c>
      <c r="B52" t="s">
        <v>41</v>
      </c>
      <c r="C52" t="s">
        <v>33</v>
      </c>
      <c r="D52" t="s">
        <v>31</v>
      </c>
      <c r="E52" t="s">
        <v>42</v>
      </c>
      <c r="F52" t="s">
        <v>84</v>
      </c>
      <c r="G52" t="s">
        <v>23</v>
      </c>
      <c r="H52" t="s">
        <v>24</v>
      </c>
      <c r="I52" s="13">
        <v>45061</v>
      </c>
      <c r="J52" s="13">
        <v>44959</v>
      </c>
      <c r="K52" s="13">
        <v>45041</v>
      </c>
      <c r="L52" s="13" t="s">
        <v>19</v>
      </c>
      <c r="M52" s="13" t="s">
        <v>19</v>
      </c>
      <c r="N52" s="13" t="str">
        <f>"Quat"&amp;ROUNDUP(MONTH(Base_Data4[[#This Row],[DOJ]])/3,0)</f>
        <v>Quat2</v>
      </c>
      <c r="O52" t="str">
        <f>TEXT(Base_Data4[[#This Row],[Offer date]],"YYY")</f>
        <v>2023</v>
      </c>
      <c r="P52" t="str">
        <f>TEXT(Base_Data4[[#This Row],[Offer date]],"MMM")</f>
        <v>Apr</v>
      </c>
      <c r="Q52" t="str">
        <f>"Q"&amp;ROUNDUP(MONTH(Base_Data4[[#This Row],[Offer date]])/3,0)</f>
        <v>Q2</v>
      </c>
      <c r="R52" t="str">
        <f>TEXT(Base_Data4[[#This Row],[DOJ]],"MMM")</f>
        <v>May</v>
      </c>
      <c r="S52" t="str">
        <f>"Q"&amp;ROUNDUP(MONTH(Base_Data4[[#This Row],[DOJ]])/3,0)</f>
        <v>Q2</v>
      </c>
      <c r="T52" t="str">
        <f>DATEDIF(Base_Data4[[#This Row],[Offer date]],Base_Data4[[#This Row],[DOJ]],"MD")&amp; "Days"</f>
        <v>20Days</v>
      </c>
      <c r="U52" t="str">
        <f>DATEDIF(Base_Data4[[#This Row],[JD received date]],Base_Data4[[#This Row],[Offer date]],"D")&amp;"D"</f>
        <v>82D</v>
      </c>
      <c r="V52" s="12" t="str">
        <f>DATEDIF(Base_Data4[[#This Row],[JD received date]],Base_Data4[[#This Row],[DOJ]],"mD")&amp; " Days "
&amp;DATEDIF(Base_Data4[[#This Row],[JD received date]],Base_Data4[[#This Row],[DOJ]],"YM")&amp; " Months and "
&amp;DATEDIF(Base_Data4[[#This Row],[JD received date]],Base_Data4[[#This Row],[DOJ]],"Y") &amp;" Years"</f>
        <v>13 Days 3 Months and 0 Years</v>
      </c>
      <c r="W52" t="str">
        <f>DATEDIF(Base_Data4[[#This Row],[JD received date]],Base_Data4[[#This Row],[Offer date]],"D")&amp; " Days "
&amp; DATEDIF(Base_Data4[[#This Row],[JD received date]],Base_Data4[[#This Row],[Offer date]],"M")&amp; " Months and "
&amp;DATEDIF(Base_Data4[[#This Row],[JD received date]],Base_Data4[[#This Row],[Offer date]],"Y")&amp; " Years"</f>
        <v>82 Days 2 Months and 0 Years</v>
      </c>
      <c r="X52" t="str">
        <f>IF(Base_Data4[[#This Row],[Offer Drop Date(if any)]]="","",
IF(ISNUMBER(Base_Data4[[#This Row],[Offer Drop Date(if any)]]),
"Q" &amp;ROUNDUP(MONTH(Base_Data4[[#This Row],[Offer Drop Date(if any)]]/3),0),""))</f>
        <v/>
      </c>
      <c r="Y52" t="str">
        <f>IF(AND(Base_Data4[[#This Row],[DOJ]]&lt;&gt;"",Base_Data4[[#This Row],[DOJ]]&lt;=Base_Data4[[#This Row],[JD received date]]+120),"Yes","No")</f>
        <v>Yes</v>
      </c>
      <c r="Z52" t="str">
        <f>IF(OR(Base_Data4[[#This Row],[Source]]="Direct", Base_Data4[[#This Row],[Source]]="Referral"),"Internal Fill", "External Fill")</f>
        <v>Internal Fill</v>
      </c>
    </row>
    <row r="53" spans="1:26" x14ac:dyDescent="0.3">
      <c r="A53">
        <v>52</v>
      </c>
      <c r="B53" t="s">
        <v>40</v>
      </c>
      <c r="C53" t="s">
        <v>20</v>
      </c>
      <c r="D53" t="s">
        <v>21</v>
      </c>
      <c r="E53" t="s">
        <v>42</v>
      </c>
      <c r="F53" t="s">
        <v>85</v>
      </c>
      <c r="G53" t="s">
        <v>23</v>
      </c>
      <c r="H53" t="s">
        <v>27</v>
      </c>
      <c r="I53" s="13">
        <v>45128</v>
      </c>
      <c r="J53" s="13">
        <v>44900</v>
      </c>
      <c r="K53" s="13">
        <v>45037</v>
      </c>
      <c r="L53" s="13">
        <v>45103</v>
      </c>
      <c r="M53" s="13">
        <v>45466</v>
      </c>
      <c r="N53" s="13" t="str">
        <f>"Quat"&amp;ROUNDUP(MONTH(Base_Data4[[#This Row],[DOJ]])/3,0)</f>
        <v>Quat3</v>
      </c>
      <c r="O53" t="str">
        <f>TEXT(Base_Data4[[#This Row],[Offer date]],"YYY")</f>
        <v>2023</v>
      </c>
      <c r="P53" t="str">
        <f>TEXT(Base_Data4[[#This Row],[Offer date]],"MMM")</f>
        <v>Apr</v>
      </c>
      <c r="Q53" t="str">
        <f>"Q"&amp;ROUNDUP(MONTH(Base_Data4[[#This Row],[Offer date]])/3,0)</f>
        <v>Q2</v>
      </c>
      <c r="R53" t="str">
        <f>TEXT(Base_Data4[[#This Row],[DOJ]],"MMM")</f>
        <v>Jul</v>
      </c>
      <c r="S53" t="str">
        <f>"Q"&amp;ROUNDUP(MONTH(Base_Data4[[#This Row],[DOJ]])/3,0)</f>
        <v>Q3</v>
      </c>
      <c r="T53" t="str">
        <f>DATEDIF(Base_Data4[[#This Row],[Offer date]],Base_Data4[[#This Row],[DOJ]],"MD")&amp; "Days"</f>
        <v>0Days</v>
      </c>
      <c r="U53" t="str">
        <f>DATEDIF(Base_Data4[[#This Row],[JD received date]],Base_Data4[[#This Row],[Offer date]],"D")&amp;"D"</f>
        <v>137D</v>
      </c>
      <c r="V53" s="12" t="str">
        <f>DATEDIF(Base_Data4[[#This Row],[JD received date]],Base_Data4[[#This Row],[DOJ]],"mD")&amp; " Days "
&amp;DATEDIF(Base_Data4[[#This Row],[JD received date]],Base_Data4[[#This Row],[DOJ]],"YM")&amp; " Months and "
&amp;DATEDIF(Base_Data4[[#This Row],[JD received date]],Base_Data4[[#This Row],[DOJ]],"Y") &amp;" Years"</f>
        <v>16 Days 7 Months and 0 Years</v>
      </c>
      <c r="W53" t="str">
        <f>DATEDIF(Base_Data4[[#This Row],[JD received date]],Base_Data4[[#This Row],[Offer date]],"D")&amp; " Days "
&amp; DATEDIF(Base_Data4[[#This Row],[JD received date]],Base_Data4[[#This Row],[Offer date]],"M")&amp; " Months and "
&amp;DATEDIF(Base_Data4[[#This Row],[JD received date]],Base_Data4[[#This Row],[Offer date]],"Y")&amp; " Years"</f>
        <v>137 Days 4 Months and 0 Years</v>
      </c>
      <c r="X53" t="str">
        <f>IF(Base_Data4[[#This Row],[Offer Drop Date(if any)]]="","",
IF(ISNUMBER(Base_Data4[[#This Row],[Offer Drop Date(if any)]]),
"Q" &amp;ROUNDUP(MONTH(Base_Data4[[#This Row],[Offer Drop Date(if any)]]/3),0),""))</f>
        <v>Q2</v>
      </c>
      <c r="Y53" t="str">
        <f>IF(AND(Base_Data4[[#This Row],[DOJ]]&lt;&gt;"",Base_Data4[[#This Row],[DOJ]]&lt;=Base_Data4[[#This Row],[JD received date]]+120),"Yes","No")</f>
        <v>No</v>
      </c>
      <c r="Z53" t="str">
        <f>IF(OR(Base_Data4[[#This Row],[Source]]="Direct", Base_Data4[[#This Row],[Source]]="Referral"),"Internal Fill", "External Fill")</f>
        <v>Internal Fill</v>
      </c>
    </row>
    <row r="54" spans="1:26" x14ac:dyDescent="0.3">
      <c r="A54">
        <v>53</v>
      </c>
      <c r="B54" t="s">
        <v>40</v>
      </c>
      <c r="C54" t="s">
        <v>20</v>
      </c>
      <c r="D54" t="s">
        <v>21</v>
      </c>
      <c r="E54" t="s">
        <v>42</v>
      </c>
      <c r="F54" t="s">
        <v>85</v>
      </c>
      <c r="G54" t="s">
        <v>23</v>
      </c>
      <c r="H54" t="s">
        <v>24</v>
      </c>
      <c r="I54" s="13">
        <v>45075</v>
      </c>
      <c r="J54" s="13">
        <v>45019</v>
      </c>
      <c r="K54" s="13">
        <v>45036</v>
      </c>
      <c r="L54" s="13" t="s">
        <v>19</v>
      </c>
      <c r="M54" s="13" t="s">
        <v>19</v>
      </c>
      <c r="N54" s="13" t="str">
        <f>"Quat"&amp;ROUNDUP(MONTH(Base_Data4[[#This Row],[DOJ]])/3,0)</f>
        <v>Quat2</v>
      </c>
      <c r="O54" t="str">
        <f>TEXT(Base_Data4[[#This Row],[Offer date]],"YYY")</f>
        <v>2023</v>
      </c>
      <c r="P54" t="str">
        <f>TEXT(Base_Data4[[#This Row],[Offer date]],"MMM")</f>
        <v>Apr</v>
      </c>
      <c r="Q54" t="str">
        <f>"Q"&amp;ROUNDUP(MONTH(Base_Data4[[#This Row],[Offer date]])/3,0)</f>
        <v>Q2</v>
      </c>
      <c r="R54" t="str">
        <f>TEXT(Base_Data4[[#This Row],[DOJ]],"MMM")</f>
        <v>May</v>
      </c>
      <c r="S54" t="str">
        <f>"Q"&amp;ROUNDUP(MONTH(Base_Data4[[#This Row],[DOJ]])/3,0)</f>
        <v>Q2</v>
      </c>
      <c r="T54" t="str">
        <f>DATEDIF(Base_Data4[[#This Row],[Offer date]],Base_Data4[[#This Row],[DOJ]],"MD")&amp; "Days"</f>
        <v>9Days</v>
      </c>
      <c r="U54" t="str">
        <f>DATEDIF(Base_Data4[[#This Row],[JD received date]],Base_Data4[[#This Row],[Offer date]],"D")&amp;"D"</f>
        <v>17D</v>
      </c>
      <c r="V54" s="12" t="str">
        <f>DATEDIF(Base_Data4[[#This Row],[JD received date]],Base_Data4[[#This Row],[DOJ]],"mD")&amp; " Days "
&amp;DATEDIF(Base_Data4[[#This Row],[JD received date]],Base_Data4[[#This Row],[DOJ]],"YM")&amp; " Months and "
&amp;DATEDIF(Base_Data4[[#This Row],[JD received date]],Base_Data4[[#This Row],[DOJ]],"Y") &amp;" Years"</f>
        <v>26 Days 1 Months and 0 Years</v>
      </c>
      <c r="W54" t="str">
        <f>DATEDIF(Base_Data4[[#This Row],[JD received date]],Base_Data4[[#This Row],[Offer date]],"D")&amp; " Days "
&amp; DATEDIF(Base_Data4[[#This Row],[JD received date]],Base_Data4[[#This Row],[Offer date]],"M")&amp; " Months and "
&amp;DATEDIF(Base_Data4[[#This Row],[JD received date]],Base_Data4[[#This Row],[Offer date]],"Y")&amp; " Years"</f>
        <v>17 Days 0 Months and 0 Years</v>
      </c>
      <c r="X54" t="str">
        <f>IF(Base_Data4[[#This Row],[Offer Drop Date(if any)]]="","",
IF(ISNUMBER(Base_Data4[[#This Row],[Offer Drop Date(if any)]]),
"Q" &amp;ROUNDUP(MONTH(Base_Data4[[#This Row],[Offer Drop Date(if any)]]/3),0),""))</f>
        <v/>
      </c>
      <c r="Y54" t="str">
        <f>IF(AND(Base_Data4[[#This Row],[DOJ]]&lt;&gt;"",Base_Data4[[#This Row],[DOJ]]&lt;=Base_Data4[[#This Row],[JD received date]]+120),"Yes","No")</f>
        <v>Yes</v>
      </c>
      <c r="Z54" t="str">
        <f>IF(OR(Base_Data4[[#This Row],[Source]]="Direct", Base_Data4[[#This Row],[Source]]="Referral"),"Internal Fill", "External Fill")</f>
        <v>Internal Fill</v>
      </c>
    </row>
    <row r="55" spans="1:26" x14ac:dyDescent="0.3">
      <c r="A55">
        <v>54</v>
      </c>
      <c r="B55" t="s">
        <v>40</v>
      </c>
      <c r="C55" t="s">
        <v>20</v>
      </c>
      <c r="D55" t="s">
        <v>21</v>
      </c>
      <c r="E55" t="s">
        <v>44</v>
      </c>
      <c r="F55" t="s">
        <v>84</v>
      </c>
      <c r="G55" t="s">
        <v>28</v>
      </c>
      <c r="H55" t="s">
        <v>27</v>
      </c>
      <c r="I55" s="13">
        <v>45068</v>
      </c>
      <c r="J55" s="13">
        <v>45033</v>
      </c>
      <c r="K55" s="13">
        <v>45042</v>
      </c>
      <c r="L55" s="13">
        <v>45063</v>
      </c>
      <c r="M55" s="13">
        <v>45435</v>
      </c>
      <c r="N55" s="13" t="str">
        <f>"Quat"&amp;ROUNDUP(MONTH(Base_Data4[[#This Row],[DOJ]])/3,0)</f>
        <v>Quat2</v>
      </c>
      <c r="O55" t="str">
        <f>TEXT(Base_Data4[[#This Row],[Offer date]],"YYY")</f>
        <v>2023</v>
      </c>
      <c r="P55" t="str">
        <f>TEXT(Base_Data4[[#This Row],[Offer date]],"MMM")</f>
        <v>Apr</v>
      </c>
      <c r="Q55" t="str">
        <f>"Q"&amp;ROUNDUP(MONTH(Base_Data4[[#This Row],[Offer date]])/3,0)</f>
        <v>Q2</v>
      </c>
      <c r="R55" t="str">
        <f>TEXT(Base_Data4[[#This Row],[DOJ]],"MMM")</f>
        <v>May</v>
      </c>
      <c r="S55" t="str">
        <f>"Q"&amp;ROUNDUP(MONTH(Base_Data4[[#This Row],[DOJ]])/3,0)</f>
        <v>Q2</v>
      </c>
      <c r="T55" t="str">
        <f>DATEDIF(Base_Data4[[#This Row],[Offer date]],Base_Data4[[#This Row],[DOJ]],"MD")&amp; "Days"</f>
        <v>26Days</v>
      </c>
      <c r="U55" t="str">
        <f>DATEDIF(Base_Data4[[#This Row],[JD received date]],Base_Data4[[#This Row],[Offer date]],"D")&amp;"D"</f>
        <v>9D</v>
      </c>
      <c r="V55" s="12" t="str">
        <f>DATEDIF(Base_Data4[[#This Row],[JD received date]],Base_Data4[[#This Row],[DOJ]],"mD")&amp; " Days "
&amp;DATEDIF(Base_Data4[[#This Row],[JD received date]],Base_Data4[[#This Row],[DOJ]],"YM")&amp; " Months and "
&amp;DATEDIF(Base_Data4[[#This Row],[JD received date]],Base_Data4[[#This Row],[DOJ]],"Y") &amp;" Years"</f>
        <v>5 Days 1 Months and 0 Years</v>
      </c>
      <c r="W55" t="str">
        <f>DATEDIF(Base_Data4[[#This Row],[JD received date]],Base_Data4[[#This Row],[Offer date]],"D")&amp; " Days "
&amp; DATEDIF(Base_Data4[[#This Row],[JD received date]],Base_Data4[[#This Row],[Offer date]],"M")&amp; " Months and "
&amp;DATEDIF(Base_Data4[[#This Row],[JD received date]],Base_Data4[[#This Row],[Offer date]],"Y")&amp; " Years"</f>
        <v>9 Days 0 Months and 0 Years</v>
      </c>
      <c r="X55" t="str">
        <f>IF(Base_Data4[[#This Row],[Offer Drop Date(if any)]]="","",
IF(ISNUMBER(Base_Data4[[#This Row],[Offer Drop Date(if any)]]),
"Q" &amp;ROUNDUP(MONTH(Base_Data4[[#This Row],[Offer Drop Date(if any)]]/3),0),""))</f>
        <v>Q2</v>
      </c>
      <c r="Y55" t="str">
        <f>IF(AND(Base_Data4[[#This Row],[DOJ]]&lt;&gt;"",Base_Data4[[#This Row],[DOJ]]&lt;=Base_Data4[[#This Row],[JD received date]]+120),"Yes","No")</f>
        <v>Yes</v>
      </c>
      <c r="Z55" t="str">
        <f>IF(OR(Base_Data4[[#This Row],[Source]]="Direct", Base_Data4[[#This Row],[Source]]="Referral"),"Internal Fill", "External Fill")</f>
        <v>Internal Fill</v>
      </c>
    </row>
    <row r="56" spans="1:26" x14ac:dyDescent="0.3">
      <c r="A56">
        <v>55</v>
      </c>
      <c r="B56" t="s">
        <v>39</v>
      </c>
      <c r="C56" t="s">
        <v>32</v>
      </c>
      <c r="D56" t="s">
        <v>31</v>
      </c>
      <c r="E56" t="s">
        <v>42</v>
      </c>
      <c r="F56" t="s">
        <v>84</v>
      </c>
      <c r="G56" t="s">
        <v>29</v>
      </c>
      <c r="H56" t="s">
        <v>24</v>
      </c>
      <c r="I56" s="13">
        <v>45056</v>
      </c>
      <c r="J56" s="13">
        <v>44998</v>
      </c>
      <c r="K56" s="13">
        <v>45043</v>
      </c>
      <c r="L56" s="13" t="s">
        <v>19</v>
      </c>
      <c r="M56" s="13" t="s">
        <v>19</v>
      </c>
      <c r="N56" s="13" t="str">
        <f>"Quat"&amp;ROUNDUP(MONTH(Base_Data4[[#This Row],[DOJ]])/3,0)</f>
        <v>Quat2</v>
      </c>
      <c r="O56" t="str">
        <f>TEXT(Base_Data4[[#This Row],[Offer date]],"YYY")</f>
        <v>2023</v>
      </c>
      <c r="P56" t="str">
        <f>TEXT(Base_Data4[[#This Row],[Offer date]],"MMM")</f>
        <v>Apr</v>
      </c>
      <c r="Q56" t="str">
        <f>"Q"&amp;ROUNDUP(MONTH(Base_Data4[[#This Row],[Offer date]])/3,0)</f>
        <v>Q2</v>
      </c>
      <c r="R56" t="str">
        <f>TEXT(Base_Data4[[#This Row],[DOJ]],"MMM")</f>
        <v>May</v>
      </c>
      <c r="S56" t="str">
        <f>"Q"&amp;ROUNDUP(MONTH(Base_Data4[[#This Row],[DOJ]])/3,0)</f>
        <v>Q2</v>
      </c>
      <c r="T56" t="str">
        <f>DATEDIF(Base_Data4[[#This Row],[Offer date]],Base_Data4[[#This Row],[DOJ]],"MD")&amp; "Days"</f>
        <v>13Days</v>
      </c>
      <c r="U56" t="str">
        <f>DATEDIF(Base_Data4[[#This Row],[JD received date]],Base_Data4[[#This Row],[Offer date]],"D")&amp;"D"</f>
        <v>45D</v>
      </c>
      <c r="V56" s="12" t="str">
        <f>DATEDIF(Base_Data4[[#This Row],[JD received date]],Base_Data4[[#This Row],[DOJ]],"mD")&amp; " Days "
&amp;DATEDIF(Base_Data4[[#This Row],[JD received date]],Base_Data4[[#This Row],[DOJ]],"YM")&amp; " Months and "
&amp;DATEDIF(Base_Data4[[#This Row],[JD received date]],Base_Data4[[#This Row],[DOJ]],"Y") &amp;" Years"</f>
        <v>27 Days 1 Months and 0 Years</v>
      </c>
      <c r="W56" t="str">
        <f>DATEDIF(Base_Data4[[#This Row],[JD received date]],Base_Data4[[#This Row],[Offer date]],"D")&amp; " Days "
&amp; DATEDIF(Base_Data4[[#This Row],[JD received date]],Base_Data4[[#This Row],[Offer date]],"M")&amp; " Months and "
&amp;DATEDIF(Base_Data4[[#This Row],[JD received date]],Base_Data4[[#This Row],[Offer date]],"Y")&amp; " Years"</f>
        <v>45 Days 1 Months and 0 Years</v>
      </c>
      <c r="X56" t="str">
        <f>IF(Base_Data4[[#This Row],[Offer Drop Date(if any)]]="","",
IF(ISNUMBER(Base_Data4[[#This Row],[Offer Drop Date(if any)]]),
"Q" &amp;ROUNDUP(MONTH(Base_Data4[[#This Row],[Offer Drop Date(if any)]]/3),0),""))</f>
        <v/>
      </c>
      <c r="Y56" t="str">
        <f>IF(AND(Base_Data4[[#This Row],[DOJ]]&lt;&gt;"",Base_Data4[[#This Row],[DOJ]]&lt;=Base_Data4[[#This Row],[JD received date]]+120),"Yes","No")</f>
        <v>Yes</v>
      </c>
      <c r="Z56" t="str">
        <f>IF(OR(Base_Data4[[#This Row],[Source]]="Direct", Base_Data4[[#This Row],[Source]]="Referral"),"Internal Fill", "External Fill")</f>
        <v>External Fill</v>
      </c>
    </row>
    <row r="57" spans="1:26" x14ac:dyDescent="0.3">
      <c r="A57">
        <v>56</v>
      </c>
      <c r="B57" t="s">
        <v>40</v>
      </c>
      <c r="C57" t="s">
        <v>20</v>
      </c>
      <c r="D57" t="s">
        <v>21</v>
      </c>
      <c r="E57" t="s">
        <v>42</v>
      </c>
      <c r="F57" t="s">
        <v>84</v>
      </c>
      <c r="G57" t="s">
        <v>23</v>
      </c>
      <c r="H57" t="s">
        <v>24</v>
      </c>
      <c r="I57" s="13">
        <v>45044</v>
      </c>
      <c r="J57" s="13">
        <v>45040</v>
      </c>
      <c r="K57" s="13">
        <v>45043</v>
      </c>
      <c r="L57" s="13" t="s">
        <v>19</v>
      </c>
      <c r="M57" s="13" t="s">
        <v>19</v>
      </c>
      <c r="N57" s="13" t="str">
        <f>"Quat"&amp;ROUNDUP(MONTH(Base_Data4[[#This Row],[DOJ]])/3,0)</f>
        <v>Quat2</v>
      </c>
      <c r="O57" t="str">
        <f>TEXT(Base_Data4[[#This Row],[Offer date]],"YYY")</f>
        <v>2023</v>
      </c>
      <c r="P57" t="str">
        <f>TEXT(Base_Data4[[#This Row],[Offer date]],"MMM")</f>
        <v>Apr</v>
      </c>
      <c r="Q57" t="str">
        <f>"Q"&amp;ROUNDUP(MONTH(Base_Data4[[#This Row],[Offer date]])/3,0)</f>
        <v>Q2</v>
      </c>
      <c r="R57" t="str">
        <f>TEXT(Base_Data4[[#This Row],[DOJ]],"MMM")</f>
        <v>Apr</v>
      </c>
      <c r="S57" t="str">
        <f>"Q"&amp;ROUNDUP(MONTH(Base_Data4[[#This Row],[DOJ]])/3,0)</f>
        <v>Q2</v>
      </c>
      <c r="T57" t="str">
        <f>DATEDIF(Base_Data4[[#This Row],[Offer date]],Base_Data4[[#This Row],[DOJ]],"MD")&amp; "Days"</f>
        <v>1Days</v>
      </c>
      <c r="U57" t="str">
        <f>DATEDIF(Base_Data4[[#This Row],[JD received date]],Base_Data4[[#This Row],[Offer date]],"D")&amp;"D"</f>
        <v>3D</v>
      </c>
      <c r="V57" s="12" t="str">
        <f>DATEDIF(Base_Data4[[#This Row],[JD received date]],Base_Data4[[#This Row],[DOJ]],"mD")&amp; " Days "
&amp;DATEDIF(Base_Data4[[#This Row],[JD received date]],Base_Data4[[#This Row],[DOJ]],"YM")&amp; " Months and "
&amp;DATEDIF(Base_Data4[[#This Row],[JD received date]],Base_Data4[[#This Row],[DOJ]],"Y") &amp;" Years"</f>
        <v>4 Days 0 Months and 0 Years</v>
      </c>
      <c r="W57" t="str">
        <f>DATEDIF(Base_Data4[[#This Row],[JD received date]],Base_Data4[[#This Row],[Offer date]],"D")&amp; " Days "
&amp; DATEDIF(Base_Data4[[#This Row],[JD received date]],Base_Data4[[#This Row],[Offer date]],"M")&amp; " Months and "
&amp;DATEDIF(Base_Data4[[#This Row],[JD received date]],Base_Data4[[#This Row],[Offer date]],"Y")&amp; " Years"</f>
        <v>3 Days 0 Months and 0 Years</v>
      </c>
      <c r="X57" t="str">
        <f>IF(Base_Data4[[#This Row],[Offer Drop Date(if any)]]="","",
IF(ISNUMBER(Base_Data4[[#This Row],[Offer Drop Date(if any)]]),
"Q" &amp;ROUNDUP(MONTH(Base_Data4[[#This Row],[Offer Drop Date(if any)]]/3),0),""))</f>
        <v/>
      </c>
      <c r="Y57" t="str">
        <f>IF(AND(Base_Data4[[#This Row],[DOJ]]&lt;&gt;"",Base_Data4[[#This Row],[DOJ]]&lt;=Base_Data4[[#This Row],[JD received date]]+120),"Yes","No")</f>
        <v>Yes</v>
      </c>
      <c r="Z57" t="str">
        <f>IF(OR(Base_Data4[[#This Row],[Source]]="Direct", Base_Data4[[#This Row],[Source]]="Referral"),"Internal Fill", "External Fill")</f>
        <v>Internal Fill</v>
      </c>
    </row>
    <row r="58" spans="1:26" x14ac:dyDescent="0.3">
      <c r="A58">
        <v>57</v>
      </c>
      <c r="B58" t="s">
        <v>40</v>
      </c>
      <c r="C58" t="s">
        <v>20</v>
      </c>
      <c r="D58" t="s">
        <v>21</v>
      </c>
      <c r="E58" t="s">
        <v>42</v>
      </c>
      <c r="F58" t="s">
        <v>84</v>
      </c>
      <c r="G58" t="s">
        <v>28</v>
      </c>
      <c r="H58" t="s">
        <v>24</v>
      </c>
      <c r="I58" s="13">
        <v>45140</v>
      </c>
      <c r="J58" s="13">
        <v>45029</v>
      </c>
      <c r="K58" s="13">
        <v>45044</v>
      </c>
      <c r="L58" s="13" t="s">
        <v>19</v>
      </c>
      <c r="M58" s="13" t="s">
        <v>19</v>
      </c>
      <c r="N58" s="13" t="str">
        <f>"Quat"&amp;ROUNDUP(MONTH(Base_Data4[[#This Row],[DOJ]])/3,0)</f>
        <v>Quat3</v>
      </c>
      <c r="O58" t="str">
        <f>TEXT(Base_Data4[[#This Row],[Offer date]],"YYY")</f>
        <v>2023</v>
      </c>
      <c r="P58" t="str">
        <f>TEXT(Base_Data4[[#This Row],[Offer date]],"MMM")</f>
        <v>Apr</v>
      </c>
      <c r="Q58" t="str">
        <f>"Q"&amp;ROUNDUP(MONTH(Base_Data4[[#This Row],[Offer date]])/3,0)</f>
        <v>Q2</v>
      </c>
      <c r="R58" t="str">
        <f>TEXT(Base_Data4[[#This Row],[DOJ]],"MMM")</f>
        <v>Aug</v>
      </c>
      <c r="S58" t="str">
        <f>"Q"&amp;ROUNDUP(MONTH(Base_Data4[[#This Row],[DOJ]])/3,0)</f>
        <v>Q3</v>
      </c>
      <c r="T58" t="str">
        <f>DATEDIF(Base_Data4[[#This Row],[Offer date]],Base_Data4[[#This Row],[DOJ]],"MD")&amp; "Days"</f>
        <v>5Days</v>
      </c>
      <c r="U58" t="str">
        <f>DATEDIF(Base_Data4[[#This Row],[JD received date]],Base_Data4[[#This Row],[Offer date]],"D")&amp;"D"</f>
        <v>15D</v>
      </c>
      <c r="V58" s="12" t="str">
        <f>DATEDIF(Base_Data4[[#This Row],[JD received date]],Base_Data4[[#This Row],[DOJ]],"mD")&amp; " Days "
&amp;DATEDIF(Base_Data4[[#This Row],[JD received date]],Base_Data4[[#This Row],[DOJ]],"YM")&amp; " Months and "
&amp;DATEDIF(Base_Data4[[#This Row],[JD received date]],Base_Data4[[#This Row],[DOJ]],"Y") &amp;" Years"</f>
        <v>20 Days 3 Months and 0 Years</v>
      </c>
      <c r="W58" t="str">
        <f>DATEDIF(Base_Data4[[#This Row],[JD received date]],Base_Data4[[#This Row],[Offer date]],"D")&amp; " Days "
&amp; DATEDIF(Base_Data4[[#This Row],[JD received date]],Base_Data4[[#This Row],[Offer date]],"M")&amp; " Months and "
&amp;DATEDIF(Base_Data4[[#This Row],[JD received date]],Base_Data4[[#This Row],[Offer date]],"Y")&amp; " Years"</f>
        <v>15 Days 0 Months and 0 Years</v>
      </c>
      <c r="X58" t="str">
        <f>IF(Base_Data4[[#This Row],[Offer Drop Date(if any)]]="","",
IF(ISNUMBER(Base_Data4[[#This Row],[Offer Drop Date(if any)]]),
"Q" &amp;ROUNDUP(MONTH(Base_Data4[[#This Row],[Offer Drop Date(if any)]]/3),0),""))</f>
        <v/>
      </c>
      <c r="Y58" t="str">
        <f>IF(AND(Base_Data4[[#This Row],[DOJ]]&lt;&gt;"",Base_Data4[[#This Row],[DOJ]]&lt;=Base_Data4[[#This Row],[JD received date]]+120),"Yes","No")</f>
        <v>Yes</v>
      </c>
      <c r="Z58" t="str">
        <f>IF(OR(Base_Data4[[#This Row],[Source]]="Direct", Base_Data4[[#This Row],[Source]]="Referral"),"Internal Fill", "External Fill")</f>
        <v>Internal Fill</v>
      </c>
    </row>
    <row r="59" spans="1:26" x14ac:dyDescent="0.3">
      <c r="A59">
        <v>58</v>
      </c>
      <c r="B59" t="s">
        <v>41</v>
      </c>
      <c r="C59" t="s">
        <v>20</v>
      </c>
      <c r="D59" t="s">
        <v>21</v>
      </c>
      <c r="E59" t="s">
        <v>42</v>
      </c>
      <c r="F59" t="s">
        <v>85</v>
      </c>
      <c r="G59" t="s">
        <v>23</v>
      </c>
      <c r="H59" t="s">
        <v>27</v>
      </c>
      <c r="I59" s="13">
        <v>45089</v>
      </c>
      <c r="J59" s="13">
        <v>45009</v>
      </c>
      <c r="K59" s="13">
        <v>45044</v>
      </c>
      <c r="L59" s="13">
        <v>45063</v>
      </c>
      <c r="M59" s="13">
        <v>45435</v>
      </c>
      <c r="N59" s="13" t="str">
        <f>"Quat"&amp;ROUNDUP(MONTH(Base_Data4[[#This Row],[DOJ]])/3,0)</f>
        <v>Quat2</v>
      </c>
      <c r="O59" t="str">
        <f>TEXT(Base_Data4[[#This Row],[Offer date]],"YYY")</f>
        <v>2023</v>
      </c>
      <c r="P59" t="str">
        <f>TEXT(Base_Data4[[#This Row],[Offer date]],"MMM")</f>
        <v>Apr</v>
      </c>
      <c r="Q59" t="str">
        <f>"Q"&amp;ROUNDUP(MONTH(Base_Data4[[#This Row],[Offer date]])/3,0)</f>
        <v>Q2</v>
      </c>
      <c r="R59" t="str">
        <f>TEXT(Base_Data4[[#This Row],[DOJ]],"MMM")</f>
        <v>Jun</v>
      </c>
      <c r="S59" t="str">
        <f>"Q"&amp;ROUNDUP(MONTH(Base_Data4[[#This Row],[DOJ]])/3,0)</f>
        <v>Q2</v>
      </c>
      <c r="T59" t="str">
        <f>DATEDIF(Base_Data4[[#This Row],[Offer date]],Base_Data4[[#This Row],[DOJ]],"MD")&amp; "Days"</f>
        <v>15Days</v>
      </c>
      <c r="U59" t="str">
        <f>DATEDIF(Base_Data4[[#This Row],[JD received date]],Base_Data4[[#This Row],[Offer date]],"D")&amp;"D"</f>
        <v>35D</v>
      </c>
      <c r="V59" s="12" t="str">
        <f>DATEDIF(Base_Data4[[#This Row],[JD received date]],Base_Data4[[#This Row],[DOJ]],"mD")&amp; " Days "
&amp;DATEDIF(Base_Data4[[#This Row],[JD received date]],Base_Data4[[#This Row],[DOJ]],"YM")&amp; " Months and "
&amp;DATEDIF(Base_Data4[[#This Row],[JD received date]],Base_Data4[[#This Row],[DOJ]],"Y") &amp;" Years"</f>
        <v>19 Days 2 Months and 0 Years</v>
      </c>
      <c r="W59" t="str">
        <f>DATEDIF(Base_Data4[[#This Row],[JD received date]],Base_Data4[[#This Row],[Offer date]],"D")&amp; " Days "
&amp; DATEDIF(Base_Data4[[#This Row],[JD received date]],Base_Data4[[#This Row],[Offer date]],"M")&amp; " Months and "
&amp;DATEDIF(Base_Data4[[#This Row],[JD received date]],Base_Data4[[#This Row],[Offer date]],"Y")&amp; " Years"</f>
        <v>35 Days 1 Months and 0 Years</v>
      </c>
      <c r="X59" t="str">
        <f>IF(Base_Data4[[#This Row],[Offer Drop Date(if any)]]="","",
IF(ISNUMBER(Base_Data4[[#This Row],[Offer Drop Date(if any)]]),
"Q" &amp;ROUNDUP(MONTH(Base_Data4[[#This Row],[Offer Drop Date(if any)]]/3),0),""))</f>
        <v>Q2</v>
      </c>
      <c r="Y59" t="str">
        <f>IF(AND(Base_Data4[[#This Row],[DOJ]]&lt;&gt;"",Base_Data4[[#This Row],[DOJ]]&lt;=Base_Data4[[#This Row],[JD received date]]+120),"Yes","No")</f>
        <v>Yes</v>
      </c>
      <c r="Z59" t="str">
        <f>IF(OR(Base_Data4[[#This Row],[Source]]="Direct", Base_Data4[[#This Row],[Source]]="Referral"),"Internal Fill", "External Fill")</f>
        <v>Internal Fill</v>
      </c>
    </row>
    <row r="60" spans="1:26" x14ac:dyDescent="0.3">
      <c r="A60">
        <v>59</v>
      </c>
      <c r="B60" t="s">
        <v>41</v>
      </c>
      <c r="C60" t="s">
        <v>32</v>
      </c>
      <c r="D60" t="s">
        <v>31</v>
      </c>
      <c r="E60" t="s">
        <v>42</v>
      </c>
      <c r="F60" t="s">
        <v>25</v>
      </c>
      <c r="G60" t="s">
        <v>23</v>
      </c>
      <c r="H60" t="s">
        <v>24</v>
      </c>
      <c r="I60" s="13">
        <v>45061</v>
      </c>
      <c r="J60" s="13">
        <v>45020</v>
      </c>
      <c r="K60" s="13">
        <v>45043</v>
      </c>
      <c r="L60" s="13" t="s">
        <v>19</v>
      </c>
      <c r="M60" s="13" t="s">
        <v>19</v>
      </c>
      <c r="N60" s="13" t="str">
        <f>"Quat"&amp;ROUNDUP(MONTH(Base_Data4[[#This Row],[DOJ]])/3,0)</f>
        <v>Quat2</v>
      </c>
      <c r="O60" t="str">
        <f>TEXT(Base_Data4[[#This Row],[Offer date]],"YYY")</f>
        <v>2023</v>
      </c>
      <c r="P60" t="str">
        <f>TEXT(Base_Data4[[#This Row],[Offer date]],"MMM")</f>
        <v>Apr</v>
      </c>
      <c r="Q60" t="str">
        <f>"Q"&amp;ROUNDUP(MONTH(Base_Data4[[#This Row],[Offer date]])/3,0)</f>
        <v>Q2</v>
      </c>
      <c r="R60" t="str">
        <f>TEXT(Base_Data4[[#This Row],[DOJ]],"MMM")</f>
        <v>May</v>
      </c>
      <c r="S60" t="str">
        <f>"Q"&amp;ROUNDUP(MONTH(Base_Data4[[#This Row],[DOJ]])/3,0)</f>
        <v>Q2</v>
      </c>
      <c r="T60" t="str">
        <f>DATEDIF(Base_Data4[[#This Row],[Offer date]],Base_Data4[[#This Row],[DOJ]],"MD")&amp; "Days"</f>
        <v>18Days</v>
      </c>
      <c r="U60" t="str">
        <f>DATEDIF(Base_Data4[[#This Row],[JD received date]],Base_Data4[[#This Row],[Offer date]],"D")&amp;"D"</f>
        <v>23D</v>
      </c>
      <c r="V60" s="12" t="str">
        <f>DATEDIF(Base_Data4[[#This Row],[JD received date]],Base_Data4[[#This Row],[DOJ]],"mD")&amp; " Days "
&amp;DATEDIF(Base_Data4[[#This Row],[JD received date]],Base_Data4[[#This Row],[DOJ]],"YM")&amp; " Months and "
&amp;DATEDIF(Base_Data4[[#This Row],[JD received date]],Base_Data4[[#This Row],[DOJ]],"Y") &amp;" Years"</f>
        <v>11 Days 1 Months and 0 Years</v>
      </c>
      <c r="W60" t="str">
        <f>DATEDIF(Base_Data4[[#This Row],[JD received date]],Base_Data4[[#This Row],[Offer date]],"D")&amp; " Days "
&amp; DATEDIF(Base_Data4[[#This Row],[JD received date]],Base_Data4[[#This Row],[Offer date]],"M")&amp; " Months and "
&amp;DATEDIF(Base_Data4[[#This Row],[JD received date]],Base_Data4[[#This Row],[Offer date]],"Y")&amp; " Years"</f>
        <v>23 Days 0 Months and 0 Years</v>
      </c>
      <c r="X60" t="str">
        <f>IF(Base_Data4[[#This Row],[Offer Drop Date(if any)]]="","",
IF(ISNUMBER(Base_Data4[[#This Row],[Offer Drop Date(if any)]]),
"Q" &amp;ROUNDUP(MONTH(Base_Data4[[#This Row],[Offer Drop Date(if any)]]/3),0),""))</f>
        <v/>
      </c>
      <c r="Y60" t="str">
        <f>IF(AND(Base_Data4[[#This Row],[DOJ]]&lt;&gt;"",Base_Data4[[#This Row],[DOJ]]&lt;=Base_Data4[[#This Row],[JD received date]]+120),"Yes","No")</f>
        <v>Yes</v>
      </c>
      <c r="Z60" t="str">
        <f>IF(OR(Base_Data4[[#This Row],[Source]]="Direct", Base_Data4[[#This Row],[Source]]="Referral"),"Internal Fill", "External Fill")</f>
        <v>Internal Fill</v>
      </c>
    </row>
    <row r="61" spans="1:26" x14ac:dyDescent="0.3">
      <c r="A61">
        <v>60</v>
      </c>
      <c r="B61" t="s">
        <v>41</v>
      </c>
      <c r="C61" t="s">
        <v>20</v>
      </c>
      <c r="D61" t="s">
        <v>21</v>
      </c>
      <c r="E61" t="s">
        <v>44</v>
      </c>
      <c r="F61" t="s">
        <v>84</v>
      </c>
      <c r="G61" t="s">
        <v>23</v>
      </c>
      <c r="H61" t="s">
        <v>24</v>
      </c>
      <c r="I61" s="13">
        <v>45131</v>
      </c>
      <c r="J61" s="13">
        <v>45020</v>
      </c>
      <c r="K61" s="13">
        <v>45065</v>
      </c>
      <c r="L61" s="13" t="s">
        <v>19</v>
      </c>
      <c r="M61" s="13" t="s">
        <v>19</v>
      </c>
      <c r="N61" s="13" t="str">
        <f>"Quat"&amp;ROUNDUP(MONTH(Base_Data4[[#This Row],[DOJ]])/3,0)</f>
        <v>Quat3</v>
      </c>
      <c r="O61" t="str">
        <f>TEXT(Base_Data4[[#This Row],[Offer date]],"YYY")</f>
        <v>2023</v>
      </c>
      <c r="P61" t="str">
        <f>TEXT(Base_Data4[[#This Row],[Offer date]],"MMM")</f>
        <v>May</v>
      </c>
      <c r="Q61" t="str">
        <f>"Q"&amp;ROUNDUP(MONTH(Base_Data4[[#This Row],[Offer date]])/3,0)</f>
        <v>Q2</v>
      </c>
      <c r="R61" t="str">
        <f>TEXT(Base_Data4[[#This Row],[DOJ]],"MMM")</f>
        <v>Jul</v>
      </c>
      <c r="S61" t="str">
        <f>"Q"&amp;ROUNDUP(MONTH(Base_Data4[[#This Row],[DOJ]])/3,0)</f>
        <v>Q3</v>
      </c>
      <c r="T61" t="str">
        <f>DATEDIF(Base_Data4[[#This Row],[Offer date]],Base_Data4[[#This Row],[DOJ]],"MD")&amp; "Days"</f>
        <v>5Days</v>
      </c>
      <c r="U61" t="str">
        <f>DATEDIF(Base_Data4[[#This Row],[JD received date]],Base_Data4[[#This Row],[Offer date]],"D")&amp;"D"</f>
        <v>45D</v>
      </c>
      <c r="V61" s="12" t="str">
        <f>DATEDIF(Base_Data4[[#This Row],[JD received date]],Base_Data4[[#This Row],[DOJ]],"mD")&amp; " Days "
&amp;DATEDIF(Base_Data4[[#This Row],[JD received date]],Base_Data4[[#This Row],[DOJ]],"YM")&amp; " Months and "
&amp;DATEDIF(Base_Data4[[#This Row],[JD received date]],Base_Data4[[#This Row],[DOJ]],"Y") &amp;" Years"</f>
        <v>20 Days 3 Months and 0 Years</v>
      </c>
      <c r="W61" t="str">
        <f>DATEDIF(Base_Data4[[#This Row],[JD received date]],Base_Data4[[#This Row],[Offer date]],"D")&amp; " Days "
&amp; DATEDIF(Base_Data4[[#This Row],[JD received date]],Base_Data4[[#This Row],[Offer date]],"M")&amp; " Months and "
&amp;DATEDIF(Base_Data4[[#This Row],[JD received date]],Base_Data4[[#This Row],[Offer date]],"Y")&amp; " Years"</f>
        <v>45 Days 1 Months and 0 Years</v>
      </c>
      <c r="X61" t="str">
        <f>IF(Base_Data4[[#This Row],[Offer Drop Date(if any)]]="","",
IF(ISNUMBER(Base_Data4[[#This Row],[Offer Drop Date(if any)]]),
"Q" &amp;ROUNDUP(MONTH(Base_Data4[[#This Row],[Offer Drop Date(if any)]]/3),0),""))</f>
        <v/>
      </c>
      <c r="Y61" t="str">
        <f>IF(AND(Base_Data4[[#This Row],[DOJ]]&lt;&gt;"",Base_Data4[[#This Row],[DOJ]]&lt;=Base_Data4[[#This Row],[JD received date]]+120),"Yes","No")</f>
        <v>Yes</v>
      </c>
      <c r="Z61" t="str">
        <f>IF(OR(Base_Data4[[#This Row],[Source]]="Direct", Base_Data4[[#This Row],[Source]]="Referral"),"Internal Fill", "External Fill")</f>
        <v>Internal Fill</v>
      </c>
    </row>
    <row r="62" spans="1:26" x14ac:dyDescent="0.3">
      <c r="A62">
        <v>61</v>
      </c>
      <c r="B62" t="s">
        <v>37</v>
      </c>
      <c r="C62" t="s">
        <v>20</v>
      </c>
      <c r="D62" t="s">
        <v>21</v>
      </c>
      <c r="E62" t="s">
        <v>42</v>
      </c>
      <c r="F62" t="s">
        <v>84</v>
      </c>
      <c r="G62" t="s">
        <v>28</v>
      </c>
      <c r="H62" t="s">
        <v>24</v>
      </c>
      <c r="I62" s="13">
        <v>45138</v>
      </c>
      <c r="J62" s="13">
        <v>45075</v>
      </c>
      <c r="K62" s="13">
        <v>45075</v>
      </c>
      <c r="L62" s="13" t="s">
        <v>19</v>
      </c>
      <c r="M62" s="13" t="s">
        <v>19</v>
      </c>
      <c r="N62" s="13" t="str">
        <f>"Quat"&amp;ROUNDUP(MONTH(Base_Data4[[#This Row],[DOJ]])/3,0)</f>
        <v>Quat3</v>
      </c>
      <c r="O62" t="str">
        <f>TEXT(Base_Data4[[#This Row],[Offer date]],"YYY")</f>
        <v>2023</v>
      </c>
      <c r="P62" t="str">
        <f>TEXT(Base_Data4[[#This Row],[Offer date]],"MMM")</f>
        <v>May</v>
      </c>
      <c r="Q62" t="str">
        <f>"Q"&amp;ROUNDUP(MONTH(Base_Data4[[#This Row],[Offer date]])/3,0)</f>
        <v>Q2</v>
      </c>
      <c r="R62" t="str">
        <f>TEXT(Base_Data4[[#This Row],[DOJ]],"MMM")</f>
        <v>Jul</v>
      </c>
      <c r="S62" t="str">
        <f>"Q"&amp;ROUNDUP(MONTH(Base_Data4[[#This Row],[DOJ]])/3,0)</f>
        <v>Q3</v>
      </c>
      <c r="T62" t="str">
        <f>DATEDIF(Base_Data4[[#This Row],[Offer date]],Base_Data4[[#This Row],[DOJ]],"MD")&amp; "Days"</f>
        <v>2Days</v>
      </c>
      <c r="U62" t="str">
        <f>DATEDIF(Base_Data4[[#This Row],[JD received date]],Base_Data4[[#This Row],[Offer date]],"D")&amp;"D"</f>
        <v>0D</v>
      </c>
      <c r="V62" s="12" t="str">
        <f>DATEDIF(Base_Data4[[#This Row],[JD received date]],Base_Data4[[#This Row],[DOJ]],"mD")&amp; " Days "
&amp;DATEDIF(Base_Data4[[#This Row],[JD received date]],Base_Data4[[#This Row],[DOJ]],"YM")&amp; " Months and "
&amp;DATEDIF(Base_Data4[[#This Row],[JD received date]],Base_Data4[[#This Row],[DOJ]],"Y") &amp;" Years"</f>
        <v>2 Days 2 Months and 0 Years</v>
      </c>
      <c r="W62" t="str">
        <f>DATEDIF(Base_Data4[[#This Row],[JD received date]],Base_Data4[[#This Row],[Offer date]],"D")&amp; " Days "
&amp; DATEDIF(Base_Data4[[#This Row],[JD received date]],Base_Data4[[#This Row],[Offer date]],"M")&amp; " Months and "
&amp;DATEDIF(Base_Data4[[#This Row],[JD received date]],Base_Data4[[#This Row],[Offer date]],"Y")&amp; " Years"</f>
        <v>0 Days 0 Months and 0 Years</v>
      </c>
      <c r="X62" t="str">
        <f>IF(Base_Data4[[#This Row],[Offer Drop Date(if any)]]="","",
IF(ISNUMBER(Base_Data4[[#This Row],[Offer Drop Date(if any)]]),
"Q" &amp;ROUNDUP(MONTH(Base_Data4[[#This Row],[Offer Drop Date(if any)]]/3),0),""))</f>
        <v/>
      </c>
      <c r="Y62" t="str">
        <f>IF(AND(Base_Data4[[#This Row],[DOJ]]&lt;&gt;"",Base_Data4[[#This Row],[DOJ]]&lt;=Base_Data4[[#This Row],[JD received date]]+120),"Yes","No")</f>
        <v>Yes</v>
      </c>
      <c r="Z62" t="str">
        <f>IF(OR(Base_Data4[[#This Row],[Source]]="Direct", Base_Data4[[#This Row],[Source]]="Referral"),"Internal Fill", "External Fill")</f>
        <v>Internal Fill</v>
      </c>
    </row>
    <row r="63" spans="1:26" x14ac:dyDescent="0.3">
      <c r="A63">
        <v>62</v>
      </c>
      <c r="B63" t="s">
        <v>40</v>
      </c>
      <c r="C63" t="s">
        <v>20</v>
      </c>
      <c r="D63" t="s">
        <v>21</v>
      </c>
      <c r="E63" t="s">
        <v>42</v>
      </c>
      <c r="F63" t="s">
        <v>84</v>
      </c>
      <c r="G63" t="s">
        <v>23</v>
      </c>
      <c r="H63" t="s">
        <v>27</v>
      </c>
      <c r="I63" s="13">
        <v>45168</v>
      </c>
      <c r="J63" s="13">
        <v>45072</v>
      </c>
      <c r="K63" s="13">
        <v>45078</v>
      </c>
      <c r="L63" s="13">
        <v>45134</v>
      </c>
      <c r="M63" s="13">
        <v>45496</v>
      </c>
      <c r="N63" s="13" t="str">
        <f>"Quat"&amp;ROUNDUP(MONTH(Base_Data4[[#This Row],[DOJ]])/3,0)</f>
        <v>Quat3</v>
      </c>
      <c r="O63" t="str">
        <f>TEXT(Base_Data4[[#This Row],[Offer date]],"YYY")</f>
        <v>2023</v>
      </c>
      <c r="P63" t="str">
        <f>TEXT(Base_Data4[[#This Row],[Offer date]],"MMM")</f>
        <v>Jun</v>
      </c>
      <c r="Q63" t="str">
        <f>"Q"&amp;ROUNDUP(MONTH(Base_Data4[[#This Row],[Offer date]])/3,0)</f>
        <v>Q2</v>
      </c>
      <c r="R63" t="str">
        <f>TEXT(Base_Data4[[#This Row],[DOJ]],"MMM")</f>
        <v>Aug</v>
      </c>
      <c r="S63" t="str">
        <f>"Q"&amp;ROUNDUP(MONTH(Base_Data4[[#This Row],[DOJ]])/3,0)</f>
        <v>Q3</v>
      </c>
      <c r="T63" t="str">
        <f>DATEDIF(Base_Data4[[#This Row],[Offer date]],Base_Data4[[#This Row],[DOJ]],"MD")&amp; "Days"</f>
        <v>29Days</v>
      </c>
      <c r="U63" t="str">
        <f>DATEDIF(Base_Data4[[#This Row],[JD received date]],Base_Data4[[#This Row],[Offer date]],"D")&amp;"D"</f>
        <v>6D</v>
      </c>
      <c r="V63" s="12" t="str">
        <f>DATEDIF(Base_Data4[[#This Row],[JD received date]],Base_Data4[[#This Row],[DOJ]],"mD")&amp; " Days "
&amp;DATEDIF(Base_Data4[[#This Row],[JD received date]],Base_Data4[[#This Row],[DOJ]],"YM")&amp; " Months and "
&amp;DATEDIF(Base_Data4[[#This Row],[JD received date]],Base_Data4[[#This Row],[DOJ]],"Y") &amp;" Years"</f>
        <v>4 Days 3 Months and 0 Years</v>
      </c>
      <c r="W63" t="str">
        <f>DATEDIF(Base_Data4[[#This Row],[JD received date]],Base_Data4[[#This Row],[Offer date]],"D")&amp; " Days "
&amp; DATEDIF(Base_Data4[[#This Row],[JD received date]],Base_Data4[[#This Row],[Offer date]],"M")&amp; " Months and "
&amp;DATEDIF(Base_Data4[[#This Row],[JD received date]],Base_Data4[[#This Row],[Offer date]],"Y")&amp; " Years"</f>
        <v>6 Days 0 Months and 0 Years</v>
      </c>
      <c r="X63" t="str">
        <f>IF(Base_Data4[[#This Row],[Offer Drop Date(if any)]]="","",
IF(ISNUMBER(Base_Data4[[#This Row],[Offer Drop Date(if any)]]),
"Q" &amp;ROUNDUP(MONTH(Base_Data4[[#This Row],[Offer Drop Date(if any)]]/3),0),""))</f>
        <v>Q3</v>
      </c>
      <c r="Y63" t="str">
        <f>IF(AND(Base_Data4[[#This Row],[DOJ]]&lt;&gt;"",Base_Data4[[#This Row],[DOJ]]&lt;=Base_Data4[[#This Row],[JD received date]]+120),"Yes","No")</f>
        <v>Yes</v>
      </c>
      <c r="Z63" t="str">
        <f>IF(OR(Base_Data4[[#This Row],[Source]]="Direct", Base_Data4[[#This Row],[Source]]="Referral"),"Internal Fill", "External Fill")</f>
        <v>Internal Fill</v>
      </c>
    </row>
    <row r="64" spans="1:26" x14ac:dyDescent="0.3">
      <c r="A64">
        <v>63</v>
      </c>
      <c r="B64" t="s">
        <v>37</v>
      </c>
      <c r="C64" t="s">
        <v>20</v>
      </c>
      <c r="D64" t="s">
        <v>21</v>
      </c>
      <c r="E64" t="s">
        <v>43</v>
      </c>
      <c r="F64" t="s">
        <v>84</v>
      </c>
      <c r="G64" t="s">
        <v>28</v>
      </c>
      <c r="H64" t="s">
        <v>24</v>
      </c>
      <c r="I64" s="13">
        <v>45124</v>
      </c>
      <c r="J64" s="13">
        <v>45041</v>
      </c>
      <c r="K64" s="13">
        <v>45082</v>
      </c>
      <c r="L64" s="13" t="s">
        <v>19</v>
      </c>
      <c r="M64" s="13" t="s">
        <v>19</v>
      </c>
      <c r="N64" s="13" t="str">
        <f>"Quat"&amp;ROUNDUP(MONTH(Base_Data4[[#This Row],[DOJ]])/3,0)</f>
        <v>Quat3</v>
      </c>
      <c r="O64" t="str">
        <f>TEXT(Base_Data4[[#This Row],[Offer date]],"YYY")</f>
        <v>2023</v>
      </c>
      <c r="P64" t="str">
        <f>TEXT(Base_Data4[[#This Row],[Offer date]],"MMM")</f>
        <v>Jun</v>
      </c>
      <c r="Q64" t="str">
        <f>"Q"&amp;ROUNDUP(MONTH(Base_Data4[[#This Row],[Offer date]])/3,0)</f>
        <v>Q2</v>
      </c>
      <c r="R64" t="str">
        <f>TEXT(Base_Data4[[#This Row],[DOJ]],"MMM")</f>
        <v>Jul</v>
      </c>
      <c r="S64" t="str">
        <f>"Q"&amp;ROUNDUP(MONTH(Base_Data4[[#This Row],[DOJ]])/3,0)</f>
        <v>Q3</v>
      </c>
      <c r="T64" t="str">
        <f>DATEDIF(Base_Data4[[#This Row],[Offer date]],Base_Data4[[#This Row],[DOJ]],"MD")&amp; "Days"</f>
        <v>12Days</v>
      </c>
      <c r="U64" t="str">
        <f>DATEDIF(Base_Data4[[#This Row],[JD received date]],Base_Data4[[#This Row],[Offer date]],"D")&amp;"D"</f>
        <v>41D</v>
      </c>
      <c r="V64" s="12" t="str">
        <f>DATEDIF(Base_Data4[[#This Row],[JD received date]],Base_Data4[[#This Row],[DOJ]],"mD")&amp; " Days "
&amp;DATEDIF(Base_Data4[[#This Row],[JD received date]],Base_Data4[[#This Row],[DOJ]],"YM")&amp; " Months and "
&amp;DATEDIF(Base_Data4[[#This Row],[JD received date]],Base_Data4[[#This Row],[DOJ]],"Y") &amp;" Years"</f>
        <v>22 Days 2 Months and 0 Years</v>
      </c>
      <c r="W64" t="str">
        <f>DATEDIF(Base_Data4[[#This Row],[JD received date]],Base_Data4[[#This Row],[Offer date]],"D")&amp; " Days "
&amp; DATEDIF(Base_Data4[[#This Row],[JD received date]],Base_Data4[[#This Row],[Offer date]],"M")&amp; " Months and "
&amp;DATEDIF(Base_Data4[[#This Row],[JD received date]],Base_Data4[[#This Row],[Offer date]],"Y")&amp; " Years"</f>
        <v>41 Days 1 Months and 0 Years</v>
      </c>
      <c r="X64" t="str">
        <f>IF(Base_Data4[[#This Row],[Offer Drop Date(if any)]]="","",
IF(ISNUMBER(Base_Data4[[#This Row],[Offer Drop Date(if any)]]),
"Q" &amp;ROUNDUP(MONTH(Base_Data4[[#This Row],[Offer Drop Date(if any)]]/3),0),""))</f>
        <v/>
      </c>
      <c r="Y64" t="str">
        <f>IF(AND(Base_Data4[[#This Row],[DOJ]]&lt;&gt;"",Base_Data4[[#This Row],[DOJ]]&lt;=Base_Data4[[#This Row],[JD received date]]+120),"Yes","No")</f>
        <v>Yes</v>
      </c>
      <c r="Z64" t="str">
        <f>IF(OR(Base_Data4[[#This Row],[Source]]="Direct", Base_Data4[[#This Row],[Source]]="Referral"),"Internal Fill", "External Fill")</f>
        <v>Internal Fill</v>
      </c>
    </row>
    <row r="65" spans="1:26" x14ac:dyDescent="0.3">
      <c r="A65">
        <v>64</v>
      </c>
      <c r="B65" t="s">
        <v>41</v>
      </c>
      <c r="C65" t="s">
        <v>33</v>
      </c>
      <c r="D65" t="s">
        <v>31</v>
      </c>
      <c r="E65" t="s">
        <v>42</v>
      </c>
      <c r="F65" t="s">
        <v>84</v>
      </c>
      <c r="G65" t="s">
        <v>23</v>
      </c>
      <c r="H65" t="s">
        <v>24</v>
      </c>
      <c r="I65" s="13">
        <v>45091</v>
      </c>
      <c r="J65" s="13">
        <v>44959</v>
      </c>
      <c r="K65" s="13">
        <v>45072</v>
      </c>
      <c r="L65" s="13" t="s">
        <v>19</v>
      </c>
      <c r="M65" s="13" t="s">
        <v>19</v>
      </c>
      <c r="N65" s="13" t="str">
        <f>"Quat"&amp;ROUNDUP(MONTH(Base_Data4[[#This Row],[DOJ]])/3,0)</f>
        <v>Quat2</v>
      </c>
      <c r="O65" t="str">
        <f>TEXT(Base_Data4[[#This Row],[Offer date]],"YYY")</f>
        <v>2023</v>
      </c>
      <c r="P65" t="str">
        <f>TEXT(Base_Data4[[#This Row],[Offer date]],"MMM")</f>
        <v>May</v>
      </c>
      <c r="Q65" t="str">
        <f>"Q"&amp;ROUNDUP(MONTH(Base_Data4[[#This Row],[Offer date]])/3,0)</f>
        <v>Q2</v>
      </c>
      <c r="R65" t="str">
        <f>TEXT(Base_Data4[[#This Row],[DOJ]],"MMM")</f>
        <v>Jun</v>
      </c>
      <c r="S65" t="str">
        <f>"Q"&amp;ROUNDUP(MONTH(Base_Data4[[#This Row],[DOJ]])/3,0)</f>
        <v>Q2</v>
      </c>
      <c r="T65" t="str">
        <f>DATEDIF(Base_Data4[[#This Row],[Offer date]],Base_Data4[[#This Row],[DOJ]],"MD")&amp; "Days"</f>
        <v>19Days</v>
      </c>
      <c r="U65" t="str">
        <f>DATEDIF(Base_Data4[[#This Row],[JD received date]],Base_Data4[[#This Row],[Offer date]],"D")&amp;"D"</f>
        <v>113D</v>
      </c>
      <c r="V65" s="12" t="str">
        <f>DATEDIF(Base_Data4[[#This Row],[JD received date]],Base_Data4[[#This Row],[DOJ]],"mD")&amp; " Days "
&amp;DATEDIF(Base_Data4[[#This Row],[JD received date]],Base_Data4[[#This Row],[DOJ]],"YM")&amp; " Months and "
&amp;DATEDIF(Base_Data4[[#This Row],[JD received date]],Base_Data4[[#This Row],[DOJ]],"Y") &amp;" Years"</f>
        <v>12 Days 4 Months and 0 Years</v>
      </c>
      <c r="W65" t="str">
        <f>DATEDIF(Base_Data4[[#This Row],[JD received date]],Base_Data4[[#This Row],[Offer date]],"D")&amp; " Days "
&amp; DATEDIF(Base_Data4[[#This Row],[JD received date]],Base_Data4[[#This Row],[Offer date]],"M")&amp; " Months and "
&amp;DATEDIF(Base_Data4[[#This Row],[JD received date]],Base_Data4[[#This Row],[Offer date]],"Y")&amp; " Years"</f>
        <v>113 Days 3 Months and 0 Years</v>
      </c>
      <c r="X65" t="str">
        <f>IF(Base_Data4[[#This Row],[Offer Drop Date(if any)]]="","",
IF(ISNUMBER(Base_Data4[[#This Row],[Offer Drop Date(if any)]]),
"Q" &amp;ROUNDUP(MONTH(Base_Data4[[#This Row],[Offer Drop Date(if any)]]/3),0),""))</f>
        <v/>
      </c>
      <c r="Y65" t="str">
        <f>IF(AND(Base_Data4[[#This Row],[DOJ]]&lt;&gt;"",Base_Data4[[#This Row],[DOJ]]&lt;=Base_Data4[[#This Row],[JD received date]]+120),"Yes","No")</f>
        <v>No</v>
      </c>
      <c r="Z65" t="str">
        <f>IF(OR(Base_Data4[[#This Row],[Source]]="Direct", Base_Data4[[#This Row],[Source]]="Referral"),"Internal Fill", "External Fill")</f>
        <v>Internal Fill</v>
      </c>
    </row>
    <row r="66" spans="1:26" x14ac:dyDescent="0.3">
      <c r="A66">
        <v>65</v>
      </c>
      <c r="B66" t="s">
        <v>40</v>
      </c>
      <c r="C66" t="s">
        <v>30</v>
      </c>
      <c r="D66" t="s">
        <v>31</v>
      </c>
      <c r="E66" t="s">
        <v>43</v>
      </c>
      <c r="F66" t="s">
        <v>84</v>
      </c>
      <c r="G66" t="s">
        <v>23</v>
      </c>
      <c r="H66" t="s">
        <v>24</v>
      </c>
      <c r="I66" s="13">
        <v>45089</v>
      </c>
      <c r="J66" s="13">
        <v>45015</v>
      </c>
      <c r="K66" s="13">
        <v>45084</v>
      </c>
      <c r="L66" s="13" t="s">
        <v>19</v>
      </c>
      <c r="M66" s="13" t="s">
        <v>19</v>
      </c>
      <c r="N66" s="13" t="str">
        <f>"Quat"&amp;ROUNDUP(MONTH(Base_Data4[[#This Row],[DOJ]])/3,0)</f>
        <v>Quat2</v>
      </c>
      <c r="O66" t="str">
        <f>TEXT(Base_Data4[[#This Row],[Offer date]],"YYY")</f>
        <v>2023</v>
      </c>
      <c r="P66" t="str">
        <f>TEXT(Base_Data4[[#This Row],[Offer date]],"MMM")</f>
        <v>Jun</v>
      </c>
      <c r="Q66" t="str">
        <f>"Q"&amp;ROUNDUP(MONTH(Base_Data4[[#This Row],[Offer date]])/3,0)</f>
        <v>Q2</v>
      </c>
      <c r="R66" t="str">
        <f>TEXT(Base_Data4[[#This Row],[DOJ]],"MMM")</f>
        <v>Jun</v>
      </c>
      <c r="S66" t="str">
        <f>"Q"&amp;ROUNDUP(MONTH(Base_Data4[[#This Row],[DOJ]])/3,0)</f>
        <v>Q2</v>
      </c>
      <c r="T66" t="str">
        <f>DATEDIF(Base_Data4[[#This Row],[Offer date]],Base_Data4[[#This Row],[DOJ]],"MD")&amp; "Days"</f>
        <v>5Days</v>
      </c>
      <c r="U66" t="str">
        <f>DATEDIF(Base_Data4[[#This Row],[JD received date]],Base_Data4[[#This Row],[Offer date]],"D")&amp;"D"</f>
        <v>69D</v>
      </c>
      <c r="V66" s="12" t="str">
        <f>DATEDIF(Base_Data4[[#This Row],[JD received date]],Base_Data4[[#This Row],[DOJ]],"mD")&amp; " Days "
&amp;DATEDIF(Base_Data4[[#This Row],[JD received date]],Base_Data4[[#This Row],[DOJ]],"YM")&amp; " Months and "
&amp;DATEDIF(Base_Data4[[#This Row],[JD received date]],Base_Data4[[#This Row],[DOJ]],"Y") &amp;" Years"</f>
        <v>13 Days 2 Months and 0 Years</v>
      </c>
      <c r="W66" t="str">
        <f>DATEDIF(Base_Data4[[#This Row],[JD received date]],Base_Data4[[#This Row],[Offer date]],"D")&amp; " Days "
&amp; DATEDIF(Base_Data4[[#This Row],[JD received date]],Base_Data4[[#This Row],[Offer date]],"M")&amp; " Months and "
&amp;DATEDIF(Base_Data4[[#This Row],[JD received date]],Base_Data4[[#This Row],[Offer date]],"Y")&amp; " Years"</f>
        <v>69 Days 2 Months and 0 Years</v>
      </c>
      <c r="X66" t="str">
        <f>IF(Base_Data4[[#This Row],[Offer Drop Date(if any)]]="","",
IF(ISNUMBER(Base_Data4[[#This Row],[Offer Drop Date(if any)]]),
"Q" &amp;ROUNDUP(MONTH(Base_Data4[[#This Row],[Offer Drop Date(if any)]]/3),0),""))</f>
        <v/>
      </c>
      <c r="Y66" t="str">
        <f>IF(AND(Base_Data4[[#This Row],[DOJ]]&lt;&gt;"",Base_Data4[[#This Row],[DOJ]]&lt;=Base_Data4[[#This Row],[JD received date]]+120),"Yes","No")</f>
        <v>Yes</v>
      </c>
      <c r="Z66" t="str">
        <f>IF(OR(Base_Data4[[#This Row],[Source]]="Direct", Base_Data4[[#This Row],[Source]]="Referral"),"Internal Fill", "External Fill")</f>
        <v>Internal Fill</v>
      </c>
    </row>
    <row r="67" spans="1:26" x14ac:dyDescent="0.3">
      <c r="A67">
        <v>66</v>
      </c>
      <c r="B67" t="s">
        <v>40</v>
      </c>
      <c r="C67" t="s">
        <v>20</v>
      </c>
      <c r="D67" t="s">
        <v>21</v>
      </c>
      <c r="E67" t="s">
        <v>42</v>
      </c>
      <c r="F67" t="s">
        <v>84</v>
      </c>
      <c r="G67" t="s">
        <v>23</v>
      </c>
      <c r="H67" t="s">
        <v>27</v>
      </c>
      <c r="I67" s="13">
        <v>45091</v>
      </c>
      <c r="J67" s="13">
        <v>45083</v>
      </c>
      <c r="K67" s="13">
        <v>45087</v>
      </c>
      <c r="L67" s="13">
        <v>45091</v>
      </c>
      <c r="M67" s="13">
        <v>45466</v>
      </c>
      <c r="N67" s="13" t="str">
        <f>"Quat"&amp;ROUNDUP(MONTH(Base_Data4[[#This Row],[DOJ]])/3,0)</f>
        <v>Quat2</v>
      </c>
      <c r="O67" t="str">
        <f>TEXT(Base_Data4[[#This Row],[Offer date]],"YYY")</f>
        <v>2023</v>
      </c>
      <c r="P67" t="str">
        <f>TEXT(Base_Data4[[#This Row],[Offer date]],"MMM")</f>
        <v>Jun</v>
      </c>
      <c r="Q67" t="str">
        <f>"Q"&amp;ROUNDUP(MONTH(Base_Data4[[#This Row],[Offer date]])/3,0)</f>
        <v>Q2</v>
      </c>
      <c r="R67" t="str">
        <f>TEXT(Base_Data4[[#This Row],[DOJ]],"MMM")</f>
        <v>Jun</v>
      </c>
      <c r="S67" t="str">
        <f>"Q"&amp;ROUNDUP(MONTH(Base_Data4[[#This Row],[DOJ]])/3,0)</f>
        <v>Q2</v>
      </c>
      <c r="T67" t="str">
        <f>DATEDIF(Base_Data4[[#This Row],[Offer date]],Base_Data4[[#This Row],[DOJ]],"MD")&amp; "Days"</f>
        <v>4Days</v>
      </c>
      <c r="U67" t="str">
        <f>DATEDIF(Base_Data4[[#This Row],[JD received date]],Base_Data4[[#This Row],[Offer date]],"D")&amp;"D"</f>
        <v>4D</v>
      </c>
      <c r="V67" s="12" t="str">
        <f>DATEDIF(Base_Data4[[#This Row],[JD received date]],Base_Data4[[#This Row],[DOJ]],"mD")&amp; " Days "
&amp;DATEDIF(Base_Data4[[#This Row],[JD received date]],Base_Data4[[#This Row],[DOJ]],"YM")&amp; " Months and "
&amp;DATEDIF(Base_Data4[[#This Row],[JD received date]],Base_Data4[[#This Row],[DOJ]],"Y") &amp;" Years"</f>
        <v>8 Days 0 Months and 0 Years</v>
      </c>
      <c r="W67" t="str">
        <f>DATEDIF(Base_Data4[[#This Row],[JD received date]],Base_Data4[[#This Row],[Offer date]],"D")&amp; " Days "
&amp; DATEDIF(Base_Data4[[#This Row],[JD received date]],Base_Data4[[#This Row],[Offer date]],"M")&amp; " Months and "
&amp;DATEDIF(Base_Data4[[#This Row],[JD received date]],Base_Data4[[#This Row],[Offer date]],"Y")&amp; " Years"</f>
        <v>4 Days 0 Months and 0 Years</v>
      </c>
      <c r="X67" t="str">
        <f>IF(Base_Data4[[#This Row],[Offer Drop Date(if any)]]="","",
IF(ISNUMBER(Base_Data4[[#This Row],[Offer Drop Date(if any)]]),
"Q" &amp;ROUNDUP(MONTH(Base_Data4[[#This Row],[Offer Drop Date(if any)]]/3),0),""))</f>
        <v>Q2</v>
      </c>
      <c r="Y67" t="str">
        <f>IF(AND(Base_Data4[[#This Row],[DOJ]]&lt;&gt;"",Base_Data4[[#This Row],[DOJ]]&lt;=Base_Data4[[#This Row],[JD received date]]+120),"Yes","No")</f>
        <v>Yes</v>
      </c>
      <c r="Z67" t="str">
        <f>IF(OR(Base_Data4[[#This Row],[Source]]="Direct", Base_Data4[[#This Row],[Source]]="Referral"),"Internal Fill", "External Fill")</f>
        <v>Internal Fill</v>
      </c>
    </row>
    <row r="68" spans="1:26" x14ac:dyDescent="0.3">
      <c r="A68">
        <v>67</v>
      </c>
      <c r="B68" t="s">
        <v>41</v>
      </c>
      <c r="C68" t="s">
        <v>20</v>
      </c>
      <c r="D68" t="s">
        <v>21</v>
      </c>
      <c r="E68" t="s">
        <v>42</v>
      </c>
      <c r="F68" t="s">
        <v>25</v>
      </c>
      <c r="G68" t="s">
        <v>23</v>
      </c>
      <c r="H68" t="s">
        <v>24</v>
      </c>
      <c r="I68" s="13">
        <v>45149</v>
      </c>
      <c r="J68" s="13">
        <v>45057</v>
      </c>
      <c r="K68" s="13">
        <v>45090</v>
      </c>
      <c r="L68" s="13" t="s">
        <v>19</v>
      </c>
      <c r="M68" s="13" t="s">
        <v>19</v>
      </c>
      <c r="N68" s="13" t="str">
        <f>"Quat"&amp;ROUNDUP(MONTH(Base_Data4[[#This Row],[DOJ]])/3,0)</f>
        <v>Quat3</v>
      </c>
      <c r="O68" t="str">
        <f>TEXT(Base_Data4[[#This Row],[Offer date]],"YYY")</f>
        <v>2023</v>
      </c>
      <c r="P68" t="str">
        <f>TEXT(Base_Data4[[#This Row],[Offer date]],"MMM")</f>
        <v>Jun</v>
      </c>
      <c r="Q68" t="str">
        <f>"Q"&amp;ROUNDUP(MONTH(Base_Data4[[#This Row],[Offer date]])/3,0)</f>
        <v>Q2</v>
      </c>
      <c r="R68" t="str">
        <f>TEXT(Base_Data4[[#This Row],[DOJ]],"MMM")</f>
        <v>Aug</v>
      </c>
      <c r="S68" t="str">
        <f>"Q"&amp;ROUNDUP(MONTH(Base_Data4[[#This Row],[DOJ]])/3,0)</f>
        <v>Q3</v>
      </c>
      <c r="T68" t="str">
        <f>DATEDIF(Base_Data4[[#This Row],[Offer date]],Base_Data4[[#This Row],[DOJ]],"MD")&amp; "Days"</f>
        <v>29Days</v>
      </c>
      <c r="U68" t="str">
        <f>DATEDIF(Base_Data4[[#This Row],[JD received date]],Base_Data4[[#This Row],[Offer date]],"D")&amp;"D"</f>
        <v>33D</v>
      </c>
      <c r="V68" s="12" t="str">
        <f>DATEDIF(Base_Data4[[#This Row],[JD received date]],Base_Data4[[#This Row],[DOJ]],"mD")&amp; " Days "
&amp;DATEDIF(Base_Data4[[#This Row],[JD received date]],Base_Data4[[#This Row],[DOJ]],"YM")&amp; " Months and "
&amp;DATEDIF(Base_Data4[[#This Row],[JD received date]],Base_Data4[[#This Row],[DOJ]],"Y") &amp;" Years"</f>
        <v>0 Days 3 Months and 0 Years</v>
      </c>
      <c r="W68" t="str">
        <f>DATEDIF(Base_Data4[[#This Row],[JD received date]],Base_Data4[[#This Row],[Offer date]],"D")&amp; " Days "
&amp; DATEDIF(Base_Data4[[#This Row],[JD received date]],Base_Data4[[#This Row],[Offer date]],"M")&amp; " Months and "
&amp;DATEDIF(Base_Data4[[#This Row],[JD received date]],Base_Data4[[#This Row],[Offer date]],"Y")&amp; " Years"</f>
        <v>33 Days 1 Months and 0 Years</v>
      </c>
      <c r="X68" t="str">
        <f>IF(Base_Data4[[#This Row],[Offer Drop Date(if any)]]="","",
IF(ISNUMBER(Base_Data4[[#This Row],[Offer Drop Date(if any)]]),
"Q" &amp;ROUNDUP(MONTH(Base_Data4[[#This Row],[Offer Drop Date(if any)]]/3),0),""))</f>
        <v/>
      </c>
      <c r="Y68" t="str">
        <f>IF(AND(Base_Data4[[#This Row],[DOJ]]&lt;&gt;"",Base_Data4[[#This Row],[DOJ]]&lt;=Base_Data4[[#This Row],[JD received date]]+120),"Yes","No")</f>
        <v>Yes</v>
      </c>
      <c r="Z68" t="str">
        <f>IF(OR(Base_Data4[[#This Row],[Source]]="Direct", Base_Data4[[#This Row],[Source]]="Referral"),"Internal Fill", "External Fill")</f>
        <v>Internal Fill</v>
      </c>
    </row>
    <row r="69" spans="1:26" x14ac:dyDescent="0.3">
      <c r="A69">
        <v>68</v>
      </c>
      <c r="B69" t="s">
        <v>41</v>
      </c>
      <c r="C69" t="s">
        <v>20</v>
      </c>
      <c r="D69" t="s">
        <v>21</v>
      </c>
      <c r="E69" t="s">
        <v>42</v>
      </c>
      <c r="F69" t="s">
        <v>85</v>
      </c>
      <c r="G69" t="s">
        <v>23</v>
      </c>
      <c r="H69" t="s">
        <v>27</v>
      </c>
      <c r="I69" s="13">
        <v>45138</v>
      </c>
      <c r="J69" s="13">
        <v>45009</v>
      </c>
      <c r="K69" s="13">
        <v>45090</v>
      </c>
      <c r="L69" s="13">
        <v>45107</v>
      </c>
      <c r="M69" s="13">
        <v>45466</v>
      </c>
      <c r="N69" s="13" t="str">
        <f>"Quat"&amp;ROUNDUP(MONTH(Base_Data4[[#This Row],[DOJ]])/3,0)</f>
        <v>Quat3</v>
      </c>
      <c r="O69" t="str">
        <f>TEXT(Base_Data4[[#This Row],[Offer date]],"YYY")</f>
        <v>2023</v>
      </c>
      <c r="P69" t="str">
        <f>TEXT(Base_Data4[[#This Row],[Offer date]],"MMM")</f>
        <v>Jun</v>
      </c>
      <c r="Q69" t="str">
        <f>"Q"&amp;ROUNDUP(MONTH(Base_Data4[[#This Row],[Offer date]])/3,0)</f>
        <v>Q2</v>
      </c>
      <c r="R69" t="str">
        <f>TEXT(Base_Data4[[#This Row],[DOJ]],"MMM")</f>
        <v>Jul</v>
      </c>
      <c r="S69" t="str">
        <f>"Q"&amp;ROUNDUP(MONTH(Base_Data4[[#This Row],[DOJ]])/3,0)</f>
        <v>Q3</v>
      </c>
      <c r="T69" t="str">
        <f>DATEDIF(Base_Data4[[#This Row],[Offer date]],Base_Data4[[#This Row],[DOJ]],"MD")&amp; "Days"</f>
        <v>18Days</v>
      </c>
      <c r="U69" t="str">
        <f>DATEDIF(Base_Data4[[#This Row],[JD received date]],Base_Data4[[#This Row],[Offer date]],"D")&amp;"D"</f>
        <v>81D</v>
      </c>
      <c r="V69" s="12" t="str">
        <f>DATEDIF(Base_Data4[[#This Row],[JD received date]],Base_Data4[[#This Row],[DOJ]],"mD")&amp; " Days "
&amp;DATEDIF(Base_Data4[[#This Row],[JD received date]],Base_Data4[[#This Row],[DOJ]],"YM")&amp; " Months and "
&amp;DATEDIF(Base_Data4[[#This Row],[JD received date]],Base_Data4[[#This Row],[DOJ]],"Y") &amp;" Years"</f>
        <v>7 Days 4 Months and 0 Years</v>
      </c>
      <c r="W69" t="str">
        <f>DATEDIF(Base_Data4[[#This Row],[JD received date]],Base_Data4[[#This Row],[Offer date]],"D")&amp; " Days "
&amp; DATEDIF(Base_Data4[[#This Row],[JD received date]],Base_Data4[[#This Row],[Offer date]],"M")&amp; " Months and "
&amp;DATEDIF(Base_Data4[[#This Row],[JD received date]],Base_Data4[[#This Row],[Offer date]],"Y")&amp; " Years"</f>
        <v>81 Days 2 Months and 0 Years</v>
      </c>
      <c r="X69" t="str">
        <f>IF(Base_Data4[[#This Row],[Offer Drop Date(if any)]]="","",
IF(ISNUMBER(Base_Data4[[#This Row],[Offer Drop Date(if any)]]),
"Q" &amp;ROUNDUP(MONTH(Base_Data4[[#This Row],[Offer Drop Date(if any)]]/3),0),""))</f>
        <v>Q2</v>
      </c>
      <c r="Y69" t="str">
        <f>IF(AND(Base_Data4[[#This Row],[DOJ]]&lt;&gt;"",Base_Data4[[#This Row],[DOJ]]&lt;=Base_Data4[[#This Row],[JD received date]]+120),"Yes","No")</f>
        <v>No</v>
      </c>
      <c r="Z69" t="str">
        <f>IF(OR(Base_Data4[[#This Row],[Source]]="Direct", Base_Data4[[#This Row],[Source]]="Referral"),"Internal Fill", "External Fill")</f>
        <v>Internal Fill</v>
      </c>
    </row>
    <row r="70" spans="1:26" x14ac:dyDescent="0.3">
      <c r="A70">
        <v>69</v>
      </c>
      <c r="B70" t="s">
        <v>40</v>
      </c>
      <c r="C70" t="s">
        <v>20</v>
      </c>
      <c r="D70" t="s">
        <v>21</v>
      </c>
      <c r="E70" t="s">
        <v>42</v>
      </c>
      <c r="F70" t="s">
        <v>84</v>
      </c>
      <c r="G70" t="s">
        <v>23</v>
      </c>
      <c r="H70" t="s">
        <v>24</v>
      </c>
      <c r="I70" s="13">
        <v>45082</v>
      </c>
      <c r="J70" s="13">
        <v>45079</v>
      </c>
      <c r="K70" s="13">
        <v>45079</v>
      </c>
      <c r="L70" s="13" t="s">
        <v>19</v>
      </c>
      <c r="M70" s="13" t="s">
        <v>19</v>
      </c>
      <c r="N70" s="13" t="str">
        <f>"Quat"&amp;ROUNDUP(MONTH(Base_Data4[[#This Row],[DOJ]])/3,0)</f>
        <v>Quat2</v>
      </c>
      <c r="O70" t="str">
        <f>TEXT(Base_Data4[[#This Row],[Offer date]],"YYY")</f>
        <v>2023</v>
      </c>
      <c r="P70" t="str">
        <f>TEXT(Base_Data4[[#This Row],[Offer date]],"MMM")</f>
        <v>Jun</v>
      </c>
      <c r="Q70" t="str">
        <f>"Q"&amp;ROUNDUP(MONTH(Base_Data4[[#This Row],[Offer date]])/3,0)</f>
        <v>Q2</v>
      </c>
      <c r="R70" t="str">
        <f>TEXT(Base_Data4[[#This Row],[DOJ]],"MMM")</f>
        <v>Jun</v>
      </c>
      <c r="S70" t="str">
        <f>"Q"&amp;ROUNDUP(MONTH(Base_Data4[[#This Row],[DOJ]])/3,0)</f>
        <v>Q2</v>
      </c>
      <c r="T70" t="str">
        <f>DATEDIF(Base_Data4[[#This Row],[Offer date]],Base_Data4[[#This Row],[DOJ]],"MD")&amp; "Days"</f>
        <v>3Days</v>
      </c>
      <c r="U70" t="str">
        <f>DATEDIF(Base_Data4[[#This Row],[JD received date]],Base_Data4[[#This Row],[Offer date]],"D")&amp;"D"</f>
        <v>0D</v>
      </c>
      <c r="V70" s="12" t="str">
        <f>DATEDIF(Base_Data4[[#This Row],[JD received date]],Base_Data4[[#This Row],[DOJ]],"mD")&amp; " Days "
&amp;DATEDIF(Base_Data4[[#This Row],[JD received date]],Base_Data4[[#This Row],[DOJ]],"YM")&amp; " Months and "
&amp;DATEDIF(Base_Data4[[#This Row],[JD received date]],Base_Data4[[#This Row],[DOJ]],"Y") &amp;" Years"</f>
        <v>3 Days 0 Months and 0 Years</v>
      </c>
      <c r="W70" t="str">
        <f>DATEDIF(Base_Data4[[#This Row],[JD received date]],Base_Data4[[#This Row],[Offer date]],"D")&amp; " Days "
&amp; DATEDIF(Base_Data4[[#This Row],[JD received date]],Base_Data4[[#This Row],[Offer date]],"M")&amp; " Months and "
&amp;DATEDIF(Base_Data4[[#This Row],[JD received date]],Base_Data4[[#This Row],[Offer date]],"Y")&amp; " Years"</f>
        <v>0 Days 0 Months and 0 Years</v>
      </c>
      <c r="X70" t="str">
        <f>IF(Base_Data4[[#This Row],[Offer Drop Date(if any)]]="","",
IF(ISNUMBER(Base_Data4[[#This Row],[Offer Drop Date(if any)]]),
"Q" &amp;ROUNDUP(MONTH(Base_Data4[[#This Row],[Offer Drop Date(if any)]]/3),0),""))</f>
        <v/>
      </c>
      <c r="Y70" t="str">
        <f>IF(AND(Base_Data4[[#This Row],[DOJ]]&lt;&gt;"",Base_Data4[[#This Row],[DOJ]]&lt;=Base_Data4[[#This Row],[JD received date]]+120),"Yes","No")</f>
        <v>Yes</v>
      </c>
      <c r="Z70" t="str">
        <f>IF(OR(Base_Data4[[#This Row],[Source]]="Direct", Base_Data4[[#This Row],[Source]]="Referral"),"Internal Fill", "External Fill")</f>
        <v>Internal Fill</v>
      </c>
    </row>
    <row r="71" spans="1:26" x14ac:dyDescent="0.3">
      <c r="A71">
        <v>70</v>
      </c>
      <c r="B71" t="s">
        <v>40</v>
      </c>
      <c r="C71" t="s">
        <v>20</v>
      </c>
      <c r="D71" t="s">
        <v>21</v>
      </c>
      <c r="E71" t="s">
        <v>42</v>
      </c>
      <c r="F71" t="s">
        <v>84</v>
      </c>
      <c r="G71" t="s">
        <v>23</v>
      </c>
      <c r="H71" t="s">
        <v>24</v>
      </c>
      <c r="I71" s="13">
        <v>45105</v>
      </c>
      <c r="J71" s="13">
        <v>45076</v>
      </c>
      <c r="K71" s="13">
        <v>45092</v>
      </c>
      <c r="L71" s="13" t="s">
        <v>19</v>
      </c>
      <c r="M71" s="13" t="s">
        <v>19</v>
      </c>
      <c r="N71" s="13" t="str">
        <f>"Quat"&amp;ROUNDUP(MONTH(Base_Data4[[#This Row],[DOJ]])/3,0)</f>
        <v>Quat2</v>
      </c>
      <c r="O71" t="str">
        <f>TEXT(Base_Data4[[#This Row],[Offer date]],"YYY")</f>
        <v>2023</v>
      </c>
      <c r="P71" t="str">
        <f>TEXT(Base_Data4[[#This Row],[Offer date]],"MMM")</f>
        <v>Jun</v>
      </c>
      <c r="Q71" t="str">
        <f>"Q"&amp;ROUNDUP(MONTH(Base_Data4[[#This Row],[Offer date]])/3,0)</f>
        <v>Q2</v>
      </c>
      <c r="R71" t="str">
        <f>TEXT(Base_Data4[[#This Row],[DOJ]],"MMM")</f>
        <v>Jun</v>
      </c>
      <c r="S71" t="str">
        <f>"Q"&amp;ROUNDUP(MONTH(Base_Data4[[#This Row],[DOJ]])/3,0)</f>
        <v>Q2</v>
      </c>
      <c r="T71" t="str">
        <f>DATEDIF(Base_Data4[[#This Row],[Offer date]],Base_Data4[[#This Row],[DOJ]],"MD")&amp; "Days"</f>
        <v>13Days</v>
      </c>
      <c r="U71" t="str">
        <f>DATEDIF(Base_Data4[[#This Row],[JD received date]],Base_Data4[[#This Row],[Offer date]],"D")&amp;"D"</f>
        <v>16D</v>
      </c>
      <c r="V71" s="12" t="str">
        <f>DATEDIF(Base_Data4[[#This Row],[JD received date]],Base_Data4[[#This Row],[DOJ]],"mD")&amp; " Days "
&amp;DATEDIF(Base_Data4[[#This Row],[JD received date]],Base_Data4[[#This Row],[DOJ]],"YM")&amp; " Months and "
&amp;DATEDIF(Base_Data4[[#This Row],[JD received date]],Base_Data4[[#This Row],[DOJ]],"Y") &amp;" Years"</f>
        <v>29 Days 0 Months and 0 Years</v>
      </c>
      <c r="W71" t="str">
        <f>DATEDIF(Base_Data4[[#This Row],[JD received date]],Base_Data4[[#This Row],[Offer date]],"D")&amp; " Days "
&amp; DATEDIF(Base_Data4[[#This Row],[JD received date]],Base_Data4[[#This Row],[Offer date]],"M")&amp; " Months and "
&amp;DATEDIF(Base_Data4[[#This Row],[JD received date]],Base_Data4[[#This Row],[Offer date]],"Y")&amp; " Years"</f>
        <v>16 Days 0 Months and 0 Years</v>
      </c>
      <c r="X71" t="str">
        <f>IF(Base_Data4[[#This Row],[Offer Drop Date(if any)]]="","",
IF(ISNUMBER(Base_Data4[[#This Row],[Offer Drop Date(if any)]]),
"Q" &amp;ROUNDUP(MONTH(Base_Data4[[#This Row],[Offer Drop Date(if any)]]/3),0),""))</f>
        <v/>
      </c>
      <c r="Y71" t="str">
        <f>IF(AND(Base_Data4[[#This Row],[DOJ]]&lt;&gt;"",Base_Data4[[#This Row],[DOJ]]&lt;=Base_Data4[[#This Row],[JD received date]]+120),"Yes","No")</f>
        <v>Yes</v>
      </c>
      <c r="Z71" t="str">
        <f>IF(OR(Base_Data4[[#This Row],[Source]]="Direct", Base_Data4[[#This Row],[Source]]="Referral"),"Internal Fill", "External Fill")</f>
        <v>Internal Fill</v>
      </c>
    </row>
    <row r="72" spans="1:26" x14ac:dyDescent="0.3">
      <c r="A72">
        <v>71</v>
      </c>
      <c r="B72" t="s">
        <v>40</v>
      </c>
      <c r="C72" t="s">
        <v>20</v>
      </c>
      <c r="D72" t="s">
        <v>21</v>
      </c>
      <c r="E72" t="s">
        <v>42</v>
      </c>
      <c r="F72" t="s">
        <v>85</v>
      </c>
      <c r="G72" t="s">
        <v>23</v>
      </c>
      <c r="H72" t="s">
        <v>24</v>
      </c>
      <c r="I72" s="13">
        <v>45147</v>
      </c>
      <c r="J72" s="13">
        <v>45079</v>
      </c>
      <c r="K72" s="13">
        <v>45100</v>
      </c>
      <c r="L72" s="13" t="s">
        <v>19</v>
      </c>
      <c r="M72" s="13" t="s">
        <v>19</v>
      </c>
      <c r="N72" s="13" t="str">
        <f>"Quat"&amp;ROUNDUP(MONTH(Base_Data4[[#This Row],[DOJ]])/3,0)</f>
        <v>Quat3</v>
      </c>
      <c r="O72" t="str">
        <f>TEXT(Base_Data4[[#This Row],[Offer date]],"YYY")</f>
        <v>2023</v>
      </c>
      <c r="P72" t="str">
        <f>TEXT(Base_Data4[[#This Row],[Offer date]],"MMM")</f>
        <v>Jun</v>
      </c>
      <c r="Q72" t="str">
        <f>"Q"&amp;ROUNDUP(MONTH(Base_Data4[[#This Row],[Offer date]])/3,0)</f>
        <v>Q2</v>
      </c>
      <c r="R72" t="str">
        <f>TEXT(Base_Data4[[#This Row],[DOJ]],"MMM")</f>
        <v>Aug</v>
      </c>
      <c r="S72" t="str">
        <f>"Q"&amp;ROUNDUP(MONTH(Base_Data4[[#This Row],[DOJ]])/3,0)</f>
        <v>Q3</v>
      </c>
      <c r="T72" t="str">
        <f>DATEDIF(Base_Data4[[#This Row],[Offer date]],Base_Data4[[#This Row],[DOJ]],"MD")&amp; "Days"</f>
        <v>17Days</v>
      </c>
      <c r="U72" t="str">
        <f>DATEDIF(Base_Data4[[#This Row],[JD received date]],Base_Data4[[#This Row],[Offer date]],"D")&amp;"D"</f>
        <v>21D</v>
      </c>
      <c r="V72" s="12" t="str">
        <f>DATEDIF(Base_Data4[[#This Row],[JD received date]],Base_Data4[[#This Row],[DOJ]],"mD")&amp; " Days "
&amp;DATEDIF(Base_Data4[[#This Row],[JD received date]],Base_Data4[[#This Row],[DOJ]],"YM")&amp; " Months and "
&amp;DATEDIF(Base_Data4[[#This Row],[JD received date]],Base_Data4[[#This Row],[DOJ]],"Y") &amp;" Years"</f>
        <v>7 Days 2 Months and 0 Years</v>
      </c>
      <c r="W72" t="str">
        <f>DATEDIF(Base_Data4[[#This Row],[JD received date]],Base_Data4[[#This Row],[Offer date]],"D")&amp; " Days "
&amp; DATEDIF(Base_Data4[[#This Row],[JD received date]],Base_Data4[[#This Row],[Offer date]],"M")&amp; " Months and "
&amp;DATEDIF(Base_Data4[[#This Row],[JD received date]],Base_Data4[[#This Row],[Offer date]],"Y")&amp; " Years"</f>
        <v>21 Days 0 Months and 0 Years</v>
      </c>
      <c r="X72" t="str">
        <f>IF(Base_Data4[[#This Row],[Offer Drop Date(if any)]]="","",
IF(ISNUMBER(Base_Data4[[#This Row],[Offer Drop Date(if any)]]),
"Q" &amp;ROUNDUP(MONTH(Base_Data4[[#This Row],[Offer Drop Date(if any)]]/3),0),""))</f>
        <v/>
      </c>
      <c r="Y72" t="str">
        <f>IF(AND(Base_Data4[[#This Row],[DOJ]]&lt;&gt;"",Base_Data4[[#This Row],[DOJ]]&lt;=Base_Data4[[#This Row],[JD received date]]+120),"Yes","No")</f>
        <v>Yes</v>
      </c>
      <c r="Z72" t="str">
        <f>IF(OR(Base_Data4[[#This Row],[Source]]="Direct", Base_Data4[[#This Row],[Source]]="Referral"),"Internal Fill", "External Fill")</f>
        <v>Internal Fill</v>
      </c>
    </row>
    <row r="73" spans="1:26" x14ac:dyDescent="0.3">
      <c r="A73">
        <v>72</v>
      </c>
      <c r="B73" t="s">
        <v>37</v>
      </c>
      <c r="C73" t="s">
        <v>20</v>
      </c>
      <c r="D73" t="s">
        <v>21</v>
      </c>
      <c r="E73" t="s">
        <v>42</v>
      </c>
      <c r="F73" t="s">
        <v>84</v>
      </c>
      <c r="G73" t="s">
        <v>23</v>
      </c>
      <c r="H73" t="s">
        <v>27</v>
      </c>
      <c r="I73" s="13">
        <v>45166</v>
      </c>
      <c r="J73" s="13">
        <v>45049</v>
      </c>
      <c r="K73" s="13">
        <v>45103</v>
      </c>
      <c r="L73" s="13">
        <v>45134</v>
      </c>
      <c r="M73" s="13">
        <v>45496</v>
      </c>
      <c r="N73" s="13" t="str">
        <f>"Quat"&amp;ROUNDUP(MONTH(Base_Data4[[#This Row],[DOJ]])/3,0)</f>
        <v>Quat3</v>
      </c>
      <c r="O73" t="str">
        <f>TEXT(Base_Data4[[#This Row],[Offer date]],"YYY")</f>
        <v>2023</v>
      </c>
      <c r="P73" t="str">
        <f>TEXT(Base_Data4[[#This Row],[Offer date]],"MMM")</f>
        <v>Jun</v>
      </c>
      <c r="Q73" t="str">
        <f>"Q"&amp;ROUNDUP(MONTH(Base_Data4[[#This Row],[Offer date]])/3,0)</f>
        <v>Q2</v>
      </c>
      <c r="R73" t="str">
        <f>TEXT(Base_Data4[[#This Row],[DOJ]],"MMM")</f>
        <v>Aug</v>
      </c>
      <c r="S73" t="str">
        <f>"Q"&amp;ROUNDUP(MONTH(Base_Data4[[#This Row],[DOJ]])/3,0)</f>
        <v>Q3</v>
      </c>
      <c r="T73" t="str">
        <f>DATEDIF(Base_Data4[[#This Row],[Offer date]],Base_Data4[[#This Row],[DOJ]],"MD")&amp; "Days"</f>
        <v>2Days</v>
      </c>
      <c r="U73" t="str">
        <f>DATEDIF(Base_Data4[[#This Row],[JD received date]],Base_Data4[[#This Row],[Offer date]],"D")&amp;"D"</f>
        <v>54D</v>
      </c>
      <c r="V73" s="12" t="str">
        <f>DATEDIF(Base_Data4[[#This Row],[JD received date]],Base_Data4[[#This Row],[DOJ]],"mD")&amp; " Days "
&amp;DATEDIF(Base_Data4[[#This Row],[JD received date]],Base_Data4[[#This Row],[DOJ]],"YM")&amp; " Months and "
&amp;DATEDIF(Base_Data4[[#This Row],[JD received date]],Base_Data4[[#This Row],[DOJ]],"Y") &amp;" Years"</f>
        <v>25 Days 3 Months and 0 Years</v>
      </c>
      <c r="W73" t="str">
        <f>DATEDIF(Base_Data4[[#This Row],[JD received date]],Base_Data4[[#This Row],[Offer date]],"D")&amp; " Days "
&amp; DATEDIF(Base_Data4[[#This Row],[JD received date]],Base_Data4[[#This Row],[Offer date]],"M")&amp; " Months and "
&amp;DATEDIF(Base_Data4[[#This Row],[JD received date]],Base_Data4[[#This Row],[Offer date]],"Y")&amp; " Years"</f>
        <v>54 Days 1 Months and 0 Years</v>
      </c>
      <c r="X73" t="str">
        <f>IF(Base_Data4[[#This Row],[Offer Drop Date(if any)]]="","",
IF(ISNUMBER(Base_Data4[[#This Row],[Offer Drop Date(if any)]]),
"Q" &amp;ROUNDUP(MONTH(Base_Data4[[#This Row],[Offer Drop Date(if any)]]/3),0),""))</f>
        <v>Q3</v>
      </c>
      <c r="Y73" t="str">
        <f>IF(AND(Base_Data4[[#This Row],[DOJ]]&lt;&gt;"",Base_Data4[[#This Row],[DOJ]]&lt;=Base_Data4[[#This Row],[JD received date]]+120),"Yes","No")</f>
        <v>Yes</v>
      </c>
      <c r="Z73" t="str">
        <f>IF(OR(Base_Data4[[#This Row],[Source]]="Direct", Base_Data4[[#This Row],[Source]]="Referral"),"Internal Fill", "External Fill")</f>
        <v>Internal Fill</v>
      </c>
    </row>
    <row r="74" spans="1:26" x14ac:dyDescent="0.3">
      <c r="A74">
        <v>73</v>
      </c>
      <c r="B74" t="s">
        <v>40</v>
      </c>
      <c r="C74" t="s">
        <v>20</v>
      </c>
      <c r="D74" t="s">
        <v>21</v>
      </c>
      <c r="E74" t="s">
        <v>42</v>
      </c>
      <c r="F74" t="s">
        <v>85</v>
      </c>
      <c r="G74" t="s">
        <v>23</v>
      </c>
      <c r="H74" t="s">
        <v>24</v>
      </c>
      <c r="I74" s="13">
        <v>45138</v>
      </c>
      <c r="J74" s="13">
        <v>45111</v>
      </c>
      <c r="K74" s="13">
        <v>45112</v>
      </c>
      <c r="L74" s="13" t="s">
        <v>19</v>
      </c>
      <c r="M74" s="13" t="s">
        <v>19</v>
      </c>
      <c r="N74" s="13" t="str">
        <f>"Quat"&amp;ROUNDUP(MONTH(Base_Data4[[#This Row],[DOJ]])/3,0)</f>
        <v>Quat3</v>
      </c>
      <c r="O74" t="str">
        <f>TEXT(Base_Data4[[#This Row],[Offer date]],"YYY")</f>
        <v>2023</v>
      </c>
      <c r="P74" t="str">
        <f>TEXT(Base_Data4[[#This Row],[Offer date]],"MMM")</f>
        <v>Jul</v>
      </c>
      <c r="Q74" t="str">
        <f>"Q"&amp;ROUNDUP(MONTH(Base_Data4[[#This Row],[Offer date]])/3,0)</f>
        <v>Q3</v>
      </c>
      <c r="R74" t="str">
        <f>TEXT(Base_Data4[[#This Row],[DOJ]],"MMM")</f>
        <v>Jul</v>
      </c>
      <c r="S74" t="str">
        <f>"Q"&amp;ROUNDUP(MONTH(Base_Data4[[#This Row],[DOJ]])/3,0)</f>
        <v>Q3</v>
      </c>
      <c r="T74" t="str">
        <f>DATEDIF(Base_Data4[[#This Row],[Offer date]],Base_Data4[[#This Row],[DOJ]],"MD")&amp; "Days"</f>
        <v>26Days</v>
      </c>
      <c r="U74" t="str">
        <f>DATEDIF(Base_Data4[[#This Row],[JD received date]],Base_Data4[[#This Row],[Offer date]],"D")&amp;"D"</f>
        <v>1D</v>
      </c>
      <c r="V74" s="12" t="str">
        <f>DATEDIF(Base_Data4[[#This Row],[JD received date]],Base_Data4[[#This Row],[DOJ]],"mD")&amp; " Days "
&amp;DATEDIF(Base_Data4[[#This Row],[JD received date]],Base_Data4[[#This Row],[DOJ]],"YM")&amp; " Months and "
&amp;DATEDIF(Base_Data4[[#This Row],[JD received date]],Base_Data4[[#This Row],[DOJ]],"Y") &amp;" Years"</f>
        <v>27 Days 0 Months and 0 Years</v>
      </c>
      <c r="W74" t="str">
        <f>DATEDIF(Base_Data4[[#This Row],[JD received date]],Base_Data4[[#This Row],[Offer date]],"D")&amp; " Days "
&amp; DATEDIF(Base_Data4[[#This Row],[JD received date]],Base_Data4[[#This Row],[Offer date]],"M")&amp; " Months and "
&amp;DATEDIF(Base_Data4[[#This Row],[JD received date]],Base_Data4[[#This Row],[Offer date]],"Y")&amp; " Years"</f>
        <v>1 Days 0 Months and 0 Years</v>
      </c>
      <c r="X74" t="str">
        <f>IF(Base_Data4[[#This Row],[Offer Drop Date(if any)]]="","",
IF(ISNUMBER(Base_Data4[[#This Row],[Offer Drop Date(if any)]]),
"Q" &amp;ROUNDUP(MONTH(Base_Data4[[#This Row],[Offer Drop Date(if any)]]/3),0),""))</f>
        <v/>
      </c>
      <c r="Y74" t="str">
        <f>IF(AND(Base_Data4[[#This Row],[DOJ]]&lt;&gt;"",Base_Data4[[#This Row],[DOJ]]&lt;=Base_Data4[[#This Row],[JD received date]]+120),"Yes","No")</f>
        <v>Yes</v>
      </c>
      <c r="Z74" t="str">
        <f>IF(OR(Base_Data4[[#This Row],[Source]]="Direct", Base_Data4[[#This Row],[Source]]="Referral"),"Internal Fill", "External Fill")</f>
        <v>Internal Fill</v>
      </c>
    </row>
    <row r="75" spans="1:26" x14ac:dyDescent="0.3">
      <c r="A75">
        <v>74</v>
      </c>
      <c r="B75" t="s">
        <v>38</v>
      </c>
      <c r="C75" t="s">
        <v>20</v>
      </c>
      <c r="D75" t="s">
        <v>21</v>
      </c>
      <c r="E75" t="s">
        <v>43</v>
      </c>
      <c r="F75" t="s">
        <v>84</v>
      </c>
      <c r="G75" t="s">
        <v>28</v>
      </c>
      <c r="H75" t="s">
        <v>24</v>
      </c>
      <c r="I75" s="13">
        <v>45175</v>
      </c>
      <c r="J75" s="13">
        <v>45090</v>
      </c>
      <c r="K75" s="13">
        <v>45112</v>
      </c>
      <c r="L75" s="13" t="s">
        <v>19</v>
      </c>
      <c r="M75" s="13" t="s">
        <v>19</v>
      </c>
      <c r="N75" s="13" t="str">
        <f>"Quat"&amp;ROUNDUP(MONTH(Base_Data4[[#This Row],[DOJ]])/3,0)</f>
        <v>Quat3</v>
      </c>
      <c r="O75" t="str">
        <f>TEXT(Base_Data4[[#This Row],[Offer date]],"YYY")</f>
        <v>2023</v>
      </c>
      <c r="P75" t="str">
        <f>TEXT(Base_Data4[[#This Row],[Offer date]],"MMM")</f>
        <v>Jul</v>
      </c>
      <c r="Q75" t="str">
        <f>"Q"&amp;ROUNDUP(MONTH(Base_Data4[[#This Row],[Offer date]])/3,0)</f>
        <v>Q3</v>
      </c>
      <c r="R75" t="str">
        <f>TEXT(Base_Data4[[#This Row],[DOJ]],"MMM")</f>
        <v>Sep</v>
      </c>
      <c r="S75" t="str">
        <f>"Q"&amp;ROUNDUP(MONTH(Base_Data4[[#This Row],[DOJ]])/3,0)</f>
        <v>Q3</v>
      </c>
      <c r="T75" t="str">
        <f>DATEDIF(Base_Data4[[#This Row],[Offer date]],Base_Data4[[#This Row],[DOJ]],"MD")&amp; "Days"</f>
        <v>1Days</v>
      </c>
      <c r="U75" t="str">
        <f>DATEDIF(Base_Data4[[#This Row],[JD received date]],Base_Data4[[#This Row],[Offer date]],"D")&amp;"D"</f>
        <v>22D</v>
      </c>
      <c r="V75" s="12" t="str">
        <f>DATEDIF(Base_Data4[[#This Row],[JD received date]],Base_Data4[[#This Row],[DOJ]],"mD")&amp; " Days "
&amp;DATEDIF(Base_Data4[[#This Row],[JD received date]],Base_Data4[[#This Row],[DOJ]],"YM")&amp; " Months and "
&amp;DATEDIF(Base_Data4[[#This Row],[JD received date]],Base_Data4[[#This Row],[DOJ]],"Y") &amp;" Years"</f>
        <v>24 Days 2 Months and 0 Years</v>
      </c>
      <c r="W75" t="str">
        <f>DATEDIF(Base_Data4[[#This Row],[JD received date]],Base_Data4[[#This Row],[Offer date]],"D")&amp; " Days "
&amp; DATEDIF(Base_Data4[[#This Row],[JD received date]],Base_Data4[[#This Row],[Offer date]],"M")&amp; " Months and "
&amp;DATEDIF(Base_Data4[[#This Row],[JD received date]],Base_Data4[[#This Row],[Offer date]],"Y")&amp; " Years"</f>
        <v>22 Days 0 Months and 0 Years</v>
      </c>
      <c r="X75" t="str">
        <f>IF(Base_Data4[[#This Row],[Offer Drop Date(if any)]]="","",
IF(ISNUMBER(Base_Data4[[#This Row],[Offer Drop Date(if any)]]),
"Q" &amp;ROUNDUP(MONTH(Base_Data4[[#This Row],[Offer Drop Date(if any)]]/3),0),""))</f>
        <v/>
      </c>
      <c r="Y75" t="str">
        <f>IF(AND(Base_Data4[[#This Row],[DOJ]]&lt;&gt;"",Base_Data4[[#This Row],[DOJ]]&lt;=Base_Data4[[#This Row],[JD received date]]+120),"Yes","No")</f>
        <v>Yes</v>
      </c>
      <c r="Z75" t="str">
        <f>IF(OR(Base_Data4[[#This Row],[Source]]="Direct", Base_Data4[[#This Row],[Source]]="Referral"),"Internal Fill", "External Fill")</f>
        <v>Internal Fill</v>
      </c>
    </row>
    <row r="76" spans="1:26" x14ac:dyDescent="0.3">
      <c r="A76">
        <v>75</v>
      </c>
      <c r="B76" t="s">
        <v>40</v>
      </c>
      <c r="C76" t="s">
        <v>20</v>
      </c>
      <c r="D76" t="s">
        <v>21</v>
      </c>
      <c r="E76" t="s">
        <v>42</v>
      </c>
      <c r="F76" t="s">
        <v>84</v>
      </c>
      <c r="G76" t="s">
        <v>23</v>
      </c>
      <c r="H76" t="s">
        <v>24</v>
      </c>
      <c r="I76" s="13">
        <v>45180</v>
      </c>
      <c r="J76" s="13">
        <v>45112</v>
      </c>
      <c r="K76" s="13">
        <v>45114</v>
      </c>
      <c r="L76" s="13" t="s">
        <v>19</v>
      </c>
      <c r="M76" s="13" t="s">
        <v>19</v>
      </c>
      <c r="N76" s="13" t="str">
        <f>"Quat"&amp;ROUNDUP(MONTH(Base_Data4[[#This Row],[DOJ]])/3,0)</f>
        <v>Quat3</v>
      </c>
      <c r="O76" t="str">
        <f>TEXT(Base_Data4[[#This Row],[Offer date]],"YYY")</f>
        <v>2023</v>
      </c>
      <c r="P76" t="str">
        <f>TEXT(Base_Data4[[#This Row],[Offer date]],"MMM")</f>
        <v>Jul</v>
      </c>
      <c r="Q76" t="str">
        <f>"Q"&amp;ROUNDUP(MONTH(Base_Data4[[#This Row],[Offer date]])/3,0)</f>
        <v>Q3</v>
      </c>
      <c r="R76" t="str">
        <f>TEXT(Base_Data4[[#This Row],[DOJ]],"MMM")</f>
        <v>Sep</v>
      </c>
      <c r="S76" t="str">
        <f>"Q"&amp;ROUNDUP(MONTH(Base_Data4[[#This Row],[DOJ]])/3,0)</f>
        <v>Q3</v>
      </c>
      <c r="T76" t="str">
        <f>DATEDIF(Base_Data4[[#This Row],[Offer date]],Base_Data4[[#This Row],[DOJ]],"MD")&amp; "Days"</f>
        <v>4Days</v>
      </c>
      <c r="U76" t="str">
        <f>DATEDIF(Base_Data4[[#This Row],[JD received date]],Base_Data4[[#This Row],[Offer date]],"D")&amp;"D"</f>
        <v>2D</v>
      </c>
      <c r="V76" s="12" t="str">
        <f>DATEDIF(Base_Data4[[#This Row],[JD received date]],Base_Data4[[#This Row],[DOJ]],"mD")&amp; " Days "
&amp;DATEDIF(Base_Data4[[#This Row],[JD received date]],Base_Data4[[#This Row],[DOJ]],"YM")&amp; " Months and "
&amp;DATEDIF(Base_Data4[[#This Row],[JD received date]],Base_Data4[[#This Row],[DOJ]],"Y") &amp;" Years"</f>
        <v>6 Days 2 Months and 0 Years</v>
      </c>
      <c r="W76" t="str">
        <f>DATEDIF(Base_Data4[[#This Row],[JD received date]],Base_Data4[[#This Row],[Offer date]],"D")&amp; " Days "
&amp; DATEDIF(Base_Data4[[#This Row],[JD received date]],Base_Data4[[#This Row],[Offer date]],"M")&amp; " Months and "
&amp;DATEDIF(Base_Data4[[#This Row],[JD received date]],Base_Data4[[#This Row],[Offer date]],"Y")&amp; " Years"</f>
        <v>2 Days 0 Months and 0 Years</v>
      </c>
      <c r="X76" t="str">
        <f>IF(Base_Data4[[#This Row],[Offer Drop Date(if any)]]="","",
IF(ISNUMBER(Base_Data4[[#This Row],[Offer Drop Date(if any)]]),
"Q" &amp;ROUNDUP(MONTH(Base_Data4[[#This Row],[Offer Drop Date(if any)]]/3),0),""))</f>
        <v/>
      </c>
      <c r="Y76" t="str">
        <f>IF(AND(Base_Data4[[#This Row],[DOJ]]&lt;&gt;"",Base_Data4[[#This Row],[DOJ]]&lt;=Base_Data4[[#This Row],[JD received date]]+120),"Yes","No")</f>
        <v>Yes</v>
      </c>
      <c r="Z76" t="str">
        <f>IF(OR(Base_Data4[[#This Row],[Source]]="Direct", Base_Data4[[#This Row],[Source]]="Referral"),"Internal Fill", "External Fill")</f>
        <v>Internal Fill</v>
      </c>
    </row>
    <row r="77" spans="1:26" x14ac:dyDescent="0.3">
      <c r="A77">
        <v>76</v>
      </c>
      <c r="B77" t="s">
        <v>38</v>
      </c>
      <c r="C77" t="s">
        <v>20</v>
      </c>
      <c r="D77" t="s">
        <v>21</v>
      </c>
      <c r="E77" t="s">
        <v>42</v>
      </c>
      <c r="F77" t="s">
        <v>84</v>
      </c>
      <c r="G77" t="s">
        <v>23</v>
      </c>
      <c r="H77" t="s">
        <v>24</v>
      </c>
      <c r="I77" s="13">
        <v>45189</v>
      </c>
      <c r="J77" s="13">
        <v>45090</v>
      </c>
      <c r="K77" s="13">
        <v>45114</v>
      </c>
      <c r="L77" s="13" t="s">
        <v>19</v>
      </c>
      <c r="M77" s="13" t="s">
        <v>19</v>
      </c>
      <c r="N77" s="13" t="str">
        <f>"Quat"&amp;ROUNDUP(MONTH(Base_Data4[[#This Row],[DOJ]])/3,0)</f>
        <v>Quat3</v>
      </c>
      <c r="O77" t="str">
        <f>TEXT(Base_Data4[[#This Row],[Offer date]],"YYY")</f>
        <v>2023</v>
      </c>
      <c r="P77" t="str">
        <f>TEXT(Base_Data4[[#This Row],[Offer date]],"MMM")</f>
        <v>Jul</v>
      </c>
      <c r="Q77" t="str">
        <f>"Q"&amp;ROUNDUP(MONTH(Base_Data4[[#This Row],[Offer date]])/3,0)</f>
        <v>Q3</v>
      </c>
      <c r="R77" t="str">
        <f>TEXT(Base_Data4[[#This Row],[DOJ]],"MMM")</f>
        <v>Sep</v>
      </c>
      <c r="S77" t="str">
        <f>"Q"&amp;ROUNDUP(MONTH(Base_Data4[[#This Row],[DOJ]])/3,0)</f>
        <v>Q3</v>
      </c>
      <c r="T77" t="str">
        <f>DATEDIF(Base_Data4[[#This Row],[Offer date]],Base_Data4[[#This Row],[DOJ]],"MD")&amp; "Days"</f>
        <v>13Days</v>
      </c>
      <c r="U77" t="str">
        <f>DATEDIF(Base_Data4[[#This Row],[JD received date]],Base_Data4[[#This Row],[Offer date]],"D")&amp;"D"</f>
        <v>24D</v>
      </c>
      <c r="V77" s="12" t="str">
        <f>DATEDIF(Base_Data4[[#This Row],[JD received date]],Base_Data4[[#This Row],[DOJ]],"mD")&amp; " Days "
&amp;DATEDIF(Base_Data4[[#This Row],[JD received date]],Base_Data4[[#This Row],[DOJ]],"YM")&amp; " Months and "
&amp;DATEDIF(Base_Data4[[#This Row],[JD received date]],Base_Data4[[#This Row],[DOJ]],"Y") &amp;" Years"</f>
        <v>7 Days 3 Months and 0 Years</v>
      </c>
      <c r="W77" t="str">
        <f>DATEDIF(Base_Data4[[#This Row],[JD received date]],Base_Data4[[#This Row],[Offer date]],"D")&amp; " Days "
&amp; DATEDIF(Base_Data4[[#This Row],[JD received date]],Base_Data4[[#This Row],[Offer date]],"M")&amp; " Months and "
&amp;DATEDIF(Base_Data4[[#This Row],[JD received date]],Base_Data4[[#This Row],[Offer date]],"Y")&amp; " Years"</f>
        <v>24 Days 0 Months and 0 Years</v>
      </c>
      <c r="X77" t="str">
        <f>IF(Base_Data4[[#This Row],[Offer Drop Date(if any)]]="","",
IF(ISNUMBER(Base_Data4[[#This Row],[Offer Drop Date(if any)]]),
"Q" &amp;ROUNDUP(MONTH(Base_Data4[[#This Row],[Offer Drop Date(if any)]]/3),0),""))</f>
        <v/>
      </c>
      <c r="Y77" t="str">
        <f>IF(AND(Base_Data4[[#This Row],[DOJ]]&lt;&gt;"",Base_Data4[[#This Row],[DOJ]]&lt;=Base_Data4[[#This Row],[JD received date]]+120),"Yes","No")</f>
        <v>Yes</v>
      </c>
      <c r="Z77" t="str">
        <f>IF(OR(Base_Data4[[#This Row],[Source]]="Direct", Base_Data4[[#This Row],[Source]]="Referral"),"Internal Fill", "External Fill")</f>
        <v>Internal Fill</v>
      </c>
    </row>
    <row r="78" spans="1:26" x14ac:dyDescent="0.3">
      <c r="A78">
        <v>77</v>
      </c>
      <c r="B78" t="s">
        <v>40</v>
      </c>
      <c r="C78" t="s">
        <v>20</v>
      </c>
      <c r="D78" t="s">
        <v>21</v>
      </c>
      <c r="E78" t="s">
        <v>42</v>
      </c>
      <c r="F78" t="s">
        <v>84</v>
      </c>
      <c r="G78" t="s">
        <v>23</v>
      </c>
      <c r="H78" t="s">
        <v>27</v>
      </c>
      <c r="I78" s="13">
        <v>45177</v>
      </c>
      <c r="J78" s="13">
        <v>45042</v>
      </c>
      <c r="K78" s="13">
        <v>45114</v>
      </c>
      <c r="L78" s="13">
        <v>45159</v>
      </c>
      <c r="M78" s="13">
        <v>45527</v>
      </c>
      <c r="N78" s="13" t="str">
        <f>"Quat"&amp;ROUNDUP(MONTH(Base_Data4[[#This Row],[DOJ]])/3,0)</f>
        <v>Quat3</v>
      </c>
      <c r="O78" t="str">
        <f>TEXT(Base_Data4[[#This Row],[Offer date]],"YYY")</f>
        <v>2023</v>
      </c>
      <c r="P78" t="str">
        <f>TEXT(Base_Data4[[#This Row],[Offer date]],"MMM")</f>
        <v>Jul</v>
      </c>
      <c r="Q78" t="str">
        <f>"Q"&amp;ROUNDUP(MONTH(Base_Data4[[#This Row],[Offer date]])/3,0)</f>
        <v>Q3</v>
      </c>
      <c r="R78" t="str">
        <f>TEXT(Base_Data4[[#This Row],[DOJ]],"MMM")</f>
        <v>Sep</v>
      </c>
      <c r="S78" t="str">
        <f>"Q"&amp;ROUNDUP(MONTH(Base_Data4[[#This Row],[DOJ]])/3,0)</f>
        <v>Q3</v>
      </c>
      <c r="T78" t="str">
        <f>DATEDIF(Base_Data4[[#This Row],[Offer date]],Base_Data4[[#This Row],[DOJ]],"MD")&amp; "Days"</f>
        <v>1Days</v>
      </c>
      <c r="U78" t="str">
        <f>DATEDIF(Base_Data4[[#This Row],[JD received date]],Base_Data4[[#This Row],[Offer date]],"D")&amp;"D"</f>
        <v>72D</v>
      </c>
      <c r="V78" s="12" t="str">
        <f>DATEDIF(Base_Data4[[#This Row],[JD received date]],Base_Data4[[#This Row],[DOJ]],"mD")&amp; " Days "
&amp;DATEDIF(Base_Data4[[#This Row],[JD received date]],Base_Data4[[#This Row],[DOJ]],"YM")&amp; " Months and "
&amp;DATEDIF(Base_Data4[[#This Row],[JD received date]],Base_Data4[[#This Row],[DOJ]],"Y") &amp;" Years"</f>
        <v>13 Days 4 Months and 0 Years</v>
      </c>
      <c r="W78" t="str">
        <f>DATEDIF(Base_Data4[[#This Row],[JD received date]],Base_Data4[[#This Row],[Offer date]],"D")&amp; " Days "
&amp; DATEDIF(Base_Data4[[#This Row],[JD received date]],Base_Data4[[#This Row],[Offer date]],"M")&amp; " Months and "
&amp;DATEDIF(Base_Data4[[#This Row],[JD received date]],Base_Data4[[#This Row],[Offer date]],"Y")&amp; " Years"</f>
        <v>72 Days 2 Months and 0 Years</v>
      </c>
      <c r="X78" t="str">
        <f>IF(Base_Data4[[#This Row],[Offer Drop Date(if any)]]="","",
IF(ISNUMBER(Base_Data4[[#This Row],[Offer Drop Date(if any)]]),
"Q" &amp;ROUNDUP(MONTH(Base_Data4[[#This Row],[Offer Drop Date(if any)]]/3),0),""))</f>
        <v>Q3</v>
      </c>
      <c r="Y78" t="str">
        <f>IF(AND(Base_Data4[[#This Row],[DOJ]]&lt;&gt;"",Base_Data4[[#This Row],[DOJ]]&lt;=Base_Data4[[#This Row],[JD received date]]+120),"Yes","No")</f>
        <v>No</v>
      </c>
      <c r="Z78" t="str">
        <f>IF(OR(Base_Data4[[#This Row],[Source]]="Direct", Base_Data4[[#This Row],[Source]]="Referral"),"Internal Fill", "External Fill")</f>
        <v>Internal Fill</v>
      </c>
    </row>
    <row r="79" spans="1:26" x14ac:dyDescent="0.3">
      <c r="A79">
        <v>78</v>
      </c>
      <c r="B79" t="s">
        <v>39</v>
      </c>
      <c r="C79" t="s">
        <v>20</v>
      </c>
      <c r="D79" t="s">
        <v>21</v>
      </c>
      <c r="E79" t="s">
        <v>42</v>
      </c>
      <c r="F79" t="s">
        <v>84</v>
      </c>
      <c r="G79" t="s">
        <v>23</v>
      </c>
      <c r="H79" t="s">
        <v>27</v>
      </c>
      <c r="I79" s="13">
        <v>45173</v>
      </c>
      <c r="J79" s="13">
        <v>45105</v>
      </c>
      <c r="K79" s="13">
        <v>45119</v>
      </c>
      <c r="L79" s="13">
        <v>45169</v>
      </c>
      <c r="M79" s="13">
        <v>45527</v>
      </c>
      <c r="N79" s="13" t="str">
        <f>"Quat"&amp;ROUNDUP(MONTH(Base_Data4[[#This Row],[DOJ]])/3,0)</f>
        <v>Quat3</v>
      </c>
      <c r="O79" t="str">
        <f>TEXT(Base_Data4[[#This Row],[Offer date]],"YYY")</f>
        <v>2023</v>
      </c>
      <c r="P79" t="str">
        <f>TEXT(Base_Data4[[#This Row],[Offer date]],"MMM")</f>
        <v>Jul</v>
      </c>
      <c r="Q79" t="str">
        <f>"Q"&amp;ROUNDUP(MONTH(Base_Data4[[#This Row],[Offer date]])/3,0)</f>
        <v>Q3</v>
      </c>
      <c r="R79" t="str">
        <f>TEXT(Base_Data4[[#This Row],[DOJ]],"MMM")</f>
        <v>Sep</v>
      </c>
      <c r="S79" t="str">
        <f>"Q"&amp;ROUNDUP(MONTH(Base_Data4[[#This Row],[DOJ]])/3,0)</f>
        <v>Q3</v>
      </c>
      <c r="T79" t="str">
        <f>DATEDIF(Base_Data4[[#This Row],[Offer date]],Base_Data4[[#This Row],[DOJ]],"MD")&amp; "Days"</f>
        <v>23Days</v>
      </c>
      <c r="U79" t="str">
        <f>DATEDIF(Base_Data4[[#This Row],[JD received date]],Base_Data4[[#This Row],[Offer date]],"D")&amp;"D"</f>
        <v>14D</v>
      </c>
      <c r="V79" s="12" t="str">
        <f>DATEDIF(Base_Data4[[#This Row],[JD received date]],Base_Data4[[#This Row],[DOJ]],"mD")&amp; " Days "
&amp;DATEDIF(Base_Data4[[#This Row],[JD received date]],Base_Data4[[#This Row],[DOJ]],"YM")&amp; " Months and "
&amp;DATEDIF(Base_Data4[[#This Row],[JD received date]],Base_Data4[[#This Row],[DOJ]],"Y") &amp;" Years"</f>
        <v>7 Days 2 Months and 0 Years</v>
      </c>
      <c r="W79" t="str">
        <f>DATEDIF(Base_Data4[[#This Row],[JD received date]],Base_Data4[[#This Row],[Offer date]],"D")&amp; " Days "
&amp; DATEDIF(Base_Data4[[#This Row],[JD received date]],Base_Data4[[#This Row],[Offer date]],"M")&amp; " Months and "
&amp;DATEDIF(Base_Data4[[#This Row],[JD received date]],Base_Data4[[#This Row],[Offer date]],"Y")&amp; " Years"</f>
        <v>14 Days 0 Months and 0 Years</v>
      </c>
      <c r="X79" t="str">
        <f>IF(Base_Data4[[#This Row],[Offer Drop Date(if any)]]="","",
IF(ISNUMBER(Base_Data4[[#This Row],[Offer Drop Date(if any)]]),
"Q" &amp;ROUNDUP(MONTH(Base_Data4[[#This Row],[Offer Drop Date(if any)]]/3),0),""))</f>
        <v>Q3</v>
      </c>
      <c r="Y79" t="str">
        <f>IF(AND(Base_Data4[[#This Row],[DOJ]]&lt;&gt;"",Base_Data4[[#This Row],[DOJ]]&lt;=Base_Data4[[#This Row],[JD received date]]+120),"Yes","No")</f>
        <v>Yes</v>
      </c>
      <c r="Z79" t="str">
        <f>IF(OR(Base_Data4[[#This Row],[Source]]="Direct", Base_Data4[[#This Row],[Source]]="Referral"),"Internal Fill", "External Fill")</f>
        <v>Internal Fill</v>
      </c>
    </row>
    <row r="80" spans="1:26" x14ac:dyDescent="0.3">
      <c r="A80">
        <v>79</v>
      </c>
      <c r="B80" t="s">
        <v>38</v>
      </c>
      <c r="C80" t="s">
        <v>32</v>
      </c>
      <c r="D80" t="s">
        <v>31</v>
      </c>
      <c r="E80" t="s">
        <v>42</v>
      </c>
      <c r="F80" t="s">
        <v>84</v>
      </c>
      <c r="G80" t="s">
        <v>23</v>
      </c>
      <c r="H80" t="s">
        <v>24</v>
      </c>
      <c r="I80" s="13">
        <v>45152</v>
      </c>
      <c r="J80" s="13">
        <v>45069</v>
      </c>
      <c r="K80" s="13">
        <v>45117</v>
      </c>
      <c r="L80" s="13" t="s">
        <v>19</v>
      </c>
      <c r="M80" s="13" t="s">
        <v>19</v>
      </c>
      <c r="N80" s="13" t="str">
        <f>"Quat"&amp;ROUNDUP(MONTH(Base_Data4[[#This Row],[DOJ]])/3,0)</f>
        <v>Quat3</v>
      </c>
      <c r="O80" t="str">
        <f>TEXT(Base_Data4[[#This Row],[Offer date]],"YYY")</f>
        <v>2023</v>
      </c>
      <c r="P80" t="str">
        <f>TEXT(Base_Data4[[#This Row],[Offer date]],"MMM")</f>
        <v>Jul</v>
      </c>
      <c r="Q80" t="str">
        <f>"Q"&amp;ROUNDUP(MONTH(Base_Data4[[#This Row],[Offer date]])/3,0)</f>
        <v>Q3</v>
      </c>
      <c r="R80" t="str">
        <f>TEXT(Base_Data4[[#This Row],[DOJ]],"MMM")</f>
        <v>Aug</v>
      </c>
      <c r="S80" t="str">
        <f>"Q"&amp;ROUNDUP(MONTH(Base_Data4[[#This Row],[DOJ]])/3,0)</f>
        <v>Q3</v>
      </c>
      <c r="T80" t="str">
        <f>DATEDIF(Base_Data4[[#This Row],[Offer date]],Base_Data4[[#This Row],[DOJ]],"MD")&amp; "Days"</f>
        <v>4Days</v>
      </c>
      <c r="U80" t="str">
        <f>DATEDIF(Base_Data4[[#This Row],[JD received date]],Base_Data4[[#This Row],[Offer date]],"D")&amp;"D"</f>
        <v>48D</v>
      </c>
      <c r="V80" s="12" t="str">
        <f>DATEDIF(Base_Data4[[#This Row],[JD received date]],Base_Data4[[#This Row],[DOJ]],"mD")&amp; " Days "
&amp;DATEDIF(Base_Data4[[#This Row],[JD received date]],Base_Data4[[#This Row],[DOJ]],"YM")&amp; " Months and "
&amp;DATEDIF(Base_Data4[[#This Row],[JD received date]],Base_Data4[[#This Row],[DOJ]],"Y") &amp;" Years"</f>
        <v>22 Days 2 Months and 0 Years</v>
      </c>
      <c r="W80" t="str">
        <f>DATEDIF(Base_Data4[[#This Row],[JD received date]],Base_Data4[[#This Row],[Offer date]],"D")&amp; " Days "
&amp; DATEDIF(Base_Data4[[#This Row],[JD received date]],Base_Data4[[#This Row],[Offer date]],"M")&amp; " Months and "
&amp;DATEDIF(Base_Data4[[#This Row],[JD received date]],Base_Data4[[#This Row],[Offer date]],"Y")&amp; " Years"</f>
        <v>48 Days 1 Months and 0 Years</v>
      </c>
      <c r="X80" t="str">
        <f>IF(Base_Data4[[#This Row],[Offer Drop Date(if any)]]="","",
IF(ISNUMBER(Base_Data4[[#This Row],[Offer Drop Date(if any)]]),
"Q" &amp;ROUNDUP(MONTH(Base_Data4[[#This Row],[Offer Drop Date(if any)]]/3),0),""))</f>
        <v/>
      </c>
      <c r="Y80" t="str">
        <f>IF(AND(Base_Data4[[#This Row],[DOJ]]&lt;&gt;"",Base_Data4[[#This Row],[DOJ]]&lt;=Base_Data4[[#This Row],[JD received date]]+120),"Yes","No")</f>
        <v>Yes</v>
      </c>
      <c r="Z80" t="str">
        <f>IF(OR(Base_Data4[[#This Row],[Source]]="Direct", Base_Data4[[#This Row],[Source]]="Referral"),"Internal Fill", "External Fill")</f>
        <v>Internal Fill</v>
      </c>
    </row>
    <row r="81" spans="1:26" x14ac:dyDescent="0.3">
      <c r="A81">
        <v>80</v>
      </c>
      <c r="B81" t="s">
        <v>39</v>
      </c>
      <c r="C81" t="s">
        <v>20</v>
      </c>
      <c r="D81" t="s">
        <v>21</v>
      </c>
      <c r="E81" t="s">
        <v>44</v>
      </c>
      <c r="F81" t="s">
        <v>84</v>
      </c>
      <c r="G81" t="s">
        <v>29</v>
      </c>
      <c r="H81" t="s">
        <v>24</v>
      </c>
      <c r="I81" s="13">
        <v>45219</v>
      </c>
      <c r="J81" s="13">
        <v>45055</v>
      </c>
      <c r="K81" s="13">
        <v>45120</v>
      </c>
      <c r="L81" s="13" t="s">
        <v>19</v>
      </c>
      <c r="M81" s="13" t="s">
        <v>19</v>
      </c>
      <c r="N81" s="13" t="str">
        <f>"Quat"&amp;ROUNDUP(MONTH(Base_Data4[[#This Row],[DOJ]])/3,0)</f>
        <v>Quat4</v>
      </c>
      <c r="O81" t="str">
        <f>TEXT(Base_Data4[[#This Row],[Offer date]],"YYY")</f>
        <v>2023</v>
      </c>
      <c r="P81" t="str">
        <f>TEXT(Base_Data4[[#This Row],[Offer date]],"MMM")</f>
        <v>Jul</v>
      </c>
      <c r="Q81" t="str">
        <f>"Q"&amp;ROUNDUP(MONTH(Base_Data4[[#This Row],[Offer date]])/3,0)</f>
        <v>Q3</v>
      </c>
      <c r="R81" t="str">
        <f>TEXT(Base_Data4[[#This Row],[DOJ]],"MMM")</f>
        <v>Oct</v>
      </c>
      <c r="S81" t="str">
        <f>"Q"&amp;ROUNDUP(MONTH(Base_Data4[[#This Row],[DOJ]])/3,0)</f>
        <v>Q4</v>
      </c>
      <c r="T81" t="str">
        <f>DATEDIF(Base_Data4[[#This Row],[Offer date]],Base_Data4[[#This Row],[DOJ]],"MD")&amp; "Days"</f>
        <v>7Days</v>
      </c>
      <c r="U81" t="str">
        <f>DATEDIF(Base_Data4[[#This Row],[JD received date]],Base_Data4[[#This Row],[Offer date]],"D")&amp;"D"</f>
        <v>65D</v>
      </c>
      <c r="V81" s="12" t="str">
        <f>DATEDIF(Base_Data4[[#This Row],[JD received date]],Base_Data4[[#This Row],[DOJ]],"mD")&amp; " Days "
&amp;DATEDIF(Base_Data4[[#This Row],[JD received date]],Base_Data4[[#This Row],[DOJ]],"YM")&amp; " Months and "
&amp;DATEDIF(Base_Data4[[#This Row],[JD received date]],Base_Data4[[#This Row],[DOJ]],"Y") &amp;" Years"</f>
        <v>11 Days 5 Months and 0 Years</v>
      </c>
      <c r="W81" t="str">
        <f>DATEDIF(Base_Data4[[#This Row],[JD received date]],Base_Data4[[#This Row],[Offer date]],"D")&amp; " Days "
&amp; DATEDIF(Base_Data4[[#This Row],[JD received date]],Base_Data4[[#This Row],[Offer date]],"M")&amp; " Months and "
&amp;DATEDIF(Base_Data4[[#This Row],[JD received date]],Base_Data4[[#This Row],[Offer date]],"Y")&amp; " Years"</f>
        <v>65 Days 2 Months and 0 Years</v>
      </c>
      <c r="X81" t="str">
        <f>IF(Base_Data4[[#This Row],[Offer Drop Date(if any)]]="","",
IF(ISNUMBER(Base_Data4[[#This Row],[Offer Drop Date(if any)]]),
"Q" &amp;ROUNDUP(MONTH(Base_Data4[[#This Row],[Offer Drop Date(if any)]]/3),0),""))</f>
        <v/>
      </c>
      <c r="Y81" t="str">
        <f>IF(AND(Base_Data4[[#This Row],[DOJ]]&lt;&gt;"",Base_Data4[[#This Row],[DOJ]]&lt;=Base_Data4[[#This Row],[JD received date]]+120),"Yes","No")</f>
        <v>No</v>
      </c>
      <c r="Z81" t="str">
        <f>IF(OR(Base_Data4[[#This Row],[Source]]="Direct", Base_Data4[[#This Row],[Source]]="Referral"),"Internal Fill", "External Fill")</f>
        <v>External Fill</v>
      </c>
    </row>
    <row r="82" spans="1:26" x14ac:dyDescent="0.3">
      <c r="A82">
        <v>81</v>
      </c>
      <c r="B82" t="s">
        <v>39</v>
      </c>
      <c r="C82" t="s">
        <v>20</v>
      </c>
      <c r="D82" t="s">
        <v>21</v>
      </c>
      <c r="E82" t="s">
        <v>42</v>
      </c>
      <c r="F82" t="s">
        <v>84</v>
      </c>
      <c r="G82" t="s">
        <v>23</v>
      </c>
      <c r="H82" t="s">
        <v>24</v>
      </c>
      <c r="I82" s="13">
        <v>45159</v>
      </c>
      <c r="J82" s="13">
        <v>45072</v>
      </c>
      <c r="K82" s="13">
        <v>45121</v>
      </c>
      <c r="L82" s="13" t="s">
        <v>19</v>
      </c>
      <c r="M82" s="13" t="s">
        <v>19</v>
      </c>
      <c r="N82" s="13" t="str">
        <f>"Quat"&amp;ROUNDUP(MONTH(Base_Data4[[#This Row],[DOJ]])/3,0)</f>
        <v>Quat3</v>
      </c>
      <c r="O82" t="str">
        <f>TEXT(Base_Data4[[#This Row],[Offer date]],"YYY")</f>
        <v>2023</v>
      </c>
      <c r="P82" t="str">
        <f>TEXT(Base_Data4[[#This Row],[Offer date]],"MMM")</f>
        <v>Jul</v>
      </c>
      <c r="Q82" t="str">
        <f>"Q"&amp;ROUNDUP(MONTH(Base_Data4[[#This Row],[Offer date]])/3,0)</f>
        <v>Q3</v>
      </c>
      <c r="R82" t="str">
        <f>TEXT(Base_Data4[[#This Row],[DOJ]],"MMM")</f>
        <v>Aug</v>
      </c>
      <c r="S82" t="str">
        <f>"Q"&amp;ROUNDUP(MONTH(Base_Data4[[#This Row],[DOJ]])/3,0)</f>
        <v>Q3</v>
      </c>
      <c r="T82" t="str">
        <f>DATEDIF(Base_Data4[[#This Row],[Offer date]],Base_Data4[[#This Row],[DOJ]],"MD")&amp; "Days"</f>
        <v>7Days</v>
      </c>
      <c r="U82" t="str">
        <f>DATEDIF(Base_Data4[[#This Row],[JD received date]],Base_Data4[[#This Row],[Offer date]],"D")&amp;"D"</f>
        <v>49D</v>
      </c>
      <c r="V82" s="12" t="str">
        <f>DATEDIF(Base_Data4[[#This Row],[JD received date]],Base_Data4[[#This Row],[DOJ]],"mD")&amp; " Days "
&amp;DATEDIF(Base_Data4[[#This Row],[JD received date]],Base_Data4[[#This Row],[DOJ]],"YM")&amp; " Months and "
&amp;DATEDIF(Base_Data4[[#This Row],[JD received date]],Base_Data4[[#This Row],[DOJ]],"Y") &amp;" Years"</f>
        <v>26 Days 2 Months and 0 Years</v>
      </c>
      <c r="W82" t="str">
        <f>DATEDIF(Base_Data4[[#This Row],[JD received date]],Base_Data4[[#This Row],[Offer date]],"D")&amp; " Days "
&amp; DATEDIF(Base_Data4[[#This Row],[JD received date]],Base_Data4[[#This Row],[Offer date]],"M")&amp; " Months and "
&amp;DATEDIF(Base_Data4[[#This Row],[JD received date]],Base_Data4[[#This Row],[Offer date]],"Y")&amp; " Years"</f>
        <v>49 Days 1 Months and 0 Years</v>
      </c>
      <c r="X82" t="str">
        <f>IF(Base_Data4[[#This Row],[Offer Drop Date(if any)]]="","",
IF(ISNUMBER(Base_Data4[[#This Row],[Offer Drop Date(if any)]]),
"Q" &amp;ROUNDUP(MONTH(Base_Data4[[#This Row],[Offer Drop Date(if any)]]/3),0),""))</f>
        <v/>
      </c>
      <c r="Y82" t="str">
        <f>IF(AND(Base_Data4[[#This Row],[DOJ]]&lt;&gt;"",Base_Data4[[#This Row],[DOJ]]&lt;=Base_Data4[[#This Row],[JD received date]]+120),"Yes","No")</f>
        <v>Yes</v>
      </c>
      <c r="Z82" t="str">
        <f>IF(OR(Base_Data4[[#This Row],[Source]]="Direct", Base_Data4[[#This Row],[Source]]="Referral"),"Internal Fill", "External Fill")</f>
        <v>Internal Fill</v>
      </c>
    </row>
    <row r="83" spans="1:26" x14ac:dyDescent="0.3">
      <c r="A83">
        <v>82</v>
      </c>
      <c r="B83" t="s">
        <v>40</v>
      </c>
      <c r="C83" t="s">
        <v>20</v>
      </c>
      <c r="D83" t="s">
        <v>21</v>
      </c>
      <c r="E83" t="s">
        <v>42</v>
      </c>
      <c r="F83" t="s">
        <v>84</v>
      </c>
      <c r="G83" t="s">
        <v>23</v>
      </c>
      <c r="H83" t="s">
        <v>27</v>
      </c>
      <c r="I83" s="13">
        <v>45194</v>
      </c>
      <c r="J83" s="13">
        <v>45124</v>
      </c>
      <c r="K83" s="13">
        <v>45124</v>
      </c>
      <c r="L83" s="13">
        <v>45194</v>
      </c>
      <c r="M83" s="13">
        <v>45558</v>
      </c>
      <c r="N83" s="13" t="str">
        <f>"Quat"&amp;ROUNDUP(MONTH(Base_Data4[[#This Row],[DOJ]])/3,0)</f>
        <v>Quat3</v>
      </c>
      <c r="O83" t="str">
        <f>TEXT(Base_Data4[[#This Row],[Offer date]],"YYY")</f>
        <v>2023</v>
      </c>
      <c r="P83" t="str">
        <f>TEXT(Base_Data4[[#This Row],[Offer date]],"MMM")</f>
        <v>Jul</v>
      </c>
      <c r="Q83" t="str">
        <f>"Q"&amp;ROUNDUP(MONTH(Base_Data4[[#This Row],[Offer date]])/3,0)</f>
        <v>Q3</v>
      </c>
      <c r="R83" t="str">
        <f>TEXT(Base_Data4[[#This Row],[DOJ]],"MMM")</f>
        <v>Sep</v>
      </c>
      <c r="S83" t="str">
        <f>"Q"&amp;ROUNDUP(MONTH(Base_Data4[[#This Row],[DOJ]])/3,0)</f>
        <v>Q3</v>
      </c>
      <c r="T83" t="str">
        <f>DATEDIF(Base_Data4[[#This Row],[Offer date]],Base_Data4[[#This Row],[DOJ]],"MD")&amp; "Days"</f>
        <v>8Days</v>
      </c>
      <c r="U83" t="str">
        <f>DATEDIF(Base_Data4[[#This Row],[JD received date]],Base_Data4[[#This Row],[Offer date]],"D")&amp;"D"</f>
        <v>0D</v>
      </c>
      <c r="V83" s="12" t="str">
        <f>DATEDIF(Base_Data4[[#This Row],[JD received date]],Base_Data4[[#This Row],[DOJ]],"mD")&amp; " Days "
&amp;DATEDIF(Base_Data4[[#This Row],[JD received date]],Base_Data4[[#This Row],[DOJ]],"YM")&amp; " Months and "
&amp;DATEDIF(Base_Data4[[#This Row],[JD received date]],Base_Data4[[#This Row],[DOJ]],"Y") &amp;" Years"</f>
        <v>8 Days 2 Months and 0 Years</v>
      </c>
      <c r="W83" t="str">
        <f>DATEDIF(Base_Data4[[#This Row],[JD received date]],Base_Data4[[#This Row],[Offer date]],"D")&amp; " Days "
&amp; DATEDIF(Base_Data4[[#This Row],[JD received date]],Base_Data4[[#This Row],[Offer date]],"M")&amp; " Months and "
&amp;DATEDIF(Base_Data4[[#This Row],[JD received date]],Base_Data4[[#This Row],[Offer date]],"Y")&amp; " Years"</f>
        <v>0 Days 0 Months and 0 Years</v>
      </c>
      <c r="X83" t="str">
        <f>IF(Base_Data4[[#This Row],[Offer Drop Date(if any)]]="","",
IF(ISNUMBER(Base_Data4[[#This Row],[Offer Drop Date(if any)]]),
"Q" &amp;ROUNDUP(MONTH(Base_Data4[[#This Row],[Offer Drop Date(if any)]]/3),0),""))</f>
        <v>Q3</v>
      </c>
      <c r="Y83" t="str">
        <f>IF(AND(Base_Data4[[#This Row],[DOJ]]&lt;&gt;"",Base_Data4[[#This Row],[DOJ]]&lt;=Base_Data4[[#This Row],[JD received date]]+120),"Yes","No")</f>
        <v>Yes</v>
      </c>
      <c r="Z83" t="str">
        <f>IF(OR(Base_Data4[[#This Row],[Source]]="Direct", Base_Data4[[#This Row],[Source]]="Referral"),"Internal Fill", "External Fill")</f>
        <v>Internal Fill</v>
      </c>
    </row>
    <row r="84" spans="1:26" x14ac:dyDescent="0.3">
      <c r="A84">
        <v>83</v>
      </c>
      <c r="B84" t="s">
        <v>40</v>
      </c>
      <c r="C84" t="s">
        <v>20</v>
      </c>
      <c r="D84" t="s">
        <v>21</v>
      </c>
      <c r="E84" t="s">
        <v>43</v>
      </c>
      <c r="F84" t="s">
        <v>84</v>
      </c>
      <c r="G84" t="s">
        <v>23</v>
      </c>
      <c r="H84" t="s">
        <v>24</v>
      </c>
      <c r="I84" s="13">
        <v>45140</v>
      </c>
      <c r="J84" s="13">
        <v>45042</v>
      </c>
      <c r="K84" s="13">
        <v>45125</v>
      </c>
      <c r="L84" s="13" t="s">
        <v>19</v>
      </c>
      <c r="M84" s="13" t="s">
        <v>19</v>
      </c>
      <c r="N84" s="13" t="str">
        <f>"Quat"&amp;ROUNDUP(MONTH(Base_Data4[[#This Row],[DOJ]])/3,0)</f>
        <v>Quat3</v>
      </c>
      <c r="O84" t="str">
        <f>TEXT(Base_Data4[[#This Row],[Offer date]],"YYY")</f>
        <v>2023</v>
      </c>
      <c r="P84" t="str">
        <f>TEXT(Base_Data4[[#This Row],[Offer date]],"MMM")</f>
        <v>Jul</v>
      </c>
      <c r="Q84" t="str">
        <f>"Q"&amp;ROUNDUP(MONTH(Base_Data4[[#This Row],[Offer date]])/3,0)</f>
        <v>Q3</v>
      </c>
      <c r="R84" t="str">
        <f>TEXT(Base_Data4[[#This Row],[DOJ]],"MMM")</f>
        <v>Aug</v>
      </c>
      <c r="S84" t="str">
        <f>"Q"&amp;ROUNDUP(MONTH(Base_Data4[[#This Row],[DOJ]])/3,0)</f>
        <v>Q3</v>
      </c>
      <c r="T84" t="str">
        <f>DATEDIF(Base_Data4[[#This Row],[Offer date]],Base_Data4[[#This Row],[DOJ]],"MD")&amp; "Days"</f>
        <v>15Days</v>
      </c>
      <c r="U84" t="str">
        <f>DATEDIF(Base_Data4[[#This Row],[JD received date]],Base_Data4[[#This Row],[Offer date]],"D")&amp;"D"</f>
        <v>83D</v>
      </c>
      <c r="V84" s="12" t="str">
        <f>DATEDIF(Base_Data4[[#This Row],[JD received date]],Base_Data4[[#This Row],[DOJ]],"mD")&amp; " Days "
&amp;DATEDIF(Base_Data4[[#This Row],[JD received date]],Base_Data4[[#This Row],[DOJ]],"YM")&amp; " Months and "
&amp;DATEDIF(Base_Data4[[#This Row],[JD received date]],Base_Data4[[#This Row],[DOJ]],"Y") &amp;" Years"</f>
        <v>7 Days 3 Months and 0 Years</v>
      </c>
      <c r="W84" t="str">
        <f>DATEDIF(Base_Data4[[#This Row],[JD received date]],Base_Data4[[#This Row],[Offer date]],"D")&amp; " Days "
&amp; DATEDIF(Base_Data4[[#This Row],[JD received date]],Base_Data4[[#This Row],[Offer date]],"M")&amp; " Months and "
&amp;DATEDIF(Base_Data4[[#This Row],[JD received date]],Base_Data4[[#This Row],[Offer date]],"Y")&amp; " Years"</f>
        <v>83 Days 2 Months and 0 Years</v>
      </c>
      <c r="X84" t="str">
        <f>IF(Base_Data4[[#This Row],[Offer Drop Date(if any)]]="","",
IF(ISNUMBER(Base_Data4[[#This Row],[Offer Drop Date(if any)]]),
"Q" &amp;ROUNDUP(MONTH(Base_Data4[[#This Row],[Offer Drop Date(if any)]]/3),0),""))</f>
        <v/>
      </c>
      <c r="Y84" t="str">
        <f>IF(AND(Base_Data4[[#This Row],[DOJ]]&lt;&gt;"",Base_Data4[[#This Row],[DOJ]]&lt;=Base_Data4[[#This Row],[JD received date]]+120),"Yes","No")</f>
        <v>Yes</v>
      </c>
      <c r="Z84" t="str">
        <f>IF(OR(Base_Data4[[#This Row],[Source]]="Direct", Base_Data4[[#This Row],[Source]]="Referral"),"Internal Fill", "External Fill")</f>
        <v>Internal Fill</v>
      </c>
    </row>
    <row r="85" spans="1:26" x14ac:dyDescent="0.3">
      <c r="A85">
        <v>84</v>
      </c>
      <c r="B85" t="s">
        <v>40</v>
      </c>
      <c r="C85" t="s">
        <v>20</v>
      </c>
      <c r="D85" t="s">
        <v>21</v>
      </c>
      <c r="E85" t="s">
        <v>44</v>
      </c>
      <c r="F85" t="s">
        <v>84</v>
      </c>
      <c r="G85" t="s">
        <v>29</v>
      </c>
      <c r="H85" t="s">
        <v>24</v>
      </c>
      <c r="I85" s="13">
        <v>45196</v>
      </c>
      <c r="J85" s="13">
        <v>45121</v>
      </c>
      <c r="K85" s="13">
        <v>45125</v>
      </c>
      <c r="L85" s="13" t="s">
        <v>19</v>
      </c>
      <c r="M85" s="13" t="s">
        <v>19</v>
      </c>
      <c r="N85" s="13" t="str">
        <f>"Quat"&amp;ROUNDUP(MONTH(Base_Data4[[#This Row],[DOJ]])/3,0)</f>
        <v>Quat3</v>
      </c>
      <c r="O85" t="str">
        <f>TEXT(Base_Data4[[#This Row],[Offer date]],"YYY")</f>
        <v>2023</v>
      </c>
      <c r="P85" t="str">
        <f>TEXT(Base_Data4[[#This Row],[Offer date]],"MMM")</f>
        <v>Jul</v>
      </c>
      <c r="Q85" t="str">
        <f>"Q"&amp;ROUNDUP(MONTH(Base_Data4[[#This Row],[Offer date]])/3,0)</f>
        <v>Q3</v>
      </c>
      <c r="R85" t="str">
        <f>TEXT(Base_Data4[[#This Row],[DOJ]],"MMM")</f>
        <v>Sep</v>
      </c>
      <c r="S85" t="str">
        <f>"Q"&amp;ROUNDUP(MONTH(Base_Data4[[#This Row],[DOJ]])/3,0)</f>
        <v>Q3</v>
      </c>
      <c r="T85" t="str">
        <f>DATEDIF(Base_Data4[[#This Row],[Offer date]],Base_Data4[[#This Row],[DOJ]],"MD")&amp; "Days"</f>
        <v>9Days</v>
      </c>
      <c r="U85" t="str">
        <f>DATEDIF(Base_Data4[[#This Row],[JD received date]],Base_Data4[[#This Row],[Offer date]],"D")&amp;"D"</f>
        <v>4D</v>
      </c>
      <c r="V85" s="12" t="str">
        <f>DATEDIF(Base_Data4[[#This Row],[JD received date]],Base_Data4[[#This Row],[DOJ]],"mD")&amp; " Days "
&amp;DATEDIF(Base_Data4[[#This Row],[JD received date]],Base_Data4[[#This Row],[DOJ]],"YM")&amp; " Months and "
&amp;DATEDIF(Base_Data4[[#This Row],[JD received date]],Base_Data4[[#This Row],[DOJ]],"Y") &amp;" Years"</f>
        <v>13 Days 2 Months and 0 Years</v>
      </c>
      <c r="W85" t="str">
        <f>DATEDIF(Base_Data4[[#This Row],[JD received date]],Base_Data4[[#This Row],[Offer date]],"D")&amp; " Days "
&amp; DATEDIF(Base_Data4[[#This Row],[JD received date]],Base_Data4[[#This Row],[Offer date]],"M")&amp; " Months and "
&amp;DATEDIF(Base_Data4[[#This Row],[JD received date]],Base_Data4[[#This Row],[Offer date]],"Y")&amp; " Years"</f>
        <v>4 Days 0 Months and 0 Years</v>
      </c>
      <c r="X85" t="str">
        <f>IF(Base_Data4[[#This Row],[Offer Drop Date(if any)]]="","",
IF(ISNUMBER(Base_Data4[[#This Row],[Offer Drop Date(if any)]]),
"Q" &amp;ROUNDUP(MONTH(Base_Data4[[#This Row],[Offer Drop Date(if any)]]/3),0),""))</f>
        <v/>
      </c>
      <c r="Y85" t="str">
        <f>IF(AND(Base_Data4[[#This Row],[DOJ]]&lt;&gt;"",Base_Data4[[#This Row],[DOJ]]&lt;=Base_Data4[[#This Row],[JD received date]]+120),"Yes","No")</f>
        <v>Yes</v>
      </c>
      <c r="Z85" t="str">
        <f>IF(OR(Base_Data4[[#This Row],[Source]]="Direct", Base_Data4[[#This Row],[Source]]="Referral"),"Internal Fill", "External Fill")</f>
        <v>External Fill</v>
      </c>
    </row>
    <row r="86" spans="1:26" x14ac:dyDescent="0.3">
      <c r="A86">
        <v>85</v>
      </c>
      <c r="B86" t="s">
        <v>40</v>
      </c>
      <c r="C86" t="s">
        <v>20</v>
      </c>
      <c r="D86" t="s">
        <v>21</v>
      </c>
      <c r="E86" t="s">
        <v>44</v>
      </c>
      <c r="F86" t="s">
        <v>84</v>
      </c>
      <c r="G86" t="s">
        <v>23</v>
      </c>
      <c r="H86" t="s">
        <v>24</v>
      </c>
      <c r="I86" s="13">
        <v>45159</v>
      </c>
      <c r="J86" s="13">
        <v>45097</v>
      </c>
      <c r="K86" s="13">
        <v>45127</v>
      </c>
      <c r="L86" s="13" t="s">
        <v>19</v>
      </c>
      <c r="M86" s="13" t="s">
        <v>19</v>
      </c>
      <c r="N86" s="13" t="str">
        <f>"Quat"&amp;ROUNDUP(MONTH(Base_Data4[[#This Row],[DOJ]])/3,0)</f>
        <v>Quat3</v>
      </c>
      <c r="O86" t="str">
        <f>TEXT(Base_Data4[[#This Row],[Offer date]],"YYY")</f>
        <v>2023</v>
      </c>
      <c r="P86" t="str">
        <f>TEXT(Base_Data4[[#This Row],[Offer date]],"MMM")</f>
        <v>Jul</v>
      </c>
      <c r="Q86" t="str">
        <f>"Q"&amp;ROUNDUP(MONTH(Base_Data4[[#This Row],[Offer date]])/3,0)</f>
        <v>Q3</v>
      </c>
      <c r="R86" t="str">
        <f>TEXT(Base_Data4[[#This Row],[DOJ]],"MMM")</f>
        <v>Aug</v>
      </c>
      <c r="S86" t="str">
        <f>"Q"&amp;ROUNDUP(MONTH(Base_Data4[[#This Row],[DOJ]])/3,0)</f>
        <v>Q3</v>
      </c>
      <c r="T86" t="str">
        <f>DATEDIF(Base_Data4[[#This Row],[Offer date]],Base_Data4[[#This Row],[DOJ]],"MD")&amp; "Days"</f>
        <v>1Days</v>
      </c>
      <c r="U86" t="str">
        <f>DATEDIF(Base_Data4[[#This Row],[JD received date]],Base_Data4[[#This Row],[Offer date]],"D")&amp;"D"</f>
        <v>30D</v>
      </c>
      <c r="V86" s="12" t="str">
        <f>DATEDIF(Base_Data4[[#This Row],[JD received date]],Base_Data4[[#This Row],[DOJ]],"mD")&amp; " Days "
&amp;DATEDIF(Base_Data4[[#This Row],[JD received date]],Base_Data4[[#This Row],[DOJ]],"YM")&amp; " Months and "
&amp;DATEDIF(Base_Data4[[#This Row],[JD received date]],Base_Data4[[#This Row],[DOJ]],"Y") &amp;" Years"</f>
        <v>1 Days 2 Months and 0 Years</v>
      </c>
      <c r="W86" t="str">
        <f>DATEDIF(Base_Data4[[#This Row],[JD received date]],Base_Data4[[#This Row],[Offer date]],"D")&amp; " Days "
&amp; DATEDIF(Base_Data4[[#This Row],[JD received date]],Base_Data4[[#This Row],[Offer date]],"M")&amp; " Months and "
&amp;DATEDIF(Base_Data4[[#This Row],[JD received date]],Base_Data4[[#This Row],[Offer date]],"Y")&amp; " Years"</f>
        <v>30 Days 1 Months and 0 Years</v>
      </c>
      <c r="X86" t="str">
        <f>IF(Base_Data4[[#This Row],[Offer Drop Date(if any)]]="","",
IF(ISNUMBER(Base_Data4[[#This Row],[Offer Drop Date(if any)]]),
"Q" &amp;ROUNDUP(MONTH(Base_Data4[[#This Row],[Offer Drop Date(if any)]]/3),0),""))</f>
        <v/>
      </c>
      <c r="Y86" t="str">
        <f>IF(AND(Base_Data4[[#This Row],[DOJ]]&lt;&gt;"",Base_Data4[[#This Row],[DOJ]]&lt;=Base_Data4[[#This Row],[JD received date]]+120),"Yes","No")</f>
        <v>Yes</v>
      </c>
      <c r="Z86" t="str">
        <f>IF(OR(Base_Data4[[#This Row],[Source]]="Direct", Base_Data4[[#This Row],[Source]]="Referral"),"Internal Fill", "External Fill")</f>
        <v>Internal Fill</v>
      </c>
    </row>
    <row r="87" spans="1:26" x14ac:dyDescent="0.3">
      <c r="A87">
        <v>86</v>
      </c>
      <c r="B87" t="s">
        <v>41</v>
      </c>
      <c r="C87" t="s">
        <v>33</v>
      </c>
      <c r="D87" t="s">
        <v>31</v>
      </c>
      <c r="E87" t="s">
        <v>42</v>
      </c>
      <c r="F87" t="s">
        <v>85</v>
      </c>
      <c r="G87" t="s">
        <v>23</v>
      </c>
      <c r="H87" t="s">
        <v>24</v>
      </c>
      <c r="I87" s="13">
        <v>45145</v>
      </c>
      <c r="J87" s="13">
        <v>45092</v>
      </c>
      <c r="K87" s="13">
        <v>45124</v>
      </c>
      <c r="L87" s="13" t="s">
        <v>19</v>
      </c>
      <c r="M87" s="13" t="s">
        <v>19</v>
      </c>
      <c r="N87" s="13" t="str">
        <f>"Quat"&amp;ROUNDUP(MONTH(Base_Data4[[#This Row],[DOJ]])/3,0)</f>
        <v>Quat3</v>
      </c>
      <c r="O87" t="str">
        <f>TEXT(Base_Data4[[#This Row],[Offer date]],"YYY")</f>
        <v>2023</v>
      </c>
      <c r="P87" t="str">
        <f>TEXT(Base_Data4[[#This Row],[Offer date]],"MMM")</f>
        <v>Jul</v>
      </c>
      <c r="Q87" t="str">
        <f>"Q"&amp;ROUNDUP(MONTH(Base_Data4[[#This Row],[Offer date]])/3,0)</f>
        <v>Q3</v>
      </c>
      <c r="R87" t="str">
        <f>TEXT(Base_Data4[[#This Row],[DOJ]],"MMM")</f>
        <v>Aug</v>
      </c>
      <c r="S87" t="str">
        <f>"Q"&amp;ROUNDUP(MONTH(Base_Data4[[#This Row],[DOJ]])/3,0)</f>
        <v>Q3</v>
      </c>
      <c r="T87" t="str">
        <f>DATEDIF(Base_Data4[[#This Row],[Offer date]],Base_Data4[[#This Row],[DOJ]],"MD")&amp; "Days"</f>
        <v>21Days</v>
      </c>
      <c r="U87" t="str">
        <f>DATEDIF(Base_Data4[[#This Row],[JD received date]],Base_Data4[[#This Row],[Offer date]],"D")&amp;"D"</f>
        <v>32D</v>
      </c>
      <c r="V87" s="12" t="str">
        <f>DATEDIF(Base_Data4[[#This Row],[JD received date]],Base_Data4[[#This Row],[DOJ]],"mD")&amp; " Days "
&amp;DATEDIF(Base_Data4[[#This Row],[JD received date]],Base_Data4[[#This Row],[DOJ]],"YM")&amp; " Months and "
&amp;DATEDIF(Base_Data4[[#This Row],[JD received date]],Base_Data4[[#This Row],[DOJ]],"Y") &amp;" Years"</f>
        <v>23 Days 1 Months and 0 Years</v>
      </c>
      <c r="W87" t="str">
        <f>DATEDIF(Base_Data4[[#This Row],[JD received date]],Base_Data4[[#This Row],[Offer date]],"D")&amp; " Days "
&amp; DATEDIF(Base_Data4[[#This Row],[JD received date]],Base_Data4[[#This Row],[Offer date]],"M")&amp; " Months and "
&amp;DATEDIF(Base_Data4[[#This Row],[JD received date]],Base_Data4[[#This Row],[Offer date]],"Y")&amp; " Years"</f>
        <v>32 Days 1 Months and 0 Years</v>
      </c>
      <c r="X87" t="str">
        <f>IF(Base_Data4[[#This Row],[Offer Drop Date(if any)]]="","",
IF(ISNUMBER(Base_Data4[[#This Row],[Offer Drop Date(if any)]]),
"Q" &amp;ROUNDUP(MONTH(Base_Data4[[#This Row],[Offer Drop Date(if any)]]/3),0),""))</f>
        <v/>
      </c>
      <c r="Y87" t="str">
        <f>IF(AND(Base_Data4[[#This Row],[DOJ]]&lt;&gt;"",Base_Data4[[#This Row],[DOJ]]&lt;=Base_Data4[[#This Row],[JD received date]]+120),"Yes","No")</f>
        <v>Yes</v>
      </c>
      <c r="Z87" t="str">
        <f>IF(OR(Base_Data4[[#This Row],[Source]]="Direct", Base_Data4[[#This Row],[Source]]="Referral"),"Internal Fill", "External Fill")</f>
        <v>Internal Fill</v>
      </c>
    </row>
    <row r="88" spans="1:26" x14ac:dyDescent="0.3">
      <c r="A88">
        <v>87</v>
      </c>
      <c r="B88" t="s">
        <v>40</v>
      </c>
      <c r="C88" t="s">
        <v>20</v>
      </c>
      <c r="D88" t="s">
        <v>21</v>
      </c>
      <c r="E88" t="s">
        <v>43</v>
      </c>
      <c r="F88" t="s">
        <v>84</v>
      </c>
      <c r="G88" t="s">
        <v>23</v>
      </c>
      <c r="H88" t="s">
        <v>24</v>
      </c>
      <c r="I88" s="13">
        <v>45166</v>
      </c>
      <c r="J88" s="13">
        <v>45062</v>
      </c>
      <c r="K88" s="13">
        <v>45126</v>
      </c>
      <c r="L88" s="13" t="s">
        <v>19</v>
      </c>
      <c r="M88" s="13" t="s">
        <v>19</v>
      </c>
      <c r="N88" s="13" t="str">
        <f>"Quat"&amp;ROUNDUP(MONTH(Base_Data4[[#This Row],[DOJ]])/3,0)</f>
        <v>Quat3</v>
      </c>
      <c r="O88" t="str">
        <f>TEXT(Base_Data4[[#This Row],[Offer date]],"YYY")</f>
        <v>2023</v>
      </c>
      <c r="P88" t="str">
        <f>TEXT(Base_Data4[[#This Row],[Offer date]],"MMM")</f>
        <v>Jul</v>
      </c>
      <c r="Q88" t="str">
        <f>"Q"&amp;ROUNDUP(MONTH(Base_Data4[[#This Row],[Offer date]])/3,0)</f>
        <v>Q3</v>
      </c>
      <c r="R88" t="str">
        <f>TEXT(Base_Data4[[#This Row],[DOJ]],"MMM")</f>
        <v>Aug</v>
      </c>
      <c r="S88" t="str">
        <f>"Q"&amp;ROUNDUP(MONTH(Base_Data4[[#This Row],[DOJ]])/3,0)</f>
        <v>Q3</v>
      </c>
      <c r="T88" t="str">
        <f>DATEDIF(Base_Data4[[#This Row],[Offer date]],Base_Data4[[#This Row],[DOJ]],"MD")&amp; "Days"</f>
        <v>9Days</v>
      </c>
      <c r="U88" t="str">
        <f>DATEDIF(Base_Data4[[#This Row],[JD received date]],Base_Data4[[#This Row],[Offer date]],"D")&amp;"D"</f>
        <v>64D</v>
      </c>
      <c r="V88" s="12" t="str">
        <f>DATEDIF(Base_Data4[[#This Row],[JD received date]],Base_Data4[[#This Row],[DOJ]],"mD")&amp; " Days "
&amp;DATEDIF(Base_Data4[[#This Row],[JD received date]],Base_Data4[[#This Row],[DOJ]],"YM")&amp; " Months and "
&amp;DATEDIF(Base_Data4[[#This Row],[JD received date]],Base_Data4[[#This Row],[DOJ]],"Y") &amp;" Years"</f>
        <v>12 Days 3 Months and 0 Years</v>
      </c>
      <c r="W88" t="str">
        <f>DATEDIF(Base_Data4[[#This Row],[JD received date]],Base_Data4[[#This Row],[Offer date]],"D")&amp; " Days "
&amp; DATEDIF(Base_Data4[[#This Row],[JD received date]],Base_Data4[[#This Row],[Offer date]],"M")&amp; " Months and "
&amp;DATEDIF(Base_Data4[[#This Row],[JD received date]],Base_Data4[[#This Row],[Offer date]],"Y")&amp; " Years"</f>
        <v>64 Days 2 Months and 0 Years</v>
      </c>
      <c r="X88" t="str">
        <f>IF(Base_Data4[[#This Row],[Offer Drop Date(if any)]]="","",
IF(ISNUMBER(Base_Data4[[#This Row],[Offer Drop Date(if any)]]),
"Q" &amp;ROUNDUP(MONTH(Base_Data4[[#This Row],[Offer Drop Date(if any)]]/3),0),""))</f>
        <v/>
      </c>
      <c r="Y88" t="str">
        <f>IF(AND(Base_Data4[[#This Row],[DOJ]]&lt;&gt;"",Base_Data4[[#This Row],[DOJ]]&lt;=Base_Data4[[#This Row],[JD received date]]+120),"Yes","No")</f>
        <v>Yes</v>
      </c>
      <c r="Z88" t="str">
        <f>IF(OR(Base_Data4[[#This Row],[Source]]="Direct", Base_Data4[[#This Row],[Source]]="Referral"),"Internal Fill", "External Fill")</f>
        <v>Internal Fill</v>
      </c>
    </row>
    <row r="89" spans="1:26" x14ac:dyDescent="0.3">
      <c r="A89">
        <v>88</v>
      </c>
      <c r="B89" t="s">
        <v>40</v>
      </c>
      <c r="C89" t="s">
        <v>20</v>
      </c>
      <c r="D89" t="s">
        <v>21</v>
      </c>
      <c r="E89" t="s">
        <v>42</v>
      </c>
      <c r="F89" t="s">
        <v>84</v>
      </c>
      <c r="G89" t="s">
        <v>23</v>
      </c>
      <c r="H89" t="s">
        <v>24</v>
      </c>
      <c r="I89" s="13">
        <v>45168</v>
      </c>
      <c r="J89" s="13">
        <v>45121</v>
      </c>
      <c r="K89" s="13">
        <v>45124</v>
      </c>
      <c r="L89" s="13" t="s">
        <v>19</v>
      </c>
      <c r="M89" s="13" t="s">
        <v>19</v>
      </c>
      <c r="N89" s="13" t="str">
        <f>"Quat"&amp;ROUNDUP(MONTH(Base_Data4[[#This Row],[DOJ]])/3,0)</f>
        <v>Quat3</v>
      </c>
      <c r="O89" t="str">
        <f>TEXT(Base_Data4[[#This Row],[Offer date]],"YYY")</f>
        <v>2023</v>
      </c>
      <c r="P89" t="str">
        <f>TEXT(Base_Data4[[#This Row],[Offer date]],"MMM")</f>
        <v>Jul</v>
      </c>
      <c r="Q89" t="str">
        <f>"Q"&amp;ROUNDUP(MONTH(Base_Data4[[#This Row],[Offer date]])/3,0)</f>
        <v>Q3</v>
      </c>
      <c r="R89" t="str">
        <f>TEXT(Base_Data4[[#This Row],[DOJ]],"MMM")</f>
        <v>Aug</v>
      </c>
      <c r="S89" t="str">
        <f>"Q"&amp;ROUNDUP(MONTH(Base_Data4[[#This Row],[DOJ]])/3,0)</f>
        <v>Q3</v>
      </c>
      <c r="T89" t="str">
        <f>DATEDIF(Base_Data4[[#This Row],[Offer date]],Base_Data4[[#This Row],[DOJ]],"MD")&amp; "Days"</f>
        <v>13Days</v>
      </c>
      <c r="U89" t="str">
        <f>DATEDIF(Base_Data4[[#This Row],[JD received date]],Base_Data4[[#This Row],[Offer date]],"D")&amp;"D"</f>
        <v>3D</v>
      </c>
      <c r="V89" s="12" t="str">
        <f>DATEDIF(Base_Data4[[#This Row],[JD received date]],Base_Data4[[#This Row],[DOJ]],"mD")&amp; " Days "
&amp;DATEDIF(Base_Data4[[#This Row],[JD received date]],Base_Data4[[#This Row],[DOJ]],"YM")&amp; " Months and "
&amp;DATEDIF(Base_Data4[[#This Row],[JD received date]],Base_Data4[[#This Row],[DOJ]],"Y") &amp;" Years"</f>
        <v>16 Days 1 Months and 0 Years</v>
      </c>
      <c r="W89" t="str">
        <f>DATEDIF(Base_Data4[[#This Row],[JD received date]],Base_Data4[[#This Row],[Offer date]],"D")&amp; " Days "
&amp; DATEDIF(Base_Data4[[#This Row],[JD received date]],Base_Data4[[#This Row],[Offer date]],"M")&amp; " Months and "
&amp;DATEDIF(Base_Data4[[#This Row],[JD received date]],Base_Data4[[#This Row],[Offer date]],"Y")&amp; " Years"</f>
        <v>3 Days 0 Months and 0 Years</v>
      </c>
      <c r="X89" t="str">
        <f>IF(Base_Data4[[#This Row],[Offer Drop Date(if any)]]="","",
IF(ISNUMBER(Base_Data4[[#This Row],[Offer Drop Date(if any)]]),
"Q" &amp;ROUNDUP(MONTH(Base_Data4[[#This Row],[Offer Drop Date(if any)]]/3),0),""))</f>
        <v/>
      </c>
      <c r="Y89" t="str">
        <f>IF(AND(Base_Data4[[#This Row],[DOJ]]&lt;&gt;"",Base_Data4[[#This Row],[DOJ]]&lt;=Base_Data4[[#This Row],[JD received date]]+120),"Yes","No")</f>
        <v>Yes</v>
      </c>
      <c r="Z89" t="str">
        <f>IF(OR(Base_Data4[[#This Row],[Source]]="Direct", Base_Data4[[#This Row],[Source]]="Referral"),"Internal Fill", "External Fill")</f>
        <v>Internal Fill</v>
      </c>
    </row>
    <row r="90" spans="1:26" x14ac:dyDescent="0.3">
      <c r="A90">
        <v>89</v>
      </c>
      <c r="B90" t="s">
        <v>40</v>
      </c>
      <c r="C90" t="s">
        <v>20</v>
      </c>
      <c r="D90" t="s">
        <v>21</v>
      </c>
      <c r="E90" t="s">
        <v>43</v>
      </c>
      <c r="F90" t="s">
        <v>85</v>
      </c>
      <c r="G90" t="s">
        <v>23</v>
      </c>
      <c r="H90" t="s">
        <v>24</v>
      </c>
      <c r="I90" s="13">
        <v>45184</v>
      </c>
      <c r="J90" s="13">
        <v>45117</v>
      </c>
      <c r="K90" s="13">
        <v>45124</v>
      </c>
      <c r="L90" s="13" t="s">
        <v>19</v>
      </c>
      <c r="M90" s="13" t="s">
        <v>19</v>
      </c>
      <c r="N90" s="13" t="str">
        <f>"Quat"&amp;ROUNDUP(MONTH(Base_Data4[[#This Row],[DOJ]])/3,0)</f>
        <v>Quat3</v>
      </c>
      <c r="O90" t="str">
        <f>TEXT(Base_Data4[[#This Row],[Offer date]],"YYY")</f>
        <v>2023</v>
      </c>
      <c r="P90" t="str">
        <f>TEXT(Base_Data4[[#This Row],[Offer date]],"MMM")</f>
        <v>Jul</v>
      </c>
      <c r="Q90" t="str">
        <f>"Q"&amp;ROUNDUP(MONTH(Base_Data4[[#This Row],[Offer date]])/3,0)</f>
        <v>Q3</v>
      </c>
      <c r="R90" t="str">
        <f>TEXT(Base_Data4[[#This Row],[DOJ]],"MMM")</f>
        <v>Sep</v>
      </c>
      <c r="S90" t="str">
        <f>"Q"&amp;ROUNDUP(MONTH(Base_Data4[[#This Row],[DOJ]])/3,0)</f>
        <v>Q3</v>
      </c>
      <c r="T90" t="str">
        <f>DATEDIF(Base_Data4[[#This Row],[Offer date]],Base_Data4[[#This Row],[DOJ]],"MD")&amp; "Days"</f>
        <v>29Days</v>
      </c>
      <c r="U90" t="str">
        <f>DATEDIF(Base_Data4[[#This Row],[JD received date]],Base_Data4[[#This Row],[Offer date]],"D")&amp;"D"</f>
        <v>7D</v>
      </c>
      <c r="V90" s="12" t="str">
        <f>DATEDIF(Base_Data4[[#This Row],[JD received date]],Base_Data4[[#This Row],[DOJ]],"mD")&amp; " Days "
&amp;DATEDIF(Base_Data4[[#This Row],[JD received date]],Base_Data4[[#This Row],[DOJ]],"YM")&amp; " Months and "
&amp;DATEDIF(Base_Data4[[#This Row],[JD received date]],Base_Data4[[#This Row],[DOJ]],"Y") &amp;" Years"</f>
        <v>5 Days 2 Months and 0 Years</v>
      </c>
      <c r="W90" t="str">
        <f>DATEDIF(Base_Data4[[#This Row],[JD received date]],Base_Data4[[#This Row],[Offer date]],"D")&amp; " Days "
&amp; DATEDIF(Base_Data4[[#This Row],[JD received date]],Base_Data4[[#This Row],[Offer date]],"M")&amp; " Months and "
&amp;DATEDIF(Base_Data4[[#This Row],[JD received date]],Base_Data4[[#This Row],[Offer date]],"Y")&amp; " Years"</f>
        <v>7 Days 0 Months and 0 Years</v>
      </c>
      <c r="X90" t="str">
        <f>IF(Base_Data4[[#This Row],[Offer Drop Date(if any)]]="","",
IF(ISNUMBER(Base_Data4[[#This Row],[Offer Drop Date(if any)]]),
"Q" &amp;ROUNDUP(MONTH(Base_Data4[[#This Row],[Offer Drop Date(if any)]]/3),0),""))</f>
        <v/>
      </c>
      <c r="Y90" t="str">
        <f>IF(AND(Base_Data4[[#This Row],[DOJ]]&lt;&gt;"",Base_Data4[[#This Row],[DOJ]]&lt;=Base_Data4[[#This Row],[JD received date]]+120),"Yes","No")</f>
        <v>Yes</v>
      </c>
      <c r="Z90" t="str">
        <f>IF(OR(Base_Data4[[#This Row],[Source]]="Direct", Base_Data4[[#This Row],[Source]]="Referral"),"Internal Fill", "External Fill")</f>
        <v>Internal Fill</v>
      </c>
    </row>
    <row r="91" spans="1:26" x14ac:dyDescent="0.3">
      <c r="A91">
        <v>90</v>
      </c>
      <c r="B91" t="s">
        <v>41</v>
      </c>
      <c r="C91" t="s">
        <v>32</v>
      </c>
      <c r="D91" t="s">
        <v>31</v>
      </c>
      <c r="E91" t="s">
        <v>42</v>
      </c>
      <c r="F91" t="s">
        <v>85</v>
      </c>
      <c r="G91" t="s">
        <v>23</v>
      </c>
      <c r="H91" t="s">
        <v>24</v>
      </c>
      <c r="I91" s="13">
        <v>45156</v>
      </c>
      <c r="J91" s="13">
        <v>45131</v>
      </c>
      <c r="K91" s="13">
        <v>45131</v>
      </c>
      <c r="L91" s="13" t="s">
        <v>19</v>
      </c>
      <c r="M91" s="13" t="s">
        <v>19</v>
      </c>
      <c r="N91" s="13" t="str">
        <f>"Quat"&amp;ROUNDUP(MONTH(Base_Data4[[#This Row],[DOJ]])/3,0)</f>
        <v>Quat3</v>
      </c>
      <c r="O91" t="str">
        <f>TEXT(Base_Data4[[#This Row],[Offer date]],"YYY")</f>
        <v>2023</v>
      </c>
      <c r="P91" t="str">
        <f>TEXT(Base_Data4[[#This Row],[Offer date]],"MMM")</f>
        <v>Jul</v>
      </c>
      <c r="Q91" t="str">
        <f>"Q"&amp;ROUNDUP(MONTH(Base_Data4[[#This Row],[Offer date]])/3,0)</f>
        <v>Q3</v>
      </c>
      <c r="R91" t="str">
        <f>TEXT(Base_Data4[[#This Row],[DOJ]],"MMM")</f>
        <v>Aug</v>
      </c>
      <c r="S91" t="str">
        <f>"Q"&amp;ROUNDUP(MONTH(Base_Data4[[#This Row],[DOJ]])/3,0)</f>
        <v>Q3</v>
      </c>
      <c r="T91" t="str">
        <f>DATEDIF(Base_Data4[[#This Row],[Offer date]],Base_Data4[[#This Row],[DOJ]],"MD")&amp; "Days"</f>
        <v>25Days</v>
      </c>
      <c r="U91" t="str">
        <f>DATEDIF(Base_Data4[[#This Row],[JD received date]],Base_Data4[[#This Row],[Offer date]],"D")&amp;"D"</f>
        <v>0D</v>
      </c>
      <c r="V91" s="12" t="str">
        <f>DATEDIF(Base_Data4[[#This Row],[JD received date]],Base_Data4[[#This Row],[DOJ]],"mD")&amp; " Days "
&amp;DATEDIF(Base_Data4[[#This Row],[JD received date]],Base_Data4[[#This Row],[DOJ]],"YM")&amp; " Months and "
&amp;DATEDIF(Base_Data4[[#This Row],[JD received date]],Base_Data4[[#This Row],[DOJ]],"Y") &amp;" Years"</f>
        <v>25 Days 0 Months and 0 Years</v>
      </c>
      <c r="W91" t="str">
        <f>DATEDIF(Base_Data4[[#This Row],[JD received date]],Base_Data4[[#This Row],[Offer date]],"D")&amp; " Days "
&amp; DATEDIF(Base_Data4[[#This Row],[JD received date]],Base_Data4[[#This Row],[Offer date]],"M")&amp; " Months and "
&amp;DATEDIF(Base_Data4[[#This Row],[JD received date]],Base_Data4[[#This Row],[Offer date]],"Y")&amp; " Years"</f>
        <v>0 Days 0 Months and 0 Years</v>
      </c>
      <c r="X91" t="str">
        <f>IF(Base_Data4[[#This Row],[Offer Drop Date(if any)]]="","",
IF(ISNUMBER(Base_Data4[[#This Row],[Offer Drop Date(if any)]]),
"Q" &amp;ROUNDUP(MONTH(Base_Data4[[#This Row],[Offer Drop Date(if any)]]/3),0),""))</f>
        <v/>
      </c>
      <c r="Y91" t="str">
        <f>IF(AND(Base_Data4[[#This Row],[DOJ]]&lt;&gt;"",Base_Data4[[#This Row],[DOJ]]&lt;=Base_Data4[[#This Row],[JD received date]]+120),"Yes","No")</f>
        <v>Yes</v>
      </c>
      <c r="Z91" t="str">
        <f>IF(OR(Base_Data4[[#This Row],[Source]]="Direct", Base_Data4[[#This Row],[Source]]="Referral"),"Internal Fill", "External Fill")</f>
        <v>Internal Fill</v>
      </c>
    </row>
    <row r="92" spans="1:26" x14ac:dyDescent="0.3">
      <c r="A92">
        <v>91</v>
      </c>
      <c r="B92" t="s">
        <v>39</v>
      </c>
      <c r="C92" t="s">
        <v>20</v>
      </c>
      <c r="D92" t="s">
        <v>21</v>
      </c>
      <c r="E92" t="s">
        <v>43</v>
      </c>
      <c r="F92" t="s">
        <v>84</v>
      </c>
      <c r="G92" t="s">
        <v>23</v>
      </c>
      <c r="H92" t="s">
        <v>27</v>
      </c>
      <c r="I92" s="13">
        <v>45140</v>
      </c>
      <c r="J92" s="13">
        <v>45125</v>
      </c>
      <c r="K92" s="13">
        <v>45132</v>
      </c>
      <c r="L92" s="13">
        <v>45139</v>
      </c>
      <c r="M92" s="13">
        <v>45527</v>
      </c>
      <c r="N92" s="13" t="str">
        <f>"Quat"&amp;ROUNDUP(MONTH(Base_Data4[[#This Row],[DOJ]])/3,0)</f>
        <v>Quat3</v>
      </c>
      <c r="O92" t="str">
        <f>TEXT(Base_Data4[[#This Row],[Offer date]],"YYY")</f>
        <v>2023</v>
      </c>
      <c r="P92" t="str">
        <f>TEXT(Base_Data4[[#This Row],[Offer date]],"MMM")</f>
        <v>Jul</v>
      </c>
      <c r="Q92" t="str">
        <f>"Q"&amp;ROUNDUP(MONTH(Base_Data4[[#This Row],[Offer date]])/3,0)</f>
        <v>Q3</v>
      </c>
      <c r="R92" t="str">
        <f>TEXT(Base_Data4[[#This Row],[DOJ]],"MMM")</f>
        <v>Aug</v>
      </c>
      <c r="S92" t="str">
        <f>"Q"&amp;ROUNDUP(MONTH(Base_Data4[[#This Row],[DOJ]])/3,0)</f>
        <v>Q3</v>
      </c>
      <c r="T92" t="str">
        <f>DATEDIF(Base_Data4[[#This Row],[Offer date]],Base_Data4[[#This Row],[DOJ]],"MD")&amp; "Days"</f>
        <v>8Days</v>
      </c>
      <c r="U92" t="str">
        <f>DATEDIF(Base_Data4[[#This Row],[JD received date]],Base_Data4[[#This Row],[Offer date]],"D")&amp;"D"</f>
        <v>7D</v>
      </c>
      <c r="V92" s="12" t="str">
        <f>DATEDIF(Base_Data4[[#This Row],[JD received date]],Base_Data4[[#This Row],[DOJ]],"mD")&amp; " Days "
&amp;DATEDIF(Base_Data4[[#This Row],[JD received date]],Base_Data4[[#This Row],[DOJ]],"YM")&amp; " Months and "
&amp;DATEDIF(Base_Data4[[#This Row],[JD received date]],Base_Data4[[#This Row],[DOJ]],"Y") &amp;" Years"</f>
        <v>15 Days 0 Months and 0 Years</v>
      </c>
      <c r="W92" t="str">
        <f>DATEDIF(Base_Data4[[#This Row],[JD received date]],Base_Data4[[#This Row],[Offer date]],"D")&amp; " Days "
&amp; DATEDIF(Base_Data4[[#This Row],[JD received date]],Base_Data4[[#This Row],[Offer date]],"M")&amp; " Months and "
&amp;DATEDIF(Base_Data4[[#This Row],[JD received date]],Base_Data4[[#This Row],[Offer date]],"Y")&amp; " Years"</f>
        <v>7 Days 0 Months and 0 Years</v>
      </c>
      <c r="X92" t="str">
        <f>IF(Base_Data4[[#This Row],[Offer Drop Date(if any)]]="","",
IF(ISNUMBER(Base_Data4[[#This Row],[Offer Drop Date(if any)]]),
"Q" &amp;ROUNDUP(MONTH(Base_Data4[[#This Row],[Offer Drop Date(if any)]]/3),0),""))</f>
        <v>Q3</v>
      </c>
      <c r="Y92" t="str">
        <f>IF(AND(Base_Data4[[#This Row],[DOJ]]&lt;&gt;"",Base_Data4[[#This Row],[DOJ]]&lt;=Base_Data4[[#This Row],[JD received date]]+120),"Yes","No")</f>
        <v>Yes</v>
      </c>
      <c r="Z92" t="str">
        <f>IF(OR(Base_Data4[[#This Row],[Source]]="Direct", Base_Data4[[#This Row],[Source]]="Referral"),"Internal Fill", "External Fill")</f>
        <v>Internal Fill</v>
      </c>
    </row>
    <row r="93" spans="1:26" x14ac:dyDescent="0.3">
      <c r="A93">
        <v>92</v>
      </c>
      <c r="B93" t="s">
        <v>40</v>
      </c>
      <c r="C93" t="s">
        <v>33</v>
      </c>
      <c r="D93" t="s">
        <v>31</v>
      </c>
      <c r="E93" t="s">
        <v>44</v>
      </c>
      <c r="F93" t="s">
        <v>84</v>
      </c>
      <c r="G93" t="s">
        <v>23</v>
      </c>
      <c r="H93" t="s">
        <v>24</v>
      </c>
      <c r="I93" s="13">
        <v>45145</v>
      </c>
      <c r="J93" s="13">
        <v>45048</v>
      </c>
      <c r="K93" s="13">
        <v>45132</v>
      </c>
      <c r="L93" s="13" t="s">
        <v>19</v>
      </c>
      <c r="M93" s="13" t="s">
        <v>19</v>
      </c>
      <c r="N93" s="13" t="str">
        <f>"Quat"&amp;ROUNDUP(MONTH(Base_Data4[[#This Row],[DOJ]])/3,0)</f>
        <v>Quat3</v>
      </c>
      <c r="O93" t="str">
        <f>TEXT(Base_Data4[[#This Row],[Offer date]],"YYY")</f>
        <v>2023</v>
      </c>
      <c r="P93" t="str">
        <f>TEXT(Base_Data4[[#This Row],[Offer date]],"MMM")</f>
        <v>Jul</v>
      </c>
      <c r="Q93" t="str">
        <f>"Q"&amp;ROUNDUP(MONTH(Base_Data4[[#This Row],[Offer date]])/3,0)</f>
        <v>Q3</v>
      </c>
      <c r="R93" t="str">
        <f>TEXT(Base_Data4[[#This Row],[DOJ]],"MMM")</f>
        <v>Aug</v>
      </c>
      <c r="S93" t="str">
        <f>"Q"&amp;ROUNDUP(MONTH(Base_Data4[[#This Row],[DOJ]])/3,0)</f>
        <v>Q3</v>
      </c>
      <c r="T93" t="str">
        <f>DATEDIF(Base_Data4[[#This Row],[Offer date]],Base_Data4[[#This Row],[DOJ]],"MD")&amp; "Days"</f>
        <v>13Days</v>
      </c>
      <c r="U93" t="str">
        <f>DATEDIF(Base_Data4[[#This Row],[JD received date]],Base_Data4[[#This Row],[Offer date]],"D")&amp;"D"</f>
        <v>84D</v>
      </c>
      <c r="V93" s="12" t="str">
        <f>DATEDIF(Base_Data4[[#This Row],[JD received date]],Base_Data4[[#This Row],[DOJ]],"mD")&amp; " Days "
&amp;DATEDIF(Base_Data4[[#This Row],[JD received date]],Base_Data4[[#This Row],[DOJ]],"YM")&amp; " Months and "
&amp;DATEDIF(Base_Data4[[#This Row],[JD received date]],Base_Data4[[#This Row],[DOJ]],"Y") &amp;" Years"</f>
        <v>5 Days 3 Months and 0 Years</v>
      </c>
      <c r="W93" t="str">
        <f>DATEDIF(Base_Data4[[#This Row],[JD received date]],Base_Data4[[#This Row],[Offer date]],"D")&amp; " Days "
&amp; DATEDIF(Base_Data4[[#This Row],[JD received date]],Base_Data4[[#This Row],[Offer date]],"M")&amp; " Months and "
&amp;DATEDIF(Base_Data4[[#This Row],[JD received date]],Base_Data4[[#This Row],[Offer date]],"Y")&amp; " Years"</f>
        <v>84 Days 2 Months and 0 Years</v>
      </c>
      <c r="X93" t="str">
        <f>IF(Base_Data4[[#This Row],[Offer Drop Date(if any)]]="","",
IF(ISNUMBER(Base_Data4[[#This Row],[Offer Drop Date(if any)]]),
"Q" &amp;ROUNDUP(MONTH(Base_Data4[[#This Row],[Offer Drop Date(if any)]]/3),0),""))</f>
        <v/>
      </c>
      <c r="Y93" t="str">
        <f>IF(AND(Base_Data4[[#This Row],[DOJ]]&lt;&gt;"",Base_Data4[[#This Row],[DOJ]]&lt;=Base_Data4[[#This Row],[JD received date]]+120),"Yes","No")</f>
        <v>Yes</v>
      </c>
      <c r="Z93" t="str">
        <f>IF(OR(Base_Data4[[#This Row],[Source]]="Direct", Base_Data4[[#This Row],[Source]]="Referral"),"Internal Fill", "External Fill")</f>
        <v>Internal Fill</v>
      </c>
    </row>
    <row r="94" spans="1:26" x14ac:dyDescent="0.3">
      <c r="A94">
        <v>93</v>
      </c>
      <c r="B94" t="s">
        <v>40</v>
      </c>
      <c r="C94" t="s">
        <v>20</v>
      </c>
      <c r="D94" t="s">
        <v>21</v>
      </c>
      <c r="E94" t="s">
        <v>42</v>
      </c>
      <c r="F94" t="s">
        <v>84</v>
      </c>
      <c r="G94" t="s">
        <v>29</v>
      </c>
      <c r="H94" t="s">
        <v>24</v>
      </c>
      <c r="I94" s="13">
        <v>45196</v>
      </c>
      <c r="J94" s="13">
        <v>45128</v>
      </c>
      <c r="K94" s="13">
        <v>45134</v>
      </c>
      <c r="L94" s="13" t="s">
        <v>19</v>
      </c>
      <c r="M94" s="13" t="s">
        <v>19</v>
      </c>
      <c r="N94" s="13" t="str">
        <f>"Quat"&amp;ROUNDUP(MONTH(Base_Data4[[#This Row],[DOJ]])/3,0)</f>
        <v>Quat3</v>
      </c>
      <c r="O94" t="str">
        <f>TEXT(Base_Data4[[#This Row],[Offer date]],"YYY")</f>
        <v>2023</v>
      </c>
      <c r="P94" t="str">
        <f>TEXT(Base_Data4[[#This Row],[Offer date]],"MMM")</f>
        <v>Jul</v>
      </c>
      <c r="Q94" t="str">
        <f>"Q"&amp;ROUNDUP(MONTH(Base_Data4[[#This Row],[Offer date]])/3,0)</f>
        <v>Q3</v>
      </c>
      <c r="R94" t="str">
        <f>TEXT(Base_Data4[[#This Row],[DOJ]],"MMM")</f>
        <v>Sep</v>
      </c>
      <c r="S94" t="str">
        <f>"Q"&amp;ROUNDUP(MONTH(Base_Data4[[#This Row],[DOJ]])/3,0)</f>
        <v>Q3</v>
      </c>
      <c r="T94" t="str">
        <f>DATEDIF(Base_Data4[[#This Row],[Offer date]],Base_Data4[[#This Row],[DOJ]],"MD")&amp; "Days"</f>
        <v>0Days</v>
      </c>
      <c r="U94" t="str">
        <f>DATEDIF(Base_Data4[[#This Row],[JD received date]],Base_Data4[[#This Row],[Offer date]],"D")&amp;"D"</f>
        <v>6D</v>
      </c>
      <c r="V94" s="12" t="str">
        <f>DATEDIF(Base_Data4[[#This Row],[JD received date]],Base_Data4[[#This Row],[DOJ]],"mD")&amp; " Days "
&amp;DATEDIF(Base_Data4[[#This Row],[JD received date]],Base_Data4[[#This Row],[DOJ]],"YM")&amp; " Months and "
&amp;DATEDIF(Base_Data4[[#This Row],[JD received date]],Base_Data4[[#This Row],[DOJ]],"Y") &amp;" Years"</f>
        <v>6 Days 2 Months and 0 Years</v>
      </c>
      <c r="W94" t="str">
        <f>DATEDIF(Base_Data4[[#This Row],[JD received date]],Base_Data4[[#This Row],[Offer date]],"D")&amp; " Days "
&amp; DATEDIF(Base_Data4[[#This Row],[JD received date]],Base_Data4[[#This Row],[Offer date]],"M")&amp; " Months and "
&amp;DATEDIF(Base_Data4[[#This Row],[JD received date]],Base_Data4[[#This Row],[Offer date]],"Y")&amp; " Years"</f>
        <v>6 Days 0 Months and 0 Years</v>
      </c>
      <c r="X94" t="str">
        <f>IF(Base_Data4[[#This Row],[Offer Drop Date(if any)]]="","",
IF(ISNUMBER(Base_Data4[[#This Row],[Offer Drop Date(if any)]]),
"Q" &amp;ROUNDUP(MONTH(Base_Data4[[#This Row],[Offer Drop Date(if any)]]/3),0),""))</f>
        <v/>
      </c>
      <c r="Y94" t="str">
        <f>IF(AND(Base_Data4[[#This Row],[DOJ]]&lt;&gt;"",Base_Data4[[#This Row],[DOJ]]&lt;=Base_Data4[[#This Row],[JD received date]]+120),"Yes","No")</f>
        <v>Yes</v>
      </c>
      <c r="Z94" t="str">
        <f>IF(OR(Base_Data4[[#This Row],[Source]]="Direct", Base_Data4[[#This Row],[Source]]="Referral"),"Internal Fill", "External Fill")</f>
        <v>External Fill</v>
      </c>
    </row>
    <row r="95" spans="1:26" x14ac:dyDescent="0.3">
      <c r="A95">
        <v>94</v>
      </c>
      <c r="B95" t="s">
        <v>37</v>
      </c>
      <c r="C95" t="s">
        <v>35</v>
      </c>
      <c r="D95" t="s">
        <v>31</v>
      </c>
      <c r="E95" t="s">
        <v>43</v>
      </c>
      <c r="F95" t="s">
        <v>25</v>
      </c>
      <c r="G95" t="s">
        <v>23</v>
      </c>
      <c r="H95" t="s">
        <v>24</v>
      </c>
      <c r="I95" s="13">
        <v>45139</v>
      </c>
      <c r="J95" s="13">
        <v>45078</v>
      </c>
      <c r="K95" s="13">
        <v>45138</v>
      </c>
      <c r="L95" s="13" t="s">
        <v>19</v>
      </c>
      <c r="M95" s="13" t="s">
        <v>19</v>
      </c>
      <c r="N95" s="13" t="str">
        <f>"Quat"&amp;ROUNDUP(MONTH(Base_Data4[[#This Row],[DOJ]])/3,0)</f>
        <v>Quat3</v>
      </c>
      <c r="O95" t="str">
        <f>TEXT(Base_Data4[[#This Row],[Offer date]],"YYY")</f>
        <v>2023</v>
      </c>
      <c r="P95" t="str">
        <f>TEXT(Base_Data4[[#This Row],[Offer date]],"MMM")</f>
        <v>Jul</v>
      </c>
      <c r="Q95" t="str">
        <f>"Q"&amp;ROUNDUP(MONTH(Base_Data4[[#This Row],[Offer date]])/3,0)</f>
        <v>Q3</v>
      </c>
      <c r="R95" t="str">
        <f>TEXT(Base_Data4[[#This Row],[DOJ]],"MMM")</f>
        <v>Aug</v>
      </c>
      <c r="S95" t="str">
        <f>"Q"&amp;ROUNDUP(MONTH(Base_Data4[[#This Row],[DOJ]])/3,0)</f>
        <v>Q3</v>
      </c>
      <c r="T95" t="str">
        <f>DATEDIF(Base_Data4[[#This Row],[Offer date]],Base_Data4[[#This Row],[DOJ]],"MD")&amp; "Days"</f>
        <v>1Days</v>
      </c>
      <c r="U95" t="str">
        <f>DATEDIF(Base_Data4[[#This Row],[JD received date]],Base_Data4[[#This Row],[Offer date]],"D")&amp;"D"</f>
        <v>60D</v>
      </c>
      <c r="V95" s="12" t="str">
        <f>DATEDIF(Base_Data4[[#This Row],[JD received date]],Base_Data4[[#This Row],[DOJ]],"mD")&amp; " Days "
&amp;DATEDIF(Base_Data4[[#This Row],[JD received date]],Base_Data4[[#This Row],[DOJ]],"YM")&amp; " Months and "
&amp;DATEDIF(Base_Data4[[#This Row],[JD received date]],Base_Data4[[#This Row],[DOJ]],"Y") &amp;" Years"</f>
        <v>0 Days 2 Months and 0 Years</v>
      </c>
      <c r="W95" t="str">
        <f>DATEDIF(Base_Data4[[#This Row],[JD received date]],Base_Data4[[#This Row],[Offer date]],"D")&amp; " Days "
&amp; DATEDIF(Base_Data4[[#This Row],[JD received date]],Base_Data4[[#This Row],[Offer date]],"M")&amp; " Months and "
&amp;DATEDIF(Base_Data4[[#This Row],[JD received date]],Base_Data4[[#This Row],[Offer date]],"Y")&amp; " Years"</f>
        <v>60 Days 1 Months and 0 Years</v>
      </c>
      <c r="X95" t="str">
        <f>IF(Base_Data4[[#This Row],[Offer Drop Date(if any)]]="","",
IF(ISNUMBER(Base_Data4[[#This Row],[Offer Drop Date(if any)]]),
"Q" &amp;ROUNDUP(MONTH(Base_Data4[[#This Row],[Offer Drop Date(if any)]]/3),0),""))</f>
        <v/>
      </c>
      <c r="Y95" t="str">
        <f>IF(AND(Base_Data4[[#This Row],[DOJ]]&lt;&gt;"",Base_Data4[[#This Row],[DOJ]]&lt;=Base_Data4[[#This Row],[JD received date]]+120),"Yes","No")</f>
        <v>Yes</v>
      </c>
      <c r="Z95" t="str">
        <f>IF(OR(Base_Data4[[#This Row],[Source]]="Direct", Base_Data4[[#This Row],[Source]]="Referral"),"Internal Fill", "External Fill")</f>
        <v>Internal Fill</v>
      </c>
    </row>
    <row r="96" spans="1:26" x14ac:dyDescent="0.3">
      <c r="A96">
        <v>95</v>
      </c>
      <c r="B96" t="s">
        <v>41</v>
      </c>
      <c r="C96" t="s">
        <v>33</v>
      </c>
      <c r="D96" t="s">
        <v>31</v>
      </c>
      <c r="E96" t="s">
        <v>42</v>
      </c>
      <c r="F96" t="s">
        <v>84</v>
      </c>
      <c r="G96" t="s">
        <v>23</v>
      </c>
      <c r="H96" t="s">
        <v>27</v>
      </c>
      <c r="I96" s="13">
        <v>45161</v>
      </c>
      <c r="J96" s="13">
        <v>45121</v>
      </c>
      <c r="K96" s="13">
        <v>45138</v>
      </c>
      <c r="L96" s="13">
        <v>45161</v>
      </c>
      <c r="M96" s="13">
        <v>45527</v>
      </c>
      <c r="N96" s="13" t="str">
        <f>"Quat"&amp;ROUNDUP(MONTH(Base_Data4[[#This Row],[DOJ]])/3,0)</f>
        <v>Quat3</v>
      </c>
      <c r="O96" t="str">
        <f>TEXT(Base_Data4[[#This Row],[Offer date]],"YYY")</f>
        <v>2023</v>
      </c>
      <c r="P96" t="str">
        <f>TEXT(Base_Data4[[#This Row],[Offer date]],"MMM")</f>
        <v>Jul</v>
      </c>
      <c r="Q96" t="str">
        <f>"Q"&amp;ROUNDUP(MONTH(Base_Data4[[#This Row],[Offer date]])/3,0)</f>
        <v>Q3</v>
      </c>
      <c r="R96" t="str">
        <f>TEXT(Base_Data4[[#This Row],[DOJ]],"MMM")</f>
        <v>Aug</v>
      </c>
      <c r="S96" t="str">
        <f>"Q"&amp;ROUNDUP(MONTH(Base_Data4[[#This Row],[DOJ]])/3,0)</f>
        <v>Q3</v>
      </c>
      <c r="T96" t="str">
        <f>DATEDIF(Base_Data4[[#This Row],[Offer date]],Base_Data4[[#This Row],[DOJ]],"MD")&amp; "Days"</f>
        <v>23Days</v>
      </c>
      <c r="U96" t="str">
        <f>DATEDIF(Base_Data4[[#This Row],[JD received date]],Base_Data4[[#This Row],[Offer date]],"D")&amp;"D"</f>
        <v>17D</v>
      </c>
      <c r="V96" s="12" t="str">
        <f>DATEDIF(Base_Data4[[#This Row],[JD received date]],Base_Data4[[#This Row],[DOJ]],"mD")&amp; " Days "
&amp;DATEDIF(Base_Data4[[#This Row],[JD received date]],Base_Data4[[#This Row],[DOJ]],"YM")&amp; " Months and "
&amp;DATEDIF(Base_Data4[[#This Row],[JD received date]],Base_Data4[[#This Row],[DOJ]],"Y") &amp;" Years"</f>
        <v>9 Days 1 Months and 0 Years</v>
      </c>
      <c r="W96" t="str">
        <f>DATEDIF(Base_Data4[[#This Row],[JD received date]],Base_Data4[[#This Row],[Offer date]],"D")&amp; " Days "
&amp; DATEDIF(Base_Data4[[#This Row],[JD received date]],Base_Data4[[#This Row],[Offer date]],"M")&amp; " Months and "
&amp;DATEDIF(Base_Data4[[#This Row],[JD received date]],Base_Data4[[#This Row],[Offer date]],"Y")&amp; " Years"</f>
        <v>17 Days 0 Months and 0 Years</v>
      </c>
      <c r="X96" t="str">
        <f>IF(Base_Data4[[#This Row],[Offer Drop Date(if any)]]="","",
IF(ISNUMBER(Base_Data4[[#This Row],[Offer Drop Date(if any)]]),
"Q" &amp;ROUNDUP(MONTH(Base_Data4[[#This Row],[Offer Drop Date(if any)]]/3),0),""))</f>
        <v>Q3</v>
      </c>
      <c r="Y96" t="str">
        <f>IF(AND(Base_Data4[[#This Row],[DOJ]]&lt;&gt;"",Base_Data4[[#This Row],[DOJ]]&lt;=Base_Data4[[#This Row],[JD received date]]+120),"Yes","No")</f>
        <v>Yes</v>
      </c>
      <c r="Z96" t="str">
        <f>IF(OR(Base_Data4[[#This Row],[Source]]="Direct", Base_Data4[[#This Row],[Source]]="Referral"),"Internal Fill", "External Fill")</f>
        <v>Internal Fill</v>
      </c>
    </row>
    <row r="97" spans="1:26" x14ac:dyDescent="0.3">
      <c r="A97">
        <v>96</v>
      </c>
      <c r="B97" t="s">
        <v>41</v>
      </c>
      <c r="C97" t="s">
        <v>33</v>
      </c>
      <c r="D97" t="s">
        <v>31</v>
      </c>
      <c r="E97" t="s">
        <v>42</v>
      </c>
      <c r="F97" t="s">
        <v>85</v>
      </c>
      <c r="G97" t="s">
        <v>23</v>
      </c>
      <c r="H97" t="s">
        <v>24</v>
      </c>
      <c r="I97" s="13">
        <v>45147</v>
      </c>
      <c r="J97" s="13">
        <v>45100</v>
      </c>
      <c r="K97" s="13">
        <v>45138</v>
      </c>
      <c r="L97" s="13" t="s">
        <v>19</v>
      </c>
      <c r="M97" s="13" t="s">
        <v>19</v>
      </c>
      <c r="N97" s="13" t="str">
        <f>"Quat"&amp;ROUNDUP(MONTH(Base_Data4[[#This Row],[DOJ]])/3,0)</f>
        <v>Quat3</v>
      </c>
      <c r="O97" t="str">
        <f>TEXT(Base_Data4[[#This Row],[Offer date]],"YYY")</f>
        <v>2023</v>
      </c>
      <c r="P97" t="str">
        <f>TEXT(Base_Data4[[#This Row],[Offer date]],"MMM")</f>
        <v>Jul</v>
      </c>
      <c r="Q97" t="str">
        <f>"Q"&amp;ROUNDUP(MONTH(Base_Data4[[#This Row],[Offer date]])/3,0)</f>
        <v>Q3</v>
      </c>
      <c r="R97" t="str">
        <f>TEXT(Base_Data4[[#This Row],[DOJ]],"MMM")</f>
        <v>Aug</v>
      </c>
      <c r="S97" t="str">
        <f>"Q"&amp;ROUNDUP(MONTH(Base_Data4[[#This Row],[DOJ]])/3,0)</f>
        <v>Q3</v>
      </c>
      <c r="T97" t="str">
        <f>DATEDIF(Base_Data4[[#This Row],[Offer date]],Base_Data4[[#This Row],[DOJ]],"MD")&amp; "Days"</f>
        <v>9Days</v>
      </c>
      <c r="U97" t="str">
        <f>DATEDIF(Base_Data4[[#This Row],[JD received date]],Base_Data4[[#This Row],[Offer date]],"D")&amp;"D"</f>
        <v>38D</v>
      </c>
      <c r="V97" s="12" t="str">
        <f>DATEDIF(Base_Data4[[#This Row],[JD received date]],Base_Data4[[#This Row],[DOJ]],"mD")&amp; " Days "
&amp;DATEDIF(Base_Data4[[#This Row],[JD received date]],Base_Data4[[#This Row],[DOJ]],"YM")&amp; " Months and "
&amp;DATEDIF(Base_Data4[[#This Row],[JD received date]],Base_Data4[[#This Row],[DOJ]],"Y") &amp;" Years"</f>
        <v>17 Days 1 Months and 0 Years</v>
      </c>
      <c r="W97" t="str">
        <f>DATEDIF(Base_Data4[[#This Row],[JD received date]],Base_Data4[[#This Row],[Offer date]],"D")&amp; " Days "
&amp; DATEDIF(Base_Data4[[#This Row],[JD received date]],Base_Data4[[#This Row],[Offer date]],"M")&amp; " Months and "
&amp;DATEDIF(Base_Data4[[#This Row],[JD received date]],Base_Data4[[#This Row],[Offer date]],"Y")&amp; " Years"</f>
        <v>38 Days 1 Months and 0 Years</v>
      </c>
      <c r="X97" t="str">
        <f>IF(Base_Data4[[#This Row],[Offer Drop Date(if any)]]="","",
IF(ISNUMBER(Base_Data4[[#This Row],[Offer Drop Date(if any)]]),
"Q" &amp;ROUNDUP(MONTH(Base_Data4[[#This Row],[Offer Drop Date(if any)]]/3),0),""))</f>
        <v/>
      </c>
      <c r="Y97" t="str">
        <f>IF(AND(Base_Data4[[#This Row],[DOJ]]&lt;&gt;"",Base_Data4[[#This Row],[DOJ]]&lt;=Base_Data4[[#This Row],[JD received date]]+120),"Yes","No")</f>
        <v>Yes</v>
      </c>
      <c r="Z97" t="str">
        <f>IF(OR(Base_Data4[[#This Row],[Source]]="Direct", Base_Data4[[#This Row],[Source]]="Referral"),"Internal Fill", "External Fill")</f>
        <v>Internal Fill</v>
      </c>
    </row>
    <row r="98" spans="1:26" x14ac:dyDescent="0.3">
      <c r="A98">
        <v>97</v>
      </c>
      <c r="B98" t="s">
        <v>39</v>
      </c>
      <c r="C98" t="s">
        <v>20</v>
      </c>
      <c r="D98" t="s">
        <v>21</v>
      </c>
      <c r="E98" t="s">
        <v>42</v>
      </c>
      <c r="F98" t="s">
        <v>84</v>
      </c>
      <c r="G98" t="s">
        <v>23</v>
      </c>
      <c r="H98" t="s">
        <v>24</v>
      </c>
      <c r="I98" s="13">
        <v>45203</v>
      </c>
      <c r="J98" s="13">
        <v>45079</v>
      </c>
      <c r="K98" s="13">
        <v>45139</v>
      </c>
      <c r="L98" s="13" t="s">
        <v>19</v>
      </c>
      <c r="M98" s="13" t="s">
        <v>19</v>
      </c>
      <c r="N98" s="13" t="str">
        <f>"Quat"&amp;ROUNDUP(MONTH(Base_Data4[[#This Row],[DOJ]])/3,0)</f>
        <v>Quat4</v>
      </c>
      <c r="O98" t="str">
        <f>TEXT(Base_Data4[[#This Row],[Offer date]],"YYY")</f>
        <v>2023</v>
      </c>
      <c r="P98" t="str">
        <f>TEXT(Base_Data4[[#This Row],[Offer date]],"MMM")</f>
        <v>Aug</v>
      </c>
      <c r="Q98" t="str">
        <f>"Q"&amp;ROUNDUP(MONTH(Base_Data4[[#This Row],[Offer date]])/3,0)</f>
        <v>Q3</v>
      </c>
      <c r="R98" t="str">
        <f>TEXT(Base_Data4[[#This Row],[DOJ]],"MMM")</f>
        <v>Oct</v>
      </c>
      <c r="S98" t="str">
        <f>"Q"&amp;ROUNDUP(MONTH(Base_Data4[[#This Row],[DOJ]])/3,0)</f>
        <v>Q4</v>
      </c>
      <c r="T98" t="str">
        <f>DATEDIF(Base_Data4[[#This Row],[Offer date]],Base_Data4[[#This Row],[DOJ]],"MD")&amp; "Days"</f>
        <v>3Days</v>
      </c>
      <c r="U98" t="str">
        <f>DATEDIF(Base_Data4[[#This Row],[JD received date]],Base_Data4[[#This Row],[Offer date]],"D")&amp;"D"</f>
        <v>60D</v>
      </c>
      <c r="V98" s="12" t="str">
        <f>DATEDIF(Base_Data4[[#This Row],[JD received date]],Base_Data4[[#This Row],[DOJ]],"mD")&amp; " Days "
&amp;DATEDIF(Base_Data4[[#This Row],[JD received date]],Base_Data4[[#This Row],[DOJ]],"YM")&amp; " Months and "
&amp;DATEDIF(Base_Data4[[#This Row],[JD received date]],Base_Data4[[#This Row],[DOJ]],"Y") &amp;" Years"</f>
        <v>2 Days 4 Months and 0 Years</v>
      </c>
      <c r="W98" t="str">
        <f>DATEDIF(Base_Data4[[#This Row],[JD received date]],Base_Data4[[#This Row],[Offer date]],"D")&amp; " Days "
&amp; DATEDIF(Base_Data4[[#This Row],[JD received date]],Base_Data4[[#This Row],[Offer date]],"M")&amp; " Months and "
&amp;DATEDIF(Base_Data4[[#This Row],[JD received date]],Base_Data4[[#This Row],[Offer date]],"Y")&amp; " Years"</f>
        <v>60 Days 1 Months and 0 Years</v>
      </c>
      <c r="X98" t="str">
        <f>IF(Base_Data4[[#This Row],[Offer Drop Date(if any)]]="","",
IF(ISNUMBER(Base_Data4[[#This Row],[Offer Drop Date(if any)]]),
"Q" &amp;ROUNDUP(MONTH(Base_Data4[[#This Row],[Offer Drop Date(if any)]]/3),0),""))</f>
        <v/>
      </c>
      <c r="Y98" t="str">
        <f>IF(AND(Base_Data4[[#This Row],[DOJ]]&lt;&gt;"",Base_Data4[[#This Row],[DOJ]]&lt;=Base_Data4[[#This Row],[JD received date]]+120),"Yes","No")</f>
        <v>No</v>
      </c>
      <c r="Z98" t="str">
        <f>IF(OR(Base_Data4[[#This Row],[Source]]="Direct", Base_Data4[[#This Row],[Source]]="Referral"),"Internal Fill", "External Fill")</f>
        <v>Internal Fill</v>
      </c>
    </row>
    <row r="99" spans="1:26" x14ac:dyDescent="0.3">
      <c r="A99">
        <v>98</v>
      </c>
      <c r="B99" t="s">
        <v>37</v>
      </c>
      <c r="C99" t="s">
        <v>20</v>
      </c>
      <c r="D99" t="s">
        <v>21</v>
      </c>
      <c r="E99" t="s">
        <v>42</v>
      </c>
      <c r="F99" t="s">
        <v>85</v>
      </c>
      <c r="G99" t="s">
        <v>29</v>
      </c>
      <c r="H99" t="s">
        <v>24</v>
      </c>
      <c r="I99" s="13">
        <v>45142</v>
      </c>
      <c r="J99" s="13">
        <v>45049</v>
      </c>
      <c r="K99" s="13">
        <v>45138</v>
      </c>
      <c r="L99" s="13" t="s">
        <v>19</v>
      </c>
      <c r="M99" s="13" t="s">
        <v>19</v>
      </c>
      <c r="N99" s="13" t="str">
        <f>"Quat"&amp;ROUNDUP(MONTH(Base_Data4[[#This Row],[DOJ]])/3,0)</f>
        <v>Quat3</v>
      </c>
      <c r="O99" t="str">
        <f>TEXT(Base_Data4[[#This Row],[Offer date]],"YYY")</f>
        <v>2023</v>
      </c>
      <c r="P99" t="str">
        <f>TEXT(Base_Data4[[#This Row],[Offer date]],"MMM")</f>
        <v>Jul</v>
      </c>
      <c r="Q99" t="str">
        <f>"Q"&amp;ROUNDUP(MONTH(Base_Data4[[#This Row],[Offer date]])/3,0)</f>
        <v>Q3</v>
      </c>
      <c r="R99" t="str">
        <f>TEXT(Base_Data4[[#This Row],[DOJ]],"MMM")</f>
        <v>Aug</v>
      </c>
      <c r="S99" t="str">
        <f>"Q"&amp;ROUNDUP(MONTH(Base_Data4[[#This Row],[DOJ]])/3,0)</f>
        <v>Q3</v>
      </c>
      <c r="T99" t="str">
        <f>DATEDIF(Base_Data4[[#This Row],[Offer date]],Base_Data4[[#This Row],[DOJ]],"MD")&amp; "Days"</f>
        <v>4Days</v>
      </c>
      <c r="U99" t="str">
        <f>DATEDIF(Base_Data4[[#This Row],[JD received date]],Base_Data4[[#This Row],[Offer date]],"D")&amp;"D"</f>
        <v>89D</v>
      </c>
      <c r="V99" s="12" t="str">
        <f>DATEDIF(Base_Data4[[#This Row],[JD received date]],Base_Data4[[#This Row],[DOJ]],"mD")&amp; " Days "
&amp;DATEDIF(Base_Data4[[#This Row],[JD received date]],Base_Data4[[#This Row],[DOJ]],"YM")&amp; " Months and "
&amp;DATEDIF(Base_Data4[[#This Row],[JD received date]],Base_Data4[[#This Row],[DOJ]],"Y") &amp;" Years"</f>
        <v>1 Days 3 Months and 0 Years</v>
      </c>
      <c r="W99" t="str">
        <f>DATEDIF(Base_Data4[[#This Row],[JD received date]],Base_Data4[[#This Row],[Offer date]],"D")&amp; " Days "
&amp; DATEDIF(Base_Data4[[#This Row],[JD received date]],Base_Data4[[#This Row],[Offer date]],"M")&amp; " Months and "
&amp;DATEDIF(Base_Data4[[#This Row],[JD received date]],Base_Data4[[#This Row],[Offer date]],"Y")&amp; " Years"</f>
        <v>89 Days 2 Months and 0 Years</v>
      </c>
      <c r="X99" t="str">
        <f>IF(Base_Data4[[#This Row],[Offer Drop Date(if any)]]="","",
IF(ISNUMBER(Base_Data4[[#This Row],[Offer Drop Date(if any)]]),
"Q" &amp;ROUNDUP(MONTH(Base_Data4[[#This Row],[Offer Drop Date(if any)]]/3),0),""))</f>
        <v/>
      </c>
      <c r="Y99" t="str">
        <f>IF(AND(Base_Data4[[#This Row],[DOJ]]&lt;&gt;"",Base_Data4[[#This Row],[DOJ]]&lt;=Base_Data4[[#This Row],[JD received date]]+120),"Yes","No")</f>
        <v>Yes</v>
      </c>
      <c r="Z99" t="str">
        <f>IF(OR(Base_Data4[[#This Row],[Source]]="Direct", Base_Data4[[#This Row],[Source]]="Referral"),"Internal Fill", "External Fill")</f>
        <v>External Fill</v>
      </c>
    </row>
    <row r="100" spans="1:26" x14ac:dyDescent="0.3">
      <c r="A100">
        <v>99</v>
      </c>
      <c r="B100" t="s">
        <v>41</v>
      </c>
      <c r="C100" t="s">
        <v>20</v>
      </c>
      <c r="D100" t="s">
        <v>21</v>
      </c>
      <c r="E100" t="s">
        <v>42</v>
      </c>
      <c r="F100" t="s">
        <v>85</v>
      </c>
      <c r="G100" t="s">
        <v>23</v>
      </c>
      <c r="H100" t="s">
        <v>24</v>
      </c>
      <c r="I100" s="13">
        <v>45147</v>
      </c>
      <c r="J100" s="13">
        <v>45009</v>
      </c>
      <c r="K100" s="13">
        <v>45140</v>
      </c>
      <c r="L100" s="13" t="s">
        <v>19</v>
      </c>
      <c r="M100" s="13" t="s">
        <v>19</v>
      </c>
      <c r="N100" s="13" t="str">
        <f>"Quat"&amp;ROUNDUP(MONTH(Base_Data4[[#This Row],[DOJ]])/3,0)</f>
        <v>Quat3</v>
      </c>
      <c r="O100" t="str">
        <f>TEXT(Base_Data4[[#This Row],[Offer date]],"YYY")</f>
        <v>2023</v>
      </c>
      <c r="P100" t="str">
        <f>TEXT(Base_Data4[[#This Row],[Offer date]],"MMM")</f>
        <v>Aug</v>
      </c>
      <c r="Q100" t="str">
        <f>"Q"&amp;ROUNDUP(MONTH(Base_Data4[[#This Row],[Offer date]])/3,0)</f>
        <v>Q3</v>
      </c>
      <c r="R100" t="str">
        <f>TEXT(Base_Data4[[#This Row],[DOJ]],"MMM")</f>
        <v>Aug</v>
      </c>
      <c r="S100" t="str">
        <f>"Q"&amp;ROUNDUP(MONTH(Base_Data4[[#This Row],[DOJ]])/3,0)</f>
        <v>Q3</v>
      </c>
      <c r="T100" t="str">
        <f>DATEDIF(Base_Data4[[#This Row],[Offer date]],Base_Data4[[#This Row],[DOJ]],"MD")&amp; "Days"</f>
        <v>7Days</v>
      </c>
      <c r="U100" t="str">
        <f>DATEDIF(Base_Data4[[#This Row],[JD received date]],Base_Data4[[#This Row],[Offer date]],"D")&amp;"D"</f>
        <v>131D</v>
      </c>
      <c r="V100" s="12" t="str">
        <f>DATEDIF(Base_Data4[[#This Row],[JD received date]],Base_Data4[[#This Row],[DOJ]],"mD")&amp; " Days "
&amp;DATEDIF(Base_Data4[[#This Row],[JD received date]],Base_Data4[[#This Row],[DOJ]],"YM")&amp; " Months and "
&amp;DATEDIF(Base_Data4[[#This Row],[JD received date]],Base_Data4[[#This Row],[DOJ]],"Y") &amp;" Years"</f>
        <v>16 Days 4 Months and 0 Years</v>
      </c>
      <c r="W100" t="str">
        <f>DATEDIF(Base_Data4[[#This Row],[JD received date]],Base_Data4[[#This Row],[Offer date]],"D")&amp; " Days "
&amp; DATEDIF(Base_Data4[[#This Row],[JD received date]],Base_Data4[[#This Row],[Offer date]],"M")&amp; " Months and "
&amp;DATEDIF(Base_Data4[[#This Row],[JD received date]],Base_Data4[[#This Row],[Offer date]],"Y")&amp; " Years"</f>
        <v>131 Days 4 Months and 0 Years</v>
      </c>
      <c r="X100" t="str">
        <f>IF(Base_Data4[[#This Row],[Offer Drop Date(if any)]]="","",
IF(ISNUMBER(Base_Data4[[#This Row],[Offer Drop Date(if any)]]),
"Q" &amp;ROUNDUP(MONTH(Base_Data4[[#This Row],[Offer Drop Date(if any)]]/3),0),""))</f>
        <v/>
      </c>
      <c r="Y100" t="str">
        <f>IF(AND(Base_Data4[[#This Row],[DOJ]]&lt;&gt;"",Base_Data4[[#This Row],[DOJ]]&lt;=Base_Data4[[#This Row],[JD received date]]+120),"Yes","No")</f>
        <v>No</v>
      </c>
      <c r="Z100" t="str">
        <f>IF(OR(Base_Data4[[#This Row],[Source]]="Direct", Base_Data4[[#This Row],[Source]]="Referral"),"Internal Fill", "External Fill")</f>
        <v>Internal Fill</v>
      </c>
    </row>
    <row r="101" spans="1:26" x14ac:dyDescent="0.3">
      <c r="A101">
        <v>100</v>
      </c>
      <c r="B101" t="s">
        <v>40</v>
      </c>
      <c r="C101" t="s">
        <v>20</v>
      </c>
      <c r="D101" t="s">
        <v>21</v>
      </c>
      <c r="E101" t="s">
        <v>42</v>
      </c>
      <c r="F101" t="s">
        <v>84</v>
      </c>
      <c r="G101" t="s">
        <v>23</v>
      </c>
      <c r="H101" t="s">
        <v>24</v>
      </c>
      <c r="I101" s="13">
        <v>45208</v>
      </c>
      <c r="J101" s="13">
        <v>45135</v>
      </c>
      <c r="K101" s="13">
        <v>45139</v>
      </c>
      <c r="L101" s="13" t="s">
        <v>19</v>
      </c>
      <c r="M101" s="13" t="s">
        <v>19</v>
      </c>
      <c r="N101" s="13" t="str">
        <f>"Quat"&amp;ROUNDUP(MONTH(Base_Data4[[#This Row],[DOJ]])/3,0)</f>
        <v>Quat4</v>
      </c>
      <c r="O101" t="str">
        <f>TEXT(Base_Data4[[#This Row],[Offer date]],"YYY")</f>
        <v>2023</v>
      </c>
      <c r="P101" t="str">
        <f>TEXT(Base_Data4[[#This Row],[Offer date]],"MMM")</f>
        <v>Aug</v>
      </c>
      <c r="Q101" t="str">
        <f>"Q"&amp;ROUNDUP(MONTH(Base_Data4[[#This Row],[Offer date]])/3,0)</f>
        <v>Q3</v>
      </c>
      <c r="R101" t="str">
        <f>TEXT(Base_Data4[[#This Row],[DOJ]],"MMM")</f>
        <v>Oct</v>
      </c>
      <c r="S101" t="str">
        <f>"Q"&amp;ROUNDUP(MONTH(Base_Data4[[#This Row],[DOJ]])/3,0)</f>
        <v>Q4</v>
      </c>
      <c r="T101" t="str">
        <f>DATEDIF(Base_Data4[[#This Row],[Offer date]],Base_Data4[[#This Row],[DOJ]],"MD")&amp; "Days"</f>
        <v>8Days</v>
      </c>
      <c r="U101" t="str">
        <f>DATEDIF(Base_Data4[[#This Row],[JD received date]],Base_Data4[[#This Row],[Offer date]],"D")&amp;"D"</f>
        <v>4D</v>
      </c>
      <c r="V101" s="12" t="str">
        <f>DATEDIF(Base_Data4[[#This Row],[JD received date]],Base_Data4[[#This Row],[DOJ]],"mD")&amp; " Days "
&amp;DATEDIF(Base_Data4[[#This Row],[JD received date]],Base_Data4[[#This Row],[DOJ]],"YM")&amp; " Months and "
&amp;DATEDIF(Base_Data4[[#This Row],[JD received date]],Base_Data4[[#This Row],[DOJ]],"Y") &amp;" Years"</f>
        <v>11 Days 2 Months and 0 Years</v>
      </c>
      <c r="W101" t="str">
        <f>DATEDIF(Base_Data4[[#This Row],[JD received date]],Base_Data4[[#This Row],[Offer date]],"D")&amp; " Days "
&amp; DATEDIF(Base_Data4[[#This Row],[JD received date]],Base_Data4[[#This Row],[Offer date]],"M")&amp; " Months and "
&amp;DATEDIF(Base_Data4[[#This Row],[JD received date]],Base_Data4[[#This Row],[Offer date]],"Y")&amp; " Years"</f>
        <v>4 Days 0 Months and 0 Years</v>
      </c>
      <c r="X101" t="str">
        <f>IF(Base_Data4[[#This Row],[Offer Drop Date(if any)]]="","",
IF(ISNUMBER(Base_Data4[[#This Row],[Offer Drop Date(if any)]]),
"Q" &amp;ROUNDUP(MONTH(Base_Data4[[#This Row],[Offer Drop Date(if any)]]/3),0),""))</f>
        <v/>
      </c>
      <c r="Y101" t="str">
        <f>IF(AND(Base_Data4[[#This Row],[DOJ]]&lt;&gt;"",Base_Data4[[#This Row],[DOJ]]&lt;=Base_Data4[[#This Row],[JD received date]]+120),"Yes","No")</f>
        <v>Yes</v>
      </c>
      <c r="Z101" t="str">
        <f>IF(OR(Base_Data4[[#This Row],[Source]]="Direct", Base_Data4[[#This Row],[Source]]="Referral"),"Internal Fill", "External Fill")</f>
        <v>Internal Fill</v>
      </c>
    </row>
    <row r="102" spans="1:26" x14ac:dyDescent="0.3">
      <c r="A102">
        <v>101</v>
      </c>
      <c r="B102" t="s">
        <v>40</v>
      </c>
      <c r="C102" t="s">
        <v>20</v>
      </c>
      <c r="D102" t="s">
        <v>21</v>
      </c>
      <c r="E102" t="s">
        <v>42</v>
      </c>
      <c r="F102" t="s">
        <v>84</v>
      </c>
      <c r="G102" t="s">
        <v>23</v>
      </c>
      <c r="H102" t="s">
        <v>27</v>
      </c>
      <c r="I102" s="13">
        <v>45142</v>
      </c>
      <c r="J102" s="13">
        <v>45076</v>
      </c>
      <c r="K102" s="13">
        <v>45139</v>
      </c>
      <c r="L102" s="13">
        <v>45142</v>
      </c>
      <c r="M102" s="13">
        <v>45527</v>
      </c>
      <c r="N102" s="13" t="str">
        <f>"Quat"&amp;ROUNDUP(MONTH(Base_Data4[[#This Row],[DOJ]])/3,0)</f>
        <v>Quat3</v>
      </c>
      <c r="O102" t="str">
        <f>TEXT(Base_Data4[[#This Row],[Offer date]],"YYY")</f>
        <v>2023</v>
      </c>
      <c r="P102" t="str">
        <f>TEXT(Base_Data4[[#This Row],[Offer date]],"MMM")</f>
        <v>Aug</v>
      </c>
      <c r="Q102" t="str">
        <f>"Q"&amp;ROUNDUP(MONTH(Base_Data4[[#This Row],[Offer date]])/3,0)</f>
        <v>Q3</v>
      </c>
      <c r="R102" t="str">
        <f>TEXT(Base_Data4[[#This Row],[DOJ]],"MMM")</f>
        <v>Aug</v>
      </c>
      <c r="S102" t="str">
        <f>"Q"&amp;ROUNDUP(MONTH(Base_Data4[[#This Row],[DOJ]])/3,0)</f>
        <v>Q3</v>
      </c>
      <c r="T102" t="str">
        <f>DATEDIF(Base_Data4[[#This Row],[Offer date]],Base_Data4[[#This Row],[DOJ]],"MD")&amp; "Days"</f>
        <v>3Days</v>
      </c>
      <c r="U102" t="str">
        <f>DATEDIF(Base_Data4[[#This Row],[JD received date]],Base_Data4[[#This Row],[Offer date]],"D")&amp;"D"</f>
        <v>63D</v>
      </c>
      <c r="V102" s="12" t="str">
        <f>DATEDIF(Base_Data4[[#This Row],[JD received date]],Base_Data4[[#This Row],[DOJ]],"mD")&amp; " Days "
&amp;DATEDIF(Base_Data4[[#This Row],[JD received date]],Base_Data4[[#This Row],[DOJ]],"YM")&amp; " Months and "
&amp;DATEDIF(Base_Data4[[#This Row],[JD received date]],Base_Data4[[#This Row],[DOJ]],"Y") &amp;" Years"</f>
        <v>5 Days 2 Months and 0 Years</v>
      </c>
      <c r="W102" t="str">
        <f>DATEDIF(Base_Data4[[#This Row],[JD received date]],Base_Data4[[#This Row],[Offer date]],"D")&amp; " Days "
&amp; DATEDIF(Base_Data4[[#This Row],[JD received date]],Base_Data4[[#This Row],[Offer date]],"M")&amp; " Months and "
&amp;DATEDIF(Base_Data4[[#This Row],[JD received date]],Base_Data4[[#This Row],[Offer date]],"Y")&amp; " Years"</f>
        <v>63 Days 2 Months and 0 Years</v>
      </c>
      <c r="X102" t="str">
        <f>IF(Base_Data4[[#This Row],[Offer Drop Date(if any)]]="","",
IF(ISNUMBER(Base_Data4[[#This Row],[Offer Drop Date(if any)]]),
"Q" &amp;ROUNDUP(MONTH(Base_Data4[[#This Row],[Offer Drop Date(if any)]]/3),0),""))</f>
        <v>Q3</v>
      </c>
      <c r="Y102" t="str">
        <f>IF(AND(Base_Data4[[#This Row],[DOJ]]&lt;&gt;"",Base_Data4[[#This Row],[DOJ]]&lt;=Base_Data4[[#This Row],[JD received date]]+120),"Yes","No")</f>
        <v>Yes</v>
      </c>
      <c r="Z102" t="str">
        <f>IF(OR(Base_Data4[[#This Row],[Source]]="Direct", Base_Data4[[#This Row],[Source]]="Referral"),"Internal Fill", "External Fill")</f>
        <v>Internal Fill</v>
      </c>
    </row>
    <row r="103" spans="1:26" x14ac:dyDescent="0.3">
      <c r="A103">
        <v>102</v>
      </c>
      <c r="B103" t="s">
        <v>40</v>
      </c>
      <c r="C103" t="s">
        <v>20</v>
      </c>
      <c r="D103" t="s">
        <v>21</v>
      </c>
      <c r="E103" t="s">
        <v>44</v>
      </c>
      <c r="F103" t="s">
        <v>85</v>
      </c>
      <c r="G103" t="s">
        <v>23</v>
      </c>
      <c r="H103" t="s">
        <v>24</v>
      </c>
      <c r="I103" s="13">
        <v>45202</v>
      </c>
      <c r="J103" s="13">
        <v>45139</v>
      </c>
      <c r="K103" s="13">
        <v>45145</v>
      </c>
      <c r="L103" s="13" t="s">
        <v>19</v>
      </c>
      <c r="M103" s="13" t="s">
        <v>19</v>
      </c>
      <c r="N103" s="13" t="str">
        <f>"Quat"&amp;ROUNDUP(MONTH(Base_Data4[[#This Row],[DOJ]])/3,0)</f>
        <v>Quat4</v>
      </c>
      <c r="O103" t="str">
        <f>TEXT(Base_Data4[[#This Row],[Offer date]],"YYY")</f>
        <v>2023</v>
      </c>
      <c r="P103" t="str">
        <f>TEXT(Base_Data4[[#This Row],[Offer date]],"MMM")</f>
        <v>Aug</v>
      </c>
      <c r="Q103" t="str">
        <f>"Q"&amp;ROUNDUP(MONTH(Base_Data4[[#This Row],[Offer date]])/3,0)</f>
        <v>Q3</v>
      </c>
      <c r="R103" t="str">
        <f>TEXT(Base_Data4[[#This Row],[DOJ]],"MMM")</f>
        <v>Oct</v>
      </c>
      <c r="S103" t="str">
        <f>"Q"&amp;ROUNDUP(MONTH(Base_Data4[[#This Row],[DOJ]])/3,0)</f>
        <v>Q4</v>
      </c>
      <c r="T103" t="str">
        <f>DATEDIF(Base_Data4[[#This Row],[Offer date]],Base_Data4[[#This Row],[DOJ]],"MD")&amp; "Days"</f>
        <v>26Days</v>
      </c>
      <c r="U103" t="str">
        <f>DATEDIF(Base_Data4[[#This Row],[JD received date]],Base_Data4[[#This Row],[Offer date]],"D")&amp;"D"</f>
        <v>6D</v>
      </c>
      <c r="V103" s="12" t="str">
        <f>DATEDIF(Base_Data4[[#This Row],[JD received date]],Base_Data4[[#This Row],[DOJ]],"mD")&amp; " Days "
&amp;DATEDIF(Base_Data4[[#This Row],[JD received date]],Base_Data4[[#This Row],[DOJ]],"YM")&amp; " Months and "
&amp;DATEDIF(Base_Data4[[#This Row],[JD received date]],Base_Data4[[#This Row],[DOJ]],"Y") &amp;" Years"</f>
        <v>2 Days 2 Months and 0 Years</v>
      </c>
      <c r="W103" t="str">
        <f>DATEDIF(Base_Data4[[#This Row],[JD received date]],Base_Data4[[#This Row],[Offer date]],"D")&amp; " Days "
&amp; DATEDIF(Base_Data4[[#This Row],[JD received date]],Base_Data4[[#This Row],[Offer date]],"M")&amp; " Months and "
&amp;DATEDIF(Base_Data4[[#This Row],[JD received date]],Base_Data4[[#This Row],[Offer date]],"Y")&amp; " Years"</f>
        <v>6 Days 0 Months and 0 Years</v>
      </c>
      <c r="X103" t="str">
        <f>IF(Base_Data4[[#This Row],[Offer Drop Date(if any)]]="","",
IF(ISNUMBER(Base_Data4[[#This Row],[Offer Drop Date(if any)]]),
"Q" &amp;ROUNDUP(MONTH(Base_Data4[[#This Row],[Offer Drop Date(if any)]]/3),0),""))</f>
        <v/>
      </c>
      <c r="Y103" t="str">
        <f>IF(AND(Base_Data4[[#This Row],[DOJ]]&lt;&gt;"",Base_Data4[[#This Row],[DOJ]]&lt;=Base_Data4[[#This Row],[JD received date]]+120),"Yes","No")</f>
        <v>Yes</v>
      </c>
      <c r="Z103" t="str">
        <f>IF(OR(Base_Data4[[#This Row],[Source]]="Direct", Base_Data4[[#This Row],[Source]]="Referral"),"Internal Fill", "External Fill")</f>
        <v>Internal Fill</v>
      </c>
    </row>
    <row r="104" spans="1:26" x14ac:dyDescent="0.3">
      <c r="A104">
        <v>103</v>
      </c>
      <c r="B104" t="s">
        <v>37</v>
      </c>
      <c r="C104" t="s">
        <v>20</v>
      </c>
      <c r="D104" t="s">
        <v>21</v>
      </c>
      <c r="E104" t="s">
        <v>43</v>
      </c>
      <c r="F104" t="s">
        <v>84</v>
      </c>
      <c r="G104" t="s">
        <v>23</v>
      </c>
      <c r="H104" t="s">
        <v>24</v>
      </c>
      <c r="I104" s="13">
        <v>45145</v>
      </c>
      <c r="J104" s="13">
        <v>45140</v>
      </c>
      <c r="K104" s="13">
        <v>45140</v>
      </c>
      <c r="L104" s="13" t="s">
        <v>19</v>
      </c>
      <c r="M104" s="13" t="s">
        <v>19</v>
      </c>
      <c r="N104" s="13" t="str">
        <f>"Quat"&amp;ROUNDUP(MONTH(Base_Data4[[#This Row],[DOJ]])/3,0)</f>
        <v>Quat3</v>
      </c>
      <c r="O104" t="str">
        <f>TEXT(Base_Data4[[#This Row],[Offer date]],"YYY")</f>
        <v>2023</v>
      </c>
      <c r="P104" t="str">
        <f>TEXT(Base_Data4[[#This Row],[Offer date]],"MMM")</f>
        <v>Aug</v>
      </c>
      <c r="Q104" t="str">
        <f>"Q"&amp;ROUNDUP(MONTH(Base_Data4[[#This Row],[Offer date]])/3,0)</f>
        <v>Q3</v>
      </c>
      <c r="R104" t="str">
        <f>TEXT(Base_Data4[[#This Row],[DOJ]],"MMM")</f>
        <v>Aug</v>
      </c>
      <c r="S104" t="str">
        <f>"Q"&amp;ROUNDUP(MONTH(Base_Data4[[#This Row],[DOJ]])/3,0)</f>
        <v>Q3</v>
      </c>
      <c r="T104" t="str">
        <f>DATEDIF(Base_Data4[[#This Row],[Offer date]],Base_Data4[[#This Row],[DOJ]],"MD")&amp; "Days"</f>
        <v>5Days</v>
      </c>
      <c r="U104" t="str">
        <f>DATEDIF(Base_Data4[[#This Row],[JD received date]],Base_Data4[[#This Row],[Offer date]],"D")&amp;"D"</f>
        <v>0D</v>
      </c>
      <c r="V104" s="12" t="str">
        <f>DATEDIF(Base_Data4[[#This Row],[JD received date]],Base_Data4[[#This Row],[DOJ]],"mD")&amp; " Days "
&amp;DATEDIF(Base_Data4[[#This Row],[JD received date]],Base_Data4[[#This Row],[DOJ]],"YM")&amp; " Months and "
&amp;DATEDIF(Base_Data4[[#This Row],[JD received date]],Base_Data4[[#This Row],[DOJ]],"Y") &amp;" Years"</f>
        <v>5 Days 0 Months and 0 Years</v>
      </c>
      <c r="W104" t="str">
        <f>DATEDIF(Base_Data4[[#This Row],[JD received date]],Base_Data4[[#This Row],[Offer date]],"D")&amp; " Days "
&amp; DATEDIF(Base_Data4[[#This Row],[JD received date]],Base_Data4[[#This Row],[Offer date]],"M")&amp; " Months and "
&amp;DATEDIF(Base_Data4[[#This Row],[JD received date]],Base_Data4[[#This Row],[Offer date]],"Y")&amp; " Years"</f>
        <v>0 Days 0 Months and 0 Years</v>
      </c>
      <c r="X104" t="str">
        <f>IF(Base_Data4[[#This Row],[Offer Drop Date(if any)]]="","",
IF(ISNUMBER(Base_Data4[[#This Row],[Offer Drop Date(if any)]]),
"Q" &amp;ROUNDUP(MONTH(Base_Data4[[#This Row],[Offer Drop Date(if any)]]/3),0),""))</f>
        <v/>
      </c>
      <c r="Y104" t="str">
        <f>IF(AND(Base_Data4[[#This Row],[DOJ]]&lt;&gt;"",Base_Data4[[#This Row],[DOJ]]&lt;=Base_Data4[[#This Row],[JD received date]]+120),"Yes","No")</f>
        <v>Yes</v>
      </c>
      <c r="Z104" t="str">
        <f>IF(OR(Base_Data4[[#This Row],[Source]]="Direct", Base_Data4[[#This Row],[Source]]="Referral"),"Internal Fill", "External Fill")</f>
        <v>Internal Fill</v>
      </c>
    </row>
    <row r="105" spans="1:26" x14ac:dyDescent="0.3">
      <c r="A105">
        <v>104</v>
      </c>
      <c r="B105" t="s">
        <v>37</v>
      </c>
      <c r="C105" t="s">
        <v>20</v>
      </c>
      <c r="D105" t="s">
        <v>21</v>
      </c>
      <c r="E105" t="s">
        <v>43</v>
      </c>
      <c r="F105" t="s">
        <v>84</v>
      </c>
      <c r="G105" t="s">
        <v>23</v>
      </c>
      <c r="H105" t="s">
        <v>27</v>
      </c>
      <c r="I105" s="13">
        <v>45259</v>
      </c>
      <c r="J105" s="13">
        <v>45098</v>
      </c>
      <c r="K105" s="13">
        <v>45162</v>
      </c>
      <c r="L105" s="13">
        <v>45230</v>
      </c>
      <c r="M105" s="13">
        <v>45588</v>
      </c>
      <c r="N105" s="13" t="str">
        <f>"Quat"&amp;ROUNDUP(MONTH(Base_Data4[[#This Row],[DOJ]])/3,0)</f>
        <v>Quat4</v>
      </c>
      <c r="O105" t="str">
        <f>TEXT(Base_Data4[[#This Row],[Offer date]],"YYY")</f>
        <v>2023</v>
      </c>
      <c r="P105" t="str">
        <f>TEXT(Base_Data4[[#This Row],[Offer date]],"MMM")</f>
        <v>Aug</v>
      </c>
      <c r="Q105" t="str">
        <f>"Q"&amp;ROUNDUP(MONTH(Base_Data4[[#This Row],[Offer date]])/3,0)</f>
        <v>Q3</v>
      </c>
      <c r="R105" t="str">
        <f>TEXT(Base_Data4[[#This Row],[DOJ]],"MMM")</f>
        <v>Nov</v>
      </c>
      <c r="S105" t="str">
        <f>"Q"&amp;ROUNDUP(MONTH(Base_Data4[[#This Row],[DOJ]])/3,0)</f>
        <v>Q4</v>
      </c>
      <c r="T105" t="str">
        <f>DATEDIF(Base_Data4[[#This Row],[Offer date]],Base_Data4[[#This Row],[DOJ]],"MD")&amp; "Days"</f>
        <v>5Days</v>
      </c>
      <c r="U105" t="str">
        <f>DATEDIF(Base_Data4[[#This Row],[JD received date]],Base_Data4[[#This Row],[Offer date]],"D")&amp;"D"</f>
        <v>64D</v>
      </c>
      <c r="V105" s="12" t="str">
        <f>DATEDIF(Base_Data4[[#This Row],[JD received date]],Base_Data4[[#This Row],[DOJ]],"mD")&amp; " Days "
&amp;DATEDIF(Base_Data4[[#This Row],[JD received date]],Base_Data4[[#This Row],[DOJ]],"YM")&amp; " Months and "
&amp;DATEDIF(Base_Data4[[#This Row],[JD received date]],Base_Data4[[#This Row],[DOJ]],"Y") &amp;" Years"</f>
        <v>8 Days 5 Months and 0 Years</v>
      </c>
      <c r="W105" t="str">
        <f>DATEDIF(Base_Data4[[#This Row],[JD received date]],Base_Data4[[#This Row],[Offer date]],"D")&amp; " Days "
&amp; DATEDIF(Base_Data4[[#This Row],[JD received date]],Base_Data4[[#This Row],[Offer date]],"M")&amp; " Months and "
&amp;DATEDIF(Base_Data4[[#This Row],[JD received date]],Base_Data4[[#This Row],[Offer date]],"Y")&amp; " Years"</f>
        <v>64 Days 2 Months and 0 Years</v>
      </c>
      <c r="X105" t="str">
        <f>IF(Base_Data4[[#This Row],[Offer Drop Date(if any)]]="","",
IF(ISNUMBER(Base_Data4[[#This Row],[Offer Drop Date(if any)]]),
"Q" &amp;ROUNDUP(MONTH(Base_Data4[[#This Row],[Offer Drop Date(if any)]]/3),0),""))</f>
        <v>Q4</v>
      </c>
      <c r="Y105" t="str">
        <f>IF(AND(Base_Data4[[#This Row],[DOJ]]&lt;&gt;"",Base_Data4[[#This Row],[DOJ]]&lt;=Base_Data4[[#This Row],[JD received date]]+120),"Yes","No")</f>
        <v>No</v>
      </c>
      <c r="Z105" t="str">
        <f>IF(OR(Base_Data4[[#This Row],[Source]]="Direct", Base_Data4[[#This Row],[Source]]="Referral"),"Internal Fill", "External Fill")</f>
        <v>Internal Fill</v>
      </c>
    </row>
    <row r="106" spans="1:26" x14ac:dyDescent="0.3">
      <c r="A106">
        <v>105</v>
      </c>
      <c r="B106" t="s">
        <v>41</v>
      </c>
      <c r="C106" t="s">
        <v>33</v>
      </c>
      <c r="D106" t="s">
        <v>31</v>
      </c>
      <c r="E106" t="s">
        <v>42</v>
      </c>
      <c r="F106" t="s">
        <v>84</v>
      </c>
      <c r="G106" t="s">
        <v>29</v>
      </c>
      <c r="H106" t="s">
        <v>24</v>
      </c>
      <c r="I106" s="13">
        <v>45182</v>
      </c>
      <c r="J106" s="13">
        <v>45121</v>
      </c>
      <c r="K106" s="13">
        <v>45175</v>
      </c>
      <c r="L106" s="13" t="s">
        <v>19</v>
      </c>
      <c r="M106" s="13" t="s">
        <v>19</v>
      </c>
      <c r="N106" s="13" t="str">
        <f>"Quat"&amp;ROUNDUP(MONTH(Base_Data4[[#This Row],[DOJ]])/3,0)</f>
        <v>Quat3</v>
      </c>
      <c r="O106" t="str">
        <f>TEXT(Base_Data4[[#This Row],[Offer date]],"YYY")</f>
        <v>2023</v>
      </c>
      <c r="P106" t="str">
        <f>TEXT(Base_Data4[[#This Row],[Offer date]],"MMM")</f>
        <v>Sep</v>
      </c>
      <c r="Q106" t="str">
        <f>"Q"&amp;ROUNDUP(MONTH(Base_Data4[[#This Row],[Offer date]])/3,0)</f>
        <v>Q3</v>
      </c>
      <c r="R106" t="str">
        <f>TEXT(Base_Data4[[#This Row],[DOJ]],"MMM")</f>
        <v>Sep</v>
      </c>
      <c r="S106" t="str">
        <f>"Q"&amp;ROUNDUP(MONTH(Base_Data4[[#This Row],[DOJ]])/3,0)</f>
        <v>Q3</v>
      </c>
      <c r="T106" t="str">
        <f>DATEDIF(Base_Data4[[#This Row],[Offer date]],Base_Data4[[#This Row],[DOJ]],"MD")&amp; "Days"</f>
        <v>7Days</v>
      </c>
      <c r="U106" t="str">
        <f>DATEDIF(Base_Data4[[#This Row],[JD received date]],Base_Data4[[#This Row],[Offer date]],"D")&amp;"D"</f>
        <v>54D</v>
      </c>
      <c r="V106" s="12" t="str">
        <f>DATEDIF(Base_Data4[[#This Row],[JD received date]],Base_Data4[[#This Row],[DOJ]],"mD")&amp; " Days "
&amp;DATEDIF(Base_Data4[[#This Row],[JD received date]],Base_Data4[[#This Row],[DOJ]],"YM")&amp; " Months and "
&amp;DATEDIF(Base_Data4[[#This Row],[JD received date]],Base_Data4[[#This Row],[DOJ]],"Y") &amp;" Years"</f>
        <v>30 Days 1 Months and 0 Years</v>
      </c>
      <c r="W106" t="str">
        <f>DATEDIF(Base_Data4[[#This Row],[JD received date]],Base_Data4[[#This Row],[Offer date]],"D")&amp; " Days "
&amp; DATEDIF(Base_Data4[[#This Row],[JD received date]],Base_Data4[[#This Row],[Offer date]],"M")&amp; " Months and "
&amp;DATEDIF(Base_Data4[[#This Row],[JD received date]],Base_Data4[[#This Row],[Offer date]],"Y")&amp; " Years"</f>
        <v>54 Days 1 Months and 0 Years</v>
      </c>
      <c r="X106" t="str">
        <f>IF(Base_Data4[[#This Row],[Offer Drop Date(if any)]]="","",
IF(ISNUMBER(Base_Data4[[#This Row],[Offer Drop Date(if any)]]),
"Q" &amp;ROUNDUP(MONTH(Base_Data4[[#This Row],[Offer Drop Date(if any)]]/3),0),""))</f>
        <v/>
      </c>
      <c r="Y106" t="str">
        <f>IF(AND(Base_Data4[[#This Row],[DOJ]]&lt;&gt;"",Base_Data4[[#This Row],[DOJ]]&lt;=Base_Data4[[#This Row],[JD received date]]+120),"Yes","No")</f>
        <v>Yes</v>
      </c>
      <c r="Z106" t="str">
        <f>IF(OR(Base_Data4[[#This Row],[Source]]="Direct", Base_Data4[[#This Row],[Source]]="Referral"),"Internal Fill", "External Fill")</f>
        <v>External Fill</v>
      </c>
    </row>
    <row r="107" spans="1:26" x14ac:dyDescent="0.3">
      <c r="A107">
        <v>106</v>
      </c>
      <c r="B107" t="s">
        <v>40</v>
      </c>
      <c r="C107" t="s">
        <v>20</v>
      </c>
      <c r="D107" t="s">
        <v>21</v>
      </c>
      <c r="E107" t="s">
        <v>44</v>
      </c>
      <c r="F107" t="s">
        <v>85</v>
      </c>
      <c r="G107" t="s">
        <v>23</v>
      </c>
      <c r="H107" t="s">
        <v>24</v>
      </c>
      <c r="I107" s="13">
        <v>45264</v>
      </c>
      <c r="J107" s="13">
        <v>45145</v>
      </c>
      <c r="K107" s="13">
        <v>45174</v>
      </c>
      <c r="L107" s="13" t="s">
        <v>19</v>
      </c>
      <c r="M107" s="13" t="s">
        <v>19</v>
      </c>
      <c r="N107" s="13" t="str">
        <f>"Quat"&amp;ROUNDUP(MONTH(Base_Data4[[#This Row],[DOJ]])/3,0)</f>
        <v>Quat4</v>
      </c>
      <c r="O107" t="str">
        <f>TEXT(Base_Data4[[#This Row],[Offer date]],"YYY")</f>
        <v>2023</v>
      </c>
      <c r="P107" t="str">
        <f>TEXT(Base_Data4[[#This Row],[Offer date]],"MMM")</f>
        <v>Sep</v>
      </c>
      <c r="Q107" t="str">
        <f>"Q"&amp;ROUNDUP(MONTH(Base_Data4[[#This Row],[Offer date]])/3,0)</f>
        <v>Q3</v>
      </c>
      <c r="R107" t="str">
        <f>TEXT(Base_Data4[[#This Row],[DOJ]],"MMM")</f>
        <v>Dec</v>
      </c>
      <c r="S107" t="str">
        <f>"Q"&amp;ROUNDUP(MONTH(Base_Data4[[#This Row],[DOJ]])/3,0)</f>
        <v>Q4</v>
      </c>
      <c r="T107" t="str">
        <f>DATEDIF(Base_Data4[[#This Row],[Offer date]],Base_Data4[[#This Row],[DOJ]],"MD")&amp; "Days"</f>
        <v>29Days</v>
      </c>
      <c r="U107" t="str">
        <f>DATEDIF(Base_Data4[[#This Row],[JD received date]],Base_Data4[[#This Row],[Offer date]],"D")&amp;"D"</f>
        <v>29D</v>
      </c>
      <c r="V107" s="12" t="str">
        <f>DATEDIF(Base_Data4[[#This Row],[JD received date]],Base_Data4[[#This Row],[DOJ]],"mD")&amp; " Days "
&amp;DATEDIF(Base_Data4[[#This Row],[JD received date]],Base_Data4[[#This Row],[DOJ]],"YM")&amp; " Months and "
&amp;DATEDIF(Base_Data4[[#This Row],[JD received date]],Base_Data4[[#This Row],[DOJ]],"Y") &amp;" Years"</f>
        <v>27 Days 3 Months and 0 Years</v>
      </c>
      <c r="W107" t="str">
        <f>DATEDIF(Base_Data4[[#This Row],[JD received date]],Base_Data4[[#This Row],[Offer date]],"D")&amp; " Days "
&amp; DATEDIF(Base_Data4[[#This Row],[JD received date]],Base_Data4[[#This Row],[Offer date]],"M")&amp; " Months and "
&amp;DATEDIF(Base_Data4[[#This Row],[JD received date]],Base_Data4[[#This Row],[Offer date]],"Y")&amp; " Years"</f>
        <v>29 Days 0 Months and 0 Years</v>
      </c>
      <c r="X107" t="str">
        <f>IF(Base_Data4[[#This Row],[Offer Drop Date(if any)]]="","",
IF(ISNUMBER(Base_Data4[[#This Row],[Offer Drop Date(if any)]]),
"Q" &amp;ROUNDUP(MONTH(Base_Data4[[#This Row],[Offer Drop Date(if any)]]/3),0),""))</f>
        <v/>
      </c>
      <c r="Y107" t="str">
        <f>IF(AND(Base_Data4[[#This Row],[DOJ]]&lt;&gt;"",Base_Data4[[#This Row],[DOJ]]&lt;=Base_Data4[[#This Row],[JD received date]]+120),"Yes","No")</f>
        <v>Yes</v>
      </c>
      <c r="Z107" t="str">
        <f>IF(OR(Base_Data4[[#This Row],[Source]]="Direct", Base_Data4[[#This Row],[Source]]="Referral"),"Internal Fill", "External Fill")</f>
        <v>Internal Fill</v>
      </c>
    </row>
    <row r="108" spans="1:26" x14ac:dyDescent="0.3">
      <c r="A108">
        <v>107</v>
      </c>
      <c r="B108" t="s">
        <v>38</v>
      </c>
      <c r="C108" t="s">
        <v>32</v>
      </c>
      <c r="D108" t="s">
        <v>31</v>
      </c>
      <c r="E108" t="s">
        <v>42</v>
      </c>
      <c r="F108" t="s">
        <v>85</v>
      </c>
      <c r="G108" t="s">
        <v>23</v>
      </c>
      <c r="H108" t="s">
        <v>24</v>
      </c>
      <c r="I108" s="13">
        <v>45215</v>
      </c>
      <c r="J108" s="13">
        <v>45133</v>
      </c>
      <c r="K108" s="13">
        <v>45175</v>
      </c>
      <c r="L108" s="13" t="s">
        <v>19</v>
      </c>
      <c r="M108" s="13" t="s">
        <v>19</v>
      </c>
      <c r="N108" s="13" t="str">
        <f>"Quat"&amp;ROUNDUP(MONTH(Base_Data4[[#This Row],[DOJ]])/3,0)</f>
        <v>Quat4</v>
      </c>
      <c r="O108" t="str">
        <f>TEXT(Base_Data4[[#This Row],[Offer date]],"YYY")</f>
        <v>2023</v>
      </c>
      <c r="P108" t="str">
        <f>TEXT(Base_Data4[[#This Row],[Offer date]],"MMM")</f>
        <v>Sep</v>
      </c>
      <c r="Q108" t="str">
        <f>"Q"&amp;ROUNDUP(MONTH(Base_Data4[[#This Row],[Offer date]])/3,0)</f>
        <v>Q3</v>
      </c>
      <c r="R108" t="str">
        <f>TEXT(Base_Data4[[#This Row],[DOJ]],"MMM")</f>
        <v>Oct</v>
      </c>
      <c r="S108" t="str">
        <f>"Q"&amp;ROUNDUP(MONTH(Base_Data4[[#This Row],[DOJ]])/3,0)</f>
        <v>Q4</v>
      </c>
      <c r="T108" t="str">
        <f>DATEDIF(Base_Data4[[#This Row],[Offer date]],Base_Data4[[#This Row],[DOJ]],"MD")&amp; "Days"</f>
        <v>10Days</v>
      </c>
      <c r="U108" t="str">
        <f>DATEDIF(Base_Data4[[#This Row],[JD received date]],Base_Data4[[#This Row],[Offer date]],"D")&amp;"D"</f>
        <v>42D</v>
      </c>
      <c r="V108" s="12" t="str">
        <f>DATEDIF(Base_Data4[[#This Row],[JD received date]],Base_Data4[[#This Row],[DOJ]],"mD")&amp; " Days "
&amp;DATEDIF(Base_Data4[[#This Row],[JD received date]],Base_Data4[[#This Row],[DOJ]],"YM")&amp; " Months and "
&amp;DATEDIF(Base_Data4[[#This Row],[JD received date]],Base_Data4[[#This Row],[DOJ]],"Y") &amp;" Years"</f>
        <v>20 Days 2 Months and 0 Years</v>
      </c>
      <c r="W108" t="str">
        <f>DATEDIF(Base_Data4[[#This Row],[JD received date]],Base_Data4[[#This Row],[Offer date]],"D")&amp; " Days "
&amp; DATEDIF(Base_Data4[[#This Row],[JD received date]],Base_Data4[[#This Row],[Offer date]],"M")&amp; " Months and "
&amp;DATEDIF(Base_Data4[[#This Row],[JD received date]],Base_Data4[[#This Row],[Offer date]],"Y")&amp; " Years"</f>
        <v>42 Days 1 Months and 0 Years</v>
      </c>
      <c r="X108" t="str">
        <f>IF(Base_Data4[[#This Row],[Offer Drop Date(if any)]]="","",
IF(ISNUMBER(Base_Data4[[#This Row],[Offer Drop Date(if any)]]),
"Q" &amp;ROUNDUP(MONTH(Base_Data4[[#This Row],[Offer Drop Date(if any)]]/3),0),""))</f>
        <v/>
      </c>
      <c r="Y108" t="str">
        <f>IF(AND(Base_Data4[[#This Row],[DOJ]]&lt;&gt;"",Base_Data4[[#This Row],[DOJ]]&lt;=Base_Data4[[#This Row],[JD received date]]+120),"Yes","No")</f>
        <v>Yes</v>
      </c>
      <c r="Z108" t="str">
        <f>IF(OR(Base_Data4[[#This Row],[Source]]="Direct", Base_Data4[[#This Row],[Source]]="Referral"),"Internal Fill", "External Fill")</f>
        <v>Internal Fill</v>
      </c>
    </row>
    <row r="109" spans="1:26" x14ac:dyDescent="0.3">
      <c r="A109">
        <v>108</v>
      </c>
      <c r="B109" t="s">
        <v>38</v>
      </c>
      <c r="C109" t="s">
        <v>32</v>
      </c>
      <c r="D109" t="s">
        <v>31</v>
      </c>
      <c r="E109" t="s">
        <v>42</v>
      </c>
      <c r="F109" t="s">
        <v>85</v>
      </c>
      <c r="G109" t="s">
        <v>23</v>
      </c>
      <c r="H109" t="s">
        <v>24</v>
      </c>
      <c r="I109" s="13">
        <v>45180</v>
      </c>
      <c r="J109" s="13">
        <v>45162</v>
      </c>
      <c r="K109" s="13">
        <v>45175</v>
      </c>
      <c r="L109" s="13" t="s">
        <v>19</v>
      </c>
      <c r="M109" s="13" t="s">
        <v>19</v>
      </c>
      <c r="N109" s="13" t="str">
        <f>"Quat"&amp;ROUNDUP(MONTH(Base_Data4[[#This Row],[DOJ]])/3,0)</f>
        <v>Quat3</v>
      </c>
      <c r="O109" t="str">
        <f>TEXT(Base_Data4[[#This Row],[Offer date]],"YYY")</f>
        <v>2023</v>
      </c>
      <c r="P109" t="str">
        <f>TEXT(Base_Data4[[#This Row],[Offer date]],"MMM")</f>
        <v>Sep</v>
      </c>
      <c r="Q109" t="str">
        <f>"Q"&amp;ROUNDUP(MONTH(Base_Data4[[#This Row],[Offer date]])/3,0)</f>
        <v>Q3</v>
      </c>
      <c r="R109" t="str">
        <f>TEXT(Base_Data4[[#This Row],[DOJ]],"MMM")</f>
        <v>Sep</v>
      </c>
      <c r="S109" t="str">
        <f>"Q"&amp;ROUNDUP(MONTH(Base_Data4[[#This Row],[DOJ]])/3,0)</f>
        <v>Q3</v>
      </c>
      <c r="T109" t="str">
        <f>DATEDIF(Base_Data4[[#This Row],[Offer date]],Base_Data4[[#This Row],[DOJ]],"MD")&amp; "Days"</f>
        <v>5Days</v>
      </c>
      <c r="U109" t="str">
        <f>DATEDIF(Base_Data4[[#This Row],[JD received date]],Base_Data4[[#This Row],[Offer date]],"D")&amp;"D"</f>
        <v>13D</v>
      </c>
      <c r="V109" s="12" t="str">
        <f>DATEDIF(Base_Data4[[#This Row],[JD received date]],Base_Data4[[#This Row],[DOJ]],"mD")&amp; " Days "
&amp;DATEDIF(Base_Data4[[#This Row],[JD received date]],Base_Data4[[#This Row],[DOJ]],"YM")&amp; " Months and "
&amp;DATEDIF(Base_Data4[[#This Row],[JD received date]],Base_Data4[[#This Row],[DOJ]],"Y") &amp;" Years"</f>
        <v>18 Days 0 Months and 0 Years</v>
      </c>
      <c r="W109" t="str">
        <f>DATEDIF(Base_Data4[[#This Row],[JD received date]],Base_Data4[[#This Row],[Offer date]],"D")&amp; " Days "
&amp; DATEDIF(Base_Data4[[#This Row],[JD received date]],Base_Data4[[#This Row],[Offer date]],"M")&amp; " Months and "
&amp;DATEDIF(Base_Data4[[#This Row],[JD received date]],Base_Data4[[#This Row],[Offer date]],"Y")&amp; " Years"</f>
        <v>13 Days 0 Months and 0 Years</v>
      </c>
      <c r="X109" t="str">
        <f>IF(Base_Data4[[#This Row],[Offer Drop Date(if any)]]="","",
IF(ISNUMBER(Base_Data4[[#This Row],[Offer Drop Date(if any)]]),
"Q" &amp;ROUNDUP(MONTH(Base_Data4[[#This Row],[Offer Drop Date(if any)]]/3),0),""))</f>
        <v/>
      </c>
      <c r="Y109" t="str">
        <f>IF(AND(Base_Data4[[#This Row],[DOJ]]&lt;&gt;"",Base_Data4[[#This Row],[DOJ]]&lt;=Base_Data4[[#This Row],[JD received date]]+120),"Yes","No")</f>
        <v>Yes</v>
      </c>
      <c r="Z109" t="str">
        <f>IF(OR(Base_Data4[[#This Row],[Source]]="Direct", Base_Data4[[#This Row],[Source]]="Referral"),"Internal Fill", "External Fill")</f>
        <v>Internal Fill</v>
      </c>
    </row>
    <row r="110" spans="1:26" x14ac:dyDescent="0.3">
      <c r="A110">
        <v>109</v>
      </c>
      <c r="B110" t="s">
        <v>40</v>
      </c>
      <c r="C110" t="s">
        <v>20</v>
      </c>
      <c r="D110" t="s">
        <v>21</v>
      </c>
      <c r="E110" t="s">
        <v>42</v>
      </c>
      <c r="F110" t="s">
        <v>84</v>
      </c>
      <c r="G110" t="s">
        <v>23</v>
      </c>
      <c r="H110" t="s">
        <v>24</v>
      </c>
      <c r="I110" s="13">
        <v>45282</v>
      </c>
      <c r="J110" s="13">
        <v>45170</v>
      </c>
      <c r="K110" s="13">
        <v>45176</v>
      </c>
      <c r="L110" s="13" t="s">
        <v>19</v>
      </c>
      <c r="M110" s="13" t="s">
        <v>19</v>
      </c>
      <c r="N110" s="13" t="str">
        <f>"Quat"&amp;ROUNDUP(MONTH(Base_Data4[[#This Row],[DOJ]])/3,0)</f>
        <v>Quat4</v>
      </c>
      <c r="O110" t="str">
        <f>TEXT(Base_Data4[[#This Row],[Offer date]],"YYY")</f>
        <v>2023</v>
      </c>
      <c r="P110" t="str">
        <f>TEXT(Base_Data4[[#This Row],[Offer date]],"MMM")</f>
        <v>Sep</v>
      </c>
      <c r="Q110" t="str">
        <f>"Q"&amp;ROUNDUP(MONTH(Base_Data4[[#This Row],[Offer date]])/3,0)</f>
        <v>Q3</v>
      </c>
      <c r="R110" t="str">
        <f>TEXT(Base_Data4[[#This Row],[DOJ]],"MMM")</f>
        <v>Dec</v>
      </c>
      <c r="S110" t="str">
        <f>"Q"&amp;ROUNDUP(MONTH(Base_Data4[[#This Row],[DOJ]])/3,0)</f>
        <v>Q4</v>
      </c>
      <c r="T110" t="str">
        <f>DATEDIF(Base_Data4[[#This Row],[Offer date]],Base_Data4[[#This Row],[DOJ]],"MD")&amp; "Days"</f>
        <v>15Days</v>
      </c>
      <c r="U110" t="str">
        <f>DATEDIF(Base_Data4[[#This Row],[JD received date]],Base_Data4[[#This Row],[Offer date]],"D")&amp;"D"</f>
        <v>6D</v>
      </c>
      <c r="V110" s="12" t="str">
        <f>DATEDIF(Base_Data4[[#This Row],[JD received date]],Base_Data4[[#This Row],[DOJ]],"mD")&amp; " Days "
&amp;DATEDIF(Base_Data4[[#This Row],[JD received date]],Base_Data4[[#This Row],[DOJ]],"YM")&amp; " Months and "
&amp;DATEDIF(Base_Data4[[#This Row],[JD received date]],Base_Data4[[#This Row],[DOJ]],"Y") &amp;" Years"</f>
        <v>21 Days 3 Months and 0 Years</v>
      </c>
      <c r="W110" t="str">
        <f>DATEDIF(Base_Data4[[#This Row],[JD received date]],Base_Data4[[#This Row],[Offer date]],"D")&amp; " Days "
&amp; DATEDIF(Base_Data4[[#This Row],[JD received date]],Base_Data4[[#This Row],[Offer date]],"M")&amp; " Months and "
&amp;DATEDIF(Base_Data4[[#This Row],[JD received date]],Base_Data4[[#This Row],[Offer date]],"Y")&amp; " Years"</f>
        <v>6 Days 0 Months and 0 Years</v>
      </c>
      <c r="X110" t="str">
        <f>IF(Base_Data4[[#This Row],[Offer Drop Date(if any)]]="","",
IF(ISNUMBER(Base_Data4[[#This Row],[Offer Drop Date(if any)]]),
"Q" &amp;ROUNDUP(MONTH(Base_Data4[[#This Row],[Offer Drop Date(if any)]]/3),0),""))</f>
        <v/>
      </c>
      <c r="Y110" t="str">
        <f>IF(AND(Base_Data4[[#This Row],[DOJ]]&lt;&gt;"",Base_Data4[[#This Row],[DOJ]]&lt;=Base_Data4[[#This Row],[JD received date]]+120),"Yes","No")</f>
        <v>Yes</v>
      </c>
      <c r="Z110" t="str">
        <f>IF(OR(Base_Data4[[#This Row],[Source]]="Direct", Base_Data4[[#This Row],[Source]]="Referral"),"Internal Fill", "External Fill")</f>
        <v>Internal Fill</v>
      </c>
    </row>
    <row r="111" spans="1:26" x14ac:dyDescent="0.3">
      <c r="A111">
        <v>110</v>
      </c>
      <c r="B111" t="s">
        <v>41</v>
      </c>
      <c r="C111" t="s">
        <v>20</v>
      </c>
      <c r="D111" t="s">
        <v>21</v>
      </c>
      <c r="E111" t="s">
        <v>42</v>
      </c>
      <c r="F111" t="s">
        <v>85</v>
      </c>
      <c r="G111" t="s">
        <v>23</v>
      </c>
      <c r="H111" t="s">
        <v>24</v>
      </c>
      <c r="I111" s="13">
        <v>45184</v>
      </c>
      <c r="J111" s="13">
        <v>45168</v>
      </c>
      <c r="K111" s="13">
        <v>45176</v>
      </c>
      <c r="L111" s="13" t="s">
        <v>19</v>
      </c>
      <c r="M111" s="13" t="s">
        <v>19</v>
      </c>
      <c r="N111" s="13" t="str">
        <f>"Quat"&amp;ROUNDUP(MONTH(Base_Data4[[#This Row],[DOJ]])/3,0)</f>
        <v>Quat3</v>
      </c>
      <c r="O111" t="str">
        <f>TEXT(Base_Data4[[#This Row],[Offer date]],"YYY")</f>
        <v>2023</v>
      </c>
      <c r="P111" t="str">
        <f>TEXT(Base_Data4[[#This Row],[Offer date]],"MMM")</f>
        <v>Sep</v>
      </c>
      <c r="Q111" t="str">
        <f>"Q"&amp;ROUNDUP(MONTH(Base_Data4[[#This Row],[Offer date]])/3,0)</f>
        <v>Q3</v>
      </c>
      <c r="R111" t="str">
        <f>TEXT(Base_Data4[[#This Row],[DOJ]],"MMM")</f>
        <v>Sep</v>
      </c>
      <c r="S111" t="str">
        <f>"Q"&amp;ROUNDUP(MONTH(Base_Data4[[#This Row],[DOJ]])/3,0)</f>
        <v>Q3</v>
      </c>
      <c r="T111" t="str">
        <f>DATEDIF(Base_Data4[[#This Row],[Offer date]],Base_Data4[[#This Row],[DOJ]],"MD")&amp; "Days"</f>
        <v>8Days</v>
      </c>
      <c r="U111" t="str">
        <f>DATEDIF(Base_Data4[[#This Row],[JD received date]],Base_Data4[[#This Row],[Offer date]],"D")&amp;"D"</f>
        <v>8D</v>
      </c>
      <c r="V111" s="12" t="str">
        <f>DATEDIF(Base_Data4[[#This Row],[JD received date]],Base_Data4[[#This Row],[DOJ]],"mD")&amp; " Days "
&amp;DATEDIF(Base_Data4[[#This Row],[JD received date]],Base_Data4[[#This Row],[DOJ]],"YM")&amp; " Months and "
&amp;DATEDIF(Base_Data4[[#This Row],[JD received date]],Base_Data4[[#This Row],[DOJ]],"Y") &amp;" Years"</f>
        <v>16 Days 0 Months and 0 Years</v>
      </c>
      <c r="W111" t="str">
        <f>DATEDIF(Base_Data4[[#This Row],[JD received date]],Base_Data4[[#This Row],[Offer date]],"D")&amp; " Days "
&amp; DATEDIF(Base_Data4[[#This Row],[JD received date]],Base_Data4[[#This Row],[Offer date]],"M")&amp; " Months and "
&amp;DATEDIF(Base_Data4[[#This Row],[JD received date]],Base_Data4[[#This Row],[Offer date]],"Y")&amp; " Years"</f>
        <v>8 Days 0 Months and 0 Years</v>
      </c>
      <c r="X111" t="str">
        <f>IF(Base_Data4[[#This Row],[Offer Drop Date(if any)]]="","",
IF(ISNUMBER(Base_Data4[[#This Row],[Offer Drop Date(if any)]]),
"Q" &amp;ROUNDUP(MONTH(Base_Data4[[#This Row],[Offer Drop Date(if any)]]/3),0),""))</f>
        <v/>
      </c>
      <c r="Y111" t="str">
        <f>IF(AND(Base_Data4[[#This Row],[DOJ]]&lt;&gt;"",Base_Data4[[#This Row],[DOJ]]&lt;=Base_Data4[[#This Row],[JD received date]]+120),"Yes","No")</f>
        <v>Yes</v>
      </c>
      <c r="Z111" t="str">
        <f>IF(OR(Base_Data4[[#This Row],[Source]]="Direct", Base_Data4[[#This Row],[Source]]="Referral"),"Internal Fill", "External Fill")</f>
        <v>Internal Fill</v>
      </c>
    </row>
    <row r="112" spans="1:26" x14ac:dyDescent="0.3">
      <c r="A112">
        <v>111</v>
      </c>
      <c r="B112" t="s">
        <v>39</v>
      </c>
      <c r="C112" t="s">
        <v>32</v>
      </c>
      <c r="D112" t="s">
        <v>31</v>
      </c>
      <c r="E112" t="s">
        <v>42</v>
      </c>
      <c r="F112" t="s">
        <v>85</v>
      </c>
      <c r="G112" t="s">
        <v>28</v>
      </c>
      <c r="H112" t="s">
        <v>24</v>
      </c>
      <c r="I112" s="13">
        <v>45208</v>
      </c>
      <c r="J112" s="13">
        <v>45106</v>
      </c>
      <c r="K112" s="13">
        <v>45177</v>
      </c>
      <c r="L112" s="13" t="s">
        <v>19</v>
      </c>
      <c r="M112" s="13" t="s">
        <v>19</v>
      </c>
      <c r="N112" s="13" t="str">
        <f>"Quat"&amp;ROUNDUP(MONTH(Base_Data4[[#This Row],[DOJ]])/3,0)</f>
        <v>Quat4</v>
      </c>
      <c r="O112" t="str">
        <f>TEXT(Base_Data4[[#This Row],[Offer date]],"YYY")</f>
        <v>2023</v>
      </c>
      <c r="P112" t="str">
        <f>TEXT(Base_Data4[[#This Row],[Offer date]],"MMM")</f>
        <v>Sep</v>
      </c>
      <c r="Q112" t="str">
        <f>"Q"&amp;ROUNDUP(MONTH(Base_Data4[[#This Row],[Offer date]])/3,0)</f>
        <v>Q3</v>
      </c>
      <c r="R112" t="str">
        <f>TEXT(Base_Data4[[#This Row],[DOJ]],"MMM")</f>
        <v>Oct</v>
      </c>
      <c r="S112" t="str">
        <f>"Q"&amp;ROUNDUP(MONTH(Base_Data4[[#This Row],[DOJ]])/3,0)</f>
        <v>Q4</v>
      </c>
      <c r="T112" t="str">
        <f>DATEDIF(Base_Data4[[#This Row],[Offer date]],Base_Data4[[#This Row],[DOJ]],"MD")&amp; "Days"</f>
        <v>1Days</v>
      </c>
      <c r="U112" t="str">
        <f>DATEDIF(Base_Data4[[#This Row],[JD received date]],Base_Data4[[#This Row],[Offer date]],"D")&amp;"D"</f>
        <v>71D</v>
      </c>
      <c r="V112" s="12" t="str">
        <f>DATEDIF(Base_Data4[[#This Row],[JD received date]],Base_Data4[[#This Row],[DOJ]],"mD")&amp; " Days "
&amp;DATEDIF(Base_Data4[[#This Row],[JD received date]],Base_Data4[[#This Row],[DOJ]],"YM")&amp; " Months and "
&amp;DATEDIF(Base_Data4[[#This Row],[JD received date]],Base_Data4[[#This Row],[DOJ]],"Y") &amp;" Years"</f>
        <v>10 Days 3 Months and 0 Years</v>
      </c>
      <c r="W112" t="str">
        <f>DATEDIF(Base_Data4[[#This Row],[JD received date]],Base_Data4[[#This Row],[Offer date]],"D")&amp; " Days "
&amp; DATEDIF(Base_Data4[[#This Row],[JD received date]],Base_Data4[[#This Row],[Offer date]],"M")&amp; " Months and "
&amp;DATEDIF(Base_Data4[[#This Row],[JD received date]],Base_Data4[[#This Row],[Offer date]],"Y")&amp; " Years"</f>
        <v>71 Days 2 Months and 0 Years</v>
      </c>
      <c r="X112" t="str">
        <f>IF(Base_Data4[[#This Row],[Offer Drop Date(if any)]]="","",
IF(ISNUMBER(Base_Data4[[#This Row],[Offer Drop Date(if any)]]),
"Q" &amp;ROUNDUP(MONTH(Base_Data4[[#This Row],[Offer Drop Date(if any)]]/3),0),""))</f>
        <v/>
      </c>
      <c r="Y112" t="str">
        <f>IF(AND(Base_Data4[[#This Row],[DOJ]]&lt;&gt;"",Base_Data4[[#This Row],[DOJ]]&lt;=Base_Data4[[#This Row],[JD received date]]+120),"Yes","No")</f>
        <v>Yes</v>
      </c>
      <c r="Z112" t="str">
        <f>IF(OR(Base_Data4[[#This Row],[Source]]="Direct", Base_Data4[[#This Row],[Source]]="Referral"),"Internal Fill", "External Fill")</f>
        <v>Internal Fill</v>
      </c>
    </row>
    <row r="113" spans="1:26" x14ac:dyDescent="0.3">
      <c r="A113">
        <v>112</v>
      </c>
      <c r="B113" t="s">
        <v>38</v>
      </c>
      <c r="C113" t="s">
        <v>20</v>
      </c>
      <c r="D113" t="s">
        <v>21</v>
      </c>
      <c r="E113" t="s">
        <v>43</v>
      </c>
      <c r="F113" t="s">
        <v>84</v>
      </c>
      <c r="G113" t="s">
        <v>23</v>
      </c>
      <c r="H113" t="s">
        <v>24</v>
      </c>
      <c r="I113" s="13">
        <v>45259</v>
      </c>
      <c r="J113" s="13">
        <v>45146</v>
      </c>
      <c r="K113" s="13">
        <v>45180</v>
      </c>
      <c r="L113" s="13" t="s">
        <v>19</v>
      </c>
      <c r="M113" s="13" t="s">
        <v>19</v>
      </c>
      <c r="N113" s="13" t="str">
        <f>"Quat"&amp;ROUNDUP(MONTH(Base_Data4[[#This Row],[DOJ]])/3,0)</f>
        <v>Quat4</v>
      </c>
      <c r="O113" t="str">
        <f>TEXT(Base_Data4[[#This Row],[Offer date]],"YYY")</f>
        <v>2023</v>
      </c>
      <c r="P113" t="str">
        <f>TEXT(Base_Data4[[#This Row],[Offer date]],"MMM")</f>
        <v>Sep</v>
      </c>
      <c r="Q113" t="str">
        <f>"Q"&amp;ROUNDUP(MONTH(Base_Data4[[#This Row],[Offer date]])/3,0)</f>
        <v>Q3</v>
      </c>
      <c r="R113" t="str">
        <f>TEXT(Base_Data4[[#This Row],[DOJ]],"MMM")</f>
        <v>Nov</v>
      </c>
      <c r="S113" t="str">
        <f>"Q"&amp;ROUNDUP(MONTH(Base_Data4[[#This Row],[DOJ]])/3,0)</f>
        <v>Q4</v>
      </c>
      <c r="T113" t="str">
        <f>DATEDIF(Base_Data4[[#This Row],[Offer date]],Base_Data4[[#This Row],[DOJ]],"MD")&amp; "Days"</f>
        <v>18Days</v>
      </c>
      <c r="U113" t="str">
        <f>DATEDIF(Base_Data4[[#This Row],[JD received date]],Base_Data4[[#This Row],[Offer date]],"D")&amp;"D"</f>
        <v>34D</v>
      </c>
      <c r="V113" s="12" t="str">
        <f>DATEDIF(Base_Data4[[#This Row],[JD received date]],Base_Data4[[#This Row],[DOJ]],"mD")&amp; " Days "
&amp;DATEDIF(Base_Data4[[#This Row],[JD received date]],Base_Data4[[#This Row],[DOJ]],"YM")&amp; " Months and "
&amp;DATEDIF(Base_Data4[[#This Row],[JD received date]],Base_Data4[[#This Row],[DOJ]],"Y") &amp;" Years"</f>
        <v>21 Days 3 Months and 0 Years</v>
      </c>
      <c r="W113" t="str">
        <f>DATEDIF(Base_Data4[[#This Row],[JD received date]],Base_Data4[[#This Row],[Offer date]],"D")&amp; " Days "
&amp; DATEDIF(Base_Data4[[#This Row],[JD received date]],Base_Data4[[#This Row],[Offer date]],"M")&amp; " Months and "
&amp;DATEDIF(Base_Data4[[#This Row],[JD received date]],Base_Data4[[#This Row],[Offer date]],"Y")&amp; " Years"</f>
        <v>34 Days 1 Months and 0 Years</v>
      </c>
      <c r="X113" t="str">
        <f>IF(Base_Data4[[#This Row],[Offer Drop Date(if any)]]="","",
IF(ISNUMBER(Base_Data4[[#This Row],[Offer Drop Date(if any)]]),
"Q" &amp;ROUNDUP(MONTH(Base_Data4[[#This Row],[Offer Drop Date(if any)]]/3),0),""))</f>
        <v/>
      </c>
      <c r="Y113" t="str">
        <f>IF(AND(Base_Data4[[#This Row],[DOJ]]&lt;&gt;"",Base_Data4[[#This Row],[DOJ]]&lt;=Base_Data4[[#This Row],[JD received date]]+120),"Yes","No")</f>
        <v>Yes</v>
      </c>
      <c r="Z113" t="str">
        <f>IF(OR(Base_Data4[[#This Row],[Source]]="Direct", Base_Data4[[#This Row],[Source]]="Referral"),"Internal Fill", "External Fill")</f>
        <v>Internal Fill</v>
      </c>
    </row>
    <row r="114" spans="1:26" x14ac:dyDescent="0.3">
      <c r="A114">
        <v>113</v>
      </c>
      <c r="B114" t="s">
        <v>41</v>
      </c>
      <c r="C114" t="s">
        <v>33</v>
      </c>
      <c r="D114" t="s">
        <v>31</v>
      </c>
      <c r="E114" t="s">
        <v>43</v>
      </c>
      <c r="F114" t="s">
        <v>84</v>
      </c>
      <c r="G114" t="s">
        <v>23</v>
      </c>
      <c r="H114" t="s">
        <v>24</v>
      </c>
      <c r="I114" s="13">
        <v>45182</v>
      </c>
      <c r="J114" s="13">
        <v>45163</v>
      </c>
      <c r="K114" s="13">
        <v>45178</v>
      </c>
      <c r="L114" s="13" t="s">
        <v>19</v>
      </c>
      <c r="M114" s="13" t="s">
        <v>19</v>
      </c>
      <c r="N114" s="13" t="str">
        <f>"Quat"&amp;ROUNDUP(MONTH(Base_Data4[[#This Row],[DOJ]])/3,0)</f>
        <v>Quat3</v>
      </c>
      <c r="O114" t="str">
        <f>TEXT(Base_Data4[[#This Row],[Offer date]],"YYY")</f>
        <v>2023</v>
      </c>
      <c r="P114" t="str">
        <f>TEXT(Base_Data4[[#This Row],[Offer date]],"MMM")</f>
        <v>Sep</v>
      </c>
      <c r="Q114" t="str">
        <f>"Q"&amp;ROUNDUP(MONTH(Base_Data4[[#This Row],[Offer date]])/3,0)</f>
        <v>Q3</v>
      </c>
      <c r="R114" t="str">
        <f>TEXT(Base_Data4[[#This Row],[DOJ]],"MMM")</f>
        <v>Sep</v>
      </c>
      <c r="S114" t="str">
        <f>"Q"&amp;ROUNDUP(MONTH(Base_Data4[[#This Row],[DOJ]])/3,0)</f>
        <v>Q3</v>
      </c>
      <c r="T114" t="str">
        <f>DATEDIF(Base_Data4[[#This Row],[Offer date]],Base_Data4[[#This Row],[DOJ]],"MD")&amp; "Days"</f>
        <v>4Days</v>
      </c>
      <c r="U114" t="str">
        <f>DATEDIF(Base_Data4[[#This Row],[JD received date]],Base_Data4[[#This Row],[Offer date]],"D")&amp;"D"</f>
        <v>15D</v>
      </c>
      <c r="V114" s="12" t="str">
        <f>DATEDIF(Base_Data4[[#This Row],[JD received date]],Base_Data4[[#This Row],[DOJ]],"mD")&amp; " Days "
&amp;DATEDIF(Base_Data4[[#This Row],[JD received date]],Base_Data4[[#This Row],[DOJ]],"YM")&amp; " Months and "
&amp;DATEDIF(Base_Data4[[#This Row],[JD received date]],Base_Data4[[#This Row],[DOJ]],"Y") &amp;" Years"</f>
        <v>19 Days 0 Months and 0 Years</v>
      </c>
      <c r="W114" t="str">
        <f>DATEDIF(Base_Data4[[#This Row],[JD received date]],Base_Data4[[#This Row],[Offer date]],"D")&amp; " Days "
&amp; DATEDIF(Base_Data4[[#This Row],[JD received date]],Base_Data4[[#This Row],[Offer date]],"M")&amp; " Months and "
&amp;DATEDIF(Base_Data4[[#This Row],[JD received date]],Base_Data4[[#This Row],[Offer date]],"Y")&amp; " Years"</f>
        <v>15 Days 0 Months and 0 Years</v>
      </c>
      <c r="X114" t="str">
        <f>IF(Base_Data4[[#This Row],[Offer Drop Date(if any)]]="","",
IF(ISNUMBER(Base_Data4[[#This Row],[Offer Drop Date(if any)]]),
"Q" &amp;ROUNDUP(MONTH(Base_Data4[[#This Row],[Offer Drop Date(if any)]]/3),0),""))</f>
        <v/>
      </c>
      <c r="Y114" t="str">
        <f>IF(AND(Base_Data4[[#This Row],[DOJ]]&lt;&gt;"",Base_Data4[[#This Row],[DOJ]]&lt;=Base_Data4[[#This Row],[JD received date]]+120),"Yes","No")</f>
        <v>Yes</v>
      </c>
      <c r="Z114" t="str">
        <f>IF(OR(Base_Data4[[#This Row],[Source]]="Direct", Base_Data4[[#This Row],[Source]]="Referral"),"Internal Fill", "External Fill")</f>
        <v>Internal Fill</v>
      </c>
    </row>
    <row r="115" spans="1:26" x14ac:dyDescent="0.3">
      <c r="A115">
        <v>114</v>
      </c>
      <c r="B115" t="s">
        <v>38</v>
      </c>
      <c r="C115" t="s">
        <v>20</v>
      </c>
      <c r="D115" t="s">
        <v>21</v>
      </c>
      <c r="E115" t="s">
        <v>43</v>
      </c>
      <c r="F115" t="s">
        <v>84</v>
      </c>
      <c r="G115" t="s">
        <v>28</v>
      </c>
      <c r="H115" t="s">
        <v>24</v>
      </c>
      <c r="I115" s="13">
        <v>45245</v>
      </c>
      <c r="J115" s="13">
        <v>45128</v>
      </c>
      <c r="K115" s="13">
        <v>45181</v>
      </c>
      <c r="L115" s="13" t="s">
        <v>19</v>
      </c>
      <c r="M115" s="13" t="s">
        <v>19</v>
      </c>
      <c r="N115" s="13" t="str">
        <f>"Quat"&amp;ROUNDUP(MONTH(Base_Data4[[#This Row],[DOJ]])/3,0)</f>
        <v>Quat4</v>
      </c>
      <c r="O115" t="str">
        <f>TEXT(Base_Data4[[#This Row],[Offer date]],"YYY")</f>
        <v>2023</v>
      </c>
      <c r="P115" t="str">
        <f>TEXT(Base_Data4[[#This Row],[Offer date]],"MMM")</f>
        <v>Sep</v>
      </c>
      <c r="Q115" t="str">
        <f>"Q"&amp;ROUNDUP(MONTH(Base_Data4[[#This Row],[Offer date]])/3,0)</f>
        <v>Q3</v>
      </c>
      <c r="R115" t="str">
        <f>TEXT(Base_Data4[[#This Row],[DOJ]],"MMM")</f>
        <v>Nov</v>
      </c>
      <c r="S115" t="str">
        <f>"Q"&amp;ROUNDUP(MONTH(Base_Data4[[#This Row],[DOJ]])/3,0)</f>
        <v>Q4</v>
      </c>
      <c r="T115" t="str">
        <f>DATEDIF(Base_Data4[[#This Row],[Offer date]],Base_Data4[[#This Row],[DOJ]],"MD")&amp; "Days"</f>
        <v>3Days</v>
      </c>
      <c r="U115" t="str">
        <f>DATEDIF(Base_Data4[[#This Row],[JD received date]],Base_Data4[[#This Row],[Offer date]],"D")&amp;"D"</f>
        <v>53D</v>
      </c>
      <c r="V115" s="12" t="str">
        <f>DATEDIF(Base_Data4[[#This Row],[JD received date]],Base_Data4[[#This Row],[DOJ]],"mD")&amp; " Days "
&amp;DATEDIF(Base_Data4[[#This Row],[JD received date]],Base_Data4[[#This Row],[DOJ]],"YM")&amp; " Months and "
&amp;DATEDIF(Base_Data4[[#This Row],[JD received date]],Base_Data4[[#This Row],[DOJ]],"Y") &amp;" Years"</f>
        <v>25 Days 3 Months and 0 Years</v>
      </c>
      <c r="W115" t="str">
        <f>DATEDIF(Base_Data4[[#This Row],[JD received date]],Base_Data4[[#This Row],[Offer date]],"D")&amp; " Days "
&amp; DATEDIF(Base_Data4[[#This Row],[JD received date]],Base_Data4[[#This Row],[Offer date]],"M")&amp; " Months and "
&amp;DATEDIF(Base_Data4[[#This Row],[JD received date]],Base_Data4[[#This Row],[Offer date]],"Y")&amp; " Years"</f>
        <v>53 Days 1 Months and 0 Years</v>
      </c>
      <c r="X115" t="str">
        <f>IF(Base_Data4[[#This Row],[Offer Drop Date(if any)]]="","",
IF(ISNUMBER(Base_Data4[[#This Row],[Offer Drop Date(if any)]]),
"Q" &amp;ROUNDUP(MONTH(Base_Data4[[#This Row],[Offer Drop Date(if any)]]/3),0),""))</f>
        <v/>
      </c>
      <c r="Y115" t="str">
        <f>IF(AND(Base_Data4[[#This Row],[DOJ]]&lt;&gt;"",Base_Data4[[#This Row],[DOJ]]&lt;=Base_Data4[[#This Row],[JD received date]]+120),"Yes","No")</f>
        <v>Yes</v>
      </c>
      <c r="Z115" t="str">
        <f>IF(OR(Base_Data4[[#This Row],[Source]]="Direct", Base_Data4[[#This Row],[Source]]="Referral"),"Internal Fill", "External Fill")</f>
        <v>Internal Fill</v>
      </c>
    </row>
    <row r="116" spans="1:26" x14ac:dyDescent="0.3">
      <c r="A116">
        <v>115</v>
      </c>
      <c r="B116" t="s">
        <v>40</v>
      </c>
      <c r="C116" t="s">
        <v>20</v>
      </c>
      <c r="D116" t="s">
        <v>21</v>
      </c>
      <c r="E116" t="s">
        <v>43</v>
      </c>
      <c r="F116" t="s">
        <v>84</v>
      </c>
      <c r="G116" t="s">
        <v>23</v>
      </c>
      <c r="H116" t="s">
        <v>24</v>
      </c>
      <c r="I116" s="13">
        <v>45275</v>
      </c>
      <c r="J116" s="13">
        <v>45160</v>
      </c>
      <c r="K116" s="13">
        <v>45182</v>
      </c>
      <c r="L116" s="13" t="s">
        <v>19</v>
      </c>
      <c r="M116" s="13" t="s">
        <v>19</v>
      </c>
      <c r="N116" s="13" t="str">
        <f>"Quat"&amp;ROUNDUP(MONTH(Base_Data4[[#This Row],[DOJ]])/3,0)</f>
        <v>Quat4</v>
      </c>
      <c r="O116" t="str">
        <f>TEXT(Base_Data4[[#This Row],[Offer date]],"YYY")</f>
        <v>2023</v>
      </c>
      <c r="P116" t="str">
        <f>TEXT(Base_Data4[[#This Row],[Offer date]],"MMM")</f>
        <v>Sep</v>
      </c>
      <c r="Q116" t="str">
        <f>"Q"&amp;ROUNDUP(MONTH(Base_Data4[[#This Row],[Offer date]])/3,0)</f>
        <v>Q3</v>
      </c>
      <c r="R116" t="str">
        <f>TEXT(Base_Data4[[#This Row],[DOJ]],"MMM")</f>
        <v>Dec</v>
      </c>
      <c r="S116" t="str">
        <f>"Q"&amp;ROUNDUP(MONTH(Base_Data4[[#This Row],[DOJ]])/3,0)</f>
        <v>Q4</v>
      </c>
      <c r="T116" t="str">
        <f>DATEDIF(Base_Data4[[#This Row],[Offer date]],Base_Data4[[#This Row],[DOJ]],"MD")&amp; "Days"</f>
        <v>2Days</v>
      </c>
      <c r="U116" t="str">
        <f>DATEDIF(Base_Data4[[#This Row],[JD received date]],Base_Data4[[#This Row],[Offer date]],"D")&amp;"D"</f>
        <v>22D</v>
      </c>
      <c r="V116" s="12" t="str">
        <f>DATEDIF(Base_Data4[[#This Row],[JD received date]],Base_Data4[[#This Row],[DOJ]],"mD")&amp; " Days "
&amp;DATEDIF(Base_Data4[[#This Row],[JD received date]],Base_Data4[[#This Row],[DOJ]],"YM")&amp; " Months and "
&amp;DATEDIF(Base_Data4[[#This Row],[JD received date]],Base_Data4[[#This Row],[DOJ]],"Y") &amp;" Years"</f>
        <v>23 Days 3 Months and 0 Years</v>
      </c>
      <c r="W116" t="str">
        <f>DATEDIF(Base_Data4[[#This Row],[JD received date]],Base_Data4[[#This Row],[Offer date]],"D")&amp; " Days "
&amp; DATEDIF(Base_Data4[[#This Row],[JD received date]],Base_Data4[[#This Row],[Offer date]],"M")&amp; " Months and "
&amp;DATEDIF(Base_Data4[[#This Row],[JD received date]],Base_Data4[[#This Row],[Offer date]],"Y")&amp; " Years"</f>
        <v>22 Days 0 Months and 0 Years</v>
      </c>
      <c r="X116" t="str">
        <f>IF(Base_Data4[[#This Row],[Offer Drop Date(if any)]]="","",
IF(ISNUMBER(Base_Data4[[#This Row],[Offer Drop Date(if any)]]),
"Q" &amp;ROUNDUP(MONTH(Base_Data4[[#This Row],[Offer Drop Date(if any)]]/3),0),""))</f>
        <v/>
      </c>
      <c r="Y116" t="str">
        <f>IF(AND(Base_Data4[[#This Row],[DOJ]]&lt;&gt;"",Base_Data4[[#This Row],[DOJ]]&lt;=Base_Data4[[#This Row],[JD received date]]+120),"Yes","No")</f>
        <v>Yes</v>
      </c>
      <c r="Z116" t="str">
        <f>IF(OR(Base_Data4[[#This Row],[Source]]="Direct", Base_Data4[[#This Row],[Source]]="Referral"),"Internal Fill", "External Fill")</f>
        <v>Internal Fill</v>
      </c>
    </row>
    <row r="117" spans="1:26" x14ac:dyDescent="0.3">
      <c r="A117">
        <v>116</v>
      </c>
      <c r="B117" t="s">
        <v>37</v>
      </c>
      <c r="C117" t="s">
        <v>20</v>
      </c>
      <c r="D117" t="s">
        <v>21</v>
      </c>
      <c r="E117" t="s">
        <v>43</v>
      </c>
      <c r="F117" t="s">
        <v>25</v>
      </c>
      <c r="G117" t="s">
        <v>23</v>
      </c>
      <c r="H117" t="s">
        <v>24</v>
      </c>
      <c r="I117" s="13">
        <v>45194</v>
      </c>
      <c r="J117" s="13">
        <v>45142</v>
      </c>
      <c r="K117" s="13">
        <v>45183</v>
      </c>
      <c r="L117" s="13" t="s">
        <v>19</v>
      </c>
      <c r="M117" s="13" t="s">
        <v>19</v>
      </c>
      <c r="N117" s="13" t="str">
        <f>"Quat"&amp;ROUNDUP(MONTH(Base_Data4[[#This Row],[DOJ]])/3,0)</f>
        <v>Quat3</v>
      </c>
      <c r="O117" t="str">
        <f>TEXT(Base_Data4[[#This Row],[Offer date]],"YYY")</f>
        <v>2023</v>
      </c>
      <c r="P117" t="str">
        <f>TEXT(Base_Data4[[#This Row],[Offer date]],"MMM")</f>
        <v>Sep</v>
      </c>
      <c r="Q117" t="str">
        <f>"Q"&amp;ROUNDUP(MONTH(Base_Data4[[#This Row],[Offer date]])/3,0)</f>
        <v>Q3</v>
      </c>
      <c r="R117" t="str">
        <f>TEXT(Base_Data4[[#This Row],[DOJ]],"MMM")</f>
        <v>Sep</v>
      </c>
      <c r="S117" t="str">
        <f>"Q"&amp;ROUNDUP(MONTH(Base_Data4[[#This Row],[DOJ]])/3,0)</f>
        <v>Q3</v>
      </c>
      <c r="T117" t="str">
        <f>DATEDIF(Base_Data4[[#This Row],[Offer date]],Base_Data4[[#This Row],[DOJ]],"MD")&amp; "Days"</f>
        <v>11Days</v>
      </c>
      <c r="U117" t="str">
        <f>DATEDIF(Base_Data4[[#This Row],[JD received date]],Base_Data4[[#This Row],[Offer date]],"D")&amp;"D"</f>
        <v>41D</v>
      </c>
      <c r="V117" s="12" t="str">
        <f>DATEDIF(Base_Data4[[#This Row],[JD received date]],Base_Data4[[#This Row],[DOJ]],"mD")&amp; " Days "
&amp;DATEDIF(Base_Data4[[#This Row],[JD received date]],Base_Data4[[#This Row],[DOJ]],"YM")&amp; " Months and "
&amp;DATEDIF(Base_Data4[[#This Row],[JD received date]],Base_Data4[[#This Row],[DOJ]],"Y") &amp;" Years"</f>
        <v>21 Days 1 Months and 0 Years</v>
      </c>
      <c r="W117" t="str">
        <f>DATEDIF(Base_Data4[[#This Row],[JD received date]],Base_Data4[[#This Row],[Offer date]],"D")&amp; " Days "
&amp; DATEDIF(Base_Data4[[#This Row],[JD received date]],Base_Data4[[#This Row],[Offer date]],"M")&amp; " Months and "
&amp;DATEDIF(Base_Data4[[#This Row],[JD received date]],Base_Data4[[#This Row],[Offer date]],"Y")&amp; " Years"</f>
        <v>41 Days 1 Months and 0 Years</v>
      </c>
      <c r="X117" t="str">
        <f>IF(Base_Data4[[#This Row],[Offer Drop Date(if any)]]="","",
IF(ISNUMBER(Base_Data4[[#This Row],[Offer Drop Date(if any)]]),
"Q" &amp;ROUNDUP(MONTH(Base_Data4[[#This Row],[Offer Drop Date(if any)]]/3),0),""))</f>
        <v/>
      </c>
      <c r="Y117" t="str">
        <f>IF(AND(Base_Data4[[#This Row],[DOJ]]&lt;&gt;"",Base_Data4[[#This Row],[DOJ]]&lt;=Base_Data4[[#This Row],[JD received date]]+120),"Yes","No")</f>
        <v>Yes</v>
      </c>
      <c r="Z117" t="str">
        <f>IF(OR(Base_Data4[[#This Row],[Source]]="Direct", Base_Data4[[#This Row],[Source]]="Referral"),"Internal Fill", "External Fill")</f>
        <v>Internal Fill</v>
      </c>
    </row>
    <row r="118" spans="1:26" x14ac:dyDescent="0.3">
      <c r="A118">
        <v>117</v>
      </c>
      <c r="B118" t="s">
        <v>41</v>
      </c>
      <c r="C118" t="s">
        <v>32</v>
      </c>
      <c r="D118" t="s">
        <v>31</v>
      </c>
      <c r="E118" t="s">
        <v>42</v>
      </c>
      <c r="F118" t="s">
        <v>84</v>
      </c>
      <c r="G118" t="s">
        <v>23</v>
      </c>
      <c r="H118" t="s">
        <v>24</v>
      </c>
      <c r="I118" s="13">
        <v>45187</v>
      </c>
      <c r="J118" s="13">
        <v>45170</v>
      </c>
      <c r="K118" s="13">
        <v>45183</v>
      </c>
      <c r="L118" s="13" t="s">
        <v>19</v>
      </c>
      <c r="M118" s="13" t="s">
        <v>19</v>
      </c>
      <c r="N118" s="13" t="str">
        <f>"Quat"&amp;ROUNDUP(MONTH(Base_Data4[[#This Row],[DOJ]])/3,0)</f>
        <v>Quat3</v>
      </c>
      <c r="O118" t="str">
        <f>TEXT(Base_Data4[[#This Row],[Offer date]],"YYY")</f>
        <v>2023</v>
      </c>
      <c r="P118" t="str">
        <f>TEXT(Base_Data4[[#This Row],[Offer date]],"MMM")</f>
        <v>Sep</v>
      </c>
      <c r="Q118" t="str">
        <f>"Q"&amp;ROUNDUP(MONTH(Base_Data4[[#This Row],[Offer date]])/3,0)</f>
        <v>Q3</v>
      </c>
      <c r="R118" t="str">
        <f>TEXT(Base_Data4[[#This Row],[DOJ]],"MMM")</f>
        <v>Sep</v>
      </c>
      <c r="S118" t="str">
        <f>"Q"&amp;ROUNDUP(MONTH(Base_Data4[[#This Row],[DOJ]])/3,0)</f>
        <v>Q3</v>
      </c>
      <c r="T118" t="str">
        <f>DATEDIF(Base_Data4[[#This Row],[Offer date]],Base_Data4[[#This Row],[DOJ]],"MD")&amp; "Days"</f>
        <v>4Days</v>
      </c>
      <c r="U118" t="str">
        <f>DATEDIF(Base_Data4[[#This Row],[JD received date]],Base_Data4[[#This Row],[Offer date]],"D")&amp;"D"</f>
        <v>13D</v>
      </c>
      <c r="V118" s="12" t="str">
        <f>DATEDIF(Base_Data4[[#This Row],[JD received date]],Base_Data4[[#This Row],[DOJ]],"mD")&amp; " Days "
&amp;DATEDIF(Base_Data4[[#This Row],[JD received date]],Base_Data4[[#This Row],[DOJ]],"YM")&amp; " Months and "
&amp;DATEDIF(Base_Data4[[#This Row],[JD received date]],Base_Data4[[#This Row],[DOJ]],"Y") &amp;" Years"</f>
        <v>17 Days 0 Months and 0 Years</v>
      </c>
      <c r="W118" t="str">
        <f>DATEDIF(Base_Data4[[#This Row],[JD received date]],Base_Data4[[#This Row],[Offer date]],"D")&amp; " Days "
&amp; DATEDIF(Base_Data4[[#This Row],[JD received date]],Base_Data4[[#This Row],[Offer date]],"M")&amp; " Months and "
&amp;DATEDIF(Base_Data4[[#This Row],[JD received date]],Base_Data4[[#This Row],[Offer date]],"Y")&amp; " Years"</f>
        <v>13 Days 0 Months and 0 Years</v>
      </c>
      <c r="X118" t="str">
        <f>IF(Base_Data4[[#This Row],[Offer Drop Date(if any)]]="","",
IF(ISNUMBER(Base_Data4[[#This Row],[Offer Drop Date(if any)]]),
"Q" &amp;ROUNDUP(MONTH(Base_Data4[[#This Row],[Offer Drop Date(if any)]]/3),0),""))</f>
        <v/>
      </c>
      <c r="Y118" t="str">
        <f>IF(AND(Base_Data4[[#This Row],[DOJ]]&lt;&gt;"",Base_Data4[[#This Row],[DOJ]]&lt;=Base_Data4[[#This Row],[JD received date]]+120),"Yes","No")</f>
        <v>Yes</v>
      </c>
      <c r="Z118" t="str">
        <f>IF(OR(Base_Data4[[#This Row],[Source]]="Direct", Base_Data4[[#This Row],[Source]]="Referral"),"Internal Fill", "External Fill")</f>
        <v>Internal Fill</v>
      </c>
    </row>
    <row r="119" spans="1:26" x14ac:dyDescent="0.3">
      <c r="A119">
        <v>118</v>
      </c>
      <c r="B119" t="s">
        <v>38</v>
      </c>
      <c r="C119" t="s">
        <v>20</v>
      </c>
      <c r="D119" t="s">
        <v>21</v>
      </c>
      <c r="E119" t="s">
        <v>42</v>
      </c>
      <c r="F119" t="s">
        <v>84</v>
      </c>
      <c r="G119" t="s">
        <v>23</v>
      </c>
      <c r="H119" t="s">
        <v>24</v>
      </c>
      <c r="I119" s="13">
        <v>45208</v>
      </c>
      <c r="J119" s="13">
        <v>45181</v>
      </c>
      <c r="K119" s="13">
        <v>45181</v>
      </c>
      <c r="L119" s="13" t="s">
        <v>19</v>
      </c>
      <c r="M119" s="13" t="s">
        <v>19</v>
      </c>
      <c r="N119" s="13" t="str">
        <f>"Quat"&amp;ROUNDUP(MONTH(Base_Data4[[#This Row],[DOJ]])/3,0)</f>
        <v>Quat4</v>
      </c>
      <c r="O119" t="str">
        <f>TEXT(Base_Data4[[#This Row],[Offer date]],"YYY")</f>
        <v>2023</v>
      </c>
      <c r="P119" t="str">
        <f>TEXT(Base_Data4[[#This Row],[Offer date]],"MMM")</f>
        <v>Sep</v>
      </c>
      <c r="Q119" t="str">
        <f>"Q"&amp;ROUNDUP(MONTH(Base_Data4[[#This Row],[Offer date]])/3,0)</f>
        <v>Q3</v>
      </c>
      <c r="R119" t="str">
        <f>TEXT(Base_Data4[[#This Row],[DOJ]],"MMM")</f>
        <v>Oct</v>
      </c>
      <c r="S119" t="str">
        <f>"Q"&amp;ROUNDUP(MONTH(Base_Data4[[#This Row],[DOJ]])/3,0)</f>
        <v>Q4</v>
      </c>
      <c r="T119" t="str">
        <f>DATEDIF(Base_Data4[[#This Row],[Offer date]],Base_Data4[[#This Row],[DOJ]],"MD")&amp; "Days"</f>
        <v>27Days</v>
      </c>
      <c r="U119" t="str">
        <f>DATEDIF(Base_Data4[[#This Row],[JD received date]],Base_Data4[[#This Row],[Offer date]],"D")&amp;"D"</f>
        <v>0D</v>
      </c>
      <c r="V119" s="12" t="str">
        <f>DATEDIF(Base_Data4[[#This Row],[JD received date]],Base_Data4[[#This Row],[DOJ]],"mD")&amp; " Days "
&amp;DATEDIF(Base_Data4[[#This Row],[JD received date]],Base_Data4[[#This Row],[DOJ]],"YM")&amp; " Months and "
&amp;DATEDIF(Base_Data4[[#This Row],[JD received date]],Base_Data4[[#This Row],[DOJ]],"Y") &amp;" Years"</f>
        <v>27 Days 0 Months and 0 Years</v>
      </c>
      <c r="W119" t="str">
        <f>DATEDIF(Base_Data4[[#This Row],[JD received date]],Base_Data4[[#This Row],[Offer date]],"D")&amp; " Days "
&amp; DATEDIF(Base_Data4[[#This Row],[JD received date]],Base_Data4[[#This Row],[Offer date]],"M")&amp; " Months and "
&amp;DATEDIF(Base_Data4[[#This Row],[JD received date]],Base_Data4[[#This Row],[Offer date]],"Y")&amp; " Years"</f>
        <v>0 Days 0 Months and 0 Years</v>
      </c>
      <c r="X119" t="str">
        <f>IF(Base_Data4[[#This Row],[Offer Drop Date(if any)]]="","",
IF(ISNUMBER(Base_Data4[[#This Row],[Offer Drop Date(if any)]]),
"Q" &amp;ROUNDUP(MONTH(Base_Data4[[#This Row],[Offer Drop Date(if any)]]/3),0),""))</f>
        <v/>
      </c>
      <c r="Y119" t="str">
        <f>IF(AND(Base_Data4[[#This Row],[DOJ]]&lt;&gt;"",Base_Data4[[#This Row],[DOJ]]&lt;=Base_Data4[[#This Row],[JD received date]]+120),"Yes","No")</f>
        <v>Yes</v>
      </c>
      <c r="Z119" t="str">
        <f>IF(OR(Base_Data4[[#This Row],[Source]]="Direct", Base_Data4[[#This Row],[Source]]="Referral"),"Internal Fill", "External Fill")</f>
        <v>Internal Fill</v>
      </c>
    </row>
    <row r="120" spans="1:26" x14ac:dyDescent="0.3">
      <c r="A120">
        <v>119</v>
      </c>
      <c r="B120" t="s">
        <v>40</v>
      </c>
      <c r="C120" t="s">
        <v>20</v>
      </c>
      <c r="D120" t="s">
        <v>21</v>
      </c>
      <c r="E120" t="s">
        <v>42</v>
      </c>
      <c r="F120" t="s">
        <v>84</v>
      </c>
      <c r="G120" t="s">
        <v>23</v>
      </c>
      <c r="H120" t="s">
        <v>24</v>
      </c>
      <c r="I120" s="13">
        <v>45191</v>
      </c>
      <c r="J120" s="13">
        <v>45180</v>
      </c>
      <c r="K120" s="13">
        <v>45189</v>
      </c>
      <c r="L120" s="13" t="s">
        <v>19</v>
      </c>
      <c r="M120" s="13" t="s">
        <v>19</v>
      </c>
      <c r="N120" s="13" t="str">
        <f>"Quat"&amp;ROUNDUP(MONTH(Base_Data4[[#This Row],[DOJ]])/3,0)</f>
        <v>Quat3</v>
      </c>
      <c r="O120" t="str">
        <f>TEXT(Base_Data4[[#This Row],[Offer date]],"YYY")</f>
        <v>2023</v>
      </c>
      <c r="P120" t="str">
        <f>TEXT(Base_Data4[[#This Row],[Offer date]],"MMM")</f>
        <v>Sep</v>
      </c>
      <c r="Q120" t="str">
        <f>"Q"&amp;ROUNDUP(MONTH(Base_Data4[[#This Row],[Offer date]])/3,0)</f>
        <v>Q3</v>
      </c>
      <c r="R120" t="str">
        <f>TEXT(Base_Data4[[#This Row],[DOJ]],"MMM")</f>
        <v>Sep</v>
      </c>
      <c r="S120" t="str">
        <f>"Q"&amp;ROUNDUP(MONTH(Base_Data4[[#This Row],[DOJ]])/3,0)</f>
        <v>Q3</v>
      </c>
      <c r="T120" t="str">
        <f>DATEDIF(Base_Data4[[#This Row],[Offer date]],Base_Data4[[#This Row],[DOJ]],"MD")&amp; "Days"</f>
        <v>2Days</v>
      </c>
      <c r="U120" t="str">
        <f>DATEDIF(Base_Data4[[#This Row],[JD received date]],Base_Data4[[#This Row],[Offer date]],"D")&amp;"D"</f>
        <v>9D</v>
      </c>
      <c r="V120" s="12" t="str">
        <f>DATEDIF(Base_Data4[[#This Row],[JD received date]],Base_Data4[[#This Row],[DOJ]],"mD")&amp; " Days "
&amp;DATEDIF(Base_Data4[[#This Row],[JD received date]],Base_Data4[[#This Row],[DOJ]],"YM")&amp; " Months and "
&amp;DATEDIF(Base_Data4[[#This Row],[JD received date]],Base_Data4[[#This Row],[DOJ]],"Y") &amp;" Years"</f>
        <v>11 Days 0 Months and 0 Years</v>
      </c>
      <c r="W120" t="str">
        <f>DATEDIF(Base_Data4[[#This Row],[JD received date]],Base_Data4[[#This Row],[Offer date]],"D")&amp; " Days "
&amp; DATEDIF(Base_Data4[[#This Row],[JD received date]],Base_Data4[[#This Row],[Offer date]],"M")&amp; " Months and "
&amp;DATEDIF(Base_Data4[[#This Row],[JD received date]],Base_Data4[[#This Row],[Offer date]],"Y")&amp; " Years"</f>
        <v>9 Days 0 Months and 0 Years</v>
      </c>
      <c r="X120" t="str">
        <f>IF(Base_Data4[[#This Row],[Offer Drop Date(if any)]]="","",
IF(ISNUMBER(Base_Data4[[#This Row],[Offer Drop Date(if any)]]),
"Q" &amp;ROUNDUP(MONTH(Base_Data4[[#This Row],[Offer Drop Date(if any)]]/3),0),""))</f>
        <v/>
      </c>
      <c r="Y120" t="str">
        <f>IF(AND(Base_Data4[[#This Row],[DOJ]]&lt;&gt;"",Base_Data4[[#This Row],[DOJ]]&lt;=Base_Data4[[#This Row],[JD received date]]+120),"Yes","No")</f>
        <v>Yes</v>
      </c>
      <c r="Z120" t="str">
        <f>IF(OR(Base_Data4[[#This Row],[Source]]="Direct", Base_Data4[[#This Row],[Source]]="Referral"),"Internal Fill", "External Fill")</f>
        <v>Internal Fill</v>
      </c>
    </row>
    <row r="121" spans="1:26" x14ac:dyDescent="0.3">
      <c r="A121">
        <v>120</v>
      </c>
      <c r="B121" t="s">
        <v>39</v>
      </c>
      <c r="C121" t="s">
        <v>20</v>
      </c>
      <c r="D121" t="s">
        <v>21</v>
      </c>
      <c r="E121" t="s">
        <v>43</v>
      </c>
      <c r="F121" t="s">
        <v>84</v>
      </c>
      <c r="G121" t="s">
        <v>23</v>
      </c>
      <c r="H121" t="s">
        <v>24</v>
      </c>
      <c r="I121" s="13">
        <v>45203</v>
      </c>
      <c r="J121" s="13">
        <v>45125</v>
      </c>
      <c r="K121" s="13">
        <v>45189</v>
      </c>
      <c r="L121" s="13" t="s">
        <v>19</v>
      </c>
      <c r="M121" s="13" t="s">
        <v>19</v>
      </c>
      <c r="N121" s="13" t="str">
        <f>"Quat"&amp;ROUNDUP(MONTH(Base_Data4[[#This Row],[DOJ]])/3,0)</f>
        <v>Quat4</v>
      </c>
      <c r="O121" t="str">
        <f>TEXT(Base_Data4[[#This Row],[Offer date]],"YYY")</f>
        <v>2023</v>
      </c>
      <c r="P121" t="str">
        <f>TEXT(Base_Data4[[#This Row],[Offer date]],"MMM")</f>
        <v>Sep</v>
      </c>
      <c r="Q121" t="str">
        <f>"Q"&amp;ROUNDUP(MONTH(Base_Data4[[#This Row],[Offer date]])/3,0)</f>
        <v>Q3</v>
      </c>
      <c r="R121" t="str">
        <f>TEXT(Base_Data4[[#This Row],[DOJ]],"MMM")</f>
        <v>Oct</v>
      </c>
      <c r="S121" t="str">
        <f>"Q"&amp;ROUNDUP(MONTH(Base_Data4[[#This Row],[DOJ]])/3,0)</f>
        <v>Q4</v>
      </c>
      <c r="T121" t="str">
        <f>DATEDIF(Base_Data4[[#This Row],[Offer date]],Base_Data4[[#This Row],[DOJ]],"MD")&amp; "Days"</f>
        <v>14Days</v>
      </c>
      <c r="U121" t="str">
        <f>DATEDIF(Base_Data4[[#This Row],[JD received date]],Base_Data4[[#This Row],[Offer date]],"D")&amp;"D"</f>
        <v>64D</v>
      </c>
      <c r="V121" s="12" t="str">
        <f>DATEDIF(Base_Data4[[#This Row],[JD received date]],Base_Data4[[#This Row],[DOJ]],"mD")&amp; " Days "
&amp;DATEDIF(Base_Data4[[#This Row],[JD received date]],Base_Data4[[#This Row],[DOJ]],"YM")&amp; " Months and "
&amp;DATEDIF(Base_Data4[[#This Row],[JD received date]],Base_Data4[[#This Row],[DOJ]],"Y") &amp;" Years"</f>
        <v>16 Days 2 Months and 0 Years</v>
      </c>
      <c r="W121" t="str">
        <f>DATEDIF(Base_Data4[[#This Row],[JD received date]],Base_Data4[[#This Row],[Offer date]],"D")&amp; " Days "
&amp; DATEDIF(Base_Data4[[#This Row],[JD received date]],Base_Data4[[#This Row],[Offer date]],"M")&amp; " Months and "
&amp;DATEDIF(Base_Data4[[#This Row],[JD received date]],Base_Data4[[#This Row],[Offer date]],"Y")&amp; " Years"</f>
        <v>64 Days 2 Months and 0 Years</v>
      </c>
      <c r="X121" t="str">
        <f>IF(Base_Data4[[#This Row],[Offer Drop Date(if any)]]="","",
IF(ISNUMBER(Base_Data4[[#This Row],[Offer Drop Date(if any)]]),
"Q" &amp;ROUNDUP(MONTH(Base_Data4[[#This Row],[Offer Drop Date(if any)]]/3),0),""))</f>
        <v/>
      </c>
      <c r="Y121" t="str">
        <f>IF(AND(Base_Data4[[#This Row],[DOJ]]&lt;&gt;"",Base_Data4[[#This Row],[DOJ]]&lt;=Base_Data4[[#This Row],[JD received date]]+120),"Yes","No")</f>
        <v>Yes</v>
      </c>
      <c r="Z121" t="str">
        <f>IF(OR(Base_Data4[[#This Row],[Source]]="Direct", Base_Data4[[#This Row],[Source]]="Referral"),"Internal Fill", "External Fill")</f>
        <v>Internal Fill</v>
      </c>
    </row>
    <row r="122" spans="1:26" x14ac:dyDescent="0.3">
      <c r="A122">
        <v>121</v>
      </c>
      <c r="B122" t="s">
        <v>75</v>
      </c>
      <c r="C122" t="s">
        <v>20</v>
      </c>
      <c r="D122" t="s">
        <v>21</v>
      </c>
      <c r="E122" t="s">
        <v>44</v>
      </c>
      <c r="F122" t="s">
        <v>85</v>
      </c>
      <c r="G122" t="s">
        <v>29</v>
      </c>
      <c r="H122" t="s">
        <v>24</v>
      </c>
      <c r="I122" s="13">
        <v>45294</v>
      </c>
      <c r="J122" s="13">
        <v>45187</v>
      </c>
      <c r="K122" s="13">
        <v>45188</v>
      </c>
      <c r="L122" s="13" t="s">
        <v>19</v>
      </c>
      <c r="M122" s="13" t="s">
        <v>19</v>
      </c>
      <c r="N122" s="13" t="str">
        <f>"Quat"&amp;ROUNDUP(MONTH(Base_Data4[[#This Row],[DOJ]])/3,0)</f>
        <v>Quat1</v>
      </c>
      <c r="O122" t="str">
        <f>TEXT(Base_Data4[[#This Row],[Offer date]],"YYY")</f>
        <v>2023</v>
      </c>
      <c r="P122" t="str">
        <f>TEXT(Base_Data4[[#This Row],[Offer date]],"MMM")</f>
        <v>Sep</v>
      </c>
      <c r="Q122" t="str">
        <f>"Q"&amp;ROUNDUP(MONTH(Base_Data4[[#This Row],[Offer date]])/3,0)</f>
        <v>Q3</v>
      </c>
      <c r="R122" t="str">
        <f>TEXT(Base_Data4[[#This Row],[DOJ]],"MMM")</f>
        <v>Jan</v>
      </c>
      <c r="S122" t="str">
        <f>"Q"&amp;ROUNDUP(MONTH(Base_Data4[[#This Row],[DOJ]])/3,0)</f>
        <v>Q1</v>
      </c>
      <c r="T122" t="str">
        <f>DATEDIF(Base_Data4[[#This Row],[Offer date]],Base_Data4[[#This Row],[DOJ]],"MD")&amp; "Days"</f>
        <v>15Days</v>
      </c>
      <c r="U122" t="str">
        <f>DATEDIF(Base_Data4[[#This Row],[JD received date]],Base_Data4[[#This Row],[Offer date]],"D")&amp;"D"</f>
        <v>1D</v>
      </c>
      <c r="V122" s="12" t="str">
        <f>DATEDIF(Base_Data4[[#This Row],[JD received date]],Base_Data4[[#This Row],[DOJ]],"mD")&amp; " Days "
&amp;DATEDIF(Base_Data4[[#This Row],[JD received date]],Base_Data4[[#This Row],[DOJ]],"YM")&amp; " Months and "
&amp;DATEDIF(Base_Data4[[#This Row],[JD received date]],Base_Data4[[#This Row],[DOJ]],"Y") &amp;" Years"</f>
        <v>16 Days 3 Months and 0 Years</v>
      </c>
      <c r="W122" t="str">
        <f>DATEDIF(Base_Data4[[#This Row],[JD received date]],Base_Data4[[#This Row],[Offer date]],"D")&amp; " Days "
&amp; DATEDIF(Base_Data4[[#This Row],[JD received date]],Base_Data4[[#This Row],[Offer date]],"M")&amp; " Months and "
&amp;DATEDIF(Base_Data4[[#This Row],[JD received date]],Base_Data4[[#This Row],[Offer date]],"Y")&amp; " Years"</f>
        <v>1 Days 0 Months and 0 Years</v>
      </c>
      <c r="X122" t="str">
        <f>IF(Base_Data4[[#This Row],[Offer Drop Date(if any)]]="","",
IF(ISNUMBER(Base_Data4[[#This Row],[Offer Drop Date(if any)]]),
"Q" &amp;ROUNDUP(MONTH(Base_Data4[[#This Row],[Offer Drop Date(if any)]]/3),0),""))</f>
        <v/>
      </c>
      <c r="Y122" t="str">
        <f>IF(AND(Base_Data4[[#This Row],[DOJ]]&lt;&gt;"",Base_Data4[[#This Row],[DOJ]]&lt;=Base_Data4[[#This Row],[JD received date]]+120),"Yes","No")</f>
        <v>Yes</v>
      </c>
      <c r="Z122" t="str">
        <f>IF(OR(Base_Data4[[#This Row],[Source]]="Direct", Base_Data4[[#This Row],[Source]]="Referral"),"Internal Fill", "External Fill")</f>
        <v>External Fill</v>
      </c>
    </row>
    <row r="123" spans="1:26" x14ac:dyDescent="0.3">
      <c r="A123">
        <v>122</v>
      </c>
      <c r="B123" t="s">
        <v>41</v>
      </c>
      <c r="C123" t="s">
        <v>20</v>
      </c>
      <c r="D123" t="s">
        <v>21</v>
      </c>
      <c r="E123" t="s">
        <v>42</v>
      </c>
      <c r="F123" t="s">
        <v>84</v>
      </c>
      <c r="G123" t="s">
        <v>23</v>
      </c>
      <c r="H123" t="s">
        <v>27</v>
      </c>
      <c r="I123" s="13">
        <v>45264</v>
      </c>
      <c r="J123" s="13">
        <v>45161</v>
      </c>
      <c r="K123" s="13">
        <v>45191</v>
      </c>
      <c r="L123" s="13">
        <v>45246</v>
      </c>
      <c r="M123" s="13">
        <v>45619</v>
      </c>
      <c r="N123" s="13" t="str">
        <f>"Quat"&amp;ROUNDUP(MONTH(Base_Data4[[#This Row],[DOJ]])/3,0)</f>
        <v>Quat4</v>
      </c>
      <c r="O123" t="str">
        <f>TEXT(Base_Data4[[#This Row],[Offer date]],"YYY")</f>
        <v>2023</v>
      </c>
      <c r="P123" t="str">
        <f>TEXT(Base_Data4[[#This Row],[Offer date]],"MMM")</f>
        <v>Sep</v>
      </c>
      <c r="Q123" t="str">
        <f>"Q"&amp;ROUNDUP(MONTH(Base_Data4[[#This Row],[Offer date]])/3,0)</f>
        <v>Q3</v>
      </c>
      <c r="R123" t="str">
        <f>TEXT(Base_Data4[[#This Row],[DOJ]],"MMM")</f>
        <v>Dec</v>
      </c>
      <c r="S123" t="str">
        <f>"Q"&amp;ROUNDUP(MONTH(Base_Data4[[#This Row],[DOJ]])/3,0)</f>
        <v>Q4</v>
      </c>
      <c r="T123" t="str">
        <f>DATEDIF(Base_Data4[[#This Row],[Offer date]],Base_Data4[[#This Row],[DOJ]],"MD")&amp; "Days"</f>
        <v>12Days</v>
      </c>
      <c r="U123" t="str">
        <f>DATEDIF(Base_Data4[[#This Row],[JD received date]],Base_Data4[[#This Row],[Offer date]],"D")&amp;"D"</f>
        <v>30D</v>
      </c>
      <c r="V123" s="12" t="str">
        <f>DATEDIF(Base_Data4[[#This Row],[JD received date]],Base_Data4[[#This Row],[DOJ]],"mD")&amp; " Days "
&amp;DATEDIF(Base_Data4[[#This Row],[JD received date]],Base_Data4[[#This Row],[DOJ]],"YM")&amp; " Months and "
&amp;DATEDIF(Base_Data4[[#This Row],[JD received date]],Base_Data4[[#This Row],[DOJ]],"Y") &amp;" Years"</f>
        <v>11 Days 3 Months and 0 Years</v>
      </c>
      <c r="W123" t="str">
        <f>DATEDIF(Base_Data4[[#This Row],[JD received date]],Base_Data4[[#This Row],[Offer date]],"D")&amp; " Days "
&amp; DATEDIF(Base_Data4[[#This Row],[JD received date]],Base_Data4[[#This Row],[Offer date]],"M")&amp; " Months and "
&amp;DATEDIF(Base_Data4[[#This Row],[JD received date]],Base_Data4[[#This Row],[Offer date]],"Y")&amp; " Years"</f>
        <v>30 Days 0 Months and 0 Years</v>
      </c>
      <c r="X123" t="str">
        <f>IF(Base_Data4[[#This Row],[Offer Drop Date(if any)]]="","",
IF(ISNUMBER(Base_Data4[[#This Row],[Offer Drop Date(if any)]]),
"Q" &amp;ROUNDUP(MONTH(Base_Data4[[#This Row],[Offer Drop Date(if any)]]/3),0),""))</f>
        <v>Q4</v>
      </c>
      <c r="Y123" t="str">
        <f>IF(AND(Base_Data4[[#This Row],[DOJ]]&lt;&gt;"",Base_Data4[[#This Row],[DOJ]]&lt;=Base_Data4[[#This Row],[JD received date]]+120),"Yes","No")</f>
        <v>Yes</v>
      </c>
      <c r="Z123" t="str">
        <f>IF(OR(Base_Data4[[#This Row],[Source]]="Direct", Base_Data4[[#This Row],[Source]]="Referral"),"Internal Fill", "External Fill")</f>
        <v>Internal Fill</v>
      </c>
    </row>
    <row r="124" spans="1:26" x14ac:dyDescent="0.3">
      <c r="A124">
        <v>123</v>
      </c>
      <c r="B124" t="s">
        <v>37</v>
      </c>
      <c r="C124" t="s">
        <v>20</v>
      </c>
      <c r="D124" t="s">
        <v>21</v>
      </c>
      <c r="E124" t="s">
        <v>42</v>
      </c>
      <c r="F124" t="s">
        <v>84</v>
      </c>
      <c r="G124" t="s">
        <v>23</v>
      </c>
      <c r="H124" t="s">
        <v>24</v>
      </c>
      <c r="I124" s="13">
        <v>45254</v>
      </c>
      <c r="J124" s="13">
        <v>45197</v>
      </c>
      <c r="K124" s="13">
        <v>45208</v>
      </c>
      <c r="L124" s="13" t="s">
        <v>19</v>
      </c>
      <c r="M124" s="13" t="s">
        <v>19</v>
      </c>
      <c r="N124" s="13" t="str">
        <f>"Quat"&amp;ROUNDUP(MONTH(Base_Data4[[#This Row],[DOJ]])/3,0)</f>
        <v>Quat4</v>
      </c>
      <c r="O124" t="str">
        <f>TEXT(Base_Data4[[#This Row],[Offer date]],"YYY")</f>
        <v>2023</v>
      </c>
      <c r="P124" t="str">
        <f>TEXT(Base_Data4[[#This Row],[Offer date]],"MMM")</f>
        <v>Oct</v>
      </c>
      <c r="Q124" t="str">
        <f>"Q"&amp;ROUNDUP(MONTH(Base_Data4[[#This Row],[Offer date]])/3,0)</f>
        <v>Q4</v>
      </c>
      <c r="R124" t="str">
        <f>TEXT(Base_Data4[[#This Row],[DOJ]],"MMM")</f>
        <v>Nov</v>
      </c>
      <c r="S124" t="str">
        <f>"Q"&amp;ROUNDUP(MONTH(Base_Data4[[#This Row],[DOJ]])/3,0)</f>
        <v>Q4</v>
      </c>
      <c r="T124" t="str">
        <f>DATEDIF(Base_Data4[[#This Row],[Offer date]],Base_Data4[[#This Row],[DOJ]],"MD")&amp; "Days"</f>
        <v>15Days</v>
      </c>
      <c r="U124" t="str">
        <f>DATEDIF(Base_Data4[[#This Row],[JD received date]],Base_Data4[[#This Row],[Offer date]],"D")&amp;"D"</f>
        <v>11D</v>
      </c>
      <c r="V124" s="12" t="str">
        <f>DATEDIF(Base_Data4[[#This Row],[JD received date]],Base_Data4[[#This Row],[DOJ]],"mD")&amp; " Days "
&amp;DATEDIF(Base_Data4[[#This Row],[JD received date]],Base_Data4[[#This Row],[DOJ]],"YM")&amp; " Months and "
&amp;DATEDIF(Base_Data4[[#This Row],[JD received date]],Base_Data4[[#This Row],[DOJ]],"Y") &amp;" Years"</f>
        <v>27 Days 1 Months and 0 Years</v>
      </c>
      <c r="W124" t="str">
        <f>DATEDIF(Base_Data4[[#This Row],[JD received date]],Base_Data4[[#This Row],[Offer date]],"D")&amp; " Days "
&amp; DATEDIF(Base_Data4[[#This Row],[JD received date]],Base_Data4[[#This Row],[Offer date]],"M")&amp; " Months and "
&amp;DATEDIF(Base_Data4[[#This Row],[JD received date]],Base_Data4[[#This Row],[Offer date]],"Y")&amp; " Years"</f>
        <v>11 Days 0 Months and 0 Years</v>
      </c>
      <c r="X124" t="str">
        <f>IF(Base_Data4[[#This Row],[Offer Drop Date(if any)]]="","",
IF(ISNUMBER(Base_Data4[[#This Row],[Offer Drop Date(if any)]]),
"Q" &amp;ROUNDUP(MONTH(Base_Data4[[#This Row],[Offer Drop Date(if any)]]/3),0),""))</f>
        <v/>
      </c>
      <c r="Y124" t="str">
        <f>IF(AND(Base_Data4[[#This Row],[DOJ]]&lt;&gt;"",Base_Data4[[#This Row],[DOJ]]&lt;=Base_Data4[[#This Row],[JD received date]]+120),"Yes","No")</f>
        <v>Yes</v>
      </c>
      <c r="Z124" t="str">
        <f>IF(OR(Base_Data4[[#This Row],[Source]]="Direct", Base_Data4[[#This Row],[Source]]="Referral"),"Internal Fill", "External Fill")</f>
        <v>Internal Fill</v>
      </c>
    </row>
    <row r="125" spans="1:26" x14ac:dyDescent="0.3">
      <c r="A125">
        <v>124</v>
      </c>
      <c r="B125" t="s">
        <v>40</v>
      </c>
      <c r="C125" t="s">
        <v>20</v>
      </c>
      <c r="D125" t="s">
        <v>21</v>
      </c>
      <c r="E125" t="s">
        <v>42</v>
      </c>
      <c r="F125" t="s">
        <v>84</v>
      </c>
      <c r="G125" t="s">
        <v>29</v>
      </c>
      <c r="H125" t="s">
        <v>24</v>
      </c>
      <c r="I125" s="13">
        <v>45278</v>
      </c>
      <c r="J125" s="13">
        <v>45128</v>
      </c>
      <c r="K125" s="13">
        <v>45210</v>
      </c>
      <c r="L125" s="13" t="s">
        <v>19</v>
      </c>
      <c r="M125" s="13" t="s">
        <v>19</v>
      </c>
      <c r="N125" s="13" t="str">
        <f>"Quat"&amp;ROUNDUP(MONTH(Base_Data4[[#This Row],[DOJ]])/3,0)</f>
        <v>Quat4</v>
      </c>
      <c r="O125" t="str">
        <f>TEXT(Base_Data4[[#This Row],[Offer date]],"YYY")</f>
        <v>2023</v>
      </c>
      <c r="P125" t="str">
        <f>TEXT(Base_Data4[[#This Row],[Offer date]],"MMM")</f>
        <v>Oct</v>
      </c>
      <c r="Q125" t="str">
        <f>"Q"&amp;ROUNDUP(MONTH(Base_Data4[[#This Row],[Offer date]])/3,0)</f>
        <v>Q4</v>
      </c>
      <c r="R125" t="str">
        <f>TEXT(Base_Data4[[#This Row],[DOJ]],"MMM")</f>
        <v>Dec</v>
      </c>
      <c r="S125" t="str">
        <f>"Q"&amp;ROUNDUP(MONTH(Base_Data4[[#This Row],[DOJ]])/3,0)</f>
        <v>Q4</v>
      </c>
      <c r="T125" t="str">
        <f>DATEDIF(Base_Data4[[#This Row],[Offer date]],Base_Data4[[#This Row],[DOJ]],"MD")&amp; "Days"</f>
        <v>7Days</v>
      </c>
      <c r="U125" t="str">
        <f>DATEDIF(Base_Data4[[#This Row],[JD received date]],Base_Data4[[#This Row],[Offer date]],"D")&amp;"D"</f>
        <v>82D</v>
      </c>
      <c r="V125" s="12" t="str">
        <f>DATEDIF(Base_Data4[[#This Row],[JD received date]],Base_Data4[[#This Row],[DOJ]],"mD")&amp; " Days "
&amp;DATEDIF(Base_Data4[[#This Row],[JD received date]],Base_Data4[[#This Row],[DOJ]],"YM")&amp; " Months and "
&amp;DATEDIF(Base_Data4[[#This Row],[JD received date]],Base_Data4[[#This Row],[DOJ]],"Y") &amp;" Years"</f>
        <v>27 Days 4 Months and 0 Years</v>
      </c>
      <c r="W125" t="str">
        <f>DATEDIF(Base_Data4[[#This Row],[JD received date]],Base_Data4[[#This Row],[Offer date]],"D")&amp; " Days "
&amp; DATEDIF(Base_Data4[[#This Row],[JD received date]],Base_Data4[[#This Row],[Offer date]],"M")&amp; " Months and "
&amp;DATEDIF(Base_Data4[[#This Row],[JD received date]],Base_Data4[[#This Row],[Offer date]],"Y")&amp; " Years"</f>
        <v>82 Days 2 Months and 0 Years</v>
      </c>
      <c r="X125" t="str">
        <f>IF(Base_Data4[[#This Row],[Offer Drop Date(if any)]]="","",
IF(ISNUMBER(Base_Data4[[#This Row],[Offer Drop Date(if any)]]),
"Q" &amp;ROUNDUP(MONTH(Base_Data4[[#This Row],[Offer Drop Date(if any)]]/3),0),""))</f>
        <v/>
      </c>
      <c r="Y125" t="str">
        <f>IF(AND(Base_Data4[[#This Row],[DOJ]]&lt;&gt;"",Base_Data4[[#This Row],[DOJ]]&lt;=Base_Data4[[#This Row],[JD received date]]+120),"Yes","No")</f>
        <v>No</v>
      </c>
      <c r="Z125" t="str">
        <f>IF(OR(Base_Data4[[#This Row],[Source]]="Direct", Base_Data4[[#This Row],[Source]]="Referral"),"Internal Fill", "External Fill")</f>
        <v>External Fill</v>
      </c>
    </row>
    <row r="126" spans="1:26" x14ac:dyDescent="0.3">
      <c r="A126">
        <v>125</v>
      </c>
      <c r="B126" t="s">
        <v>41</v>
      </c>
      <c r="C126" t="s">
        <v>33</v>
      </c>
      <c r="D126" t="s">
        <v>31</v>
      </c>
      <c r="E126" t="s">
        <v>42</v>
      </c>
      <c r="F126" t="s">
        <v>85</v>
      </c>
      <c r="G126" t="s">
        <v>23</v>
      </c>
      <c r="H126" t="s">
        <v>24</v>
      </c>
      <c r="I126" s="13">
        <v>45210</v>
      </c>
      <c r="J126" s="13">
        <v>45189</v>
      </c>
      <c r="K126" s="13">
        <v>45209</v>
      </c>
      <c r="L126" s="13" t="s">
        <v>19</v>
      </c>
      <c r="M126" s="13" t="s">
        <v>19</v>
      </c>
      <c r="N126" s="13" t="str">
        <f>"Quat"&amp;ROUNDUP(MONTH(Base_Data4[[#This Row],[DOJ]])/3,0)</f>
        <v>Quat4</v>
      </c>
      <c r="O126" t="str">
        <f>TEXT(Base_Data4[[#This Row],[Offer date]],"YYY")</f>
        <v>2023</v>
      </c>
      <c r="P126" t="str">
        <f>TEXT(Base_Data4[[#This Row],[Offer date]],"MMM")</f>
        <v>Oct</v>
      </c>
      <c r="Q126" t="str">
        <f>"Q"&amp;ROUNDUP(MONTH(Base_Data4[[#This Row],[Offer date]])/3,0)</f>
        <v>Q4</v>
      </c>
      <c r="R126" t="str">
        <f>TEXT(Base_Data4[[#This Row],[DOJ]],"MMM")</f>
        <v>Oct</v>
      </c>
      <c r="S126" t="str">
        <f>"Q"&amp;ROUNDUP(MONTH(Base_Data4[[#This Row],[DOJ]])/3,0)</f>
        <v>Q4</v>
      </c>
      <c r="T126" t="str">
        <f>DATEDIF(Base_Data4[[#This Row],[Offer date]],Base_Data4[[#This Row],[DOJ]],"MD")&amp; "Days"</f>
        <v>1Days</v>
      </c>
      <c r="U126" t="str">
        <f>DATEDIF(Base_Data4[[#This Row],[JD received date]],Base_Data4[[#This Row],[Offer date]],"D")&amp;"D"</f>
        <v>20D</v>
      </c>
      <c r="V126" s="12" t="str">
        <f>DATEDIF(Base_Data4[[#This Row],[JD received date]],Base_Data4[[#This Row],[DOJ]],"mD")&amp; " Days "
&amp;DATEDIF(Base_Data4[[#This Row],[JD received date]],Base_Data4[[#This Row],[DOJ]],"YM")&amp; " Months and "
&amp;DATEDIF(Base_Data4[[#This Row],[JD received date]],Base_Data4[[#This Row],[DOJ]],"Y") &amp;" Years"</f>
        <v>21 Days 0 Months and 0 Years</v>
      </c>
      <c r="W126" t="str">
        <f>DATEDIF(Base_Data4[[#This Row],[JD received date]],Base_Data4[[#This Row],[Offer date]],"D")&amp; " Days "
&amp; DATEDIF(Base_Data4[[#This Row],[JD received date]],Base_Data4[[#This Row],[Offer date]],"M")&amp; " Months and "
&amp;DATEDIF(Base_Data4[[#This Row],[JD received date]],Base_Data4[[#This Row],[Offer date]],"Y")&amp; " Years"</f>
        <v>20 Days 0 Months and 0 Years</v>
      </c>
      <c r="X126" t="str">
        <f>IF(Base_Data4[[#This Row],[Offer Drop Date(if any)]]="","",
IF(ISNUMBER(Base_Data4[[#This Row],[Offer Drop Date(if any)]]),
"Q" &amp;ROUNDUP(MONTH(Base_Data4[[#This Row],[Offer Drop Date(if any)]]/3),0),""))</f>
        <v/>
      </c>
      <c r="Y126" t="str">
        <f>IF(AND(Base_Data4[[#This Row],[DOJ]]&lt;&gt;"",Base_Data4[[#This Row],[DOJ]]&lt;=Base_Data4[[#This Row],[JD received date]]+120),"Yes","No")</f>
        <v>Yes</v>
      </c>
      <c r="Z126" t="str">
        <f>IF(OR(Base_Data4[[#This Row],[Source]]="Direct", Base_Data4[[#This Row],[Source]]="Referral"),"Internal Fill", "External Fill")</f>
        <v>Internal Fill</v>
      </c>
    </row>
    <row r="127" spans="1:26" x14ac:dyDescent="0.3">
      <c r="A127">
        <v>126</v>
      </c>
      <c r="B127" t="s">
        <v>40</v>
      </c>
      <c r="C127" t="s">
        <v>20</v>
      </c>
      <c r="D127" t="s">
        <v>21</v>
      </c>
      <c r="E127" t="s">
        <v>43</v>
      </c>
      <c r="F127" t="s">
        <v>84</v>
      </c>
      <c r="G127" t="s">
        <v>23</v>
      </c>
      <c r="H127" t="s">
        <v>24</v>
      </c>
      <c r="I127" s="13">
        <v>45219</v>
      </c>
      <c r="J127" s="13">
        <v>45204</v>
      </c>
      <c r="K127" s="13">
        <v>45211</v>
      </c>
      <c r="L127" s="13" t="s">
        <v>19</v>
      </c>
      <c r="M127" s="13" t="s">
        <v>19</v>
      </c>
      <c r="N127" s="13" t="str">
        <f>"Quat"&amp;ROUNDUP(MONTH(Base_Data4[[#This Row],[DOJ]])/3,0)</f>
        <v>Quat4</v>
      </c>
      <c r="O127" t="str">
        <f>TEXT(Base_Data4[[#This Row],[Offer date]],"YYY")</f>
        <v>2023</v>
      </c>
      <c r="P127" t="str">
        <f>TEXT(Base_Data4[[#This Row],[Offer date]],"MMM")</f>
        <v>Oct</v>
      </c>
      <c r="Q127" t="str">
        <f>"Q"&amp;ROUNDUP(MONTH(Base_Data4[[#This Row],[Offer date]])/3,0)</f>
        <v>Q4</v>
      </c>
      <c r="R127" t="str">
        <f>TEXT(Base_Data4[[#This Row],[DOJ]],"MMM")</f>
        <v>Oct</v>
      </c>
      <c r="S127" t="str">
        <f>"Q"&amp;ROUNDUP(MONTH(Base_Data4[[#This Row],[DOJ]])/3,0)</f>
        <v>Q4</v>
      </c>
      <c r="T127" t="str">
        <f>DATEDIF(Base_Data4[[#This Row],[Offer date]],Base_Data4[[#This Row],[DOJ]],"MD")&amp; "Days"</f>
        <v>8Days</v>
      </c>
      <c r="U127" t="str">
        <f>DATEDIF(Base_Data4[[#This Row],[JD received date]],Base_Data4[[#This Row],[Offer date]],"D")&amp;"D"</f>
        <v>7D</v>
      </c>
      <c r="V127" s="12" t="str">
        <f>DATEDIF(Base_Data4[[#This Row],[JD received date]],Base_Data4[[#This Row],[DOJ]],"mD")&amp; " Days "
&amp;DATEDIF(Base_Data4[[#This Row],[JD received date]],Base_Data4[[#This Row],[DOJ]],"YM")&amp; " Months and "
&amp;DATEDIF(Base_Data4[[#This Row],[JD received date]],Base_Data4[[#This Row],[DOJ]],"Y") &amp;" Years"</f>
        <v>15 Days 0 Months and 0 Years</v>
      </c>
      <c r="W127" t="str">
        <f>DATEDIF(Base_Data4[[#This Row],[JD received date]],Base_Data4[[#This Row],[Offer date]],"D")&amp; " Days "
&amp; DATEDIF(Base_Data4[[#This Row],[JD received date]],Base_Data4[[#This Row],[Offer date]],"M")&amp; " Months and "
&amp;DATEDIF(Base_Data4[[#This Row],[JD received date]],Base_Data4[[#This Row],[Offer date]],"Y")&amp; " Years"</f>
        <v>7 Days 0 Months and 0 Years</v>
      </c>
      <c r="X127" t="str">
        <f>IF(Base_Data4[[#This Row],[Offer Drop Date(if any)]]="","",
IF(ISNUMBER(Base_Data4[[#This Row],[Offer Drop Date(if any)]]),
"Q" &amp;ROUNDUP(MONTH(Base_Data4[[#This Row],[Offer Drop Date(if any)]]/3),0),""))</f>
        <v/>
      </c>
      <c r="Y127" t="str">
        <f>IF(AND(Base_Data4[[#This Row],[DOJ]]&lt;&gt;"",Base_Data4[[#This Row],[DOJ]]&lt;=Base_Data4[[#This Row],[JD received date]]+120),"Yes","No")</f>
        <v>Yes</v>
      </c>
      <c r="Z127" t="str">
        <f>IF(OR(Base_Data4[[#This Row],[Source]]="Direct", Base_Data4[[#This Row],[Source]]="Referral"),"Internal Fill", "External Fill")</f>
        <v>Internal Fill</v>
      </c>
    </row>
    <row r="128" spans="1:26" x14ac:dyDescent="0.3">
      <c r="A128">
        <v>127</v>
      </c>
      <c r="B128" t="s">
        <v>40</v>
      </c>
      <c r="C128" t="s">
        <v>20</v>
      </c>
      <c r="D128" t="s">
        <v>21</v>
      </c>
      <c r="E128" t="s">
        <v>42</v>
      </c>
      <c r="F128" t="s">
        <v>84</v>
      </c>
      <c r="G128" t="s">
        <v>23</v>
      </c>
      <c r="H128" t="s">
        <v>24</v>
      </c>
      <c r="I128" s="13">
        <v>45275</v>
      </c>
      <c r="J128" s="13">
        <v>45211</v>
      </c>
      <c r="K128" s="13">
        <v>45211</v>
      </c>
      <c r="L128" s="13" t="s">
        <v>19</v>
      </c>
      <c r="M128" s="13" t="s">
        <v>19</v>
      </c>
      <c r="N128" s="13" t="str">
        <f>"Quat"&amp;ROUNDUP(MONTH(Base_Data4[[#This Row],[DOJ]])/3,0)</f>
        <v>Quat4</v>
      </c>
      <c r="O128" t="str">
        <f>TEXT(Base_Data4[[#This Row],[Offer date]],"YYY")</f>
        <v>2023</v>
      </c>
      <c r="P128" t="str">
        <f>TEXT(Base_Data4[[#This Row],[Offer date]],"MMM")</f>
        <v>Oct</v>
      </c>
      <c r="Q128" t="str">
        <f>"Q"&amp;ROUNDUP(MONTH(Base_Data4[[#This Row],[Offer date]])/3,0)</f>
        <v>Q4</v>
      </c>
      <c r="R128" t="str">
        <f>TEXT(Base_Data4[[#This Row],[DOJ]],"MMM")</f>
        <v>Dec</v>
      </c>
      <c r="S128" t="str">
        <f>"Q"&amp;ROUNDUP(MONTH(Base_Data4[[#This Row],[DOJ]])/3,0)</f>
        <v>Q4</v>
      </c>
      <c r="T128" t="str">
        <f>DATEDIF(Base_Data4[[#This Row],[Offer date]],Base_Data4[[#This Row],[DOJ]],"MD")&amp; "Days"</f>
        <v>3Days</v>
      </c>
      <c r="U128" t="str">
        <f>DATEDIF(Base_Data4[[#This Row],[JD received date]],Base_Data4[[#This Row],[Offer date]],"D")&amp;"D"</f>
        <v>0D</v>
      </c>
      <c r="V128" s="12" t="str">
        <f>DATEDIF(Base_Data4[[#This Row],[JD received date]],Base_Data4[[#This Row],[DOJ]],"mD")&amp; " Days "
&amp;DATEDIF(Base_Data4[[#This Row],[JD received date]],Base_Data4[[#This Row],[DOJ]],"YM")&amp; " Months and "
&amp;DATEDIF(Base_Data4[[#This Row],[JD received date]],Base_Data4[[#This Row],[DOJ]],"Y") &amp;" Years"</f>
        <v>3 Days 2 Months and 0 Years</v>
      </c>
      <c r="W128" t="str">
        <f>DATEDIF(Base_Data4[[#This Row],[JD received date]],Base_Data4[[#This Row],[Offer date]],"D")&amp; " Days "
&amp; DATEDIF(Base_Data4[[#This Row],[JD received date]],Base_Data4[[#This Row],[Offer date]],"M")&amp; " Months and "
&amp;DATEDIF(Base_Data4[[#This Row],[JD received date]],Base_Data4[[#This Row],[Offer date]],"Y")&amp; " Years"</f>
        <v>0 Days 0 Months and 0 Years</v>
      </c>
      <c r="X128" t="str">
        <f>IF(Base_Data4[[#This Row],[Offer Drop Date(if any)]]="","",
IF(ISNUMBER(Base_Data4[[#This Row],[Offer Drop Date(if any)]]),
"Q" &amp;ROUNDUP(MONTH(Base_Data4[[#This Row],[Offer Drop Date(if any)]]/3),0),""))</f>
        <v/>
      </c>
      <c r="Y128" t="str">
        <f>IF(AND(Base_Data4[[#This Row],[DOJ]]&lt;&gt;"",Base_Data4[[#This Row],[DOJ]]&lt;=Base_Data4[[#This Row],[JD received date]]+120),"Yes","No")</f>
        <v>Yes</v>
      </c>
      <c r="Z128" t="str">
        <f>IF(OR(Base_Data4[[#This Row],[Source]]="Direct", Base_Data4[[#This Row],[Source]]="Referral"),"Internal Fill", "External Fill")</f>
        <v>Internal Fill</v>
      </c>
    </row>
    <row r="129" spans="1:26" x14ac:dyDescent="0.3">
      <c r="A129">
        <v>128</v>
      </c>
      <c r="B129" t="s">
        <v>40</v>
      </c>
      <c r="C129" t="s">
        <v>20</v>
      </c>
      <c r="D129" t="s">
        <v>21</v>
      </c>
      <c r="E129" t="s">
        <v>42</v>
      </c>
      <c r="F129" t="s">
        <v>84</v>
      </c>
      <c r="G129" t="s">
        <v>23</v>
      </c>
      <c r="H129" t="s">
        <v>24</v>
      </c>
      <c r="I129" s="13">
        <v>45275</v>
      </c>
      <c r="J129" s="13">
        <v>45119</v>
      </c>
      <c r="K129" s="13">
        <v>45212</v>
      </c>
      <c r="L129" s="13" t="s">
        <v>19</v>
      </c>
      <c r="M129" s="13" t="s">
        <v>19</v>
      </c>
      <c r="N129" s="13" t="str">
        <f>"Quat"&amp;ROUNDUP(MONTH(Base_Data4[[#This Row],[DOJ]])/3,0)</f>
        <v>Quat4</v>
      </c>
      <c r="O129" t="str">
        <f>TEXT(Base_Data4[[#This Row],[Offer date]],"YYY")</f>
        <v>2023</v>
      </c>
      <c r="P129" t="str">
        <f>TEXT(Base_Data4[[#This Row],[Offer date]],"MMM")</f>
        <v>Oct</v>
      </c>
      <c r="Q129" t="str">
        <f>"Q"&amp;ROUNDUP(MONTH(Base_Data4[[#This Row],[Offer date]])/3,0)</f>
        <v>Q4</v>
      </c>
      <c r="R129" t="str">
        <f>TEXT(Base_Data4[[#This Row],[DOJ]],"MMM")</f>
        <v>Dec</v>
      </c>
      <c r="S129" t="str">
        <f>"Q"&amp;ROUNDUP(MONTH(Base_Data4[[#This Row],[DOJ]])/3,0)</f>
        <v>Q4</v>
      </c>
      <c r="T129" t="str">
        <f>DATEDIF(Base_Data4[[#This Row],[Offer date]],Base_Data4[[#This Row],[DOJ]],"MD")&amp; "Days"</f>
        <v>2Days</v>
      </c>
      <c r="U129" t="str">
        <f>DATEDIF(Base_Data4[[#This Row],[JD received date]],Base_Data4[[#This Row],[Offer date]],"D")&amp;"D"</f>
        <v>93D</v>
      </c>
      <c r="V129" s="12" t="str">
        <f>DATEDIF(Base_Data4[[#This Row],[JD received date]],Base_Data4[[#This Row],[DOJ]],"mD")&amp; " Days "
&amp;DATEDIF(Base_Data4[[#This Row],[JD received date]],Base_Data4[[#This Row],[DOJ]],"YM")&amp; " Months and "
&amp;DATEDIF(Base_Data4[[#This Row],[JD received date]],Base_Data4[[#This Row],[DOJ]],"Y") &amp;" Years"</f>
        <v>3 Days 5 Months and 0 Years</v>
      </c>
      <c r="W129" t="str">
        <f>DATEDIF(Base_Data4[[#This Row],[JD received date]],Base_Data4[[#This Row],[Offer date]],"D")&amp; " Days "
&amp; DATEDIF(Base_Data4[[#This Row],[JD received date]],Base_Data4[[#This Row],[Offer date]],"M")&amp; " Months and "
&amp;DATEDIF(Base_Data4[[#This Row],[JD received date]],Base_Data4[[#This Row],[Offer date]],"Y")&amp; " Years"</f>
        <v>93 Days 3 Months and 0 Years</v>
      </c>
      <c r="X129" t="str">
        <f>IF(Base_Data4[[#This Row],[Offer Drop Date(if any)]]="","",
IF(ISNUMBER(Base_Data4[[#This Row],[Offer Drop Date(if any)]]),
"Q" &amp;ROUNDUP(MONTH(Base_Data4[[#This Row],[Offer Drop Date(if any)]]/3),0),""))</f>
        <v/>
      </c>
      <c r="Y129" t="str">
        <f>IF(AND(Base_Data4[[#This Row],[DOJ]]&lt;&gt;"",Base_Data4[[#This Row],[DOJ]]&lt;=Base_Data4[[#This Row],[JD received date]]+120),"Yes","No")</f>
        <v>No</v>
      </c>
      <c r="Z129" t="str">
        <f>IF(OR(Base_Data4[[#This Row],[Source]]="Direct", Base_Data4[[#This Row],[Source]]="Referral"),"Internal Fill", "External Fill")</f>
        <v>Internal Fill</v>
      </c>
    </row>
    <row r="130" spans="1:26" x14ac:dyDescent="0.3">
      <c r="A130">
        <v>129</v>
      </c>
      <c r="B130" t="s">
        <v>40</v>
      </c>
      <c r="C130" t="s">
        <v>20</v>
      </c>
      <c r="D130" t="s">
        <v>21</v>
      </c>
      <c r="E130" t="s">
        <v>42</v>
      </c>
      <c r="F130" t="s">
        <v>84</v>
      </c>
      <c r="G130" t="s">
        <v>23</v>
      </c>
      <c r="H130" t="s">
        <v>24</v>
      </c>
      <c r="I130" s="13">
        <v>45278</v>
      </c>
      <c r="J130" s="13">
        <v>45215</v>
      </c>
      <c r="K130" s="13">
        <v>45215</v>
      </c>
      <c r="L130" s="13" t="s">
        <v>19</v>
      </c>
      <c r="M130" s="13" t="s">
        <v>19</v>
      </c>
      <c r="N130" s="13" t="str">
        <f>"Quat"&amp;ROUNDUP(MONTH(Base_Data4[[#This Row],[DOJ]])/3,0)</f>
        <v>Quat4</v>
      </c>
      <c r="O130" t="str">
        <f>TEXT(Base_Data4[[#This Row],[Offer date]],"YYY")</f>
        <v>2023</v>
      </c>
      <c r="P130" t="str">
        <f>TEXT(Base_Data4[[#This Row],[Offer date]],"MMM")</f>
        <v>Oct</v>
      </c>
      <c r="Q130" t="str">
        <f>"Q"&amp;ROUNDUP(MONTH(Base_Data4[[#This Row],[Offer date]])/3,0)</f>
        <v>Q4</v>
      </c>
      <c r="R130" t="str">
        <f>TEXT(Base_Data4[[#This Row],[DOJ]],"MMM")</f>
        <v>Dec</v>
      </c>
      <c r="S130" t="str">
        <f>"Q"&amp;ROUNDUP(MONTH(Base_Data4[[#This Row],[DOJ]])/3,0)</f>
        <v>Q4</v>
      </c>
      <c r="T130" t="str">
        <f>DATEDIF(Base_Data4[[#This Row],[Offer date]],Base_Data4[[#This Row],[DOJ]],"MD")&amp; "Days"</f>
        <v>2Days</v>
      </c>
      <c r="U130" t="str">
        <f>DATEDIF(Base_Data4[[#This Row],[JD received date]],Base_Data4[[#This Row],[Offer date]],"D")&amp;"D"</f>
        <v>0D</v>
      </c>
      <c r="V130" s="12" t="str">
        <f>DATEDIF(Base_Data4[[#This Row],[JD received date]],Base_Data4[[#This Row],[DOJ]],"mD")&amp; " Days "
&amp;DATEDIF(Base_Data4[[#This Row],[JD received date]],Base_Data4[[#This Row],[DOJ]],"YM")&amp; " Months and "
&amp;DATEDIF(Base_Data4[[#This Row],[JD received date]],Base_Data4[[#This Row],[DOJ]],"Y") &amp;" Years"</f>
        <v>2 Days 2 Months and 0 Years</v>
      </c>
      <c r="W130" t="str">
        <f>DATEDIF(Base_Data4[[#This Row],[JD received date]],Base_Data4[[#This Row],[Offer date]],"D")&amp; " Days "
&amp; DATEDIF(Base_Data4[[#This Row],[JD received date]],Base_Data4[[#This Row],[Offer date]],"M")&amp; " Months and "
&amp;DATEDIF(Base_Data4[[#This Row],[JD received date]],Base_Data4[[#This Row],[Offer date]],"Y")&amp; " Years"</f>
        <v>0 Days 0 Months and 0 Years</v>
      </c>
      <c r="X130" t="str">
        <f>IF(Base_Data4[[#This Row],[Offer Drop Date(if any)]]="","",
IF(ISNUMBER(Base_Data4[[#This Row],[Offer Drop Date(if any)]]),
"Q" &amp;ROUNDUP(MONTH(Base_Data4[[#This Row],[Offer Drop Date(if any)]]/3),0),""))</f>
        <v/>
      </c>
      <c r="Y130" t="str">
        <f>IF(AND(Base_Data4[[#This Row],[DOJ]]&lt;&gt;"",Base_Data4[[#This Row],[DOJ]]&lt;=Base_Data4[[#This Row],[JD received date]]+120),"Yes","No")</f>
        <v>Yes</v>
      </c>
      <c r="Z130" t="str">
        <f>IF(OR(Base_Data4[[#This Row],[Source]]="Direct", Base_Data4[[#This Row],[Source]]="Referral"),"Internal Fill", "External Fill")</f>
        <v>Internal Fill</v>
      </c>
    </row>
    <row r="131" spans="1:26" x14ac:dyDescent="0.3">
      <c r="A131">
        <v>130</v>
      </c>
      <c r="B131" t="s">
        <v>39</v>
      </c>
      <c r="C131" t="s">
        <v>20</v>
      </c>
      <c r="D131" t="s">
        <v>21</v>
      </c>
      <c r="E131" t="s">
        <v>42</v>
      </c>
      <c r="F131" t="s">
        <v>84</v>
      </c>
      <c r="G131" t="s">
        <v>23</v>
      </c>
      <c r="H131" t="s">
        <v>24</v>
      </c>
      <c r="I131" s="13">
        <v>45299</v>
      </c>
      <c r="J131" s="13">
        <v>45139</v>
      </c>
      <c r="K131" s="13">
        <v>45217</v>
      </c>
      <c r="L131" s="13" t="s">
        <v>19</v>
      </c>
      <c r="M131" s="13" t="s">
        <v>19</v>
      </c>
      <c r="N131" s="13" t="str">
        <f>"Quat"&amp;ROUNDUP(MONTH(Base_Data4[[#This Row],[DOJ]])/3,0)</f>
        <v>Quat1</v>
      </c>
      <c r="O131" t="str">
        <f>TEXT(Base_Data4[[#This Row],[Offer date]],"YYY")</f>
        <v>2023</v>
      </c>
      <c r="P131" t="str">
        <f>TEXT(Base_Data4[[#This Row],[Offer date]],"MMM")</f>
        <v>Oct</v>
      </c>
      <c r="Q131" t="str">
        <f>"Q"&amp;ROUNDUP(MONTH(Base_Data4[[#This Row],[Offer date]])/3,0)</f>
        <v>Q4</v>
      </c>
      <c r="R131" t="str">
        <f>TEXT(Base_Data4[[#This Row],[DOJ]],"MMM")</f>
        <v>Jan</v>
      </c>
      <c r="S131" t="str">
        <f>"Q"&amp;ROUNDUP(MONTH(Base_Data4[[#This Row],[DOJ]])/3,0)</f>
        <v>Q1</v>
      </c>
      <c r="T131" t="str">
        <f>DATEDIF(Base_Data4[[#This Row],[Offer date]],Base_Data4[[#This Row],[DOJ]],"MD")&amp; "Days"</f>
        <v>21Days</v>
      </c>
      <c r="U131" t="str">
        <f>DATEDIF(Base_Data4[[#This Row],[JD received date]],Base_Data4[[#This Row],[Offer date]],"D")&amp;"D"</f>
        <v>78D</v>
      </c>
      <c r="V131" s="12" t="str">
        <f>DATEDIF(Base_Data4[[#This Row],[JD received date]],Base_Data4[[#This Row],[DOJ]],"mD")&amp; " Days "
&amp;DATEDIF(Base_Data4[[#This Row],[JD received date]],Base_Data4[[#This Row],[DOJ]],"YM")&amp; " Months and "
&amp;DATEDIF(Base_Data4[[#This Row],[JD received date]],Base_Data4[[#This Row],[DOJ]],"Y") &amp;" Years"</f>
        <v>7 Days 5 Months and 0 Years</v>
      </c>
      <c r="W131" t="str">
        <f>DATEDIF(Base_Data4[[#This Row],[JD received date]],Base_Data4[[#This Row],[Offer date]],"D")&amp; " Days "
&amp; DATEDIF(Base_Data4[[#This Row],[JD received date]],Base_Data4[[#This Row],[Offer date]],"M")&amp; " Months and "
&amp;DATEDIF(Base_Data4[[#This Row],[JD received date]],Base_Data4[[#This Row],[Offer date]],"Y")&amp; " Years"</f>
        <v>78 Days 2 Months and 0 Years</v>
      </c>
      <c r="X131" t="str">
        <f>IF(Base_Data4[[#This Row],[Offer Drop Date(if any)]]="","",
IF(ISNUMBER(Base_Data4[[#This Row],[Offer Drop Date(if any)]]),
"Q" &amp;ROUNDUP(MONTH(Base_Data4[[#This Row],[Offer Drop Date(if any)]]/3),0),""))</f>
        <v/>
      </c>
      <c r="Y131" t="str">
        <f>IF(AND(Base_Data4[[#This Row],[DOJ]]&lt;&gt;"",Base_Data4[[#This Row],[DOJ]]&lt;=Base_Data4[[#This Row],[JD received date]]+120),"Yes","No")</f>
        <v>No</v>
      </c>
      <c r="Z131" t="str">
        <f>IF(OR(Base_Data4[[#This Row],[Source]]="Direct", Base_Data4[[#This Row],[Source]]="Referral"),"Internal Fill", "External Fill")</f>
        <v>Internal Fill</v>
      </c>
    </row>
    <row r="132" spans="1:26" x14ac:dyDescent="0.3">
      <c r="A132">
        <v>131</v>
      </c>
      <c r="B132" t="s">
        <v>40</v>
      </c>
      <c r="C132" t="s">
        <v>20</v>
      </c>
      <c r="D132" t="s">
        <v>21</v>
      </c>
      <c r="E132" t="s">
        <v>43</v>
      </c>
      <c r="F132" t="s">
        <v>84</v>
      </c>
      <c r="G132" t="s">
        <v>23</v>
      </c>
      <c r="H132" t="s">
        <v>24</v>
      </c>
      <c r="I132" s="13">
        <v>45208</v>
      </c>
      <c r="J132" s="13">
        <v>45190</v>
      </c>
      <c r="K132" s="13">
        <v>45203</v>
      </c>
      <c r="L132" s="13" t="s">
        <v>19</v>
      </c>
      <c r="M132" s="13" t="s">
        <v>19</v>
      </c>
      <c r="N132" s="13" t="str">
        <f>"Quat"&amp;ROUNDUP(MONTH(Base_Data4[[#This Row],[DOJ]])/3,0)</f>
        <v>Quat4</v>
      </c>
      <c r="O132" t="str">
        <f>TEXT(Base_Data4[[#This Row],[Offer date]],"YYY")</f>
        <v>2023</v>
      </c>
      <c r="P132" t="str">
        <f>TEXT(Base_Data4[[#This Row],[Offer date]],"MMM")</f>
        <v>Oct</v>
      </c>
      <c r="Q132" t="str">
        <f>"Q"&amp;ROUNDUP(MONTH(Base_Data4[[#This Row],[Offer date]])/3,0)</f>
        <v>Q4</v>
      </c>
      <c r="R132" t="str">
        <f>TEXT(Base_Data4[[#This Row],[DOJ]],"MMM")</f>
        <v>Oct</v>
      </c>
      <c r="S132" t="str">
        <f>"Q"&amp;ROUNDUP(MONTH(Base_Data4[[#This Row],[DOJ]])/3,0)</f>
        <v>Q4</v>
      </c>
      <c r="T132" t="str">
        <f>DATEDIF(Base_Data4[[#This Row],[Offer date]],Base_Data4[[#This Row],[DOJ]],"MD")&amp; "Days"</f>
        <v>5Days</v>
      </c>
      <c r="U132" t="str">
        <f>DATEDIF(Base_Data4[[#This Row],[JD received date]],Base_Data4[[#This Row],[Offer date]],"D")&amp;"D"</f>
        <v>13D</v>
      </c>
      <c r="V132" s="12" t="str">
        <f>DATEDIF(Base_Data4[[#This Row],[JD received date]],Base_Data4[[#This Row],[DOJ]],"mD")&amp; " Days "
&amp;DATEDIF(Base_Data4[[#This Row],[JD received date]],Base_Data4[[#This Row],[DOJ]],"YM")&amp; " Months and "
&amp;DATEDIF(Base_Data4[[#This Row],[JD received date]],Base_Data4[[#This Row],[DOJ]],"Y") &amp;" Years"</f>
        <v>18 Days 0 Months and 0 Years</v>
      </c>
      <c r="W132" t="str">
        <f>DATEDIF(Base_Data4[[#This Row],[JD received date]],Base_Data4[[#This Row],[Offer date]],"D")&amp; " Days "
&amp; DATEDIF(Base_Data4[[#This Row],[JD received date]],Base_Data4[[#This Row],[Offer date]],"M")&amp; " Months and "
&amp;DATEDIF(Base_Data4[[#This Row],[JD received date]],Base_Data4[[#This Row],[Offer date]],"Y")&amp; " Years"</f>
        <v>13 Days 0 Months and 0 Years</v>
      </c>
      <c r="X132" t="str">
        <f>IF(Base_Data4[[#This Row],[Offer Drop Date(if any)]]="","",
IF(ISNUMBER(Base_Data4[[#This Row],[Offer Drop Date(if any)]]),
"Q" &amp;ROUNDUP(MONTH(Base_Data4[[#This Row],[Offer Drop Date(if any)]]/3),0),""))</f>
        <v/>
      </c>
      <c r="Y132" t="str">
        <f>IF(AND(Base_Data4[[#This Row],[DOJ]]&lt;&gt;"",Base_Data4[[#This Row],[DOJ]]&lt;=Base_Data4[[#This Row],[JD received date]]+120),"Yes","No")</f>
        <v>Yes</v>
      </c>
      <c r="Z132" t="str">
        <f>IF(OR(Base_Data4[[#This Row],[Source]]="Direct", Base_Data4[[#This Row],[Source]]="Referral"),"Internal Fill", "External Fill")</f>
        <v>Internal Fill</v>
      </c>
    </row>
    <row r="133" spans="1:26" x14ac:dyDescent="0.3">
      <c r="A133">
        <v>132</v>
      </c>
      <c r="B133" t="s">
        <v>38</v>
      </c>
      <c r="C133" t="s">
        <v>20</v>
      </c>
      <c r="D133" t="s">
        <v>21</v>
      </c>
      <c r="E133" t="s">
        <v>43</v>
      </c>
      <c r="F133" t="s">
        <v>85</v>
      </c>
      <c r="G133" t="s">
        <v>23</v>
      </c>
      <c r="H133" t="s">
        <v>24</v>
      </c>
      <c r="I133" s="13">
        <v>45278</v>
      </c>
      <c r="J133" s="13">
        <v>45168</v>
      </c>
      <c r="K133" s="13">
        <v>45217</v>
      </c>
      <c r="L133" s="13" t="s">
        <v>19</v>
      </c>
      <c r="M133" s="13" t="s">
        <v>19</v>
      </c>
      <c r="N133" s="13" t="str">
        <f>"Quat"&amp;ROUNDUP(MONTH(Base_Data4[[#This Row],[DOJ]])/3,0)</f>
        <v>Quat4</v>
      </c>
      <c r="O133" t="str">
        <f>TEXT(Base_Data4[[#This Row],[Offer date]],"YYY")</f>
        <v>2023</v>
      </c>
      <c r="P133" t="str">
        <f>TEXT(Base_Data4[[#This Row],[Offer date]],"MMM")</f>
        <v>Oct</v>
      </c>
      <c r="Q133" t="str">
        <f>"Q"&amp;ROUNDUP(MONTH(Base_Data4[[#This Row],[Offer date]])/3,0)</f>
        <v>Q4</v>
      </c>
      <c r="R133" t="str">
        <f>TEXT(Base_Data4[[#This Row],[DOJ]],"MMM")</f>
        <v>Dec</v>
      </c>
      <c r="S133" t="str">
        <f>"Q"&amp;ROUNDUP(MONTH(Base_Data4[[#This Row],[DOJ]])/3,0)</f>
        <v>Q4</v>
      </c>
      <c r="T133" t="str">
        <f>DATEDIF(Base_Data4[[#This Row],[Offer date]],Base_Data4[[#This Row],[DOJ]],"MD")&amp; "Days"</f>
        <v>0Days</v>
      </c>
      <c r="U133" t="str">
        <f>DATEDIF(Base_Data4[[#This Row],[JD received date]],Base_Data4[[#This Row],[Offer date]],"D")&amp;"D"</f>
        <v>49D</v>
      </c>
      <c r="V133" s="12" t="str">
        <f>DATEDIF(Base_Data4[[#This Row],[JD received date]],Base_Data4[[#This Row],[DOJ]],"mD")&amp; " Days "
&amp;DATEDIF(Base_Data4[[#This Row],[JD received date]],Base_Data4[[#This Row],[DOJ]],"YM")&amp; " Months and "
&amp;DATEDIF(Base_Data4[[#This Row],[JD received date]],Base_Data4[[#This Row],[DOJ]],"Y") &amp;" Years"</f>
        <v>18 Days 3 Months and 0 Years</v>
      </c>
      <c r="W133" t="str">
        <f>DATEDIF(Base_Data4[[#This Row],[JD received date]],Base_Data4[[#This Row],[Offer date]],"D")&amp; " Days "
&amp; DATEDIF(Base_Data4[[#This Row],[JD received date]],Base_Data4[[#This Row],[Offer date]],"M")&amp; " Months and "
&amp;DATEDIF(Base_Data4[[#This Row],[JD received date]],Base_Data4[[#This Row],[Offer date]],"Y")&amp; " Years"</f>
        <v>49 Days 1 Months and 0 Years</v>
      </c>
      <c r="X133" t="str">
        <f>IF(Base_Data4[[#This Row],[Offer Drop Date(if any)]]="","",
IF(ISNUMBER(Base_Data4[[#This Row],[Offer Drop Date(if any)]]),
"Q" &amp;ROUNDUP(MONTH(Base_Data4[[#This Row],[Offer Drop Date(if any)]]/3),0),""))</f>
        <v/>
      </c>
      <c r="Y133" t="str">
        <f>IF(AND(Base_Data4[[#This Row],[DOJ]]&lt;&gt;"",Base_Data4[[#This Row],[DOJ]]&lt;=Base_Data4[[#This Row],[JD received date]]+120),"Yes","No")</f>
        <v>Yes</v>
      </c>
      <c r="Z133" t="str">
        <f>IF(OR(Base_Data4[[#This Row],[Source]]="Direct", Base_Data4[[#This Row],[Source]]="Referral"),"Internal Fill", "External Fill")</f>
        <v>Internal Fill</v>
      </c>
    </row>
    <row r="134" spans="1:26" x14ac:dyDescent="0.3">
      <c r="A134">
        <v>133</v>
      </c>
      <c r="B134" t="s">
        <v>37</v>
      </c>
      <c r="C134" t="s">
        <v>20</v>
      </c>
      <c r="D134" t="s">
        <v>21</v>
      </c>
      <c r="E134" t="s">
        <v>42</v>
      </c>
      <c r="F134" t="s">
        <v>84</v>
      </c>
      <c r="G134" t="s">
        <v>23</v>
      </c>
      <c r="H134" t="s">
        <v>24</v>
      </c>
      <c r="I134" s="13">
        <v>45224</v>
      </c>
      <c r="J134" s="13">
        <v>45184</v>
      </c>
      <c r="K134" s="13">
        <v>45218</v>
      </c>
      <c r="L134" s="13" t="s">
        <v>19</v>
      </c>
      <c r="M134" s="13" t="s">
        <v>19</v>
      </c>
      <c r="N134" s="13" t="str">
        <f>"Quat"&amp;ROUNDUP(MONTH(Base_Data4[[#This Row],[DOJ]])/3,0)</f>
        <v>Quat4</v>
      </c>
      <c r="O134" t="str">
        <f>TEXT(Base_Data4[[#This Row],[Offer date]],"YYY")</f>
        <v>2023</v>
      </c>
      <c r="P134" t="str">
        <f>TEXT(Base_Data4[[#This Row],[Offer date]],"MMM")</f>
        <v>Oct</v>
      </c>
      <c r="Q134" t="str">
        <f>"Q"&amp;ROUNDUP(MONTH(Base_Data4[[#This Row],[Offer date]])/3,0)</f>
        <v>Q4</v>
      </c>
      <c r="R134" t="str">
        <f>TEXT(Base_Data4[[#This Row],[DOJ]],"MMM")</f>
        <v>Oct</v>
      </c>
      <c r="S134" t="str">
        <f>"Q"&amp;ROUNDUP(MONTH(Base_Data4[[#This Row],[DOJ]])/3,0)</f>
        <v>Q4</v>
      </c>
      <c r="T134" t="str">
        <f>DATEDIF(Base_Data4[[#This Row],[Offer date]],Base_Data4[[#This Row],[DOJ]],"MD")&amp; "Days"</f>
        <v>6Days</v>
      </c>
      <c r="U134" t="str">
        <f>DATEDIF(Base_Data4[[#This Row],[JD received date]],Base_Data4[[#This Row],[Offer date]],"D")&amp;"D"</f>
        <v>34D</v>
      </c>
      <c r="V134" s="12" t="str">
        <f>DATEDIF(Base_Data4[[#This Row],[JD received date]],Base_Data4[[#This Row],[DOJ]],"mD")&amp; " Days "
&amp;DATEDIF(Base_Data4[[#This Row],[JD received date]],Base_Data4[[#This Row],[DOJ]],"YM")&amp; " Months and "
&amp;DATEDIF(Base_Data4[[#This Row],[JD received date]],Base_Data4[[#This Row],[DOJ]],"Y") &amp;" Years"</f>
        <v>10 Days 1 Months and 0 Years</v>
      </c>
      <c r="W134" t="str">
        <f>DATEDIF(Base_Data4[[#This Row],[JD received date]],Base_Data4[[#This Row],[Offer date]],"D")&amp; " Days "
&amp; DATEDIF(Base_Data4[[#This Row],[JD received date]],Base_Data4[[#This Row],[Offer date]],"M")&amp; " Months and "
&amp;DATEDIF(Base_Data4[[#This Row],[JD received date]],Base_Data4[[#This Row],[Offer date]],"Y")&amp; " Years"</f>
        <v>34 Days 1 Months and 0 Years</v>
      </c>
      <c r="X134" t="str">
        <f>IF(Base_Data4[[#This Row],[Offer Drop Date(if any)]]="","",
IF(ISNUMBER(Base_Data4[[#This Row],[Offer Drop Date(if any)]]),
"Q" &amp;ROUNDUP(MONTH(Base_Data4[[#This Row],[Offer Drop Date(if any)]]/3),0),""))</f>
        <v/>
      </c>
      <c r="Y134" t="str">
        <f>IF(AND(Base_Data4[[#This Row],[DOJ]]&lt;&gt;"",Base_Data4[[#This Row],[DOJ]]&lt;=Base_Data4[[#This Row],[JD received date]]+120),"Yes","No")</f>
        <v>Yes</v>
      </c>
      <c r="Z134" t="str">
        <f>IF(OR(Base_Data4[[#This Row],[Source]]="Direct", Base_Data4[[#This Row],[Source]]="Referral"),"Internal Fill", "External Fill")</f>
        <v>Internal Fill</v>
      </c>
    </row>
    <row r="135" spans="1:26" x14ac:dyDescent="0.3">
      <c r="A135">
        <v>134</v>
      </c>
      <c r="B135" t="s">
        <v>40</v>
      </c>
      <c r="C135" t="s">
        <v>20</v>
      </c>
      <c r="D135" t="s">
        <v>21</v>
      </c>
      <c r="E135" t="s">
        <v>42</v>
      </c>
      <c r="F135" t="s">
        <v>84</v>
      </c>
      <c r="G135" t="s">
        <v>29</v>
      </c>
      <c r="H135" t="s">
        <v>24</v>
      </c>
      <c r="I135" s="13">
        <v>45282</v>
      </c>
      <c r="J135" s="13">
        <v>45189</v>
      </c>
      <c r="K135" s="13">
        <v>45218</v>
      </c>
      <c r="L135" s="13" t="s">
        <v>19</v>
      </c>
      <c r="M135" s="13" t="s">
        <v>19</v>
      </c>
      <c r="N135" s="13" t="str">
        <f>"Quat"&amp;ROUNDUP(MONTH(Base_Data4[[#This Row],[DOJ]])/3,0)</f>
        <v>Quat4</v>
      </c>
      <c r="O135" t="str">
        <f>TEXT(Base_Data4[[#This Row],[Offer date]],"YYY")</f>
        <v>2023</v>
      </c>
      <c r="P135" t="str">
        <f>TEXT(Base_Data4[[#This Row],[Offer date]],"MMM")</f>
        <v>Oct</v>
      </c>
      <c r="Q135" t="str">
        <f>"Q"&amp;ROUNDUP(MONTH(Base_Data4[[#This Row],[Offer date]])/3,0)</f>
        <v>Q4</v>
      </c>
      <c r="R135" t="str">
        <f>TEXT(Base_Data4[[#This Row],[DOJ]],"MMM")</f>
        <v>Dec</v>
      </c>
      <c r="S135" t="str">
        <f>"Q"&amp;ROUNDUP(MONTH(Base_Data4[[#This Row],[DOJ]])/3,0)</f>
        <v>Q4</v>
      </c>
      <c r="T135" t="str">
        <f>DATEDIF(Base_Data4[[#This Row],[Offer date]],Base_Data4[[#This Row],[DOJ]],"MD")&amp; "Days"</f>
        <v>3Days</v>
      </c>
      <c r="U135" t="str">
        <f>DATEDIF(Base_Data4[[#This Row],[JD received date]],Base_Data4[[#This Row],[Offer date]],"D")&amp;"D"</f>
        <v>29D</v>
      </c>
      <c r="V135" s="12" t="str">
        <f>DATEDIF(Base_Data4[[#This Row],[JD received date]],Base_Data4[[#This Row],[DOJ]],"mD")&amp; " Days "
&amp;DATEDIF(Base_Data4[[#This Row],[JD received date]],Base_Data4[[#This Row],[DOJ]],"YM")&amp; " Months and "
&amp;DATEDIF(Base_Data4[[#This Row],[JD received date]],Base_Data4[[#This Row],[DOJ]],"Y") &amp;" Years"</f>
        <v>2 Days 3 Months and 0 Years</v>
      </c>
      <c r="W135" t="str">
        <f>DATEDIF(Base_Data4[[#This Row],[JD received date]],Base_Data4[[#This Row],[Offer date]],"D")&amp; " Days "
&amp; DATEDIF(Base_Data4[[#This Row],[JD received date]],Base_Data4[[#This Row],[Offer date]],"M")&amp; " Months and "
&amp;DATEDIF(Base_Data4[[#This Row],[JD received date]],Base_Data4[[#This Row],[Offer date]],"Y")&amp; " Years"</f>
        <v>29 Days 0 Months and 0 Years</v>
      </c>
      <c r="X135" t="str">
        <f>IF(Base_Data4[[#This Row],[Offer Drop Date(if any)]]="","",
IF(ISNUMBER(Base_Data4[[#This Row],[Offer Drop Date(if any)]]),
"Q" &amp;ROUNDUP(MONTH(Base_Data4[[#This Row],[Offer Drop Date(if any)]]/3),0),""))</f>
        <v/>
      </c>
      <c r="Y135" t="str">
        <f>IF(AND(Base_Data4[[#This Row],[DOJ]]&lt;&gt;"",Base_Data4[[#This Row],[DOJ]]&lt;=Base_Data4[[#This Row],[JD received date]]+120),"Yes","No")</f>
        <v>Yes</v>
      </c>
      <c r="Z135" t="str">
        <f>IF(OR(Base_Data4[[#This Row],[Source]]="Direct", Base_Data4[[#This Row],[Source]]="Referral"),"Internal Fill", "External Fill")</f>
        <v>External Fill</v>
      </c>
    </row>
    <row r="136" spans="1:26" x14ac:dyDescent="0.3">
      <c r="A136">
        <v>135</v>
      </c>
      <c r="B136" t="s">
        <v>40</v>
      </c>
      <c r="C136" t="s">
        <v>20</v>
      </c>
      <c r="D136" t="s">
        <v>21</v>
      </c>
      <c r="E136" t="s">
        <v>43</v>
      </c>
      <c r="F136" t="s">
        <v>84</v>
      </c>
      <c r="G136" t="s">
        <v>28</v>
      </c>
      <c r="H136" t="s">
        <v>24</v>
      </c>
      <c r="I136" s="13">
        <v>45261</v>
      </c>
      <c r="J136" s="13">
        <v>45238</v>
      </c>
      <c r="K136" s="13">
        <v>45254</v>
      </c>
      <c r="L136" s="13" t="s">
        <v>19</v>
      </c>
      <c r="M136" s="13" t="s">
        <v>19</v>
      </c>
      <c r="N136" s="13" t="str">
        <f>"Quat"&amp;ROUNDUP(MONTH(Base_Data4[[#This Row],[DOJ]])/3,0)</f>
        <v>Quat4</v>
      </c>
      <c r="O136" t="str">
        <f>TEXT(Base_Data4[[#This Row],[Offer date]],"YYY")</f>
        <v>2023</v>
      </c>
      <c r="P136" t="str">
        <f>TEXT(Base_Data4[[#This Row],[Offer date]],"MMM")</f>
        <v>Nov</v>
      </c>
      <c r="Q136" t="str">
        <f>"Q"&amp;ROUNDUP(MONTH(Base_Data4[[#This Row],[Offer date]])/3,0)</f>
        <v>Q4</v>
      </c>
      <c r="R136" t="str">
        <f>TEXT(Base_Data4[[#This Row],[DOJ]],"MMM")</f>
        <v>Dec</v>
      </c>
      <c r="S136" t="str">
        <f>"Q"&amp;ROUNDUP(MONTH(Base_Data4[[#This Row],[DOJ]])/3,0)</f>
        <v>Q4</v>
      </c>
      <c r="T136" t="str">
        <f>DATEDIF(Base_Data4[[#This Row],[Offer date]],Base_Data4[[#This Row],[DOJ]],"MD")&amp; "Days"</f>
        <v>7Days</v>
      </c>
      <c r="U136" t="str">
        <f>DATEDIF(Base_Data4[[#This Row],[JD received date]],Base_Data4[[#This Row],[Offer date]],"D")&amp;"D"</f>
        <v>16D</v>
      </c>
      <c r="V136" s="12" t="str">
        <f>DATEDIF(Base_Data4[[#This Row],[JD received date]],Base_Data4[[#This Row],[DOJ]],"mD")&amp; " Days "
&amp;DATEDIF(Base_Data4[[#This Row],[JD received date]],Base_Data4[[#This Row],[DOJ]],"YM")&amp; " Months and "
&amp;DATEDIF(Base_Data4[[#This Row],[JD received date]],Base_Data4[[#This Row],[DOJ]],"Y") &amp;" Years"</f>
        <v>23 Days 0 Months and 0 Years</v>
      </c>
      <c r="W136" t="str">
        <f>DATEDIF(Base_Data4[[#This Row],[JD received date]],Base_Data4[[#This Row],[Offer date]],"D")&amp; " Days "
&amp; DATEDIF(Base_Data4[[#This Row],[JD received date]],Base_Data4[[#This Row],[Offer date]],"M")&amp; " Months and "
&amp;DATEDIF(Base_Data4[[#This Row],[JD received date]],Base_Data4[[#This Row],[Offer date]],"Y")&amp; " Years"</f>
        <v>16 Days 0 Months and 0 Years</v>
      </c>
      <c r="X136" t="str">
        <f>IF(Base_Data4[[#This Row],[Offer Drop Date(if any)]]="","",
IF(ISNUMBER(Base_Data4[[#This Row],[Offer Drop Date(if any)]]),
"Q" &amp;ROUNDUP(MONTH(Base_Data4[[#This Row],[Offer Drop Date(if any)]]/3),0),""))</f>
        <v/>
      </c>
      <c r="Y136" t="str">
        <f>IF(AND(Base_Data4[[#This Row],[DOJ]]&lt;&gt;"",Base_Data4[[#This Row],[DOJ]]&lt;=Base_Data4[[#This Row],[JD received date]]+120),"Yes","No")</f>
        <v>Yes</v>
      </c>
      <c r="Z136" t="str">
        <f>IF(OR(Base_Data4[[#This Row],[Source]]="Direct", Base_Data4[[#This Row],[Source]]="Referral"),"Internal Fill", "External Fill")</f>
        <v>Internal Fill</v>
      </c>
    </row>
    <row r="137" spans="1:26" x14ac:dyDescent="0.3">
      <c r="A137">
        <v>136</v>
      </c>
      <c r="B137" t="s">
        <v>37</v>
      </c>
      <c r="C137" t="s">
        <v>20</v>
      </c>
      <c r="D137" t="s">
        <v>21</v>
      </c>
      <c r="E137" t="s">
        <v>42</v>
      </c>
      <c r="F137" t="s">
        <v>84</v>
      </c>
      <c r="G137" t="s">
        <v>23</v>
      </c>
      <c r="H137" t="s">
        <v>24</v>
      </c>
      <c r="I137" s="13">
        <v>45266</v>
      </c>
      <c r="J137" s="13">
        <v>45197</v>
      </c>
      <c r="K137" s="13">
        <v>45259</v>
      </c>
      <c r="L137" s="13" t="s">
        <v>19</v>
      </c>
      <c r="M137" s="13" t="s">
        <v>19</v>
      </c>
      <c r="N137" s="13" t="str">
        <f>"Quat"&amp;ROUNDUP(MONTH(Base_Data4[[#This Row],[DOJ]])/3,0)</f>
        <v>Quat4</v>
      </c>
      <c r="O137" t="str">
        <f>TEXT(Base_Data4[[#This Row],[Offer date]],"YYY")</f>
        <v>2023</v>
      </c>
      <c r="P137" t="str">
        <f>TEXT(Base_Data4[[#This Row],[Offer date]],"MMM")</f>
        <v>Nov</v>
      </c>
      <c r="Q137" t="str">
        <f>"Q"&amp;ROUNDUP(MONTH(Base_Data4[[#This Row],[Offer date]])/3,0)</f>
        <v>Q4</v>
      </c>
      <c r="R137" t="str">
        <f>TEXT(Base_Data4[[#This Row],[DOJ]],"MMM")</f>
        <v>Dec</v>
      </c>
      <c r="S137" t="str">
        <f>"Q"&amp;ROUNDUP(MONTH(Base_Data4[[#This Row],[DOJ]])/3,0)</f>
        <v>Q4</v>
      </c>
      <c r="T137" t="str">
        <f>DATEDIF(Base_Data4[[#This Row],[Offer date]],Base_Data4[[#This Row],[DOJ]],"MD")&amp; "Days"</f>
        <v>7Days</v>
      </c>
      <c r="U137" t="str">
        <f>DATEDIF(Base_Data4[[#This Row],[JD received date]],Base_Data4[[#This Row],[Offer date]],"D")&amp;"D"</f>
        <v>62D</v>
      </c>
      <c r="V137" s="12" t="str">
        <f>DATEDIF(Base_Data4[[#This Row],[JD received date]],Base_Data4[[#This Row],[DOJ]],"mD")&amp; " Days "
&amp;DATEDIF(Base_Data4[[#This Row],[JD received date]],Base_Data4[[#This Row],[DOJ]],"YM")&amp; " Months and "
&amp;DATEDIF(Base_Data4[[#This Row],[JD received date]],Base_Data4[[#This Row],[DOJ]],"Y") &amp;" Years"</f>
        <v>8 Days 2 Months and 0 Years</v>
      </c>
      <c r="W137" t="str">
        <f>DATEDIF(Base_Data4[[#This Row],[JD received date]],Base_Data4[[#This Row],[Offer date]],"D")&amp; " Days "
&amp; DATEDIF(Base_Data4[[#This Row],[JD received date]],Base_Data4[[#This Row],[Offer date]],"M")&amp; " Months and "
&amp;DATEDIF(Base_Data4[[#This Row],[JD received date]],Base_Data4[[#This Row],[Offer date]],"Y")&amp; " Years"</f>
        <v>62 Days 2 Months and 0 Years</v>
      </c>
      <c r="X137" t="str">
        <f>IF(Base_Data4[[#This Row],[Offer Drop Date(if any)]]="","",
IF(ISNUMBER(Base_Data4[[#This Row],[Offer Drop Date(if any)]]),
"Q" &amp;ROUNDUP(MONTH(Base_Data4[[#This Row],[Offer Drop Date(if any)]]/3),0),""))</f>
        <v/>
      </c>
      <c r="Y137" t="str">
        <f>IF(AND(Base_Data4[[#This Row],[DOJ]]&lt;&gt;"",Base_Data4[[#This Row],[DOJ]]&lt;=Base_Data4[[#This Row],[JD received date]]+120),"Yes","No")</f>
        <v>Yes</v>
      </c>
      <c r="Z137" t="str">
        <f>IF(OR(Base_Data4[[#This Row],[Source]]="Direct", Base_Data4[[#This Row],[Source]]="Referral"),"Internal Fill", "External Fill")</f>
        <v>Internal Fill</v>
      </c>
    </row>
    <row r="138" spans="1:26" x14ac:dyDescent="0.3">
      <c r="A138">
        <v>137</v>
      </c>
      <c r="B138" t="s">
        <v>77</v>
      </c>
      <c r="C138" t="s">
        <v>20</v>
      </c>
      <c r="D138" t="s">
        <v>21</v>
      </c>
      <c r="E138" t="s">
        <v>42</v>
      </c>
      <c r="F138" t="s">
        <v>84</v>
      </c>
      <c r="G138" t="s">
        <v>28</v>
      </c>
      <c r="H138" t="s">
        <v>24</v>
      </c>
      <c r="I138" s="13">
        <v>45224</v>
      </c>
      <c r="J138" s="13">
        <v>45148</v>
      </c>
      <c r="K138" s="13">
        <v>45202</v>
      </c>
      <c r="L138" s="13" t="s">
        <v>19</v>
      </c>
      <c r="M138" s="13" t="s">
        <v>19</v>
      </c>
      <c r="N138" s="13" t="str">
        <f>"Quat"&amp;ROUNDUP(MONTH(Base_Data4[[#This Row],[DOJ]])/3,0)</f>
        <v>Quat4</v>
      </c>
      <c r="O138" t="str">
        <f>TEXT(Base_Data4[[#This Row],[Offer date]],"YYY")</f>
        <v>2023</v>
      </c>
      <c r="P138" t="str">
        <f>TEXT(Base_Data4[[#This Row],[Offer date]],"MMM")</f>
        <v>Oct</v>
      </c>
      <c r="Q138" t="str">
        <f>"Q"&amp;ROUNDUP(MONTH(Base_Data4[[#This Row],[Offer date]])/3,0)</f>
        <v>Q4</v>
      </c>
      <c r="R138" t="str">
        <f>TEXT(Base_Data4[[#This Row],[DOJ]],"MMM")</f>
        <v>Oct</v>
      </c>
      <c r="S138" t="str">
        <f>"Q"&amp;ROUNDUP(MONTH(Base_Data4[[#This Row],[DOJ]])/3,0)</f>
        <v>Q4</v>
      </c>
      <c r="T138" t="str">
        <f>DATEDIF(Base_Data4[[#This Row],[Offer date]],Base_Data4[[#This Row],[DOJ]],"MD")&amp; "Days"</f>
        <v>22Days</v>
      </c>
      <c r="U138" t="str">
        <f>DATEDIF(Base_Data4[[#This Row],[JD received date]],Base_Data4[[#This Row],[Offer date]],"D")&amp;"D"</f>
        <v>54D</v>
      </c>
      <c r="V138" s="12" t="str">
        <f>DATEDIF(Base_Data4[[#This Row],[JD received date]],Base_Data4[[#This Row],[DOJ]],"mD")&amp; " Days "
&amp;DATEDIF(Base_Data4[[#This Row],[JD received date]],Base_Data4[[#This Row],[DOJ]],"YM")&amp; " Months and "
&amp;DATEDIF(Base_Data4[[#This Row],[JD received date]],Base_Data4[[#This Row],[DOJ]],"Y") &amp;" Years"</f>
        <v>15 Days 2 Months and 0 Years</v>
      </c>
      <c r="W138" t="str">
        <f>DATEDIF(Base_Data4[[#This Row],[JD received date]],Base_Data4[[#This Row],[Offer date]],"D")&amp; " Days "
&amp; DATEDIF(Base_Data4[[#This Row],[JD received date]],Base_Data4[[#This Row],[Offer date]],"M")&amp; " Months and "
&amp;DATEDIF(Base_Data4[[#This Row],[JD received date]],Base_Data4[[#This Row],[Offer date]],"Y")&amp; " Years"</f>
        <v>54 Days 1 Months and 0 Years</v>
      </c>
      <c r="X138" t="str">
        <f>IF(Base_Data4[[#This Row],[Offer Drop Date(if any)]]="","",
IF(ISNUMBER(Base_Data4[[#This Row],[Offer Drop Date(if any)]]),
"Q" &amp;ROUNDUP(MONTH(Base_Data4[[#This Row],[Offer Drop Date(if any)]]/3),0),""))</f>
        <v/>
      </c>
      <c r="Y138" t="str">
        <f>IF(AND(Base_Data4[[#This Row],[DOJ]]&lt;&gt;"",Base_Data4[[#This Row],[DOJ]]&lt;=Base_Data4[[#This Row],[JD received date]]+120),"Yes","No")</f>
        <v>Yes</v>
      </c>
      <c r="Z138" t="str">
        <f>IF(OR(Base_Data4[[#This Row],[Source]]="Direct", Base_Data4[[#This Row],[Source]]="Referral"),"Internal Fill", "External Fill")</f>
        <v>Internal Fill</v>
      </c>
    </row>
    <row r="139" spans="1:26" x14ac:dyDescent="0.3">
      <c r="A139">
        <v>138</v>
      </c>
      <c r="B139" t="s">
        <v>37</v>
      </c>
      <c r="C139" t="s">
        <v>20</v>
      </c>
      <c r="D139" t="s">
        <v>21</v>
      </c>
      <c r="E139" t="s">
        <v>43</v>
      </c>
      <c r="F139" t="s">
        <v>84</v>
      </c>
      <c r="G139" t="s">
        <v>23</v>
      </c>
      <c r="H139" t="s">
        <v>24</v>
      </c>
      <c r="I139" s="13">
        <v>45355</v>
      </c>
      <c r="J139" s="13">
        <v>45211</v>
      </c>
      <c r="K139" s="13">
        <v>45261</v>
      </c>
      <c r="L139" s="13" t="s">
        <v>19</v>
      </c>
      <c r="M139" s="13" t="s">
        <v>19</v>
      </c>
      <c r="N139" s="13" t="str">
        <f>"Quat"&amp;ROUNDUP(MONTH(Base_Data4[[#This Row],[DOJ]])/3,0)</f>
        <v>Quat1</v>
      </c>
      <c r="O139" t="str">
        <f>TEXT(Base_Data4[[#This Row],[Offer date]],"YYY")</f>
        <v>2023</v>
      </c>
      <c r="P139" t="str">
        <f>TEXT(Base_Data4[[#This Row],[Offer date]],"MMM")</f>
        <v>Dec</v>
      </c>
      <c r="Q139" t="str">
        <f>"Q"&amp;ROUNDUP(MONTH(Base_Data4[[#This Row],[Offer date]])/3,0)</f>
        <v>Q4</v>
      </c>
      <c r="R139" t="str">
        <f>TEXT(Base_Data4[[#This Row],[DOJ]],"MMM")</f>
        <v>Mar</v>
      </c>
      <c r="S139" t="str">
        <f>"Q"&amp;ROUNDUP(MONTH(Base_Data4[[#This Row],[DOJ]])/3,0)</f>
        <v>Q1</v>
      </c>
      <c r="T139" t="str">
        <f>DATEDIF(Base_Data4[[#This Row],[Offer date]],Base_Data4[[#This Row],[DOJ]],"MD")&amp; "Days"</f>
        <v>3Days</v>
      </c>
      <c r="U139" t="str">
        <f>DATEDIF(Base_Data4[[#This Row],[JD received date]],Base_Data4[[#This Row],[Offer date]],"D")&amp;"D"</f>
        <v>50D</v>
      </c>
      <c r="V139" s="12" t="str">
        <f>DATEDIF(Base_Data4[[#This Row],[JD received date]],Base_Data4[[#This Row],[DOJ]],"mD")&amp; " Days "
&amp;DATEDIF(Base_Data4[[#This Row],[JD received date]],Base_Data4[[#This Row],[DOJ]],"YM")&amp; " Months and "
&amp;DATEDIF(Base_Data4[[#This Row],[JD received date]],Base_Data4[[#This Row],[DOJ]],"Y") &amp;" Years"</f>
        <v>21 Days 4 Months and 0 Years</v>
      </c>
      <c r="W139" t="str">
        <f>DATEDIF(Base_Data4[[#This Row],[JD received date]],Base_Data4[[#This Row],[Offer date]],"D")&amp; " Days "
&amp; DATEDIF(Base_Data4[[#This Row],[JD received date]],Base_Data4[[#This Row],[Offer date]],"M")&amp; " Months and "
&amp;DATEDIF(Base_Data4[[#This Row],[JD received date]],Base_Data4[[#This Row],[Offer date]],"Y")&amp; " Years"</f>
        <v>50 Days 1 Months and 0 Years</v>
      </c>
      <c r="X139" t="str">
        <f>IF(Base_Data4[[#This Row],[Offer Drop Date(if any)]]="","",
IF(ISNUMBER(Base_Data4[[#This Row],[Offer Drop Date(if any)]]),
"Q" &amp;ROUNDUP(MONTH(Base_Data4[[#This Row],[Offer Drop Date(if any)]]/3),0),""))</f>
        <v/>
      </c>
      <c r="Y139" t="str">
        <f>IF(AND(Base_Data4[[#This Row],[DOJ]]&lt;&gt;"",Base_Data4[[#This Row],[DOJ]]&lt;=Base_Data4[[#This Row],[JD received date]]+120),"Yes","No")</f>
        <v>No</v>
      </c>
      <c r="Z139" t="str">
        <f>IF(OR(Base_Data4[[#This Row],[Source]]="Direct", Base_Data4[[#This Row],[Source]]="Referral"),"Internal Fill", "External Fill")</f>
        <v>Internal Fill</v>
      </c>
    </row>
    <row r="140" spans="1:26" x14ac:dyDescent="0.3">
      <c r="A140">
        <v>139</v>
      </c>
      <c r="B140" t="s">
        <v>40</v>
      </c>
      <c r="C140" t="s">
        <v>20</v>
      </c>
      <c r="D140" t="s">
        <v>21</v>
      </c>
      <c r="E140" t="s">
        <v>43</v>
      </c>
      <c r="F140" t="s">
        <v>84</v>
      </c>
      <c r="G140" t="s">
        <v>28</v>
      </c>
      <c r="H140" t="s">
        <v>24</v>
      </c>
      <c r="I140" s="13">
        <v>45341</v>
      </c>
      <c r="J140" s="13">
        <v>45265</v>
      </c>
      <c r="K140" s="13">
        <v>45265</v>
      </c>
      <c r="L140" s="13" t="s">
        <v>19</v>
      </c>
      <c r="M140" s="13" t="s">
        <v>19</v>
      </c>
      <c r="N140" s="13" t="str">
        <f>"Quat"&amp;ROUNDUP(MONTH(Base_Data4[[#This Row],[DOJ]])/3,0)</f>
        <v>Quat1</v>
      </c>
      <c r="O140" t="str">
        <f>TEXT(Base_Data4[[#This Row],[Offer date]],"YYY")</f>
        <v>2023</v>
      </c>
      <c r="P140" t="str">
        <f>TEXT(Base_Data4[[#This Row],[Offer date]],"MMM")</f>
        <v>Dec</v>
      </c>
      <c r="Q140" t="str">
        <f>"Q"&amp;ROUNDUP(MONTH(Base_Data4[[#This Row],[Offer date]])/3,0)</f>
        <v>Q4</v>
      </c>
      <c r="R140" t="str">
        <f>TEXT(Base_Data4[[#This Row],[DOJ]],"MMM")</f>
        <v>Feb</v>
      </c>
      <c r="S140" t="str">
        <f>"Q"&amp;ROUNDUP(MONTH(Base_Data4[[#This Row],[DOJ]])/3,0)</f>
        <v>Q1</v>
      </c>
      <c r="T140" t="str">
        <f>DATEDIF(Base_Data4[[#This Row],[Offer date]],Base_Data4[[#This Row],[DOJ]],"MD")&amp; "Days"</f>
        <v>14Days</v>
      </c>
      <c r="U140" t="str">
        <f>DATEDIF(Base_Data4[[#This Row],[JD received date]],Base_Data4[[#This Row],[Offer date]],"D")&amp;"D"</f>
        <v>0D</v>
      </c>
      <c r="V140" s="12" t="str">
        <f>DATEDIF(Base_Data4[[#This Row],[JD received date]],Base_Data4[[#This Row],[DOJ]],"mD")&amp; " Days "
&amp;DATEDIF(Base_Data4[[#This Row],[JD received date]],Base_Data4[[#This Row],[DOJ]],"YM")&amp; " Months and "
&amp;DATEDIF(Base_Data4[[#This Row],[JD received date]],Base_Data4[[#This Row],[DOJ]],"Y") &amp;" Years"</f>
        <v>14 Days 2 Months and 0 Years</v>
      </c>
      <c r="W140" t="str">
        <f>DATEDIF(Base_Data4[[#This Row],[JD received date]],Base_Data4[[#This Row],[Offer date]],"D")&amp; " Days "
&amp; DATEDIF(Base_Data4[[#This Row],[JD received date]],Base_Data4[[#This Row],[Offer date]],"M")&amp; " Months and "
&amp;DATEDIF(Base_Data4[[#This Row],[JD received date]],Base_Data4[[#This Row],[Offer date]],"Y")&amp; " Years"</f>
        <v>0 Days 0 Months and 0 Years</v>
      </c>
      <c r="X140" t="str">
        <f>IF(Base_Data4[[#This Row],[Offer Drop Date(if any)]]="","",
IF(ISNUMBER(Base_Data4[[#This Row],[Offer Drop Date(if any)]]),
"Q" &amp;ROUNDUP(MONTH(Base_Data4[[#This Row],[Offer Drop Date(if any)]]/3),0),""))</f>
        <v/>
      </c>
      <c r="Y140" t="str">
        <f>IF(AND(Base_Data4[[#This Row],[DOJ]]&lt;&gt;"",Base_Data4[[#This Row],[DOJ]]&lt;=Base_Data4[[#This Row],[JD received date]]+120),"Yes","No")</f>
        <v>Yes</v>
      </c>
      <c r="Z140" t="str">
        <f>IF(OR(Base_Data4[[#This Row],[Source]]="Direct", Base_Data4[[#This Row],[Source]]="Referral"),"Internal Fill", "External Fill")</f>
        <v>Internal Fill</v>
      </c>
    </row>
    <row r="141" spans="1:26" x14ac:dyDescent="0.3">
      <c r="A141">
        <v>140</v>
      </c>
      <c r="B141" t="s">
        <v>40</v>
      </c>
      <c r="C141" t="s">
        <v>20</v>
      </c>
      <c r="D141" t="s">
        <v>21</v>
      </c>
      <c r="E141" t="s">
        <v>42</v>
      </c>
      <c r="F141" t="s">
        <v>84</v>
      </c>
      <c r="G141" t="s">
        <v>23</v>
      </c>
      <c r="H141" t="s">
        <v>24</v>
      </c>
      <c r="I141" s="13">
        <v>45348</v>
      </c>
      <c r="J141" s="13">
        <v>45244</v>
      </c>
      <c r="K141" s="13">
        <v>45261</v>
      </c>
      <c r="L141" s="13" t="s">
        <v>19</v>
      </c>
      <c r="M141" s="13" t="s">
        <v>19</v>
      </c>
      <c r="N141" s="13" t="str">
        <f>"Quat"&amp;ROUNDUP(MONTH(Base_Data4[[#This Row],[DOJ]])/3,0)</f>
        <v>Quat1</v>
      </c>
      <c r="O141" t="str">
        <f>TEXT(Base_Data4[[#This Row],[Offer date]],"YYY")</f>
        <v>2023</v>
      </c>
      <c r="P141" t="str">
        <f>TEXT(Base_Data4[[#This Row],[Offer date]],"MMM")</f>
        <v>Dec</v>
      </c>
      <c r="Q141" t="str">
        <f>"Q"&amp;ROUNDUP(MONTH(Base_Data4[[#This Row],[Offer date]])/3,0)</f>
        <v>Q4</v>
      </c>
      <c r="R141" t="str">
        <f>TEXT(Base_Data4[[#This Row],[DOJ]],"MMM")</f>
        <v>Feb</v>
      </c>
      <c r="S141" t="str">
        <f>"Q"&amp;ROUNDUP(MONTH(Base_Data4[[#This Row],[DOJ]])/3,0)</f>
        <v>Q1</v>
      </c>
      <c r="T141" t="str">
        <f>DATEDIF(Base_Data4[[#This Row],[Offer date]],Base_Data4[[#This Row],[DOJ]],"MD")&amp; "Days"</f>
        <v>25Days</v>
      </c>
      <c r="U141" t="str">
        <f>DATEDIF(Base_Data4[[#This Row],[JD received date]],Base_Data4[[#This Row],[Offer date]],"D")&amp;"D"</f>
        <v>17D</v>
      </c>
      <c r="V141" s="12" t="str">
        <f>DATEDIF(Base_Data4[[#This Row],[JD received date]],Base_Data4[[#This Row],[DOJ]],"mD")&amp; " Days "
&amp;DATEDIF(Base_Data4[[#This Row],[JD received date]],Base_Data4[[#This Row],[DOJ]],"YM")&amp; " Months and "
&amp;DATEDIF(Base_Data4[[#This Row],[JD received date]],Base_Data4[[#This Row],[DOJ]],"Y") &amp;" Years"</f>
        <v>12 Days 3 Months and 0 Years</v>
      </c>
      <c r="W141" t="str">
        <f>DATEDIF(Base_Data4[[#This Row],[JD received date]],Base_Data4[[#This Row],[Offer date]],"D")&amp; " Days "
&amp; DATEDIF(Base_Data4[[#This Row],[JD received date]],Base_Data4[[#This Row],[Offer date]],"M")&amp; " Months and "
&amp;DATEDIF(Base_Data4[[#This Row],[JD received date]],Base_Data4[[#This Row],[Offer date]],"Y")&amp; " Years"</f>
        <v>17 Days 0 Months and 0 Years</v>
      </c>
      <c r="X141" t="str">
        <f>IF(Base_Data4[[#This Row],[Offer Drop Date(if any)]]="","",
IF(ISNUMBER(Base_Data4[[#This Row],[Offer Drop Date(if any)]]),
"Q" &amp;ROUNDUP(MONTH(Base_Data4[[#This Row],[Offer Drop Date(if any)]]/3),0),""))</f>
        <v/>
      </c>
      <c r="Y141" t="str">
        <f>IF(AND(Base_Data4[[#This Row],[DOJ]]&lt;&gt;"",Base_Data4[[#This Row],[DOJ]]&lt;=Base_Data4[[#This Row],[JD received date]]+120),"Yes","No")</f>
        <v>Yes</v>
      </c>
      <c r="Z141" t="str">
        <f>IF(OR(Base_Data4[[#This Row],[Source]]="Direct", Base_Data4[[#This Row],[Source]]="Referral"),"Internal Fill", "External Fill")</f>
        <v>Internal Fill</v>
      </c>
    </row>
    <row r="142" spans="1:26" x14ac:dyDescent="0.3">
      <c r="A142">
        <v>141</v>
      </c>
      <c r="B142" t="s">
        <v>37</v>
      </c>
      <c r="C142" t="s">
        <v>20</v>
      </c>
      <c r="D142" t="s">
        <v>21</v>
      </c>
      <c r="E142" t="s">
        <v>42</v>
      </c>
      <c r="F142" t="s">
        <v>85</v>
      </c>
      <c r="G142" t="s">
        <v>28</v>
      </c>
      <c r="H142" t="s">
        <v>24</v>
      </c>
      <c r="I142" s="13">
        <v>45299</v>
      </c>
      <c r="J142" s="13">
        <v>45251</v>
      </c>
      <c r="K142" s="13">
        <v>45266</v>
      </c>
      <c r="L142" s="13" t="s">
        <v>19</v>
      </c>
      <c r="M142" s="13" t="s">
        <v>19</v>
      </c>
      <c r="N142" s="13" t="str">
        <f>"Quat"&amp;ROUNDUP(MONTH(Base_Data4[[#This Row],[DOJ]])/3,0)</f>
        <v>Quat1</v>
      </c>
      <c r="O142" t="str">
        <f>TEXT(Base_Data4[[#This Row],[Offer date]],"YYY")</f>
        <v>2023</v>
      </c>
      <c r="P142" t="str">
        <f>TEXT(Base_Data4[[#This Row],[Offer date]],"MMM")</f>
        <v>Dec</v>
      </c>
      <c r="Q142" t="str">
        <f>"Q"&amp;ROUNDUP(MONTH(Base_Data4[[#This Row],[Offer date]])/3,0)</f>
        <v>Q4</v>
      </c>
      <c r="R142" t="str">
        <f>TEXT(Base_Data4[[#This Row],[DOJ]],"MMM")</f>
        <v>Jan</v>
      </c>
      <c r="S142" t="str">
        <f>"Q"&amp;ROUNDUP(MONTH(Base_Data4[[#This Row],[DOJ]])/3,0)</f>
        <v>Q1</v>
      </c>
      <c r="T142" t="str">
        <f>DATEDIF(Base_Data4[[#This Row],[Offer date]],Base_Data4[[#This Row],[DOJ]],"MD")&amp; "Days"</f>
        <v>2Days</v>
      </c>
      <c r="U142" t="str">
        <f>DATEDIF(Base_Data4[[#This Row],[JD received date]],Base_Data4[[#This Row],[Offer date]],"D")&amp;"D"</f>
        <v>15D</v>
      </c>
      <c r="V142" s="12" t="str">
        <f>DATEDIF(Base_Data4[[#This Row],[JD received date]],Base_Data4[[#This Row],[DOJ]],"mD")&amp; " Days "
&amp;DATEDIF(Base_Data4[[#This Row],[JD received date]],Base_Data4[[#This Row],[DOJ]],"YM")&amp; " Months and "
&amp;DATEDIF(Base_Data4[[#This Row],[JD received date]],Base_Data4[[#This Row],[DOJ]],"Y") &amp;" Years"</f>
        <v>18 Days 1 Months and 0 Years</v>
      </c>
      <c r="W142" t="str">
        <f>DATEDIF(Base_Data4[[#This Row],[JD received date]],Base_Data4[[#This Row],[Offer date]],"D")&amp; " Days "
&amp; DATEDIF(Base_Data4[[#This Row],[JD received date]],Base_Data4[[#This Row],[Offer date]],"M")&amp; " Months and "
&amp;DATEDIF(Base_Data4[[#This Row],[JD received date]],Base_Data4[[#This Row],[Offer date]],"Y")&amp; " Years"</f>
        <v>15 Days 0 Months and 0 Years</v>
      </c>
      <c r="X142" t="str">
        <f>IF(Base_Data4[[#This Row],[Offer Drop Date(if any)]]="","",
IF(ISNUMBER(Base_Data4[[#This Row],[Offer Drop Date(if any)]]),
"Q" &amp;ROUNDUP(MONTH(Base_Data4[[#This Row],[Offer Drop Date(if any)]]/3),0),""))</f>
        <v/>
      </c>
      <c r="Y142" t="str">
        <f>IF(AND(Base_Data4[[#This Row],[DOJ]]&lt;&gt;"",Base_Data4[[#This Row],[DOJ]]&lt;=Base_Data4[[#This Row],[JD received date]]+120),"Yes","No")</f>
        <v>Yes</v>
      </c>
      <c r="Z142" t="str">
        <f>IF(OR(Base_Data4[[#This Row],[Source]]="Direct", Base_Data4[[#This Row],[Source]]="Referral"),"Internal Fill", "External Fill")</f>
        <v>Internal Fill</v>
      </c>
    </row>
    <row r="143" spans="1:26" x14ac:dyDescent="0.3">
      <c r="A143">
        <v>142</v>
      </c>
      <c r="B143" t="s">
        <v>41</v>
      </c>
      <c r="C143" t="s">
        <v>33</v>
      </c>
      <c r="D143" t="s">
        <v>31</v>
      </c>
      <c r="E143" t="s">
        <v>42</v>
      </c>
      <c r="F143" t="s">
        <v>85</v>
      </c>
      <c r="G143" t="s">
        <v>23</v>
      </c>
      <c r="H143" t="s">
        <v>24</v>
      </c>
      <c r="I143" s="13">
        <v>45273</v>
      </c>
      <c r="J143" s="13">
        <v>45184</v>
      </c>
      <c r="K143" s="13">
        <v>45271</v>
      </c>
      <c r="L143" s="13" t="s">
        <v>19</v>
      </c>
      <c r="M143" s="13" t="s">
        <v>19</v>
      </c>
      <c r="N143" s="13" t="str">
        <f>"Quat"&amp;ROUNDUP(MONTH(Base_Data4[[#This Row],[DOJ]])/3,0)</f>
        <v>Quat4</v>
      </c>
      <c r="O143" t="str">
        <f>TEXT(Base_Data4[[#This Row],[Offer date]],"YYY")</f>
        <v>2023</v>
      </c>
      <c r="P143" t="str">
        <f>TEXT(Base_Data4[[#This Row],[Offer date]],"MMM")</f>
        <v>Dec</v>
      </c>
      <c r="Q143" t="str">
        <f>"Q"&amp;ROUNDUP(MONTH(Base_Data4[[#This Row],[Offer date]])/3,0)</f>
        <v>Q4</v>
      </c>
      <c r="R143" t="str">
        <f>TEXT(Base_Data4[[#This Row],[DOJ]],"MMM")</f>
        <v>Dec</v>
      </c>
      <c r="S143" t="str">
        <f>"Q"&amp;ROUNDUP(MONTH(Base_Data4[[#This Row],[DOJ]])/3,0)</f>
        <v>Q4</v>
      </c>
      <c r="T143" t="str">
        <f>DATEDIF(Base_Data4[[#This Row],[Offer date]],Base_Data4[[#This Row],[DOJ]],"MD")&amp; "Days"</f>
        <v>2Days</v>
      </c>
      <c r="U143" t="str">
        <f>DATEDIF(Base_Data4[[#This Row],[JD received date]],Base_Data4[[#This Row],[Offer date]],"D")&amp;"D"</f>
        <v>87D</v>
      </c>
      <c r="V143" s="12" t="str">
        <f>DATEDIF(Base_Data4[[#This Row],[JD received date]],Base_Data4[[#This Row],[DOJ]],"mD")&amp; " Days "
&amp;DATEDIF(Base_Data4[[#This Row],[JD received date]],Base_Data4[[#This Row],[DOJ]],"YM")&amp; " Months and "
&amp;DATEDIF(Base_Data4[[#This Row],[JD received date]],Base_Data4[[#This Row],[DOJ]],"Y") &amp;" Years"</f>
        <v>28 Days 2 Months and 0 Years</v>
      </c>
      <c r="W143" t="str">
        <f>DATEDIF(Base_Data4[[#This Row],[JD received date]],Base_Data4[[#This Row],[Offer date]],"D")&amp; " Days "
&amp; DATEDIF(Base_Data4[[#This Row],[JD received date]],Base_Data4[[#This Row],[Offer date]],"M")&amp; " Months and "
&amp;DATEDIF(Base_Data4[[#This Row],[JD received date]],Base_Data4[[#This Row],[Offer date]],"Y")&amp; " Years"</f>
        <v>87 Days 2 Months and 0 Years</v>
      </c>
      <c r="X143" t="str">
        <f>IF(Base_Data4[[#This Row],[Offer Drop Date(if any)]]="","",
IF(ISNUMBER(Base_Data4[[#This Row],[Offer Drop Date(if any)]]),
"Q" &amp;ROUNDUP(MONTH(Base_Data4[[#This Row],[Offer Drop Date(if any)]]/3),0),""))</f>
        <v/>
      </c>
      <c r="Y143" t="str">
        <f>IF(AND(Base_Data4[[#This Row],[DOJ]]&lt;&gt;"",Base_Data4[[#This Row],[DOJ]]&lt;=Base_Data4[[#This Row],[JD received date]]+120),"Yes","No")</f>
        <v>Yes</v>
      </c>
      <c r="Z143" t="str">
        <f>IF(OR(Base_Data4[[#This Row],[Source]]="Direct", Base_Data4[[#This Row],[Source]]="Referral"),"Internal Fill", "External Fill")</f>
        <v>Internal Fill</v>
      </c>
    </row>
    <row r="144" spans="1:26" x14ac:dyDescent="0.3">
      <c r="A144">
        <v>143</v>
      </c>
      <c r="B144" t="s">
        <v>38</v>
      </c>
      <c r="C144" t="s">
        <v>20</v>
      </c>
      <c r="D144" t="s">
        <v>21</v>
      </c>
      <c r="E144" t="s">
        <v>44</v>
      </c>
      <c r="F144" t="s">
        <v>84</v>
      </c>
      <c r="G144" t="s">
        <v>23</v>
      </c>
      <c r="H144" t="s">
        <v>27</v>
      </c>
      <c r="I144" s="13">
        <v>45359</v>
      </c>
      <c r="J144" s="13">
        <v>45212</v>
      </c>
      <c r="K144" s="13">
        <v>45267</v>
      </c>
      <c r="L144" s="13">
        <v>45280</v>
      </c>
      <c r="M144" s="13">
        <v>45649</v>
      </c>
      <c r="N144" s="13" t="str">
        <f>"Quat"&amp;ROUNDUP(MONTH(Base_Data4[[#This Row],[DOJ]])/3,0)</f>
        <v>Quat1</v>
      </c>
      <c r="O144" t="str">
        <f>TEXT(Base_Data4[[#This Row],[Offer date]],"YYY")</f>
        <v>2023</v>
      </c>
      <c r="P144" t="str">
        <f>TEXT(Base_Data4[[#This Row],[Offer date]],"MMM")</f>
        <v>Dec</v>
      </c>
      <c r="Q144" t="str">
        <f>"Q"&amp;ROUNDUP(MONTH(Base_Data4[[#This Row],[Offer date]])/3,0)</f>
        <v>Q4</v>
      </c>
      <c r="R144" t="str">
        <f>TEXT(Base_Data4[[#This Row],[DOJ]],"MMM")</f>
        <v>Mar</v>
      </c>
      <c r="S144" t="str">
        <f>"Q"&amp;ROUNDUP(MONTH(Base_Data4[[#This Row],[DOJ]])/3,0)</f>
        <v>Q1</v>
      </c>
      <c r="T144" t="str">
        <f>DATEDIF(Base_Data4[[#This Row],[Offer date]],Base_Data4[[#This Row],[DOJ]],"MD")&amp; "Days"</f>
        <v>1Days</v>
      </c>
      <c r="U144" t="str">
        <f>DATEDIF(Base_Data4[[#This Row],[JD received date]],Base_Data4[[#This Row],[Offer date]],"D")&amp;"D"</f>
        <v>55D</v>
      </c>
      <c r="V144" s="12" t="str">
        <f>DATEDIF(Base_Data4[[#This Row],[JD received date]],Base_Data4[[#This Row],[DOJ]],"mD")&amp; " Days "
&amp;DATEDIF(Base_Data4[[#This Row],[JD received date]],Base_Data4[[#This Row],[DOJ]],"YM")&amp; " Months and "
&amp;DATEDIF(Base_Data4[[#This Row],[JD received date]],Base_Data4[[#This Row],[DOJ]],"Y") &amp;" Years"</f>
        <v>24 Days 4 Months and 0 Years</v>
      </c>
      <c r="W144" t="str">
        <f>DATEDIF(Base_Data4[[#This Row],[JD received date]],Base_Data4[[#This Row],[Offer date]],"D")&amp; " Days "
&amp; DATEDIF(Base_Data4[[#This Row],[JD received date]],Base_Data4[[#This Row],[Offer date]],"M")&amp; " Months and "
&amp;DATEDIF(Base_Data4[[#This Row],[JD received date]],Base_Data4[[#This Row],[Offer date]],"Y")&amp; " Years"</f>
        <v>55 Days 1 Months and 0 Years</v>
      </c>
      <c r="X144" t="str">
        <f>IF(Base_Data4[[#This Row],[Offer Drop Date(if any)]]="","",
IF(ISNUMBER(Base_Data4[[#This Row],[Offer Drop Date(if any)]]),
"Q" &amp;ROUNDUP(MONTH(Base_Data4[[#This Row],[Offer Drop Date(if any)]]/3),0),""))</f>
        <v>Q4</v>
      </c>
      <c r="Y144" t="str">
        <f>IF(AND(Base_Data4[[#This Row],[DOJ]]&lt;&gt;"",Base_Data4[[#This Row],[DOJ]]&lt;=Base_Data4[[#This Row],[JD received date]]+120),"Yes","No")</f>
        <v>No</v>
      </c>
      <c r="Z144" t="str">
        <f>IF(OR(Base_Data4[[#This Row],[Source]]="Direct", Base_Data4[[#This Row],[Source]]="Referral"),"Internal Fill", "External Fill")</f>
        <v>Internal Fill</v>
      </c>
    </row>
    <row r="145" spans="1:26" x14ac:dyDescent="0.3">
      <c r="A145">
        <v>144</v>
      </c>
      <c r="B145" t="s">
        <v>40</v>
      </c>
      <c r="C145" t="s">
        <v>20</v>
      </c>
      <c r="D145" t="s">
        <v>21</v>
      </c>
      <c r="E145" t="s">
        <v>42</v>
      </c>
      <c r="F145" t="s">
        <v>84</v>
      </c>
      <c r="G145" t="s">
        <v>28</v>
      </c>
      <c r="H145" t="s">
        <v>24</v>
      </c>
      <c r="I145" s="13">
        <v>45359</v>
      </c>
      <c r="J145" s="13">
        <v>45264</v>
      </c>
      <c r="K145" s="13">
        <v>45267</v>
      </c>
      <c r="L145" s="13" t="s">
        <v>19</v>
      </c>
      <c r="M145" s="13" t="s">
        <v>19</v>
      </c>
      <c r="N145" s="13" t="str">
        <f>"Quat"&amp;ROUNDUP(MONTH(Base_Data4[[#This Row],[DOJ]])/3,0)</f>
        <v>Quat1</v>
      </c>
      <c r="O145" t="str">
        <f>TEXT(Base_Data4[[#This Row],[Offer date]],"YYY")</f>
        <v>2023</v>
      </c>
      <c r="P145" t="str">
        <f>TEXT(Base_Data4[[#This Row],[Offer date]],"MMM")</f>
        <v>Dec</v>
      </c>
      <c r="Q145" t="str">
        <f>"Q"&amp;ROUNDUP(MONTH(Base_Data4[[#This Row],[Offer date]])/3,0)</f>
        <v>Q4</v>
      </c>
      <c r="R145" t="str">
        <f>TEXT(Base_Data4[[#This Row],[DOJ]],"MMM")</f>
        <v>Mar</v>
      </c>
      <c r="S145" t="str">
        <f>"Q"&amp;ROUNDUP(MONTH(Base_Data4[[#This Row],[DOJ]])/3,0)</f>
        <v>Q1</v>
      </c>
      <c r="T145" t="str">
        <f>DATEDIF(Base_Data4[[#This Row],[Offer date]],Base_Data4[[#This Row],[DOJ]],"MD")&amp; "Days"</f>
        <v>1Days</v>
      </c>
      <c r="U145" t="str">
        <f>DATEDIF(Base_Data4[[#This Row],[JD received date]],Base_Data4[[#This Row],[Offer date]],"D")&amp;"D"</f>
        <v>3D</v>
      </c>
      <c r="V145" s="12" t="str">
        <f>DATEDIF(Base_Data4[[#This Row],[JD received date]],Base_Data4[[#This Row],[DOJ]],"mD")&amp; " Days "
&amp;DATEDIF(Base_Data4[[#This Row],[JD received date]],Base_Data4[[#This Row],[DOJ]],"YM")&amp; " Months and "
&amp;DATEDIF(Base_Data4[[#This Row],[JD received date]],Base_Data4[[#This Row],[DOJ]],"Y") &amp;" Years"</f>
        <v>4 Days 3 Months and 0 Years</v>
      </c>
      <c r="W145" t="str">
        <f>DATEDIF(Base_Data4[[#This Row],[JD received date]],Base_Data4[[#This Row],[Offer date]],"D")&amp; " Days "
&amp; DATEDIF(Base_Data4[[#This Row],[JD received date]],Base_Data4[[#This Row],[Offer date]],"M")&amp; " Months and "
&amp;DATEDIF(Base_Data4[[#This Row],[JD received date]],Base_Data4[[#This Row],[Offer date]],"Y")&amp; " Years"</f>
        <v>3 Days 0 Months and 0 Years</v>
      </c>
      <c r="X145" t="str">
        <f>IF(Base_Data4[[#This Row],[Offer Drop Date(if any)]]="","",
IF(ISNUMBER(Base_Data4[[#This Row],[Offer Drop Date(if any)]]),
"Q" &amp;ROUNDUP(MONTH(Base_Data4[[#This Row],[Offer Drop Date(if any)]]/3),0),""))</f>
        <v/>
      </c>
      <c r="Y145" t="str">
        <f>IF(AND(Base_Data4[[#This Row],[DOJ]]&lt;&gt;"",Base_Data4[[#This Row],[DOJ]]&lt;=Base_Data4[[#This Row],[JD received date]]+120),"Yes","No")</f>
        <v>Yes</v>
      </c>
      <c r="Z145" t="str">
        <f>IF(OR(Base_Data4[[#This Row],[Source]]="Direct", Base_Data4[[#This Row],[Source]]="Referral"),"Internal Fill", "External Fill")</f>
        <v>Internal Fill</v>
      </c>
    </row>
    <row r="146" spans="1:26" x14ac:dyDescent="0.3">
      <c r="A146">
        <v>145</v>
      </c>
      <c r="B146" t="s">
        <v>38</v>
      </c>
      <c r="C146" t="s">
        <v>20</v>
      </c>
      <c r="D146" t="s">
        <v>21</v>
      </c>
      <c r="E146" t="s">
        <v>44</v>
      </c>
      <c r="F146" t="s">
        <v>84</v>
      </c>
      <c r="G146" t="s">
        <v>28</v>
      </c>
      <c r="H146" t="s">
        <v>24</v>
      </c>
      <c r="I146" s="13">
        <v>45338</v>
      </c>
      <c r="J146" s="13">
        <v>45173</v>
      </c>
      <c r="K146" s="13">
        <v>45267</v>
      </c>
      <c r="L146" s="13" t="s">
        <v>19</v>
      </c>
      <c r="M146" s="13" t="s">
        <v>19</v>
      </c>
      <c r="N146" s="13" t="str">
        <f>"Quat"&amp;ROUNDUP(MONTH(Base_Data4[[#This Row],[DOJ]])/3,0)</f>
        <v>Quat1</v>
      </c>
      <c r="O146" t="str">
        <f>TEXT(Base_Data4[[#This Row],[Offer date]],"YYY")</f>
        <v>2023</v>
      </c>
      <c r="P146" t="str">
        <f>TEXT(Base_Data4[[#This Row],[Offer date]],"MMM")</f>
        <v>Dec</v>
      </c>
      <c r="Q146" t="str">
        <f>"Q"&amp;ROUNDUP(MONTH(Base_Data4[[#This Row],[Offer date]])/3,0)</f>
        <v>Q4</v>
      </c>
      <c r="R146" t="str">
        <f>TEXT(Base_Data4[[#This Row],[DOJ]],"MMM")</f>
        <v>Feb</v>
      </c>
      <c r="S146" t="str">
        <f>"Q"&amp;ROUNDUP(MONTH(Base_Data4[[#This Row],[DOJ]])/3,0)</f>
        <v>Q1</v>
      </c>
      <c r="T146" t="str">
        <f>DATEDIF(Base_Data4[[#This Row],[Offer date]],Base_Data4[[#This Row],[DOJ]],"MD")&amp; "Days"</f>
        <v>9Days</v>
      </c>
      <c r="U146" t="str">
        <f>DATEDIF(Base_Data4[[#This Row],[JD received date]],Base_Data4[[#This Row],[Offer date]],"D")&amp;"D"</f>
        <v>94D</v>
      </c>
      <c r="V146" s="12" t="str">
        <f>DATEDIF(Base_Data4[[#This Row],[JD received date]],Base_Data4[[#This Row],[DOJ]],"mD")&amp; " Days "
&amp;DATEDIF(Base_Data4[[#This Row],[JD received date]],Base_Data4[[#This Row],[DOJ]],"YM")&amp; " Months and "
&amp;DATEDIF(Base_Data4[[#This Row],[JD received date]],Base_Data4[[#This Row],[DOJ]],"Y") &amp;" Years"</f>
        <v>12 Days 5 Months and 0 Years</v>
      </c>
      <c r="W146" t="str">
        <f>DATEDIF(Base_Data4[[#This Row],[JD received date]],Base_Data4[[#This Row],[Offer date]],"D")&amp; " Days "
&amp; DATEDIF(Base_Data4[[#This Row],[JD received date]],Base_Data4[[#This Row],[Offer date]],"M")&amp; " Months and "
&amp;DATEDIF(Base_Data4[[#This Row],[JD received date]],Base_Data4[[#This Row],[Offer date]],"Y")&amp; " Years"</f>
        <v>94 Days 3 Months and 0 Years</v>
      </c>
      <c r="X146" t="str">
        <f>IF(Base_Data4[[#This Row],[Offer Drop Date(if any)]]="","",
IF(ISNUMBER(Base_Data4[[#This Row],[Offer Drop Date(if any)]]),
"Q" &amp;ROUNDUP(MONTH(Base_Data4[[#This Row],[Offer Drop Date(if any)]]/3),0),""))</f>
        <v/>
      </c>
      <c r="Y146" t="str">
        <f>IF(AND(Base_Data4[[#This Row],[DOJ]]&lt;&gt;"",Base_Data4[[#This Row],[DOJ]]&lt;=Base_Data4[[#This Row],[JD received date]]+120),"Yes","No")</f>
        <v>No</v>
      </c>
      <c r="Z146" t="str">
        <f>IF(OR(Base_Data4[[#This Row],[Source]]="Direct", Base_Data4[[#This Row],[Source]]="Referral"),"Internal Fill", "External Fill")</f>
        <v>Internal Fill</v>
      </c>
    </row>
    <row r="147" spans="1:26" x14ac:dyDescent="0.3">
      <c r="A147">
        <v>146</v>
      </c>
      <c r="B147" t="s">
        <v>39</v>
      </c>
      <c r="C147" t="s">
        <v>20</v>
      </c>
      <c r="D147" t="s">
        <v>21</v>
      </c>
      <c r="E147" t="s">
        <v>42</v>
      </c>
      <c r="F147" t="s">
        <v>84</v>
      </c>
      <c r="G147" t="s">
        <v>23</v>
      </c>
      <c r="H147" t="s">
        <v>27</v>
      </c>
      <c r="I147" s="13">
        <v>45366</v>
      </c>
      <c r="J147" s="13">
        <v>45258</v>
      </c>
      <c r="K147" s="13">
        <v>45271</v>
      </c>
      <c r="L147" s="13">
        <v>45301</v>
      </c>
      <c r="M147" s="13">
        <v>45315</v>
      </c>
      <c r="N147" s="13" t="str">
        <f>"Quat"&amp;ROUNDUP(MONTH(Base_Data4[[#This Row],[DOJ]])/3,0)</f>
        <v>Quat1</v>
      </c>
      <c r="O147" t="str">
        <f>TEXT(Base_Data4[[#This Row],[Offer date]],"YYY")</f>
        <v>2023</v>
      </c>
      <c r="P147" t="str">
        <f>TEXT(Base_Data4[[#This Row],[Offer date]],"MMM")</f>
        <v>Dec</v>
      </c>
      <c r="Q147" t="str">
        <f>"Q"&amp;ROUNDUP(MONTH(Base_Data4[[#This Row],[Offer date]])/3,0)</f>
        <v>Q4</v>
      </c>
      <c r="R147" t="str">
        <f>TEXT(Base_Data4[[#This Row],[DOJ]],"MMM")</f>
        <v>Mar</v>
      </c>
      <c r="S147" t="str">
        <f>"Q"&amp;ROUNDUP(MONTH(Base_Data4[[#This Row],[DOJ]])/3,0)</f>
        <v>Q1</v>
      </c>
      <c r="T147" t="str">
        <f>DATEDIF(Base_Data4[[#This Row],[Offer date]],Base_Data4[[#This Row],[DOJ]],"MD")&amp; "Days"</f>
        <v>4Days</v>
      </c>
      <c r="U147" t="str">
        <f>DATEDIF(Base_Data4[[#This Row],[JD received date]],Base_Data4[[#This Row],[Offer date]],"D")&amp;"D"</f>
        <v>13D</v>
      </c>
      <c r="V147" s="12" t="str">
        <f>DATEDIF(Base_Data4[[#This Row],[JD received date]],Base_Data4[[#This Row],[DOJ]],"mD")&amp; " Days "
&amp;DATEDIF(Base_Data4[[#This Row],[JD received date]],Base_Data4[[#This Row],[DOJ]],"YM")&amp; " Months and "
&amp;DATEDIF(Base_Data4[[#This Row],[JD received date]],Base_Data4[[#This Row],[DOJ]],"Y") &amp;" Years"</f>
        <v>16 Days 3 Months and 0 Years</v>
      </c>
      <c r="W147" t="str">
        <f>DATEDIF(Base_Data4[[#This Row],[JD received date]],Base_Data4[[#This Row],[Offer date]],"D")&amp; " Days "
&amp; DATEDIF(Base_Data4[[#This Row],[JD received date]],Base_Data4[[#This Row],[Offer date]],"M")&amp; " Months and "
&amp;DATEDIF(Base_Data4[[#This Row],[JD received date]],Base_Data4[[#This Row],[Offer date]],"Y")&amp; " Years"</f>
        <v>13 Days 0 Months and 0 Years</v>
      </c>
      <c r="X147" t="str">
        <f>IF(Base_Data4[[#This Row],[Offer Drop Date(if any)]]="","",
IF(ISNUMBER(Base_Data4[[#This Row],[Offer Drop Date(if any)]]),
"Q" &amp;ROUNDUP(MONTH(Base_Data4[[#This Row],[Offer Drop Date(if any)]]/3),0),""))</f>
        <v>Q5</v>
      </c>
      <c r="Y147" t="str">
        <f>IF(AND(Base_Data4[[#This Row],[DOJ]]&lt;&gt;"",Base_Data4[[#This Row],[DOJ]]&lt;=Base_Data4[[#This Row],[JD received date]]+120),"Yes","No")</f>
        <v>Yes</v>
      </c>
      <c r="Z147" t="str">
        <f>IF(OR(Base_Data4[[#This Row],[Source]]="Direct", Base_Data4[[#This Row],[Source]]="Referral"),"Internal Fill", "External Fill")</f>
        <v>Internal Fill</v>
      </c>
    </row>
    <row r="148" spans="1:26" x14ac:dyDescent="0.3">
      <c r="A148">
        <v>147</v>
      </c>
      <c r="B148" t="s">
        <v>40</v>
      </c>
      <c r="C148" t="s">
        <v>20</v>
      </c>
      <c r="D148" t="s">
        <v>21</v>
      </c>
      <c r="E148" t="s">
        <v>42</v>
      </c>
      <c r="F148" t="s">
        <v>84</v>
      </c>
      <c r="G148" t="s">
        <v>23</v>
      </c>
      <c r="H148" t="s">
        <v>24</v>
      </c>
      <c r="I148" s="13">
        <v>45294</v>
      </c>
      <c r="J148" s="13">
        <v>45264</v>
      </c>
      <c r="K148" s="13">
        <v>45273</v>
      </c>
      <c r="L148" s="13" t="s">
        <v>19</v>
      </c>
      <c r="M148" s="13" t="s">
        <v>19</v>
      </c>
      <c r="N148" s="13" t="str">
        <f>"Quat"&amp;ROUNDUP(MONTH(Base_Data4[[#This Row],[DOJ]])/3,0)</f>
        <v>Quat1</v>
      </c>
      <c r="O148" t="str">
        <f>TEXT(Base_Data4[[#This Row],[Offer date]],"YYY")</f>
        <v>2023</v>
      </c>
      <c r="P148" t="str">
        <f>TEXT(Base_Data4[[#This Row],[Offer date]],"MMM")</f>
        <v>Dec</v>
      </c>
      <c r="Q148" t="str">
        <f>"Q"&amp;ROUNDUP(MONTH(Base_Data4[[#This Row],[Offer date]])/3,0)</f>
        <v>Q4</v>
      </c>
      <c r="R148" t="str">
        <f>TEXT(Base_Data4[[#This Row],[DOJ]],"MMM")</f>
        <v>Jan</v>
      </c>
      <c r="S148" t="str">
        <f>"Q"&amp;ROUNDUP(MONTH(Base_Data4[[#This Row],[DOJ]])/3,0)</f>
        <v>Q1</v>
      </c>
      <c r="T148" t="str">
        <f>DATEDIF(Base_Data4[[#This Row],[Offer date]],Base_Data4[[#This Row],[DOJ]],"MD")&amp; "Days"</f>
        <v>21Days</v>
      </c>
      <c r="U148" t="str">
        <f>DATEDIF(Base_Data4[[#This Row],[JD received date]],Base_Data4[[#This Row],[Offer date]],"D")&amp;"D"</f>
        <v>9D</v>
      </c>
      <c r="V148" s="12" t="str">
        <f>DATEDIF(Base_Data4[[#This Row],[JD received date]],Base_Data4[[#This Row],[DOJ]],"mD")&amp; " Days "
&amp;DATEDIF(Base_Data4[[#This Row],[JD received date]],Base_Data4[[#This Row],[DOJ]],"YM")&amp; " Months and "
&amp;DATEDIF(Base_Data4[[#This Row],[JD received date]],Base_Data4[[#This Row],[DOJ]],"Y") &amp;" Years"</f>
        <v>30 Days 0 Months and 0 Years</v>
      </c>
      <c r="W148" t="str">
        <f>DATEDIF(Base_Data4[[#This Row],[JD received date]],Base_Data4[[#This Row],[Offer date]],"D")&amp; " Days "
&amp; DATEDIF(Base_Data4[[#This Row],[JD received date]],Base_Data4[[#This Row],[Offer date]],"M")&amp; " Months and "
&amp;DATEDIF(Base_Data4[[#This Row],[JD received date]],Base_Data4[[#This Row],[Offer date]],"Y")&amp; " Years"</f>
        <v>9 Days 0 Months and 0 Years</v>
      </c>
      <c r="X148" t="str">
        <f>IF(Base_Data4[[#This Row],[Offer Drop Date(if any)]]="","",
IF(ISNUMBER(Base_Data4[[#This Row],[Offer Drop Date(if any)]]),
"Q" &amp;ROUNDUP(MONTH(Base_Data4[[#This Row],[Offer Drop Date(if any)]]/3),0),""))</f>
        <v/>
      </c>
      <c r="Y148" t="str">
        <f>IF(AND(Base_Data4[[#This Row],[DOJ]]&lt;&gt;"",Base_Data4[[#This Row],[DOJ]]&lt;=Base_Data4[[#This Row],[JD received date]]+120),"Yes","No")</f>
        <v>Yes</v>
      </c>
      <c r="Z148" t="str">
        <f>IF(OR(Base_Data4[[#This Row],[Source]]="Direct", Base_Data4[[#This Row],[Source]]="Referral"),"Internal Fill", "External Fill")</f>
        <v>Internal Fill</v>
      </c>
    </row>
    <row r="149" spans="1:26" x14ac:dyDescent="0.3">
      <c r="A149">
        <v>148</v>
      </c>
      <c r="B149" t="s">
        <v>40</v>
      </c>
      <c r="C149" t="s">
        <v>20</v>
      </c>
      <c r="D149" t="s">
        <v>21</v>
      </c>
      <c r="E149" t="s">
        <v>42</v>
      </c>
      <c r="F149" t="s">
        <v>85</v>
      </c>
      <c r="G149" t="s">
        <v>28</v>
      </c>
      <c r="H149" t="s">
        <v>24</v>
      </c>
      <c r="I149" s="13">
        <v>45310</v>
      </c>
      <c r="J149" s="13">
        <v>45265</v>
      </c>
      <c r="K149" s="13">
        <v>45273</v>
      </c>
      <c r="L149" s="13" t="s">
        <v>19</v>
      </c>
      <c r="M149" s="13" t="s">
        <v>19</v>
      </c>
      <c r="N149" s="13" t="str">
        <f>"Quat"&amp;ROUNDUP(MONTH(Base_Data4[[#This Row],[DOJ]])/3,0)</f>
        <v>Quat1</v>
      </c>
      <c r="O149" t="str">
        <f>TEXT(Base_Data4[[#This Row],[Offer date]],"YYY")</f>
        <v>2023</v>
      </c>
      <c r="P149" t="str">
        <f>TEXT(Base_Data4[[#This Row],[Offer date]],"MMM")</f>
        <v>Dec</v>
      </c>
      <c r="Q149" t="str">
        <f>"Q"&amp;ROUNDUP(MONTH(Base_Data4[[#This Row],[Offer date]])/3,0)</f>
        <v>Q4</v>
      </c>
      <c r="R149" t="str">
        <f>TEXT(Base_Data4[[#This Row],[DOJ]],"MMM")</f>
        <v>Jan</v>
      </c>
      <c r="S149" t="str">
        <f>"Q"&amp;ROUNDUP(MONTH(Base_Data4[[#This Row],[DOJ]])/3,0)</f>
        <v>Q1</v>
      </c>
      <c r="T149" t="str">
        <f>DATEDIF(Base_Data4[[#This Row],[Offer date]],Base_Data4[[#This Row],[DOJ]],"MD")&amp; "Days"</f>
        <v>6Days</v>
      </c>
      <c r="U149" t="str">
        <f>DATEDIF(Base_Data4[[#This Row],[JD received date]],Base_Data4[[#This Row],[Offer date]],"D")&amp;"D"</f>
        <v>8D</v>
      </c>
      <c r="V149" s="12" t="str">
        <f>DATEDIF(Base_Data4[[#This Row],[JD received date]],Base_Data4[[#This Row],[DOJ]],"mD")&amp; " Days "
&amp;DATEDIF(Base_Data4[[#This Row],[JD received date]],Base_Data4[[#This Row],[DOJ]],"YM")&amp; " Months and "
&amp;DATEDIF(Base_Data4[[#This Row],[JD received date]],Base_Data4[[#This Row],[DOJ]],"Y") &amp;" Years"</f>
        <v>14 Days 1 Months and 0 Years</v>
      </c>
      <c r="W149" t="str">
        <f>DATEDIF(Base_Data4[[#This Row],[JD received date]],Base_Data4[[#This Row],[Offer date]],"D")&amp; " Days "
&amp; DATEDIF(Base_Data4[[#This Row],[JD received date]],Base_Data4[[#This Row],[Offer date]],"M")&amp; " Months and "
&amp;DATEDIF(Base_Data4[[#This Row],[JD received date]],Base_Data4[[#This Row],[Offer date]],"Y")&amp; " Years"</f>
        <v>8 Days 0 Months and 0 Years</v>
      </c>
      <c r="X149" t="str">
        <f>IF(Base_Data4[[#This Row],[Offer Drop Date(if any)]]="","",
IF(ISNUMBER(Base_Data4[[#This Row],[Offer Drop Date(if any)]]),
"Q" &amp;ROUNDUP(MONTH(Base_Data4[[#This Row],[Offer Drop Date(if any)]]/3),0),""))</f>
        <v/>
      </c>
      <c r="Y149" t="str">
        <f>IF(AND(Base_Data4[[#This Row],[DOJ]]&lt;&gt;"",Base_Data4[[#This Row],[DOJ]]&lt;=Base_Data4[[#This Row],[JD received date]]+120),"Yes","No")</f>
        <v>Yes</v>
      </c>
      <c r="Z149" t="str">
        <f>IF(OR(Base_Data4[[#This Row],[Source]]="Direct", Base_Data4[[#This Row],[Source]]="Referral"),"Internal Fill", "External Fill")</f>
        <v>Internal Fill</v>
      </c>
    </row>
    <row r="150" spans="1:26" x14ac:dyDescent="0.3">
      <c r="A150">
        <v>149</v>
      </c>
      <c r="B150" t="s">
        <v>40</v>
      </c>
      <c r="C150" t="s">
        <v>20</v>
      </c>
      <c r="D150" t="s">
        <v>21</v>
      </c>
      <c r="E150" t="s">
        <v>42</v>
      </c>
      <c r="F150" t="s">
        <v>85</v>
      </c>
      <c r="G150" t="s">
        <v>23</v>
      </c>
      <c r="H150" t="s">
        <v>24</v>
      </c>
      <c r="I150" s="13">
        <v>45294</v>
      </c>
      <c r="J150" s="13">
        <v>45265</v>
      </c>
      <c r="K150" s="13">
        <v>45278</v>
      </c>
      <c r="L150" s="13" t="s">
        <v>19</v>
      </c>
      <c r="M150" s="13" t="s">
        <v>19</v>
      </c>
      <c r="N150" s="13" t="str">
        <f>"Quat"&amp;ROUNDUP(MONTH(Base_Data4[[#This Row],[DOJ]])/3,0)</f>
        <v>Quat1</v>
      </c>
      <c r="O150" t="str">
        <f>TEXT(Base_Data4[[#This Row],[Offer date]],"YYY")</f>
        <v>2023</v>
      </c>
      <c r="P150" t="str">
        <f>TEXT(Base_Data4[[#This Row],[Offer date]],"MMM")</f>
        <v>Dec</v>
      </c>
      <c r="Q150" t="str">
        <f>"Q"&amp;ROUNDUP(MONTH(Base_Data4[[#This Row],[Offer date]])/3,0)</f>
        <v>Q4</v>
      </c>
      <c r="R150" t="str">
        <f>TEXT(Base_Data4[[#This Row],[DOJ]],"MMM")</f>
        <v>Jan</v>
      </c>
      <c r="S150" t="str">
        <f>"Q"&amp;ROUNDUP(MONTH(Base_Data4[[#This Row],[DOJ]])/3,0)</f>
        <v>Q1</v>
      </c>
      <c r="T150" t="str">
        <f>DATEDIF(Base_Data4[[#This Row],[Offer date]],Base_Data4[[#This Row],[DOJ]],"MD")&amp; "Days"</f>
        <v>16Days</v>
      </c>
      <c r="U150" t="str">
        <f>DATEDIF(Base_Data4[[#This Row],[JD received date]],Base_Data4[[#This Row],[Offer date]],"D")&amp;"D"</f>
        <v>13D</v>
      </c>
      <c r="V150" s="12" t="str">
        <f>DATEDIF(Base_Data4[[#This Row],[JD received date]],Base_Data4[[#This Row],[DOJ]],"mD")&amp; " Days "
&amp;DATEDIF(Base_Data4[[#This Row],[JD received date]],Base_Data4[[#This Row],[DOJ]],"YM")&amp; " Months and "
&amp;DATEDIF(Base_Data4[[#This Row],[JD received date]],Base_Data4[[#This Row],[DOJ]],"Y") &amp;" Years"</f>
        <v>29 Days 0 Months and 0 Years</v>
      </c>
      <c r="W150" t="str">
        <f>DATEDIF(Base_Data4[[#This Row],[JD received date]],Base_Data4[[#This Row],[Offer date]],"D")&amp; " Days "
&amp; DATEDIF(Base_Data4[[#This Row],[JD received date]],Base_Data4[[#This Row],[Offer date]],"M")&amp; " Months and "
&amp;DATEDIF(Base_Data4[[#This Row],[JD received date]],Base_Data4[[#This Row],[Offer date]],"Y")&amp; " Years"</f>
        <v>13 Days 0 Months and 0 Years</v>
      </c>
      <c r="X150" t="str">
        <f>IF(Base_Data4[[#This Row],[Offer Drop Date(if any)]]="","",
IF(ISNUMBER(Base_Data4[[#This Row],[Offer Drop Date(if any)]]),
"Q" &amp;ROUNDUP(MONTH(Base_Data4[[#This Row],[Offer Drop Date(if any)]]/3),0),""))</f>
        <v/>
      </c>
      <c r="Y150" t="str">
        <f>IF(AND(Base_Data4[[#This Row],[DOJ]]&lt;&gt;"",Base_Data4[[#This Row],[DOJ]]&lt;=Base_Data4[[#This Row],[JD received date]]+120),"Yes","No")</f>
        <v>Yes</v>
      </c>
      <c r="Z150" t="str">
        <f>IF(OR(Base_Data4[[#This Row],[Source]]="Direct", Base_Data4[[#This Row],[Source]]="Referral"),"Internal Fill", "External Fill")</f>
        <v>Internal Fill</v>
      </c>
    </row>
    <row r="151" spans="1:26" x14ac:dyDescent="0.3">
      <c r="A151">
        <v>150</v>
      </c>
      <c r="B151" t="s">
        <v>40</v>
      </c>
      <c r="C151" t="s">
        <v>20</v>
      </c>
      <c r="D151" t="s">
        <v>21</v>
      </c>
      <c r="E151" t="s">
        <v>43</v>
      </c>
      <c r="F151" t="s">
        <v>84</v>
      </c>
      <c r="G151" t="s">
        <v>23</v>
      </c>
      <c r="H151" t="s">
        <v>24</v>
      </c>
      <c r="I151" s="13">
        <v>45303</v>
      </c>
      <c r="J151" s="13">
        <v>45134</v>
      </c>
      <c r="K151" s="13">
        <v>45278</v>
      </c>
      <c r="L151" s="13" t="s">
        <v>19</v>
      </c>
      <c r="M151" s="13" t="s">
        <v>19</v>
      </c>
      <c r="N151" s="13" t="str">
        <f>"Quat"&amp;ROUNDUP(MONTH(Base_Data4[[#This Row],[DOJ]])/3,0)</f>
        <v>Quat1</v>
      </c>
      <c r="O151" t="str">
        <f>TEXT(Base_Data4[[#This Row],[Offer date]],"YYY")</f>
        <v>2023</v>
      </c>
      <c r="P151" t="str">
        <f>TEXT(Base_Data4[[#This Row],[Offer date]],"MMM")</f>
        <v>Dec</v>
      </c>
      <c r="Q151" t="str">
        <f>"Q"&amp;ROUNDUP(MONTH(Base_Data4[[#This Row],[Offer date]])/3,0)</f>
        <v>Q4</v>
      </c>
      <c r="R151" t="str">
        <f>TEXT(Base_Data4[[#This Row],[DOJ]],"MMM")</f>
        <v>Jan</v>
      </c>
      <c r="S151" t="str">
        <f>"Q"&amp;ROUNDUP(MONTH(Base_Data4[[#This Row],[DOJ]])/3,0)</f>
        <v>Q1</v>
      </c>
      <c r="T151" t="str">
        <f>DATEDIF(Base_Data4[[#This Row],[Offer date]],Base_Data4[[#This Row],[DOJ]],"MD")&amp; "Days"</f>
        <v>25Days</v>
      </c>
      <c r="U151" t="str">
        <f>DATEDIF(Base_Data4[[#This Row],[JD received date]],Base_Data4[[#This Row],[Offer date]],"D")&amp;"D"</f>
        <v>144D</v>
      </c>
      <c r="V151" s="12" t="str">
        <f>DATEDIF(Base_Data4[[#This Row],[JD received date]],Base_Data4[[#This Row],[DOJ]],"mD")&amp; " Days "
&amp;DATEDIF(Base_Data4[[#This Row],[JD received date]],Base_Data4[[#This Row],[DOJ]],"YM")&amp; " Months and "
&amp;DATEDIF(Base_Data4[[#This Row],[JD received date]],Base_Data4[[#This Row],[DOJ]],"Y") &amp;" Years"</f>
        <v>16 Days 5 Months and 0 Years</v>
      </c>
      <c r="W151" t="str">
        <f>DATEDIF(Base_Data4[[#This Row],[JD received date]],Base_Data4[[#This Row],[Offer date]],"D")&amp; " Days "
&amp; DATEDIF(Base_Data4[[#This Row],[JD received date]],Base_Data4[[#This Row],[Offer date]],"M")&amp; " Months and "
&amp;DATEDIF(Base_Data4[[#This Row],[JD received date]],Base_Data4[[#This Row],[Offer date]],"Y")&amp; " Years"</f>
        <v>144 Days 4 Months and 0 Years</v>
      </c>
      <c r="X151" t="str">
        <f>IF(Base_Data4[[#This Row],[Offer Drop Date(if any)]]="","",
IF(ISNUMBER(Base_Data4[[#This Row],[Offer Drop Date(if any)]]),
"Q" &amp;ROUNDUP(MONTH(Base_Data4[[#This Row],[Offer Drop Date(if any)]]/3),0),""))</f>
        <v/>
      </c>
      <c r="Y151" t="str">
        <f>IF(AND(Base_Data4[[#This Row],[DOJ]]&lt;&gt;"",Base_Data4[[#This Row],[DOJ]]&lt;=Base_Data4[[#This Row],[JD received date]]+120),"Yes","No")</f>
        <v>No</v>
      </c>
      <c r="Z151" t="str">
        <f>IF(OR(Base_Data4[[#This Row],[Source]]="Direct", Base_Data4[[#This Row],[Source]]="Referral"),"Internal Fill", "External Fill")</f>
        <v>Internal Fill</v>
      </c>
    </row>
    <row r="152" spans="1:26" x14ac:dyDescent="0.3">
      <c r="A152">
        <v>151</v>
      </c>
      <c r="B152" t="s">
        <v>38</v>
      </c>
      <c r="C152" t="s">
        <v>20</v>
      </c>
      <c r="D152" t="s">
        <v>21</v>
      </c>
      <c r="E152" t="s">
        <v>42</v>
      </c>
      <c r="F152" t="s">
        <v>84</v>
      </c>
      <c r="G152" t="s">
        <v>23</v>
      </c>
      <c r="H152" t="s">
        <v>24</v>
      </c>
      <c r="I152" s="13">
        <v>45331</v>
      </c>
      <c r="J152" s="13">
        <v>45219</v>
      </c>
      <c r="K152" s="13">
        <v>45271</v>
      </c>
      <c r="L152" s="13" t="s">
        <v>19</v>
      </c>
      <c r="M152" s="13" t="s">
        <v>19</v>
      </c>
      <c r="N152" s="13" t="str">
        <f>"Quat"&amp;ROUNDUP(MONTH(Base_Data4[[#This Row],[DOJ]])/3,0)</f>
        <v>Quat1</v>
      </c>
      <c r="O152" t="str">
        <f>TEXT(Base_Data4[[#This Row],[Offer date]],"YYY")</f>
        <v>2023</v>
      </c>
      <c r="P152" t="str">
        <f>TEXT(Base_Data4[[#This Row],[Offer date]],"MMM")</f>
        <v>Dec</v>
      </c>
      <c r="Q152" t="str">
        <f>"Q"&amp;ROUNDUP(MONTH(Base_Data4[[#This Row],[Offer date]])/3,0)</f>
        <v>Q4</v>
      </c>
      <c r="R152" t="str">
        <f>TEXT(Base_Data4[[#This Row],[DOJ]],"MMM")</f>
        <v>Feb</v>
      </c>
      <c r="S152" t="str">
        <f>"Q"&amp;ROUNDUP(MONTH(Base_Data4[[#This Row],[DOJ]])/3,0)</f>
        <v>Q1</v>
      </c>
      <c r="T152" t="str">
        <f>DATEDIF(Base_Data4[[#This Row],[Offer date]],Base_Data4[[#This Row],[DOJ]],"MD")&amp; "Days"</f>
        <v>29Days</v>
      </c>
      <c r="U152" t="str">
        <f>DATEDIF(Base_Data4[[#This Row],[JD received date]],Base_Data4[[#This Row],[Offer date]],"D")&amp;"D"</f>
        <v>52D</v>
      </c>
      <c r="V152" s="12" t="str">
        <f>DATEDIF(Base_Data4[[#This Row],[JD received date]],Base_Data4[[#This Row],[DOJ]],"mD")&amp; " Days "
&amp;DATEDIF(Base_Data4[[#This Row],[JD received date]],Base_Data4[[#This Row],[DOJ]],"YM")&amp; " Months and "
&amp;DATEDIF(Base_Data4[[#This Row],[JD received date]],Base_Data4[[#This Row],[DOJ]],"Y") &amp;" Years"</f>
        <v>20 Days 3 Months and 0 Years</v>
      </c>
      <c r="W152" t="str">
        <f>DATEDIF(Base_Data4[[#This Row],[JD received date]],Base_Data4[[#This Row],[Offer date]],"D")&amp; " Days "
&amp; DATEDIF(Base_Data4[[#This Row],[JD received date]],Base_Data4[[#This Row],[Offer date]],"M")&amp; " Months and "
&amp;DATEDIF(Base_Data4[[#This Row],[JD received date]],Base_Data4[[#This Row],[Offer date]],"Y")&amp; " Years"</f>
        <v>52 Days 1 Months and 0 Years</v>
      </c>
      <c r="X152" t="str">
        <f>IF(Base_Data4[[#This Row],[Offer Drop Date(if any)]]="","",
IF(ISNUMBER(Base_Data4[[#This Row],[Offer Drop Date(if any)]]),
"Q" &amp;ROUNDUP(MONTH(Base_Data4[[#This Row],[Offer Drop Date(if any)]]/3),0),""))</f>
        <v/>
      </c>
      <c r="Y152" t="str">
        <f>IF(AND(Base_Data4[[#This Row],[DOJ]]&lt;&gt;"",Base_Data4[[#This Row],[DOJ]]&lt;=Base_Data4[[#This Row],[JD received date]]+120),"Yes","No")</f>
        <v>Yes</v>
      </c>
      <c r="Z152" t="str">
        <f>IF(OR(Base_Data4[[#This Row],[Source]]="Direct", Base_Data4[[#This Row],[Source]]="Referral"),"Internal Fill", "External Fill")</f>
        <v>Internal Fill</v>
      </c>
    </row>
    <row r="153" spans="1:26" x14ac:dyDescent="0.3">
      <c r="A153">
        <v>152</v>
      </c>
      <c r="B153" t="s">
        <v>40</v>
      </c>
      <c r="C153" t="s">
        <v>20</v>
      </c>
      <c r="D153" t="s">
        <v>21</v>
      </c>
      <c r="E153" t="s">
        <v>43</v>
      </c>
      <c r="F153" t="s">
        <v>84</v>
      </c>
      <c r="G153" t="s">
        <v>28</v>
      </c>
      <c r="H153" t="s">
        <v>36</v>
      </c>
      <c r="I153" s="13">
        <v>45404</v>
      </c>
      <c r="J153" s="13">
        <v>45184</v>
      </c>
      <c r="K153" s="13">
        <v>45310</v>
      </c>
      <c r="L153" s="13" t="s">
        <v>19</v>
      </c>
      <c r="M153" s="13" t="s">
        <v>19</v>
      </c>
      <c r="N153" s="13" t="str">
        <f>"Quat"&amp;ROUNDUP(MONTH(Base_Data4[[#This Row],[DOJ]])/3,0)</f>
        <v>Quat2</v>
      </c>
      <c r="O153" t="str">
        <f>TEXT(Base_Data4[[#This Row],[Offer date]],"YYY")</f>
        <v>2024</v>
      </c>
      <c r="P153" t="str">
        <f>TEXT(Base_Data4[[#This Row],[Offer date]],"MMM")</f>
        <v>Jan</v>
      </c>
      <c r="Q153" t="str">
        <f>"Q"&amp;ROUNDUP(MONTH(Base_Data4[[#This Row],[Offer date]])/3,0)</f>
        <v>Q1</v>
      </c>
      <c r="R153" t="str">
        <f>TEXT(Base_Data4[[#This Row],[DOJ]],"MMM")</f>
        <v>Apr</v>
      </c>
      <c r="S153" t="str">
        <f>"Q"&amp;ROUNDUP(MONTH(Base_Data4[[#This Row],[DOJ]])/3,0)</f>
        <v>Q2</v>
      </c>
      <c r="T153" t="str">
        <f>DATEDIF(Base_Data4[[#This Row],[Offer date]],Base_Data4[[#This Row],[DOJ]],"MD")&amp; "Days"</f>
        <v>3Days</v>
      </c>
      <c r="U153" t="str">
        <f>DATEDIF(Base_Data4[[#This Row],[JD received date]],Base_Data4[[#This Row],[Offer date]],"D")&amp;"D"</f>
        <v>126D</v>
      </c>
      <c r="V153" s="12" t="str">
        <f>DATEDIF(Base_Data4[[#This Row],[JD received date]],Base_Data4[[#This Row],[DOJ]],"mD")&amp; " Days "
&amp;DATEDIF(Base_Data4[[#This Row],[JD received date]],Base_Data4[[#This Row],[DOJ]],"YM")&amp; " Months and "
&amp;DATEDIF(Base_Data4[[#This Row],[JD received date]],Base_Data4[[#This Row],[DOJ]],"Y") &amp;" Years"</f>
        <v>7 Days 7 Months and 0 Years</v>
      </c>
      <c r="W153" t="str">
        <f>DATEDIF(Base_Data4[[#This Row],[JD received date]],Base_Data4[[#This Row],[Offer date]],"D")&amp; " Days "
&amp; DATEDIF(Base_Data4[[#This Row],[JD received date]],Base_Data4[[#This Row],[Offer date]],"M")&amp; " Months and "
&amp;DATEDIF(Base_Data4[[#This Row],[JD received date]],Base_Data4[[#This Row],[Offer date]],"Y")&amp; " Years"</f>
        <v>126 Days 4 Months and 0 Years</v>
      </c>
      <c r="X153" t="str">
        <f>IF(Base_Data4[[#This Row],[Offer Drop Date(if any)]]="","",
IF(ISNUMBER(Base_Data4[[#This Row],[Offer Drop Date(if any)]]),
"Q" &amp;ROUNDUP(MONTH(Base_Data4[[#This Row],[Offer Drop Date(if any)]]/3),0),""))</f>
        <v/>
      </c>
      <c r="Y153" t="str">
        <f>IF(AND(Base_Data4[[#This Row],[DOJ]]&lt;&gt;"",Base_Data4[[#This Row],[DOJ]]&lt;=Base_Data4[[#This Row],[JD received date]]+120),"Yes","No")</f>
        <v>No</v>
      </c>
      <c r="Z153" t="str">
        <f>IF(OR(Base_Data4[[#This Row],[Source]]="Direct", Base_Data4[[#This Row],[Source]]="Referral"),"Internal Fill", "External Fill")</f>
        <v>Internal Fill</v>
      </c>
    </row>
    <row r="154" spans="1:26" x14ac:dyDescent="0.3">
      <c r="A154">
        <v>153</v>
      </c>
      <c r="B154" t="s">
        <v>38</v>
      </c>
      <c r="C154" t="s">
        <v>20</v>
      </c>
      <c r="D154" t="s">
        <v>21</v>
      </c>
      <c r="E154" t="s">
        <v>42</v>
      </c>
      <c r="F154" t="s">
        <v>85</v>
      </c>
      <c r="G154" t="s">
        <v>23</v>
      </c>
      <c r="H154" t="s">
        <v>24</v>
      </c>
      <c r="I154" s="13">
        <v>45352</v>
      </c>
      <c r="J154" s="13">
        <v>45273</v>
      </c>
      <c r="K154" s="13">
        <v>45314</v>
      </c>
      <c r="L154" s="13" t="s">
        <v>19</v>
      </c>
      <c r="M154" s="13" t="s">
        <v>19</v>
      </c>
      <c r="N154" s="13" t="str">
        <f>"Quat"&amp;ROUNDUP(MONTH(Base_Data4[[#This Row],[DOJ]])/3,0)</f>
        <v>Quat1</v>
      </c>
      <c r="O154" t="str">
        <f>TEXT(Base_Data4[[#This Row],[Offer date]],"YYY")</f>
        <v>2024</v>
      </c>
      <c r="P154" t="str">
        <f>TEXT(Base_Data4[[#This Row],[Offer date]],"MMM")</f>
        <v>Jan</v>
      </c>
      <c r="Q154" t="str">
        <f>"Q"&amp;ROUNDUP(MONTH(Base_Data4[[#This Row],[Offer date]])/3,0)</f>
        <v>Q1</v>
      </c>
      <c r="R154" t="str">
        <f>TEXT(Base_Data4[[#This Row],[DOJ]],"MMM")</f>
        <v>Mar</v>
      </c>
      <c r="S154" t="str">
        <f>"Q"&amp;ROUNDUP(MONTH(Base_Data4[[#This Row],[DOJ]])/3,0)</f>
        <v>Q1</v>
      </c>
      <c r="T154" t="str">
        <f>DATEDIF(Base_Data4[[#This Row],[Offer date]],Base_Data4[[#This Row],[DOJ]],"MD")&amp; "Days"</f>
        <v>7Days</v>
      </c>
      <c r="U154" t="str">
        <f>DATEDIF(Base_Data4[[#This Row],[JD received date]],Base_Data4[[#This Row],[Offer date]],"D")&amp;"D"</f>
        <v>41D</v>
      </c>
      <c r="V154" s="12" t="str">
        <f>DATEDIF(Base_Data4[[#This Row],[JD received date]],Base_Data4[[#This Row],[DOJ]],"mD")&amp; " Days "
&amp;DATEDIF(Base_Data4[[#This Row],[JD received date]],Base_Data4[[#This Row],[DOJ]],"YM")&amp; " Months and "
&amp;DATEDIF(Base_Data4[[#This Row],[JD received date]],Base_Data4[[#This Row],[DOJ]],"Y") &amp;" Years"</f>
        <v>17 Days 2 Months and 0 Years</v>
      </c>
      <c r="W154" t="str">
        <f>DATEDIF(Base_Data4[[#This Row],[JD received date]],Base_Data4[[#This Row],[Offer date]],"D")&amp; " Days "
&amp; DATEDIF(Base_Data4[[#This Row],[JD received date]],Base_Data4[[#This Row],[Offer date]],"M")&amp; " Months and "
&amp;DATEDIF(Base_Data4[[#This Row],[JD received date]],Base_Data4[[#This Row],[Offer date]],"Y")&amp; " Years"</f>
        <v>41 Days 1 Months and 0 Years</v>
      </c>
      <c r="X154" t="str">
        <f>IF(Base_Data4[[#This Row],[Offer Drop Date(if any)]]="","",
IF(ISNUMBER(Base_Data4[[#This Row],[Offer Drop Date(if any)]]),
"Q" &amp;ROUNDUP(MONTH(Base_Data4[[#This Row],[Offer Drop Date(if any)]]/3),0),""))</f>
        <v/>
      </c>
      <c r="Y154" t="str">
        <f>IF(AND(Base_Data4[[#This Row],[DOJ]]&lt;&gt;"",Base_Data4[[#This Row],[DOJ]]&lt;=Base_Data4[[#This Row],[JD received date]]+120),"Yes","No")</f>
        <v>Yes</v>
      </c>
      <c r="Z154" t="str">
        <f>IF(OR(Base_Data4[[#This Row],[Source]]="Direct", Base_Data4[[#This Row],[Source]]="Referral"),"Internal Fill", "External Fill")</f>
        <v>Internal Fill</v>
      </c>
    </row>
    <row r="155" spans="1:26" x14ac:dyDescent="0.3">
      <c r="A155">
        <v>154</v>
      </c>
      <c r="B155" t="s">
        <v>37</v>
      </c>
      <c r="C155" t="s">
        <v>20</v>
      </c>
      <c r="D155" t="s">
        <v>21</v>
      </c>
      <c r="E155" t="s">
        <v>43</v>
      </c>
      <c r="F155" t="s">
        <v>84</v>
      </c>
      <c r="G155" t="s">
        <v>23</v>
      </c>
      <c r="H155" t="s">
        <v>36</v>
      </c>
      <c r="I155" s="13">
        <v>45390</v>
      </c>
      <c r="J155" s="13">
        <v>45296</v>
      </c>
      <c r="K155" s="13">
        <v>45314</v>
      </c>
      <c r="L155" s="13" t="s">
        <v>19</v>
      </c>
      <c r="M155" s="13" t="s">
        <v>19</v>
      </c>
      <c r="N155" s="13" t="str">
        <f>"Quat"&amp;ROUNDUP(MONTH(Base_Data4[[#This Row],[DOJ]])/3,0)</f>
        <v>Quat2</v>
      </c>
      <c r="O155" t="str">
        <f>TEXT(Base_Data4[[#This Row],[Offer date]],"YYY")</f>
        <v>2024</v>
      </c>
      <c r="P155" t="str">
        <f>TEXT(Base_Data4[[#This Row],[Offer date]],"MMM")</f>
        <v>Jan</v>
      </c>
      <c r="Q155" t="str">
        <f>"Q"&amp;ROUNDUP(MONTH(Base_Data4[[#This Row],[Offer date]])/3,0)</f>
        <v>Q1</v>
      </c>
      <c r="R155" t="str">
        <f>TEXT(Base_Data4[[#This Row],[DOJ]],"MMM")</f>
        <v>Apr</v>
      </c>
      <c r="S155" t="str">
        <f>"Q"&amp;ROUNDUP(MONTH(Base_Data4[[#This Row],[DOJ]])/3,0)</f>
        <v>Q2</v>
      </c>
      <c r="T155" t="str">
        <f>DATEDIF(Base_Data4[[#This Row],[Offer date]],Base_Data4[[#This Row],[DOJ]],"MD")&amp; "Days"</f>
        <v>16Days</v>
      </c>
      <c r="U155" t="str">
        <f>DATEDIF(Base_Data4[[#This Row],[JD received date]],Base_Data4[[#This Row],[Offer date]],"D")&amp;"D"</f>
        <v>18D</v>
      </c>
      <c r="V155" s="12" t="str">
        <f>DATEDIF(Base_Data4[[#This Row],[JD received date]],Base_Data4[[#This Row],[DOJ]],"mD")&amp; " Days "
&amp;DATEDIF(Base_Data4[[#This Row],[JD received date]],Base_Data4[[#This Row],[DOJ]],"YM")&amp; " Months and "
&amp;DATEDIF(Base_Data4[[#This Row],[JD received date]],Base_Data4[[#This Row],[DOJ]],"Y") &amp;" Years"</f>
        <v>3 Days 3 Months and 0 Years</v>
      </c>
      <c r="W155" t="str">
        <f>DATEDIF(Base_Data4[[#This Row],[JD received date]],Base_Data4[[#This Row],[Offer date]],"D")&amp; " Days "
&amp; DATEDIF(Base_Data4[[#This Row],[JD received date]],Base_Data4[[#This Row],[Offer date]],"M")&amp; " Months and "
&amp;DATEDIF(Base_Data4[[#This Row],[JD received date]],Base_Data4[[#This Row],[Offer date]],"Y")&amp; " Years"</f>
        <v>18 Days 0 Months and 0 Years</v>
      </c>
      <c r="X155" t="str">
        <f>IF(Base_Data4[[#This Row],[Offer Drop Date(if any)]]="","",
IF(ISNUMBER(Base_Data4[[#This Row],[Offer Drop Date(if any)]]),
"Q" &amp;ROUNDUP(MONTH(Base_Data4[[#This Row],[Offer Drop Date(if any)]]/3),0),""))</f>
        <v/>
      </c>
      <c r="Y155" t="str">
        <f>IF(AND(Base_Data4[[#This Row],[DOJ]]&lt;&gt;"",Base_Data4[[#This Row],[DOJ]]&lt;=Base_Data4[[#This Row],[JD received date]]+120),"Yes","No")</f>
        <v>Yes</v>
      </c>
      <c r="Z155" t="str">
        <f>IF(OR(Base_Data4[[#This Row],[Source]]="Direct", Base_Data4[[#This Row],[Source]]="Referral"),"Internal Fill", "External Fill")</f>
        <v>Internal Fill</v>
      </c>
    </row>
    <row r="156" spans="1:26" x14ac:dyDescent="0.3">
      <c r="A156">
        <v>155</v>
      </c>
      <c r="B156" t="s">
        <v>40</v>
      </c>
      <c r="C156" t="s">
        <v>20</v>
      </c>
      <c r="D156" t="s">
        <v>21</v>
      </c>
      <c r="E156" t="s">
        <v>42</v>
      </c>
      <c r="F156" t="s">
        <v>85</v>
      </c>
      <c r="G156" t="s">
        <v>23</v>
      </c>
      <c r="H156" t="s">
        <v>24</v>
      </c>
      <c r="I156" s="13">
        <v>45378</v>
      </c>
      <c r="J156" s="13">
        <v>45266</v>
      </c>
      <c r="K156" s="13">
        <v>45316</v>
      </c>
      <c r="L156" s="13" t="s">
        <v>19</v>
      </c>
      <c r="M156" s="13" t="s">
        <v>19</v>
      </c>
      <c r="N156" s="13" t="str">
        <f>"Quat"&amp;ROUNDUP(MONTH(Base_Data4[[#This Row],[DOJ]])/3,0)</f>
        <v>Quat1</v>
      </c>
      <c r="O156" t="str">
        <f>TEXT(Base_Data4[[#This Row],[Offer date]],"YYY")</f>
        <v>2024</v>
      </c>
      <c r="P156" t="str">
        <f>TEXT(Base_Data4[[#This Row],[Offer date]],"MMM")</f>
        <v>Jan</v>
      </c>
      <c r="Q156" t="str">
        <f>"Q"&amp;ROUNDUP(MONTH(Base_Data4[[#This Row],[Offer date]])/3,0)</f>
        <v>Q1</v>
      </c>
      <c r="R156" t="str">
        <f>TEXT(Base_Data4[[#This Row],[DOJ]],"MMM")</f>
        <v>Mar</v>
      </c>
      <c r="S156" t="str">
        <f>"Q"&amp;ROUNDUP(MONTH(Base_Data4[[#This Row],[DOJ]])/3,0)</f>
        <v>Q1</v>
      </c>
      <c r="T156" t="str">
        <f>DATEDIF(Base_Data4[[#This Row],[Offer date]],Base_Data4[[#This Row],[DOJ]],"MD")&amp; "Days"</f>
        <v>2Days</v>
      </c>
      <c r="U156" t="str">
        <f>DATEDIF(Base_Data4[[#This Row],[JD received date]],Base_Data4[[#This Row],[Offer date]],"D")&amp;"D"</f>
        <v>50D</v>
      </c>
      <c r="V156" s="12" t="str">
        <f>DATEDIF(Base_Data4[[#This Row],[JD received date]],Base_Data4[[#This Row],[DOJ]],"mD")&amp; " Days "
&amp;DATEDIF(Base_Data4[[#This Row],[JD received date]],Base_Data4[[#This Row],[DOJ]],"YM")&amp; " Months and "
&amp;DATEDIF(Base_Data4[[#This Row],[JD received date]],Base_Data4[[#This Row],[DOJ]],"Y") &amp;" Years"</f>
        <v>21 Days 3 Months and 0 Years</v>
      </c>
      <c r="W156" t="str">
        <f>DATEDIF(Base_Data4[[#This Row],[JD received date]],Base_Data4[[#This Row],[Offer date]],"D")&amp; " Days "
&amp; DATEDIF(Base_Data4[[#This Row],[JD received date]],Base_Data4[[#This Row],[Offer date]],"M")&amp; " Months and "
&amp;DATEDIF(Base_Data4[[#This Row],[JD received date]],Base_Data4[[#This Row],[Offer date]],"Y")&amp; " Years"</f>
        <v>50 Days 1 Months and 0 Years</v>
      </c>
      <c r="X156" t="str">
        <f>IF(Base_Data4[[#This Row],[Offer Drop Date(if any)]]="","",
IF(ISNUMBER(Base_Data4[[#This Row],[Offer Drop Date(if any)]]),
"Q" &amp;ROUNDUP(MONTH(Base_Data4[[#This Row],[Offer Drop Date(if any)]]/3),0),""))</f>
        <v/>
      </c>
      <c r="Y156" t="str">
        <f>IF(AND(Base_Data4[[#This Row],[DOJ]]&lt;&gt;"",Base_Data4[[#This Row],[DOJ]]&lt;=Base_Data4[[#This Row],[JD received date]]+120),"Yes","No")</f>
        <v>Yes</v>
      </c>
      <c r="Z156" t="str">
        <f>IF(OR(Base_Data4[[#This Row],[Source]]="Direct", Base_Data4[[#This Row],[Source]]="Referral"),"Internal Fill", "External Fill")</f>
        <v>Internal Fill</v>
      </c>
    </row>
    <row r="157" spans="1:26" x14ac:dyDescent="0.3">
      <c r="A157">
        <v>156</v>
      </c>
      <c r="B157" t="s">
        <v>39</v>
      </c>
      <c r="C157" t="s">
        <v>20</v>
      </c>
      <c r="D157" t="s">
        <v>21</v>
      </c>
      <c r="E157" t="s">
        <v>42</v>
      </c>
      <c r="F157" t="s">
        <v>85</v>
      </c>
      <c r="G157" t="s">
        <v>23</v>
      </c>
      <c r="H157" t="s">
        <v>36</v>
      </c>
      <c r="I157" s="13">
        <v>45387</v>
      </c>
      <c r="J157" s="13">
        <v>45264</v>
      </c>
      <c r="K157" s="13">
        <v>45322</v>
      </c>
      <c r="L157" s="13" t="s">
        <v>19</v>
      </c>
      <c r="M157" s="13" t="s">
        <v>19</v>
      </c>
      <c r="N157" s="13" t="str">
        <f>"Quat"&amp;ROUNDUP(MONTH(Base_Data4[[#This Row],[DOJ]])/3,0)</f>
        <v>Quat2</v>
      </c>
      <c r="O157" t="str">
        <f>TEXT(Base_Data4[[#This Row],[Offer date]],"YYY")</f>
        <v>2024</v>
      </c>
      <c r="P157" t="str">
        <f>TEXT(Base_Data4[[#This Row],[Offer date]],"MMM")</f>
        <v>Jan</v>
      </c>
      <c r="Q157" t="str">
        <f>"Q"&amp;ROUNDUP(MONTH(Base_Data4[[#This Row],[Offer date]])/3,0)</f>
        <v>Q1</v>
      </c>
      <c r="R157" t="str">
        <f>TEXT(Base_Data4[[#This Row],[DOJ]],"MMM")</f>
        <v>Apr</v>
      </c>
      <c r="S157" t="str">
        <f>"Q"&amp;ROUNDUP(MONTH(Base_Data4[[#This Row],[DOJ]])/3,0)</f>
        <v>Q2</v>
      </c>
      <c r="T157" t="str">
        <f>DATEDIF(Base_Data4[[#This Row],[Offer date]],Base_Data4[[#This Row],[DOJ]],"MD")&amp; "Days"</f>
        <v>5Days</v>
      </c>
      <c r="U157" t="str">
        <f>DATEDIF(Base_Data4[[#This Row],[JD received date]],Base_Data4[[#This Row],[Offer date]],"D")&amp;"D"</f>
        <v>58D</v>
      </c>
      <c r="V157" s="12" t="str">
        <f>DATEDIF(Base_Data4[[#This Row],[JD received date]],Base_Data4[[#This Row],[DOJ]],"mD")&amp; " Days "
&amp;DATEDIF(Base_Data4[[#This Row],[JD received date]],Base_Data4[[#This Row],[DOJ]],"YM")&amp; " Months and "
&amp;DATEDIF(Base_Data4[[#This Row],[JD received date]],Base_Data4[[#This Row],[DOJ]],"Y") &amp;" Years"</f>
        <v>1 Days 4 Months and 0 Years</v>
      </c>
      <c r="W157" t="str">
        <f>DATEDIF(Base_Data4[[#This Row],[JD received date]],Base_Data4[[#This Row],[Offer date]],"D")&amp; " Days "
&amp; DATEDIF(Base_Data4[[#This Row],[JD received date]],Base_Data4[[#This Row],[Offer date]],"M")&amp; " Months and "
&amp;DATEDIF(Base_Data4[[#This Row],[JD received date]],Base_Data4[[#This Row],[Offer date]],"Y")&amp; " Years"</f>
        <v>58 Days 1 Months and 0 Years</v>
      </c>
      <c r="X157" t="str">
        <f>IF(Base_Data4[[#This Row],[Offer Drop Date(if any)]]="","",
IF(ISNUMBER(Base_Data4[[#This Row],[Offer Drop Date(if any)]]),
"Q" &amp;ROUNDUP(MONTH(Base_Data4[[#This Row],[Offer Drop Date(if any)]]/3),0),""))</f>
        <v/>
      </c>
      <c r="Y157" t="str">
        <f>IF(AND(Base_Data4[[#This Row],[DOJ]]&lt;&gt;"",Base_Data4[[#This Row],[DOJ]]&lt;=Base_Data4[[#This Row],[JD received date]]+120),"Yes","No")</f>
        <v>No</v>
      </c>
      <c r="Z157" t="str">
        <f>IF(OR(Base_Data4[[#This Row],[Source]]="Direct", Base_Data4[[#This Row],[Source]]="Referral"),"Internal Fill", "External Fill")</f>
        <v>Internal Fill</v>
      </c>
    </row>
    <row r="158" spans="1:26" x14ac:dyDescent="0.3">
      <c r="A158">
        <v>157</v>
      </c>
      <c r="B158" t="s">
        <v>39</v>
      </c>
      <c r="C158" t="s">
        <v>32</v>
      </c>
      <c r="D158" t="s">
        <v>31</v>
      </c>
      <c r="E158" t="s">
        <v>42</v>
      </c>
      <c r="F158" t="s">
        <v>84</v>
      </c>
      <c r="G158" t="s">
        <v>23</v>
      </c>
      <c r="H158" t="s">
        <v>24</v>
      </c>
      <c r="I158" s="13">
        <v>45320</v>
      </c>
      <c r="J158" s="13">
        <v>45204</v>
      </c>
      <c r="K158" s="13">
        <v>45316</v>
      </c>
      <c r="L158" s="13" t="s">
        <v>19</v>
      </c>
      <c r="M158" s="13" t="s">
        <v>19</v>
      </c>
      <c r="N158" s="13" t="str">
        <f>"Quat"&amp;ROUNDUP(MONTH(Base_Data4[[#This Row],[DOJ]])/3,0)</f>
        <v>Quat1</v>
      </c>
      <c r="O158" t="str">
        <f>TEXT(Base_Data4[[#This Row],[Offer date]],"YYY")</f>
        <v>2024</v>
      </c>
      <c r="P158" t="str">
        <f>TEXT(Base_Data4[[#This Row],[Offer date]],"MMM")</f>
        <v>Jan</v>
      </c>
      <c r="Q158" t="str">
        <f>"Q"&amp;ROUNDUP(MONTH(Base_Data4[[#This Row],[Offer date]])/3,0)</f>
        <v>Q1</v>
      </c>
      <c r="R158" t="str">
        <f>TEXT(Base_Data4[[#This Row],[DOJ]],"MMM")</f>
        <v>Jan</v>
      </c>
      <c r="S158" t="str">
        <f>"Q"&amp;ROUNDUP(MONTH(Base_Data4[[#This Row],[DOJ]])/3,0)</f>
        <v>Q1</v>
      </c>
      <c r="T158" t="str">
        <f>DATEDIF(Base_Data4[[#This Row],[Offer date]],Base_Data4[[#This Row],[DOJ]],"MD")&amp; "Days"</f>
        <v>4Days</v>
      </c>
      <c r="U158" t="str">
        <f>DATEDIF(Base_Data4[[#This Row],[JD received date]],Base_Data4[[#This Row],[Offer date]],"D")&amp;"D"</f>
        <v>112D</v>
      </c>
      <c r="V158" s="12" t="str">
        <f>DATEDIF(Base_Data4[[#This Row],[JD received date]],Base_Data4[[#This Row],[DOJ]],"mD")&amp; " Days "
&amp;DATEDIF(Base_Data4[[#This Row],[JD received date]],Base_Data4[[#This Row],[DOJ]],"YM")&amp; " Months and "
&amp;DATEDIF(Base_Data4[[#This Row],[JD received date]],Base_Data4[[#This Row],[DOJ]],"Y") &amp;" Years"</f>
        <v>24 Days 3 Months and 0 Years</v>
      </c>
      <c r="W158" t="str">
        <f>DATEDIF(Base_Data4[[#This Row],[JD received date]],Base_Data4[[#This Row],[Offer date]],"D")&amp; " Days "
&amp; DATEDIF(Base_Data4[[#This Row],[JD received date]],Base_Data4[[#This Row],[Offer date]],"M")&amp; " Months and "
&amp;DATEDIF(Base_Data4[[#This Row],[JD received date]],Base_Data4[[#This Row],[Offer date]],"Y")&amp; " Years"</f>
        <v>112 Days 3 Months and 0 Years</v>
      </c>
      <c r="X158" t="str">
        <f>IF(Base_Data4[[#This Row],[Offer Drop Date(if any)]]="","",
IF(ISNUMBER(Base_Data4[[#This Row],[Offer Drop Date(if any)]]),
"Q" &amp;ROUNDUP(MONTH(Base_Data4[[#This Row],[Offer Drop Date(if any)]]/3),0),""))</f>
        <v/>
      </c>
      <c r="Y158" t="str">
        <f>IF(AND(Base_Data4[[#This Row],[DOJ]]&lt;&gt;"",Base_Data4[[#This Row],[DOJ]]&lt;=Base_Data4[[#This Row],[JD received date]]+120),"Yes","No")</f>
        <v>Yes</v>
      </c>
      <c r="Z158" t="str">
        <f>IF(OR(Base_Data4[[#This Row],[Source]]="Direct", Base_Data4[[#This Row],[Source]]="Referral"),"Internal Fill", "External Fill")</f>
        <v>Internal Fill</v>
      </c>
    </row>
    <row r="159" spans="1:26" x14ac:dyDescent="0.3">
      <c r="A159">
        <v>158</v>
      </c>
      <c r="B159" t="s">
        <v>41</v>
      </c>
      <c r="C159" t="s">
        <v>20</v>
      </c>
      <c r="D159" t="s">
        <v>21</v>
      </c>
      <c r="E159" t="s">
        <v>42</v>
      </c>
      <c r="F159" t="s">
        <v>84</v>
      </c>
      <c r="G159" t="s">
        <v>23</v>
      </c>
      <c r="H159" t="s">
        <v>36</v>
      </c>
      <c r="I159" s="13">
        <v>45390</v>
      </c>
      <c r="J159" s="13">
        <v>45161</v>
      </c>
      <c r="K159" s="13">
        <v>45327</v>
      </c>
      <c r="L159" s="13" t="s">
        <v>19</v>
      </c>
      <c r="M159" s="13" t="s">
        <v>19</v>
      </c>
      <c r="N159" s="13" t="str">
        <f>"Quat"&amp;ROUNDUP(MONTH(Base_Data4[[#This Row],[DOJ]])/3,0)</f>
        <v>Quat2</v>
      </c>
      <c r="O159" t="str">
        <f>TEXT(Base_Data4[[#This Row],[Offer date]],"YYY")</f>
        <v>2024</v>
      </c>
      <c r="P159" t="str">
        <f>TEXT(Base_Data4[[#This Row],[Offer date]],"MMM")</f>
        <v>Feb</v>
      </c>
      <c r="Q159" t="str">
        <f>"Q"&amp;ROUNDUP(MONTH(Base_Data4[[#This Row],[Offer date]])/3,0)</f>
        <v>Q1</v>
      </c>
      <c r="R159" t="str">
        <f>TEXT(Base_Data4[[#This Row],[DOJ]],"MMM")</f>
        <v>Apr</v>
      </c>
      <c r="S159" t="str">
        <f>"Q"&amp;ROUNDUP(MONTH(Base_Data4[[#This Row],[DOJ]])/3,0)</f>
        <v>Q2</v>
      </c>
      <c r="T159" t="str">
        <f>DATEDIF(Base_Data4[[#This Row],[Offer date]],Base_Data4[[#This Row],[DOJ]],"MD")&amp; "Days"</f>
        <v>3Days</v>
      </c>
      <c r="U159" t="str">
        <f>DATEDIF(Base_Data4[[#This Row],[JD received date]],Base_Data4[[#This Row],[Offer date]],"D")&amp;"D"</f>
        <v>166D</v>
      </c>
      <c r="V159" s="12" t="str">
        <f>DATEDIF(Base_Data4[[#This Row],[JD received date]],Base_Data4[[#This Row],[DOJ]],"mD")&amp; " Days "
&amp;DATEDIF(Base_Data4[[#This Row],[JD received date]],Base_Data4[[#This Row],[DOJ]],"YM")&amp; " Months and "
&amp;DATEDIF(Base_Data4[[#This Row],[JD received date]],Base_Data4[[#This Row],[DOJ]],"Y") &amp;" Years"</f>
        <v>16 Days 7 Months and 0 Years</v>
      </c>
      <c r="W159" t="str">
        <f>DATEDIF(Base_Data4[[#This Row],[JD received date]],Base_Data4[[#This Row],[Offer date]],"D")&amp; " Days "
&amp; DATEDIF(Base_Data4[[#This Row],[JD received date]],Base_Data4[[#This Row],[Offer date]],"M")&amp; " Months and "
&amp;DATEDIF(Base_Data4[[#This Row],[JD received date]],Base_Data4[[#This Row],[Offer date]],"Y")&amp; " Years"</f>
        <v>166 Days 5 Months and 0 Years</v>
      </c>
      <c r="X159" t="str">
        <f>IF(Base_Data4[[#This Row],[Offer Drop Date(if any)]]="","",
IF(ISNUMBER(Base_Data4[[#This Row],[Offer Drop Date(if any)]]),
"Q" &amp;ROUNDUP(MONTH(Base_Data4[[#This Row],[Offer Drop Date(if any)]]/3),0),""))</f>
        <v/>
      </c>
      <c r="Y159" t="str">
        <f>IF(AND(Base_Data4[[#This Row],[DOJ]]&lt;&gt;"",Base_Data4[[#This Row],[DOJ]]&lt;=Base_Data4[[#This Row],[JD received date]]+120),"Yes","No")</f>
        <v>No</v>
      </c>
      <c r="Z159" t="str">
        <f>IF(OR(Base_Data4[[#This Row],[Source]]="Direct", Base_Data4[[#This Row],[Source]]="Referral"),"Internal Fill", "External Fill")</f>
        <v>Internal Fill</v>
      </c>
    </row>
    <row r="160" spans="1:26" x14ac:dyDescent="0.3">
      <c r="A160">
        <v>159</v>
      </c>
      <c r="B160" t="s">
        <v>38</v>
      </c>
      <c r="C160" t="s">
        <v>20</v>
      </c>
      <c r="D160" t="s">
        <v>21</v>
      </c>
      <c r="E160" t="s">
        <v>44</v>
      </c>
      <c r="F160" t="s">
        <v>84</v>
      </c>
      <c r="G160" t="s">
        <v>23</v>
      </c>
      <c r="H160" t="s">
        <v>36</v>
      </c>
      <c r="I160" s="13">
        <v>45422</v>
      </c>
      <c r="J160" s="13">
        <v>45300</v>
      </c>
      <c r="K160" s="13">
        <v>45328</v>
      </c>
      <c r="L160" s="13" t="s">
        <v>19</v>
      </c>
      <c r="M160" s="13" t="s">
        <v>19</v>
      </c>
      <c r="N160" s="13" t="str">
        <f>"Quat"&amp;ROUNDUP(MONTH(Base_Data4[[#This Row],[DOJ]])/3,0)</f>
        <v>Quat2</v>
      </c>
      <c r="O160" t="str">
        <f>TEXT(Base_Data4[[#This Row],[Offer date]],"YYY")</f>
        <v>2024</v>
      </c>
      <c r="P160" t="str">
        <f>TEXT(Base_Data4[[#This Row],[Offer date]],"MMM")</f>
        <v>Feb</v>
      </c>
      <c r="Q160" t="str">
        <f>"Q"&amp;ROUNDUP(MONTH(Base_Data4[[#This Row],[Offer date]])/3,0)</f>
        <v>Q1</v>
      </c>
      <c r="R160" t="str">
        <f>TEXT(Base_Data4[[#This Row],[DOJ]],"MMM")</f>
        <v>May</v>
      </c>
      <c r="S160" t="str">
        <f>"Q"&amp;ROUNDUP(MONTH(Base_Data4[[#This Row],[DOJ]])/3,0)</f>
        <v>Q2</v>
      </c>
      <c r="T160" t="str">
        <f>DATEDIF(Base_Data4[[#This Row],[Offer date]],Base_Data4[[#This Row],[DOJ]],"MD")&amp; "Days"</f>
        <v>4Days</v>
      </c>
      <c r="U160" t="str">
        <f>DATEDIF(Base_Data4[[#This Row],[JD received date]],Base_Data4[[#This Row],[Offer date]],"D")&amp;"D"</f>
        <v>28D</v>
      </c>
      <c r="V160" s="12" t="str">
        <f>DATEDIF(Base_Data4[[#This Row],[JD received date]],Base_Data4[[#This Row],[DOJ]],"mD")&amp; " Days "
&amp;DATEDIF(Base_Data4[[#This Row],[JD received date]],Base_Data4[[#This Row],[DOJ]],"YM")&amp; " Months and "
&amp;DATEDIF(Base_Data4[[#This Row],[JD received date]],Base_Data4[[#This Row],[DOJ]],"Y") &amp;" Years"</f>
        <v>1 Days 4 Months and 0 Years</v>
      </c>
      <c r="W160" t="str">
        <f>DATEDIF(Base_Data4[[#This Row],[JD received date]],Base_Data4[[#This Row],[Offer date]],"D")&amp; " Days "
&amp; DATEDIF(Base_Data4[[#This Row],[JD received date]],Base_Data4[[#This Row],[Offer date]],"M")&amp; " Months and "
&amp;DATEDIF(Base_Data4[[#This Row],[JD received date]],Base_Data4[[#This Row],[Offer date]],"Y")&amp; " Years"</f>
        <v>28 Days 0 Months and 0 Years</v>
      </c>
      <c r="X160" t="str">
        <f>IF(Base_Data4[[#This Row],[Offer Drop Date(if any)]]="","",
IF(ISNUMBER(Base_Data4[[#This Row],[Offer Drop Date(if any)]]),
"Q" &amp;ROUNDUP(MONTH(Base_Data4[[#This Row],[Offer Drop Date(if any)]]/3),0),""))</f>
        <v/>
      </c>
      <c r="Y160" t="str">
        <f>IF(AND(Base_Data4[[#This Row],[DOJ]]&lt;&gt;"",Base_Data4[[#This Row],[DOJ]]&lt;=Base_Data4[[#This Row],[JD received date]]+120),"Yes","No")</f>
        <v>No</v>
      </c>
      <c r="Z160" t="str">
        <f>IF(OR(Base_Data4[[#This Row],[Source]]="Direct", Base_Data4[[#This Row],[Source]]="Referral"),"Internal Fill", "External Fill")</f>
        <v>Internal Fill</v>
      </c>
    </row>
    <row r="161" spans="1:26" x14ac:dyDescent="0.3">
      <c r="A161">
        <v>160</v>
      </c>
      <c r="B161" t="s">
        <v>40</v>
      </c>
      <c r="C161" t="s">
        <v>20</v>
      </c>
      <c r="D161" t="s">
        <v>21</v>
      </c>
      <c r="E161" t="s">
        <v>44</v>
      </c>
      <c r="F161" t="s">
        <v>84</v>
      </c>
      <c r="G161" t="s">
        <v>23</v>
      </c>
      <c r="H161" t="s">
        <v>27</v>
      </c>
      <c r="I161" s="13">
        <v>45446</v>
      </c>
      <c r="J161" s="13">
        <v>45343</v>
      </c>
      <c r="K161" s="13">
        <v>45352</v>
      </c>
      <c r="L161" s="13">
        <v>45378</v>
      </c>
      <c r="M161" s="13">
        <v>45375</v>
      </c>
      <c r="N161" s="13" t="str">
        <f>"Quat"&amp;ROUNDUP(MONTH(Base_Data4[[#This Row],[DOJ]])/3,0)</f>
        <v>Quat2</v>
      </c>
      <c r="O161" t="str">
        <f>TEXT(Base_Data4[[#This Row],[Offer date]],"YYY")</f>
        <v>2024</v>
      </c>
      <c r="P161" t="str">
        <f>TEXT(Base_Data4[[#This Row],[Offer date]],"MMM")</f>
        <v>Mar</v>
      </c>
      <c r="Q161" t="str">
        <f>"Q"&amp;ROUNDUP(MONTH(Base_Data4[[#This Row],[Offer date]])/3,0)</f>
        <v>Q1</v>
      </c>
      <c r="R161" t="str">
        <f>TEXT(Base_Data4[[#This Row],[DOJ]],"MMM")</f>
        <v>Jun</v>
      </c>
      <c r="S161" t="str">
        <f>"Q"&amp;ROUNDUP(MONTH(Base_Data4[[#This Row],[DOJ]])/3,0)</f>
        <v>Q2</v>
      </c>
      <c r="T161" t="str">
        <f>DATEDIF(Base_Data4[[#This Row],[Offer date]],Base_Data4[[#This Row],[DOJ]],"MD")&amp; "Days"</f>
        <v>2Days</v>
      </c>
      <c r="U161" t="str">
        <f>DATEDIF(Base_Data4[[#This Row],[JD received date]],Base_Data4[[#This Row],[Offer date]],"D")&amp;"D"</f>
        <v>9D</v>
      </c>
      <c r="V161" s="12" t="str">
        <f>DATEDIF(Base_Data4[[#This Row],[JD received date]],Base_Data4[[#This Row],[DOJ]],"mD")&amp; " Days "
&amp;DATEDIF(Base_Data4[[#This Row],[JD received date]],Base_Data4[[#This Row],[DOJ]],"YM")&amp; " Months and "
&amp;DATEDIF(Base_Data4[[#This Row],[JD received date]],Base_Data4[[#This Row],[DOJ]],"Y") &amp;" Years"</f>
        <v>13 Days 3 Months and 0 Years</v>
      </c>
      <c r="W161" t="str">
        <f>DATEDIF(Base_Data4[[#This Row],[JD received date]],Base_Data4[[#This Row],[Offer date]],"D")&amp; " Days "
&amp; DATEDIF(Base_Data4[[#This Row],[JD received date]],Base_Data4[[#This Row],[Offer date]],"M")&amp; " Months and "
&amp;DATEDIF(Base_Data4[[#This Row],[JD received date]],Base_Data4[[#This Row],[Offer date]],"Y")&amp; " Years"</f>
        <v>9 Days 0 Months and 0 Years</v>
      </c>
      <c r="X161" t="str">
        <f>IF(Base_Data4[[#This Row],[Offer Drop Date(if any)]]="","",
IF(ISNUMBER(Base_Data4[[#This Row],[Offer Drop Date(if any)]]),
"Q" &amp;ROUNDUP(MONTH(Base_Data4[[#This Row],[Offer Drop Date(if any)]]/3),0),""))</f>
        <v>Q5</v>
      </c>
      <c r="Y161" t="str">
        <f>IF(AND(Base_Data4[[#This Row],[DOJ]]&lt;&gt;"",Base_Data4[[#This Row],[DOJ]]&lt;=Base_Data4[[#This Row],[JD received date]]+120),"Yes","No")</f>
        <v>Yes</v>
      </c>
      <c r="Z161" t="str">
        <f>IF(OR(Base_Data4[[#This Row],[Source]]="Direct", Base_Data4[[#This Row],[Source]]="Referral"),"Internal Fill", "External Fill")</f>
        <v>Internal Fill</v>
      </c>
    </row>
    <row r="162" spans="1:26" x14ac:dyDescent="0.3">
      <c r="A162">
        <v>161</v>
      </c>
      <c r="B162" t="s">
        <v>37</v>
      </c>
      <c r="C162" t="s">
        <v>20</v>
      </c>
      <c r="D162" t="s">
        <v>21</v>
      </c>
      <c r="E162" t="s">
        <v>42</v>
      </c>
      <c r="F162" t="s">
        <v>85</v>
      </c>
      <c r="G162" t="s">
        <v>23</v>
      </c>
      <c r="H162" t="s">
        <v>36</v>
      </c>
      <c r="I162" s="13">
        <v>45420</v>
      </c>
      <c r="J162" s="13">
        <v>45319</v>
      </c>
      <c r="K162" s="13">
        <v>45328</v>
      </c>
      <c r="L162" s="13" t="s">
        <v>19</v>
      </c>
      <c r="M162" s="13" t="s">
        <v>19</v>
      </c>
      <c r="N162" s="13" t="str">
        <f>"Quat"&amp;ROUNDUP(MONTH(Base_Data4[[#This Row],[DOJ]])/3,0)</f>
        <v>Quat2</v>
      </c>
      <c r="O162" t="str">
        <f>TEXT(Base_Data4[[#This Row],[Offer date]],"YYY")</f>
        <v>2024</v>
      </c>
      <c r="P162" t="str">
        <f>TEXT(Base_Data4[[#This Row],[Offer date]],"MMM")</f>
        <v>Feb</v>
      </c>
      <c r="Q162" t="str">
        <f>"Q"&amp;ROUNDUP(MONTH(Base_Data4[[#This Row],[Offer date]])/3,0)</f>
        <v>Q1</v>
      </c>
      <c r="R162" t="str">
        <f>TEXT(Base_Data4[[#This Row],[DOJ]],"MMM")</f>
        <v>May</v>
      </c>
      <c r="S162" t="str">
        <f>"Q"&amp;ROUNDUP(MONTH(Base_Data4[[#This Row],[DOJ]])/3,0)</f>
        <v>Q2</v>
      </c>
      <c r="T162" t="str">
        <f>DATEDIF(Base_Data4[[#This Row],[Offer date]],Base_Data4[[#This Row],[DOJ]],"MD")&amp; "Days"</f>
        <v>2Days</v>
      </c>
      <c r="U162" t="str">
        <f>DATEDIF(Base_Data4[[#This Row],[JD received date]],Base_Data4[[#This Row],[Offer date]],"D")&amp;"D"</f>
        <v>9D</v>
      </c>
      <c r="V162" s="12" t="str">
        <f>DATEDIF(Base_Data4[[#This Row],[JD received date]],Base_Data4[[#This Row],[DOJ]],"mD")&amp; " Days "
&amp;DATEDIF(Base_Data4[[#This Row],[JD received date]],Base_Data4[[#This Row],[DOJ]],"YM")&amp; " Months and "
&amp;DATEDIF(Base_Data4[[#This Row],[JD received date]],Base_Data4[[#This Row],[DOJ]],"Y") &amp;" Years"</f>
        <v>10 Days 3 Months and 0 Years</v>
      </c>
      <c r="W162" t="str">
        <f>DATEDIF(Base_Data4[[#This Row],[JD received date]],Base_Data4[[#This Row],[Offer date]],"D")&amp; " Days "
&amp; DATEDIF(Base_Data4[[#This Row],[JD received date]],Base_Data4[[#This Row],[Offer date]],"M")&amp; " Months and "
&amp;DATEDIF(Base_Data4[[#This Row],[JD received date]],Base_Data4[[#This Row],[Offer date]],"Y")&amp; " Years"</f>
        <v>9 Days 0 Months and 0 Years</v>
      </c>
      <c r="X162" t="str">
        <f>IF(Base_Data4[[#This Row],[Offer Drop Date(if any)]]="","",
IF(ISNUMBER(Base_Data4[[#This Row],[Offer Drop Date(if any)]]),
"Q" &amp;ROUNDUP(MONTH(Base_Data4[[#This Row],[Offer Drop Date(if any)]]/3),0),""))</f>
        <v/>
      </c>
      <c r="Y162" t="str">
        <f>IF(AND(Base_Data4[[#This Row],[DOJ]]&lt;&gt;"",Base_Data4[[#This Row],[DOJ]]&lt;=Base_Data4[[#This Row],[JD received date]]+120),"Yes","No")</f>
        <v>Yes</v>
      </c>
      <c r="Z162" t="str">
        <f>IF(OR(Base_Data4[[#This Row],[Source]]="Direct", Base_Data4[[#This Row],[Source]]="Referral"),"Internal Fill", "External Fill")</f>
        <v>Internal Fill</v>
      </c>
    </row>
    <row r="163" spans="1:26" x14ac:dyDescent="0.3">
      <c r="A163">
        <v>162</v>
      </c>
      <c r="B163" t="s">
        <v>41</v>
      </c>
      <c r="C163" t="s">
        <v>20</v>
      </c>
      <c r="D163" t="s">
        <v>21</v>
      </c>
      <c r="E163" t="s">
        <v>43</v>
      </c>
      <c r="F163" t="s">
        <v>25</v>
      </c>
      <c r="G163" t="s">
        <v>23</v>
      </c>
      <c r="H163" t="s">
        <v>27</v>
      </c>
      <c r="I163" s="13">
        <v>45411</v>
      </c>
      <c r="J163" s="13">
        <v>45210</v>
      </c>
      <c r="K163" s="13">
        <v>45329</v>
      </c>
      <c r="L163" s="13">
        <v>45351</v>
      </c>
      <c r="M163" s="13">
        <v>45346</v>
      </c>
      <c r="N163" s="13" t="str">
        <f>"Quat"&amp;ROUNDUP(MONTH(Base_Data4[[#This Row],[DOJ]])/3,0)</f>
        <v>Quat2</v>
      </c>
      <c r="O163" t="str">
        <f>TEXT(Base_Data4[[#This Row],[Offer date]],"YYY")</f>
        <v>2024</v>
      </c>
      <c r="P163" t="str">
        <f>TEXT(Base_Data4[[#This Row],[Offer date]],"MMM")</f>
        <v>Feb</v>
      </c>
      <c r="Q163" t="str">
        <f>"Q"&amp;ROUNDUP(MONTH(Base_Data4[[#This Row],[Offer date]])/3,0)</f>
        <v>Q1</v>
      </c>
      <c r="R163" t="str">
        <f>TEXT(Base_Data4[[#This Row],[DOJ]],"MMM")</f>
        <v>Apr</v>
      </c>
      <c r="S163" t="str">
        <f>"Q"&amp;ROUNDUP(MONTH(Base_Data4[[#This Row],[DOJ]])/3,0)</f>
        <v>Q2</v>
      </c>
      <c r="T163" t="str">
        <f>DATEDIF(Base_Data4[[#This Row],[Offer date]],Base_Data4[[#This Row],[DOJ]],"MD")&amp; "Days"</f>
        <v>22Days</v>
      </c>
      <c r="U163" t="str">
        <f>DATEDIF(Base_Data4[[#This Row],[JD received date]],Base_Data4[[#This Row],[Offer date]],"D")&amp;"D"</f>
        <v>119D</v>
      </c>
      <c r="V163" s="12" t="str">
        <f>DATEDIF(Base_Data4[[#This Row],[JD received date]],Base_Data4[[#This Row],[DOJ]],"mD")&amp; " Days "
&amp;DATEDIF(Base_Data4[[#This Row],[JD received date]],Base_Data4[[#This Row],[DOJ]],"YM")&amp; " Months and "
&amp;DATEDIF(Base_Data4[[#This Row],[JD received date]],Base_Data4[[#This Row],[DOJ]],"Y") &amp;" Years"</f>
        <v>18 Days 6 Months and 0 Years</v>
      </c>
      <c r="W163" t="str">
        <f>DATEDIF(Base_Data4[[#This Row],[JD received date]],Base_Data4[[#This Row],[Offer date]],"D")&amp; " Days "
&amp; DATEDIF(Base_Data4[[#This Row],[JD received date]],Base_Data4[[#This Row],[Offer date]],"M")&amp; " Months and "
&amp;DATEDIF(Base_Data4[[#This Row],[JD received date]],Base_Data4[[#This Row],[Offer date]],"Y")&amp; " Years"</f>
        <v>119 Days 3 Months and 0 Years</v>
      </c>
      <c r="X163" t="str">
        <f>IF(Base_Data4[[#This Row],[Offer Drop Date(if any)]]="","",
IF(ISNUMBER(Base_Data4[[#This Row],[Offer Drop Date(if any)]]),
"Q" &amp;ROUNDUP(MONTH(Base_Data4[[#This Row],[Offer Drop Date(if any)]]/3),0),""))</f>
        <v>Q5</v>
      </c>
      <c r="Y163" t="str">
        <f>IF(AND(Base_Data4[[#This Row],[DOJ]]&lt;&gt;"",Base_Data4[[#This Row],[DOJ]]&lt;=Base_Data4[[#This Row],[JD received date]]+120),"Yes","No")</f>
        <v>No</v>
      </c>
      <c r="Z163" t="str">
        <f>IF(OR(Base_Data4[[#This Row],[Source]]="Direct", Base_Data4[[#This Row],[Source]]="Referral"),"Internal Fill", "External Fill")</f>
        <v>Internal Fill</v>
      </c>
    </row>
    <row r="164" spans="1:26" x14ac:dyDescent="0.3">
      <c r="A164">
        <v>163</v>
      </c>
      <c r="B164" t="s">
        <v>40</v>
      </c>
      <c r="C164" t="s">
        <v>20</v>
      </c>
      <c r="D164" t="s">
        <v>21</v>
      </c>
      <c r="E164" t="s">
        <v>42</v>
      </c>
      <c r="F164" t="s">
        <v>84</v>
      </c>
      <c r="G164" t="s">
        <v>23</v>
      </c>
      <c r="H164" t="s">
        <v>24</v>
      </c>
      <c r="I164" s="13">
        <v>45336</v>
      </c>
      <c r="J164" s="13">
        <v>45224</v>
      </c>
      <c r="K164" s="13">
        <v>45329</v>
      </c>
      <c r="L164" s="13" t="s">
        <v>19</v>
      </c>
      <c r="M164" s="13" t="s">
        <v>19</v>
      </c>
      <c r="N164" s="13" t="str">
        <f>"Quat"&amp;ROUNDUP(MONTH(Base_Data4[[#This Row],[DOJ]])/3,0)</f>
        <v>Quat1</v>
      </c>
      <c r="O164" t="str">
        <f>TEXT(Base_Data4[[#This Row],[Offer date]],"YYY")</f>
        <v>2024</v>
      </c>
      <c r="P164" t="str">
        <f>TEXT(Base_Data4[[#This Row],[Offer date]],"MMM")</f>
        <v>Feb</v>
      </c>
      <c r="Q164" t="str">
        <f>"Q"&amp;ROUNDUP(MONTH(Base_Data4[[#This Row],[Offer date]])/3,0)</f>
        <v>Q1</v>
      </c>
      <c r="R164" t="str">
        <f>TEXT(Base_Data4[[#This Row],[DOJ]],"MMM")</f>
        <v>Feb</v>
      </c>
      <c r="S164" t="str">
        <f>"Q"&amp;ROUNDUP(MONTH(Base_Data4[[#This Row],[DOJ]])/3,0)</f>
        <v>Q1</v>
      </c>
      <c r="T164" t="str">
        <f>DATEDIF(Base_Data4[[#This Row],[Offer date]],Base_Data4[[#This Row],[DOJ]],"MD")&amp; "Days"</f>
        <v>7Days</v>
      </c>
      <c r="U164" t="str">
        <f>DATEDIF(Base_Data4[[#This Row],[JD received date]],Base_Data4[[#This Row],[Offer date]],"D")&amp;"D"</f>
        <v>105D</v>
      </c>
      <c r="V164" s="12" t="str">
        <f>DATEDIF(Base_Data4[[#This Row],[JD received date]],Base_Data4[[#This Row],[DOJ]],"mD")&amp; " Days "
&amp;DATEDIF(Base_Data4[[#This Row],[JD received date]],Base_Data4[[#This Row],[DOJ]],"YM")&amp; " Months and "
&amp;DATEDIF(Base_Data4[[#This Row],[JD received date]],Base_Data4[[#This Row],[DOJ]],"Y") &amp;" Years"</f>
        <v>20 Days 3 Months and 0 Years</v>
      </c>
      <c r="W164" t="str">
        <f>DATEDIF(Base_Data4[[#This Row],[JD received date]],Base_Data4[[#This Row],[Offer date]],"D")&amp; " Days "
&amp; DATEDIF(Base_Data4[[#This Row],[JD received date]],Base_Data4[[#This Row],[Offer date]],"M")&amp; " Months and "
&amp;DATEDIF(Base_Data4[[#This Row],[JD received date]],Base_Data4[[#This Row],[Offer date]],"Y")&amp; " Years"</f>
        <v>105 Days 3 Months and 0 Years</v>
      </c>
      <c r="X164" t="str">
        <f>IF(Base_Data4[[#This Row],[Offer Drop Date(if any)]]="","",
IF(ISNUMBER(Base_Data4[[#This Row],[Offer Drop Date(if any)]]),
"Q" &amp;ROUNDUP(MONTH(Base_Data4[[#This Row],[Offer Drop Date(if any)]]/3),0),""))</f>
        <v/>
      </c>
      <c r="Y164" t="str">
        <f>IF(AND(Base_Data4[[#This Row],[DOJ]]&lt;&gt;"",Base_Data4[[#This Row],[DOJ]]&lt;=Base_Data4[[#This Row],[JD received date]]+120),"Yes","No")</f>
        <v>Yes</v>
      </c>
      <c r="Z164" t="str">
        <f>IF(OR(Base_Data4[[#This Row],[Source]]="Direct", Base_Data4[[#This Row],[Source]]="Referral"),"Internal Fill", "External Fill")</f>
        <v>Internal Fill</v>
      </c>
    </row>
    <row r="165" spans="1:26" x14ac:dyDescent="0.3">
      <c r="A165">
        <v>164</v>
      </c>
      <c r="B165" t="s">
        <v>37</v>
      </c>
      <c r="C165" t="s">
        <v>20</v>
      </c>
      <c r="D165" t="s">
        <v>21</v>
      </c>
      <c r="E165" t="s">
        <v>42</v>
      </c>
      <c r="F165" t="s">
        <v>85</v>
      </c>
      <c r="G165" t="s">
        <v>29</v>
      </c>
      <c r="H165" t="s">
        <v>24</v>
      </c>
      <c r="I165" s="13">
        <v>45348</v>
      </c>
      <c r="J165" s="13">
        <v>45266</v>
      </c>
      <c r="K165" s="13">
        <v>45331</v>
      </c>
      <c r="L165" s="13" t="s">
        <v>19</v>
      </c>
      <c r="M165" s="13" t="s">
        <v>19</v>
      </c>
      <c r="N165" s="13" t="str">
        <f>"Quat"&amp;ROUNDUP(MONTH(Base_Data4[[#This Row],[DOJ]])/3,0)</f>
        <v>Quat1</v>
      </c>
      <c r="O165" t="str">
        <f>TEXT(Base_Data4[[#This Row],[Offer date]],"YYY")</f>
        <v>2024</v>
      </c>
      <c r="P165" t="str">
        <f>TEXT(Base_Data4[[#This Row],[Offer date]],"MMM")</f>
        <v>Feb</v>
      </c>
      <c r="Q165" t="str">
        <f>"Q"&amp;ROUNDUP(MONTH(Base_Data4[[#This Row],[Offer date]])/3,0)</f>
        <v>Q1</v>
      </c>
      <c r="R165" t="str">
        <f>TEXT(Base_Data4[[#This Row],[DOJ]],"MMM")</f>
        <v>Feb</v>
      </c>
      <c r="S165" t="str">
        <f>"Q"&amp;ROUNDUP(MONTH(Base_Data4[[#This Row],[DOJ]])/3,0)</f>
        <v>Q1</v>
      </c>
      <c r="T165" t="str">
        <f>DATEDIF(Base_Data4[[#This Row],[Offer date]],Base_Data4[[#This Row],[DOJ]],"MD")&amp; "Days"</f>
        <v>17Days</v>
      </c>
      <c r="U165" t="str">
        <f>DATEDIF(Base_Data4[[#This Row],[JD received date]],Base_Data4[[#This Row],[Offer date]],"D")&amp;"D"</f>
        <v>65D</v>
      </c>
      <c r="V165" s="12" t="str">
        <f>DATEDIF(Base_Data4[[#This Row],[JD received date]],Base_Data4[[#This Row],[DOJ]],"mD")&amp; " Days "
&amp;DATEDIF(Base_Data4[[#This Row],[JD received date]],Base_Data4[[#This Row],[DOJ]],"YM")&amp; " Months and "
&amp;DATEDIF(Base_Data4[[#This Row],[JD received date]],Base_Data4[[#This Row],[DOJ]],"Y") &amp;" Years"</f>
        <v>20 Days 2 Months and 0 Years</v>
      </c>
      <c r="W165" t="str">
        <f>DATEDIF(Base_Data4[[#This Row],[JD received date]],Base_Data4[[#This Row],[Offer date]],"D")&amp; " Days "
&amp; DATEDIF(Base_Data4[[#This Row],[JD received date]],Base_Data4[[#This Row],[Offer date]],"M")&amp; " Months and "
&amp;DATEDIF(Base_Data4[[#This Row],[JD received date]],Base_Data4[[#This Row],[Offer date]],"Y")&amp; " Years"</f>
        <v>65 Days 2 Months and 0 Years</v>
      </c>
      <c r="X165" t="str">
        <f>IF(Base_Data4[[#This Row],[Offer Drop Date(if any)]]="","",
IF(ISNUMBER(Base_Data4[[#This Row],[Offer Drop Date(if any)]]),
"Q" &amp;ROUNDUP(MONTH(Base_Data4[[#This Row],[Offer Drop Date(if any)]]/3),0),""))</f>
        <v/>
      </c>
      <c r="Y165" t="str">
        <f>IF(AND(Base_Data4[[#This Row],[DOJ]]&lt;&gt;"",Base_Data4[[#This Row],[DOJ]]&lt;=Base_Data4[[#This Row],[JD received date]]+120),"Yes","No")</f>
        <v>Yes</v>
      </c>
      <c r="Z165" t="str">
        <f>IF(OR(Base_Data4[[#This Row],[Source]]="Direct", Base_Data4[[#This Row],[Source]]="Referral"),"Internal Fill", "External Fill")</f>
        <v>External Fill</v>
      </c>
    </row>
    <row r="166" spans="1:26" x14ac:dyDescent="0.3">
      <c r="A166">
        <v>165</v>
      </c>
      <c r="B166" t="s">
        <v>39</v>
      </c>
      <c r="C166" t="s">
        <v>20</v>
      </c>
      <c r="D166" t="s">
        <v>21</v>
      </c>
      <c r="E166" t="s">
        <v>42</v>
      </c>
      <c r="F166" t="s">
        <v>84</v>
      </c>
      <c r="G166" t="s">
        <v>23</v>
      </c>
      <c r="H166" t="s">
        <v>36</v>
      </c>
      <c r="I166" s="13">
        <v>45425</v>
      </c>
      <c r="J166" s="13">
        <v>45105</v>
      </c>
      <c r="K166" s="13">
        <v>45331</v>
      </c>
      <c r="L166" s="13" t="s">
        <v>19</v>
      </c>
      <c r="M166" s="13" t="s">
        <v>19</v>
      </c>
      <c r="N166" s="13" t="str">
        <f>"Quat"&amp;ROUNDUP(MONTH(Base_Data4[[#This Row],[DOJ]])/3,0)</f>
        <v>Quat2</v>
      </c>
      <c r="O166" t="str">
        <f>TEXT(Base_Data4[[#This Row],[Offer date]],"YYY")</f>
        <v>2024</v>
      </c>
      <c r="P166" t="str">
        <f>TEXT(Base_Data4[[#This Row],[Offer date]],"MMM")</f>
        <v>Feb</v>
      </c>
      <c r="Q166" t="str">
        <f>"Q"&amp;ROUNDUP(MONTH(Base_Data4[[#This Row],[Offer date]])/3,0)</f>
        <v>Q1</v>
      </c>
      <c r="R166" t="str">
        <f>TEXT(Base_Data4[[#This Row],[DOJ]],"MMM")</f>
        <v>May</v>
      </c>
      <c r="S166" t="str">
        <f>"Q"&amp;ROUNDUP(MONTH(Base_Data4[[#This Row],[DOJ]])/3,0)</f>
        <v>Q2</v>
      </c>
      <c r="T166" t="str">
        <f>DATEDIF(Base_Data4[[#This Row],[Offer date]],Base_Data4[[#This Row],[DOJ]],"MD")&amp; "Days"</f>
        <v>4Days</v>
      </c>
      <c r="U166" t="str">
        <f>DATEDIF(Base_Data4[[#This Row],[JD received date]],Base_Data4[[#This Row],[Offer date]],"D")&amp;"D"</f>
        <v>226D</v>
      </c>
      <c r="V166" s="12" t="str">
        <f>DATEDIF(Base_Data4[[#This Row],[JD received date]],Base_Data4[[#This Row],[DOJ]],"mD")&amp; " Days "
&amp;DATEDIF(Base_Data4[[#This Row],[JD received date]],Base_Data4[[#This Row],[DOJ]],"YM")&amp; " Months and "
&amp;DATEDIF(Base_Data4[[#This Row],[JD received date]],Base_Data4[[#This Row],[DOJ]],"Y") &amp;" Years"</f>
        <v>15 Days 10 Months and 0 Years</v>
      </c>
      <c r="W166" t="str">
        <f>DATEDIF(Base_Data4[[#This Row],[JD received date]],Base_Data4[[#This Row],[Offer date]],"D")&amp; " Days "
&amp; DATEDIF(Base_Data4[[#This Row],[JD received date]],Base_Data4[[#This Row],[Offer date]],"M")&amp; " Months and "
&amp;DATEDIF(Base_Data4[[#This Row],[JD received date]],Base_Data4[[#This Row],[Offer date]],"Y")&amp; " Years"</f>
        <v>226 Days 7 Months and 0 Years</v>
      </c>
      <c r="X166" t="str">
        <f>IF(Base_Data4[[#This Row],[Offer Drop Date(if any)]]="","",
IF(ISNUMBER(Base_Data4[[#This Row],[Offer Drop Date(if any)]]),
"Q" &amp;ROUNDUP(MONTH(Base_Data4[[#This Row],[Offer Drop Date(if any)]]/3),0),""))</f>
        <v/>
      </c>
      <c r="Y166" t="str">
        <f>IF(AND(Base_Data4[[#This Row],[DOJ]]&lt;&gt;"",Base_Data4[[#This Row],[DOJ]]&lt;=Base_Data4[[#This Row],[JD received date]]+120),"Yes","No")</f>
        <v>No</v>
      </c>
      <c r="Z166" t="str">
        <f>IF(OR(Base_Data4[[#This Row],[Source]]="Direct", Base_Data4[[#This Row],[Source]]="Referral"),"Internal Fill", "External Fill")</f>
        <v>Internal Fill</v>
      </c>
    </row>
    <row r="167" spans="1:26" x14ac:dyDescent="0.3">
      <c r="A167">
        <v>166</v>
      </c>
      <c r="B167" t="s">
        <v>40</v>
      </c>
      <c r="C167" t="s">
        <v>20</v>
      </c>
      <c r="D167" t="s">
        <v>21</v>
      </c>
      <c r="E167" t="s">
        <v>42</v>
      </c>
      <c r="F167" t="s">
        <v>85</v>
      </c>
      <c r="G167" t="s">
        <v>23</v>
      </c>
      <c r="H167" t="s">
        <v>36</v>
      </c>
      <c r="I167" s="13">
        <v>45397</v>
      </c>
      <c r="J167" s="13">
        <v>45266</v>
      </c>
      <c r="K167" s="13">
        <v>45336</v>
      </c>
      <c r="L167" s="13" t="s">
        <v>19</v>
      </c>
      <c r="M167" s="13" t="s">
        <v>19</v>
      </c>
      <c r="N167" s="13" t="str">
        <f>"Quat"&amp;ROUNDUP(MONTH(Base_Data4[[#This Row],[DOJ]])/3,0)</f>
        <v>Quat2</v>
      </c>
      <c r="O167" t="str">
        <f>TEXT(Base_Data4[[#This Row],[Offer date]],"YYY")</f>
        <v>2024</v>
      </c>
      <c r="P167" t="str">
        <f>TEXT(Base_Data4[[#This Row],[Offer date]],"MMM")</f>
        <v>Feb</v>
      </c>
      <c r="Q167" t="str">
        <f>"Q"&amp;ROUNDUP(MONTH(Base_Data4[[#This Row],[Offer date]])/3,0)</f>
        <v>Q1</v>
      </c>
      <c r="R167" t="str">
        <f>TEXT(Base_Data4[[#This Row],[DOJ]],"MMM")</f>
        <v>Apr</v>
      </c>
      <c r="S167" t="str">
        <f>"Q"&amp;ROUNDUP(MONTH(Base_Data4[[#This Row],[DOJ]])/3,0)</f>
        <v>Q2</v>
      </c>
      <c r="T167" t="str">
        <f>DATEDIF(Base_Data4[[#This Row],[Offer date]],Base_Data4[[#This Row],[DOJ]],"MD")&amp; "Days"</f>
        <v>1Days</v>
      </c>
      <c r="U167" t="str">
        <f>DATEDIF(Base_Data4[[#This Row],[JD received date]],Base_Data4[[#This Row],[Offer date]],"D")&amp;"D"</f>
        <v>70D</v>
      </c>
      <c r="V167" s="12" t="str">
        <f>DATEDIF(Base_Data4[[#This Row],[JD received date]],Base_Data4[[#This Row],[DOJ]],"mD")&amp; " Days "
&amp;DATEDIF(Base_Data4[[#This Row],[JD received date]],Base_Data4[[#This Row],[DOJ]],"YM")&amp; " Months and "
&amp;DATEDIF(Base_Data4[[#This Row],[JD received date]],Base_Data4[[#This Row],[DOJ]],"Y") &amp;" Years"</f>
        <v>9 Days 4 Months and 0 Years</v>
      </c>
      <c r="W167" t="str">
        <f>DATEDIF(Base_Data4[[#This Row],[JD received date]],Base_Data4[[#This Row],[Offer date]],"D")&amp; " Days "
&amp; DATEDIF(Base_Data4[[#This Row],[JD received date]],Base_Data4[[#This Row],[Offer date]],"M")&amp; " Months and "
&amp;DATEDIF(Base_Data4[[#This Row],[JD received date]],Base_Data4[[#This Row],[Offer date]],"Y")&amp; " Years"</f>
        <v>70 Days 2 Months and 0 Years</v>
      </c>
      <c r="X167" t="str">
        <f>IF(Base_Data4[[#This Row],[Offer Drop Date(if any)]]="","",
IF(ISNUMBER(Base_Data4[[#This Row],[Offer Drop Date(if any)]]),
"Q" &amp;ROUNDUP(MONTH(Base_Data4[[#This Row],[Offer Drop Date(if any)]]/3),0),""))</f>
        <v/>
      </c>
      <c r="Y167" t="str">
        <f>IF(AND(Base_Data4[[#This Row],[DOJ]]&lt;&gt;"",Base_Data4[[#This Row],[DOJ]]&lt;=Base_Data4[[#This Row],[JD received date]]+120),"Yes","No")</f>
        <v>No</v>
      </c>
      <c r="Z167" t="str">
        <f>IF(OR(Base_Data4[[#This Row],[Source]]="Direct", Base_Data4[[#This Row],[Source]]="Referral"),"Internal Fill", "External Fill")</f>
        <v>Internal Fill</v>
      </c>
    </row>
    <row r="168" spans="1:26" x14ac:dyDescent="0.3">
      <c r="A168">
        <v>167</v>
      </c>
      <c r="B168" t="s">
        <v>37</v>
      </c>
      <c r="C168" t="s">
        <v>20</v>
      </c>
      <c r="D168" t="s">
        <v>21</v>
      </c>
      <c r="E168" t="s">
        <v>42</v>
      </c>
      <c r="F168" t="s">
        <v>84</v>
      </c>
      <c r="G168" t="s">
        <v>28</v>
      </c>
      <c r="H168" t="s">
        <v>24</v>
      </c>
      <c r="I168" s="13">
        <v>45352</v>
      </c>
      <c r="J168" s="13">
        <v>45303</v>
      </c>
      <c r="K168" s="13">
        <v>45337</v>
      </c>
      <c r="L168" s="13" t="s">
        <v>19</v>
      </c>
      <c r="M168" s="13" t="s">
        <v>19</v>
      </c>
      <c r="N168" s="13" t="str">
        <f>"Quat"&amp;ROUNDUP(MONTH(Base_Data4[[#This Row],[DOJ]])/3,0)</f>
        <v>Quat1</v>
      </c>
      <c r="O168" t="str">
        <f>TEXT(Base_Data4[[#This Row],[Offer date]],"YYY")</f>
        <v>2024</v>
      </c>
      <c r="P168" t="str">
        <f>TEXT(Base_Data4[[#This Row],[Offer date]],"MMM")</f>
        <v>Feb</v>
      </c>
      <c r="Q168" t="str">
        <f>"Q"&amp;ROUNDUP(MONTH(Base_Data4[[#This Row],[Offer date]])/3,0)</f>
        <v>Q1</v>
      </c>
      <c r="R168" t="str">
        <f>TEXT(Base_Data4[[#This Row],[DOJ]],"MMM")</f>
        <v>Mar</v>
      </c>
      <c r="S168" t="str">
        <f>"Q"&amp;ROUNDUP(MONTH(Base_Data4[[#This Row],[DOJ]])/3,0)</f>
        <v>Q1</v>
      </c>
      <c r="T168" t="str">
        <f>DATEDIF(Base_Data4[[#This Row],[Offer date]],Base_Data4[[#This Row],[DOJ]],"MD")&amp; "Days"</f>
        <v>15Days</v>
      </c>
      <c r="U168" t="str">
        <f>DATEDIF(Base_Data4[[#This Row],[JD received date]],Base_Data4[[#This Row],[Offer date]],"D")&amp;"D"</f>
        <v>34D</v>
      </c>
      <c r="V168" s="12" t="str">
        <f>DATEDIF(Base_Data4[[#This Row],[JD received date]],Base_Data4[[#This Row],[DOJ]],"mD")&amp; " Days "
&amp;DATEDIF(Base_Data4[[#This Row],[JD received date]],Base_Data4[[#This Row],[DOJ]],"YM")&amp; " Months and "
&amp;DATEDIF(Base_Data4[[#This Row],[JD received date]],Base_Data4[[#This Row],[DOJ]],"Y") &amp;" Years"</f>
        <v>18 Days 1 Months and 0 Years</v>
      </c>
      <c r="W168" t="str">
        <f>DATEDIF(Base_Data4[[#This Row],[JD received date]],Base_Data4[[#This Row],[Offer date]],"D")&amp; " Days "
&amp; DATEDIF(Base_Data4[[#This Row],[JD received date]],Base_Data4[[#This Row],[Offer date]],"M")&amp; " Months and "
&amp;DATEDIF(Base_Data4[[#This Row],[JD received date]],Base_Data4[[#This Row],[Offer date]],"Y")&amp; " Years"</f>
        <v>34 Days 1 Months and 0 Years</v>
      </c>
      <c r="X168" t="str">
        <f>IF(Base_Data4[[#This Row],[Offer Drop Date(if any)]]="","",
IF(ISNUMBER(Base_Data4[[#This Row],[Offer Drop Date(if any)]]),
"Q" &amp;ROUNDUP(MONTH(Base_Data4[[#This Row],[Offer Drop Date(if any)]]/3),0),""))</f>
        <v/>
      </c>
      <c r="Y168" t="str">
        <f>IF(AND(Base_Data4[[#This Row],[DOJ]]&lt;&gt;"",Base_Data4[[#This Row],[DOJ]]&lt;=Base_Data4[[#This Row],[JD received date]]+120),"Yes","No")</f>
        <v>Yes</v>
      </c>
      <c r="Z168" t="str">
        <f>IF(OR(Base_Data4[[#This Row],[Source]]="Direct", Base_Data4[[#This Row],[Source]]="Referral"),"Internal Fill", "External Fill")</f>
        <v>Internal Fill</v>
      </c>
    </row>
    <row r="169" spans="1:26" x14ac:dyDescent="0.3">
      <c r="A169">
        <v>168</v>
      </c>
      <c r="B169" t="s">
        <v>38</v>
      </c>
      <c r="C169" t="s">
        <v>20</v>
      </c>
      <c r="D169" t="s">
        <v>21</v>
      </c>
      <c r="E169" t="s">
        <v>42</v>
      </c>
      <c r="F169" t="s">
        <v>84</v>
      </c>
      <c r="G169" t="s">
        <v>23</v>
      </c>
      <c r="H169" t="s">
        <v>36</v>
      </c>
      <c r="I169" s="13">
        <v>45404</v>
      </c>
      <c r="J169" s="13">
        <v>45295</v>
      </c>
      <c r="K169" s="13">
        <v>45341</v>
      </c>
      <c r="L169" s="13" t="s">
        <v>19</v>
      </c>
      <c r="M169" s="13" t="s">
        <v>19</v>
      </c>
      <c r="N169" s="13" t="str">
        <f>"Quat"&amp;ROUNDUP(MONTH(Base_Data4[[#This Row],[DOJ]])/3,0)</f>
        <v>Quat2</v>
      </c>
      <c r="O169" t="str">
        <f>TEXT(Base_Data4[[#This Row],[Offer date]],"YYY")</f>
        <v>2024</v>
      </c>
      <c r="P169" t="str">
        <f>TEXT(Base_Data4[[#This Row],[Offer date]],"MMM")</f>
        <v>Feb</v>
      </c>
      <c r="Q169" t="str">
        <f>"Q"&amp;ROUNDUP(MONTH(Base_Data4[[#This Row],[Offer date]])/3,0)</f>
        <v>Q1</v>
      </c>
      <c r="R169" t="str">
        <f>TEXT(Base_Data4[[#This Row],[DOJ]],"MMM")</f>
        <v>Apr</v>
      </c>
      <c r="S169" t="str">
        <f>"Q"&amp;ROUNDUP(MONTH(Base_Data4[[#This Row],[DOJ]])/3,0)</f>
        <v>Q2</v>
      </c>
      <c r="T169" t="str">
        <f>DATEDIF(Base_Data4[[#This Row],[Offer date]],Base_Data4[[#This Row],[DOJ]],"MD")&amp; "Days"</f>
        <v>3Days</v>
      </c>
      <c r="U169" t="str">
        <f>DATEDIF(Base_Data4[[#This Row],[JD received date]],Base_Data4[[#This Row],[Offer date]],"D")&amp;"D"</f>
        <v>46D</v>
      </c>
      <c r="V169" s="12" t="str">
        <f>DATEDIF(Base_Data4[[#This Row],[JD received date]],Base_Data4[[#This Row],[DOJ]],"mD")&amp; " Days "
&amp;DATEDIF(Base_Data4[[#This Row],[JD received date]],Base_Data4[[#This Row],[DOJ]],"YM")&amp; " Months and "
&amp;DATEDIF(Base_Data4[[#This Row],[JD received date]],Base_Data4[[#This Row],[DOJ]],"Y") &amp;" Years"</f>
        <v>18 Days 3 Months and 0 Years</v>
      </c>
      <c r="W169" t="str">
        <f>DATEDIF(Base_Data4[[#This Row],[JD received date]],Base_Data4[[#This Row],[Offer date]],"D")&amp; " Days "
&amp; DATEDIF(Base_Data4[[#This Row],[JD received date]],Base_Data4[[#This Row],[Offer date]],"M")&amp; " Months and "
&amp;DATEDIF(Base_Data4[[#This Row],[JD received date]],Base_Data4[[#This Row],[Offer date]],"Y")&amp; " Years"</f>
        <v>46 Days 1 Months and 0 Years</v>
      </c>
      <c r="X169" t="str">
        <f>IF(Base_Data4[[#This Row],[Offer Drop Date(if any)]]="","",
IF(ISNUMBER(Base_Data4[[#This Row],[Offer Drop Date(if any)]]),
"Q" &amp;ROUNDUP(MONTH(Base_Data4[[#This Row],[Offer Drop Date(if any)]]/3),0),""))</f>
        <v/>
      </c>
      <c r="Y169" t="str">
        <f>IF(AND(Base_Data4[[#This Row],[DOJ]]&lt;&gt;"",Base_Data4[[#This Row],[DOJ]]&lt;=Base_Data4[[#This Row],[JD received date]]+120),"Yes","No")</f>
        <v>Yes</v>
      </c>
      <c r="Z169" t="str">
        <f>IF(OR(Base_Data4[[#This Row],[Source]]="Direct", Base_Data4[[#This Row],[Source]]="Referral"),"Internal Fill", "External Fill")</f>
        <v>Internal Fill</v>
      </c>
    </row>
    <row r="170" spans="1:26" x14ac:dyDescent="0.3">
      <c r="A170">
        <v>169</v>
      </c>
      <c r="B170" t="s">
        <v>37</v>
      </c>
      <c r="C170" t="s">
        <v>20</v>
      </c>
      <c r="D170" t="s">
        <v>21</v>
      </c>
      <c r="E170" t="s">
        <v>43</v>
      </c>
      <c r="F170" t="s">
        <v>84</v>
      </c>
      <c r="G170" t="s">
        <v>23</v>
      </c>
      <c r="H170" t="s">
        <v>27</v>
      </c>
      <c r="I170" s="13">
        <v>45383</v>
      </c>
      <c r="J170" s="13">
        <v>45281</v>
      </c>
      <c r="K170" s="13">
        <v>45338</v>
      </c>
      <c r="L170" s="13">
        <v>45380</v>
      </c>
      <c r="M170" s="13">
        <v>45375</v>
      </c>
      <c r="N170" s="13" t="str">
        <f>"Quat"&amp;ROUNDUP(MONTH(Base_Data4[[#This Row],[DOJ]])/3,0)</f>
        <v>Quat2</v>
      </c>
      <c r="O170" t="str">
        <f>TEXT(Base_Data4[[#This Row],[Offer date]],"YYY")</f>
        <v>2024</v>
      </c>
      <c r="P170" t="str">
        <f>TEXT(Base_Data4[[#This Row],[Offer date]],"MMM")</f>
        <v>Feb</v>
      </c>
      <c r="Q170" t="str">
        <f>"Q"&amp;ROUNDUP(MONTH(Base_Data4[[#This Row],[Offer date]])/3,0)</f>
        <v>Q1</v>
      </c>
      <c r="R170" t="str">
        <f>TEXT(Base_Data4[[#This Row],[DOJ]],"MMM")</f>
        <v>Apr</v>
      </c>
      <c r="S170" t="str">
        <f>"Q"&amp;ROUNDUP(MONTH(Base_Data4[[#This Row],[DOJ]])/3,0)</f>
        <v>Q2</v>
      </c>
      <c r="T170" t="str">
        <f>DATEDIF(Base_Data4[[#This Row],[Offer date]],Base_Data4[[#This Row],[DOJ]],"MD")&amp; "Days"</f>
        <v>16Days</v>
      </c>
      <c r="U170" t="str">
        <f>DATEDIF(Base_Data4[[#This Row],[JD received date]],Base_Data4[[#This Row],[Offer date]],"D")&amp;"D"</f>
        <v>57D</v>
      </c>
      <c r="V170" s="12" t="str">
        <f>DATEDIF(Base_Data4[[#This Row],[JD received date]],Base_Data4[[#This Row],[DOJ]],"mD")&amp; " Days "
&amp;DATEDIF(Base_Data4[[#This Row],[JD received date]],Base_Data4[[#This Row],[DOJ]],"YM")&amp; " Months and "
&amp;DATEDIF(Base_Data4[[#This Row],[JD received date]],Base_Data4[[#This Row],[DOJ]],"Y") &amp;" Years"</f>
        <v>11 Days 3 Months and 0 Years</v>
      </c>
      <c r="W170" t="str">
        <f>DATEDIF(Base_Data4[[#This Row],[JD received date]],Base_Data4[[#This Row],[Offer date]],"D")&amp; " Days "
&amp; DATEDIF(Base_Data4[[#This Row],[JD received date]],Base_Data4[[#This Row],[Offer date]],"M")&amp; " Months and "
&amp;DATEDIF(Base_Data4[[#This Row],[JD received date]],Base_Data4[[#This Row],[Offer date]],"Y")&amp; " Years"</f>
        <v>57 Days 1 Months and 0 Years</v>
      </c>
      <c r="X170" t="str">
        <f>IF(Base_Data4[[#This Row],[Offer Drop Date(if any)]]="","",
IF(ISNUMBER(Base_Data4[[#This Row],[Offer Drop Date(if any)]]),
"Q" &amp;ROUNDUP(MONTH(Base_Data4[[#This Row],[Offer Drop Date(if any)]]/3),0),""))</f>
        <v>Q5</v>
      </c>
      <c r="Y170" t="str">
        <f>IF(AND(Base_Data4[[#This Row],[DOJ]]&lt;&gt;"",Base_Data4[[#This Row],[DOJ]]&lt;=Base_Data4[[#This Row],[JD received date]]+120),"Yes","No")</f>
        <v>Yes</v>
      </c>
      <c r="Z170" t="str">
        <f>IF(OR(Base_Data4[[#This Row],[Source]]="Direct", Base_Data4[[#This Row],[Source]]="Referral"),"Internal Fill", "External Fill")</f>
        <v>Internal Fill</v>
      </c>
    </row>
    <row r="171" spans="1:26" x14ac:dyDescent="0.3">
      <c r="A171">
        <v>170</v>
      </c>
      <c r="B171" t="s">
        <v>41</v>
      </c>
      <c r="C171" t="s">
        <v>20</v>
      </c>
      <c r="D171" t="s">
        <v>21</v>
      </c>
      <c r="E171" t="s">
        <v>44</v>
      </c>
      <c r="F171" t="s">
        <v>84</v>
      </c>
      <c r="G171" t="s">
        <v>23</v>
      </c>
      <c r="H171" t="s">
        <v>36</v>
      </c>
      <c r="I171" s="13">
        <v>45418</v>
      </c>
      <c r="J171" s="13">
        <v>45310</v>
      </c>
      <c r="K171" s="13">
        <v>45341</v>
      </c>
      <c r="L171" s="13" t="s">
        <v>19</v>
      </c>
      <c r="M171" s="13" t="s">
        <v>19</v>
      </c>
      <c r="N171" s="13" t="str">
        <f>"Quat"&amp;ROUNDUP(MONTH(Base_Data4[[#This Row],[DOJ]])/3,0)</f>
        <v>Quat2</v>
      </c>
      <c r="O171" t="str">
        <f>TEXT(Base_Data4[[#This Row],[Offer date]],"YYY")</f>
        <v>2024</v>
      </c>
      <c r="P171" t="str">
        <f>TEXT(Base_Data4[[#This Row],[Offer date]],"MMM")</f>
        <v>Feb</v>
      </c>
      <c r="Q171" t="str">
        <f>"Q"&amp;ROUNDUP(MONTH(Base_Data4[[#This Row],[Offer date]])/3,0)</f>
        <v>Q1</v>
      </c>
      <c r="R171" t="str">
        <f>TEXT(Base_Data4[[#This Row],[DOJ]],"MMM")</f>
        <v>May</v>
      </c>
      <c r="S171" t="str">
        <f>"Q"&amp;ROUNDUP(MONTH(Base_Data4[[#This Row],[DOJ]])/3,0)</f>
        <v>Q2</v>
      </c>
      <c r="T171" t="str">
        <f>DATEDIF(Base_Data4[[#This Row],[Offer date]],Base_Data4[[#This Row],[DOJ]],"MD")&amp; "Days"</f>
        <v>17Days</v>
      </c>
      <c r="U171" t="str">
        <f>DATEDIF(Base_Data4[[#This Row],[JD received date]],Base_Data4[[#This Row],[Offer date]],"D")&amp;"D"</f>
        <v>31D</v>
      </c>
      <c r="V171" s="12" t="str">
        <f>DATEDIF(Base_Data4[[#This Row],[JD received date]],Base_Data4[[#This Row],[DOJ]],"mD")&amp; " Days "
&amp;DATEDIF(Base_Data4[[#This Row],[JD received date]],Base_Data4[[#This Row],[DOJ]],"YM")&amp; " Months and "
&amp;DATEDIF(Base_Data4[[#This Row],[JD received date]],Base_Data4[[#This Row],[DOJ]],"Y") &amp;" Years"</f>
        <v>17 Days 3 Months and 0 Years</v>
      </c>
      <c r="W171" t="str">
        <f>DATEDIF(Base_Data4[[#This Row],[JD received date]],Base_Data4[[#This Row],[Offer date]],"D")&amp; " Days "
&amp; DATEDIF(Base_Data4[[#This Row],[JD received date]],Base_Data4[[#This Row],[Offer date]],"M")&amp; " Months and "
&amp;DATEDIF(Base_Data4[[#This Row],[JD received date]],Base_Data4[[#This Row],[Offer date]],"Y")&amp; " Years"</f>
        <v>31 Days 1 Months and 0 Years</v>
      </c>
      <c r="X171" t="str">
        <f>IF(Base_Data4[[#This Row],[Offer Drop Date(if any)]]="","",
IF(ISNUMBER(Base_Data4[[#This Row],[Offer Drop Date(if any)]]),
"Q" &amp;ROUNDUP(MONTH(Base_Data4[[#This Row],[Offer Drop Date(if any)]]/3),0),""))</f>
        <v/>
      </c>
      <c r="Y171" t="str">
        <f>IF(AND(Base_Data4[[#This Row],[DOJ]]&lt;&gt;"",Base_Data4[[#This Row],[DOJ]]&lt;=Base_Data4[[#This Row],[JD received date]]+120),"Yes","No")</f>
        <v>Yes</v>
      </c>
      <c r="Z171" t="str">
        <f>IF(OR(Base_Data4[[#This Row],[Source]]="Direct", Base_Data4[[#This Row],[Source]]="Referral"),"Internal Fill", "External Fill")</f>
        <v>Internal Fill</v>
      </c>
    </row>
    <row r="172" spans="1:26" x14ac:dyDescent="0.3">
      <c r="A172">
        <v>171</v>
      </c>
      <c r="B172" t="s">
        <v>37</v>
      </c>
      <c r="C172" t="s">
        <v>20</v>
      </c>
      <c r="D172" t="s">
        <v>21</v>
      </c>
      <c r="E172" t="s">
        <v>42</v>
      </c>
      <c r="F172" t="s">
        <v>85</v>
      </c>
      <c r="G172" t="s">
        <v>23</v>
      </c>
      <c r="H172" t="s">
        <v>24</v>
      </c>
      <c r="I172" s="13">
        <v>45352</v>
      </c>
      <c r="J172" s="13">
        <v>45294</v>
      </c>
      <c r="K172" s="13">
        <v>45343</v>
      </c>
      <c r="L172" s="13" t="s">
        <v>19</v>
      </c>
      <c r="M172" s="13" t="s">
        <v>19</v>
      </c>
      <c r="N172" s="13" t="str">
        <f>"Quat"&amp;ROUNDUP(MONTH(Base_Data4[[#This Row],[DOJ]])/3,0)</f>
        <v>Quat1</v>
      </c>
      <c r="O172" t="str">
        <f>TEXT(Base_Data4[[#This Row],[Offer date]],"YYY")</f>
        <v>2024</v>
      </c>
      <c r="P172" t="str">
        <f>TEXT(Base_Data4[[#This Row],[Offer date]],"MMM")</f>
        <v>Feb</v>
      </c>
      <c r="Q172" t="str">
        <f>"Q"&amp;ROUNDUP(MONTH(Base_Data4[[#This Row],[Offer date]])/3,0)</f>
        <v>Q1</v>
      </c>
      <c r="R172" t="str">
        <f>TEXT(Base_Data4[[#This Row],[DOJ]],"MMM")</f>
        <v>Mar</v>
      </c>
      <c r="S172" t="str">
        <f>"Q"&amp;ROUNDUP(MONTH(Base_Data4[[#This Row],[DOJ]])/3,0)</f>
        <v>Q1</v>
      </c>
      <c r="T172" t="str">
        <f>DATEDIF(Base_Data4[[#This Row],[Offer date]],Base_Data4[[#This Row],[DOJ]],"MD")&amp; "Days"</f>
        <v>9Days</v>
      </c>
      <c r="U172" t="str">
        <f>DATEDIF(Base_Data4[[#This Row],[JD received date]],Base_Data4[[#This Row],[Offer date]],"D")&amp;"D"</f>
        <v>49D</v>
      </c>
      <c r="V172" s="12" t="str">
        <f>DATEDIF(Base_Data4[[#This Row],[JD received date]],Base_Data4[[#This Row],[DOJ]],"mD")&amp; " Days "
&amp;DATEDIF(Base_Data4[[#This Row],[JD received date]],Base_Data4[[#This Row],[DOJ]],"YM")&amp; " Months and "
&amp;DATEDIF(Base_Data4[[#This Row],[JD received date]],Base_Data4[[#This Row],[DOJ]],"Y") &amp;" Years"</f>
        <v>27 Days 1 Months and 0 Years</v>
      </c>
      <c r="W172" t="str">
        <f>DATEDIF(Base_Data4[[#This Row],[JD received date]],Base_Data4[[#This Row],[Offer date]],"D")&amp; " Days "
&amp; DATEDIF(Base_Data4[[#This Row],[JD received date]],Base_Data4[[#This Row],[Offer date]],"M")&amp; " Months and "
&amp;DATEDIF(Base_Data4[[#This Row],[JD received date]],Base_Data4[[#This Row],[Offer date]],"Y")&amp; " Years"</f>
        <v>49 Days 1 Months and 0 Years</v>
      </c>
      <c r="X172" t="str">
        <f>IF(Base_Data4[[#This Row],[Offer Drop Date(if any)]]="","",
IF(ISNUMBER(Base_Data4[[#This Row],[Offer Drop Date(if any)]]),
"Q" &amp;ROUNDUP(MONTH(Base_Data4[[#This Row],[Offer Drop Date(if any)]]/3),0),""))</f>
        <v/>
      </c>
      <c r="Y172" t="str">
        <f>IF(AND(Base_Data4[[#This Row],[DOJ]]&lt;&gt;"",Base_Data4[[#This Row],[DOJ]]&lt;=Base_Data4[[#This Row],[JD received date]]+120),"Yes","No")</f>
        <v>Yes</v>
      </c>
      <c r="Z172" t="str">
        <f>IF(OR(Base_Data4[[#This Row],[Source]]="Direct", Base_Data4[[#This Row],[Source]]="Referral"),"Internal Fill", "External Fill")</f>
        <v>Internal Fill</v>
      </c>
    </row>
    <row r="173" spans="1:26" x14ac:dyDescent="0.3">
      <c r="A173">
        <v>172</v>
      </c>
      <c r="B173" t="s">
        <v>41</v>
      </c>
      <c r="C173" t="s">
        <v>33</v>
      </c>
      <c r="D173" t="s">
        <v>31</v>
      </c>
      <c r="E173" t="s">
        <v>43</v>
      </c>
      <c r="F173" t="s">
        <v>85</v>
      </c>
      <c r="G173" t="s">
        <v>23</v>
      </c>
      <c r="H173" t="s">
        <v>24</v>
      </c>
      <c r="I173" s="13">
        <v>45348</v>
      </c>
      <c r="J173" s="13">
        <v>45320</v>
      </c>
      <c r="K173" s="13">
        <v>45343</v>
      </c>
      <c r="L173" s="13" t="s">
        <v>19</v>
      </c>
      <c r="M173" s="13" t="s">
        <v>19</v>
      </c>
      <c r="N173" s="13" t="str">
        <f>"Quat"&amp;ROUNDUP(MONTH(Base_Data4[[#This Row],[DOJ]])/3,0)</f>
        <v>Quat1</v>
      </c>
      <c r="O173" t="str">
        <f>TEXT(Base_Data4[[#This Row],[Offer date]],"YYY")</f>
        <v>2024</v>
      </c>
      <c r="P173" t="str">
        <f>TEXT(Base_Data4[[#This Row],[Offer date]],"MMM")</f>
        <v>Feb</v>
      </c>
      <c r="Q173" t="str">
        <f>"Q"&amp;ROUNDUP(MONTH(Base_Data4[[#This Row],[Offer date]])/3,0)</f>
        <v>Q1</v>
      </c>
      <c r="R173" t="str">
        <f>TEXT(Base_Data4[[#This Row],[DOJ]],"MMM")</f>
        <v>Feb</v>
      </c>
      <c r="S173" t="str">
        <f>"Q"&amp;ROUNDUP(MONTH(Base_Data4[[#This Row],[DOJ]])/3,0)</f>
        <v>Q1</v>
      </c>
      <c r="T173" t="str">
        <f>DATEDIF(Base_Data4[[#This Row],[Offer date]],Base_Data4[[#This Row],[DOJ]],"MD")&amp; "Days"</f>
        <v>5Days</v>
      </c>
      <c r="U173" t="str">
        <f>DATEDIF(Base_Data4[[#This Row],[JD received date]],Base_Data4[[#This Row],[Offer date]],"D")&amp;"D"</f>
        <v>23D</v>
      </c>
      <c r="V173" s="12" t="str">
        <f>DATEDIF(Base_Data4[[#This Row],[JD received date]],Base_Data4[[#This Row],[DOJ]],"mD")&amp; " Days "
&amp;DATEDIF(Base_Data4[[#This Row],[JD received date]],Base_Data4[[#This Row],[DOJ]],"YM")&amp; " Months and "
&amp;DATEDIF(Base_Data4[[#This Row],[JD received date]],Base_Data4[[#This Row],[DOJ]],"Y") &amp;" Years"</f>
        <v>28 Days 0 Months and 0 Years</v>
      </c>
      <c r="W173" t="str">
        <f>DATEDIF(Base_Data4[[#This Row],[JD received date]],Base_Data4[[#This Row],[Offer date]],"D")&amp; " Days "
&amp; DATEDIF(Base_Data4[[#This Row],[JD received date]],Base_Data4[[#This Row],[Offer date]],"M")&amp; " Months and "
&amp;DATEDIF(Base_Data4[[#This Row],[JD received date]],Base_Data4[[#This Row],[Offer date]],"Y")&amp; " Years"</f>
        <v>23 Days 0 Months and 0 Years</v>
      </c>
      <c r="X173" t="str">
        <f>IF(Base_Data4[[#This Row],[Offer Drop Date(if any)]]="","",
IF(ISNUMBER(Base_Data4[[#This Row],[Offer Drop Date(if any)]]),
"Q" &amp;ROUNDUP(MONTH(Base_Data4[[#This Row],[Offer Drop Date(if any)]]/3),0),""))</f>
        <v/>
      </c>
      <c r="Y173" t="str">
        <f>IF(AND(Base_Data4[[#This Row],[DOJ]]&lt;&gt;"",Base_Data4[[#This Row],[DOJ]]&lt;=Base_Data4[[#This Row],[JD received date]]+120),"Yes","No")</f>
        <v>Yes</v>
      </c>
      <c r="Z173" t="str">
        <f>IF(OR(Base_Data4[[#This Row],[Source]]="Direct", Base_Data4[[#This Row],[Source]]="Referral"),"Internal Fill", "External Fill")</f>
        <v>Internal Fill</v>
      </c>
    </row>
    <row r="174" spans="1:26" x14ac:dyDescent="0.3">
      <c r="A174">
        <v>173</v>
      </c>
      <c r="B174" t="s">
        <v>41</v>
      </c>
      <c r="C174" t="s">
        <v>32</v>
      </c>
      <c r="D174" t="s">
        <v>31</v>
      </c>
      <c r="E174" t="s">
        <v>43</v>
      </c>
      <c r="F174" t="s">
        <v>84</v>
      </c>
      <c r="G174" t="s">
        <v>23</v>
      </c>
      <c r="H174" t="s">
        <v>24</v>
      </c>
      <c r="I174" s="13">
        <v>45278</v>
      </c>
      <c r="J174" s="13">
        <v>45225</v>
      </c>
      <c r="K174" s="13">
        <v>45275</v>
      </c>
      <c r="L174" s="13" t="s">
        <v>19</v>
      </c>
      <c r="M174" s="13" t="s">
        <v>19</v>
      </c>
      <c r="N174" s="13" t="str">
        <f>"Quat"&amp;ROUNDUP(MONTH(Base_Data4[[#This Row],[DOJ]])/3,0)</f>
        <v>Quat4</v>
      </c>
      <c r="O174" t="str">
        <f>TEXT(Base_Data4[[#This Row],[Offer date]],"YYY")</f>
        <v>2023</v>
      </c>
      <c r="P174" t="str">
        <f>TEXT(Base_Data4[[#This Row],[Offer date]],"MMM")</f>
        <v>Dec</v>
      </c>
      <c r="Q174" t="str">
        <f>"Q"&amp;ROUNDUP(MONTH(Base_Data4[[#This Row],[Offer date]])/3,0)</f>
        <v>Q4</v>
      </c>
      <c r="R174" t="str">
        <f>TEXT(Base_Data4[[#This Row],[DOJ]],"MMM")</f>
        <v>Dec</v>
      </c>
      <c r="S174" t="str">
        <f>"Q"&amp;ROUNDUP(MONTH(Base_Data4[[#This Row],[DOJ]])/3,0)</f>
        <v>Q4</v>
      </c>
      <c r="T174" t="str">
        <f>DATEDIF(Base_Data4[[#This Row],[Offer date]],Base_Data4[[#This Row],[DOJ]],"MD")&amp; "Days"</f>
        <v>3Days</v>
      </c>
      <c r="U174" t="str">
        <f>DATEDIF(Base_Data4[[#This Row],[JD received date]],Base_Data4[[#This Row],[Offer date]],"D")&amp;"D"</f>
        <v>50D</v>
      </c>
      <c r="V174" s="12" t="str">
        <f>DATEDIF(Base_Data4[[#This Row],[JD received date]],Base_Data4[[#This Row],[DOJ]],"mD")&amp; " Days "
&amp;DATEDIF(Base_Data4[[#This Row],[JD received date]],Base_Data4[[#This Row],[DOJ]],"YM")&amp; " Months and "
&amp;DATEDIF(Base_Data4[[#This Row],[JD received date]],Base_Data4[[#This Row],[DOJ]],"Y") &amp;" Years"</f>
        <v>22 Days 1 Months and 0 Years</v>
      </c>
      <c r="W174" t="str">
        <f>DATEDIF(Base_Data4[[#This Row],[JD received date]],Base_Data4[[#This Row],[Offer date]],"D")&amp; " Days "
&amp; DATEDIF(Base_Data4[[#This Row],[JD received date]],Base_Data4[[#This Row],[Offer date]],"M")&amp; " Months and "
&amp;DATEDIF(Base_Data4[[#This Row],[JD received date]],Base_Data4[[#This Row],[Offer date]],"Y")&amp; " Years"</f>
        <v>50 Days 1 Months and 0 Years</v>
      </c>
      <c r="X174" t="str">
        <f>IF(Base_Data4[[#This Row],[Offer Drop Date(if any)]]="","",
IF(ISNUMBER(Base_Data4[[#This Row],[Offer Drop Date(if any)]]),
"Q" &amp;ROUNDUP(MONTH(Base_Data4[[#This Row],[Offer Drop Date(if any)]]/3),0),""))</f>
        <v/>
      </c>
      <c r="Y174" t="str">
        <f>IF(AND(Base_Data4[[#This Row],[DOJ]]&lt;&gt;"",Base_Data4[[#This Row],[DOJ]]&lt;=Base_Data4[[#This Row],[JD received date]]+120),"Yes","No")</f>
        <v>Yes</v>
      </c>
      <c r="Z174" t="str">
        <f>IF(OR(Base_Data4[[#This Row],[Source]]="Direct", Base_Data4[[#This Row],[Source]]="Referral"),"Internal Fill", "External Fill")</f>
        <v>Internal Fill</v>
      </c>
    </row>
    <row r="175" spans="1:26" x14ac:dyDescent="0.3">
      <c r="A175">
        <v>174</v>
      </c>
      <c r="B175" t="s">
        <v>40</v>
      </c>
      <c r="C175" t="s">
        <v>20</v>
      </c>
      <c r="D175" t="s">
        <v>21</v>
      </c>
      <c r="E175" t="s">
        <v>44</v>
      </c>
      <c r="F175" t="s">
        <v>25</v>
      </c>
      <c r="G175" t="s">
        <v>23</v>
      </c>
      <c r="H175" t="s">
        <v>36</v>
      </c>
      <c r="I175" s="13">
        <v>45436</v>
      </c>
      <c r="J175" s="13">
        <v>45328</v>
      </c>
      <c r="K175" s="13">
        <v>45344</v>
      </c>
      <c r="L175" s="13" t="s">
        <v>19</v>
      </c>
      <c r="M175" s="13" t="s">
        <v>19</v>
      </c>
      <c r="N175" s="13" t="str">
        <f>"Quat"&amp;ROUNDUP(MONTH(Base_Data4[[#This Row],[DOJ]])/3,0)</f>
        <v>Quat2</v>
      </c>
      <c r="O175" t="str">
        <f>TEXT(Base_Data4[[#This Row],[Offer date]],"YYY")</f>
        <v>2024</v>
      </c>
      <c r="P175" t="str">
        <f>TEXT(Base_Data4[[#This Row],[Offer date]],"MMM")</f>
        <v>Feb</v>
      </c>
      <c r="Q175" t="str">
        <f>"Q"&amp;ROUNDUP(MONTH(Base_Data4[[#This Row],[Offer date]])/3,0)</f>
        <v>Q1</v>
      </c>
      <c r="R175" t="str">
        <f>TEXT(Base_Data4[[#This Row],[DOJ]],"MMM")</f>
        <v>May</v>
      </c>
      <c r="S175" t="str">
        <f>"Q"&amp;ROUNDUP(MONTH(Base_Data4[[#This Row],[DOJ]])/3,0)</f>
        <v>Q2</v>
      </c>
      <c r="T175" t="str">
        <f>DATEDIF(Base_Data4[[#This Row],[Offer date]],Base_Data4[[#This Row],[DOJ]],"MD")&amp; "Days"</f>
        <v>2Days</v>
      </c>
      <c r="U175" t="str">
        <f>DATEDIF(Base_Data4[[#This Row],[JD received date]],Base_Data4[[#This Row],[Offer date]],"D")&amp;"D"</f>
        <v>16D</v>
      </c>
      <c r="V175" s="12" t="str">
        <f>DATEDIF(Base_Data4[[#This Row],[JD received date]],Base_Data4[[#This Row],[DOJ]],"mD")&amp; " Days "
&amp;DATEDIF(Base_Data4[[#This Row],[JD received date]],Base_Data4[[#This Row],[DOJ]],"YM")&amp; " Months and "
&amp;DATEDIF(Base_Data4[[#This Row],[JD received date]],Base_Data4[[#This Row],[DOJ]],"Y") &amp;" Years"</f>
        <v>18 Days 3 Months and 0 Years</v>
      </c>
      <c r="W175" t="str">
        <f>DATEDIF(Base_Data4[[#This Row],[JD received date]],Base_Data4[[#This Row],[Offer date]],"D")&amp; " Days "
&amp; DATEDIF(Base_Data4[[#This Row],[JD received date]],Base_Data4[[#This Row],[Offer date]],"M")&amp; " Months and "
&amp;DATEDIF(Base_Data4[[#This Row],[JD received date]],Base_Data4[[#This Row],[Offer date]],"Y")&amp; " Years"</f>
        <v>16 Days 0 Months and 0 Years</v>
      </c>
      <c r="X175" t="str">
        <f>IF(Base_Data4[[#This Row],[Offer Drop Date(if any)]]="","",
IF(ISNUMBER(Base_Data4[[#This Row],[Offer Drop Date(if any)]]),
"Q" &amp;ROUNDUP(MONTH(Base_Data4[[#This Row],[Offer Drop Date(if any)]]/3),0),""))</f>
        <v/>
      </c>
      <c r="Y175" t="str">
        <f>IF(AND(Base_Data4[[#This Row],[DOJ]]&lt;&gt;"",Base_Data4[[#This Row],[DOJ]]&lt;=Base_Data4[[#This Row],[JD received date]]+120),"Yes","No")</f>
        <v>Yes</v>
      </c>
      <c r="Z175" t="str">
        <f>IF(OR(Base_Data4[[#This Row],[Source]]="Direct", Base_Data4[[#This Row],[Source]]="Referral"),"Internal Fill", "External Fill")</f>
        <v>Internal Fill</v>
      </c>
    </row>
    <row r="176" spans="1:26" x14ac:dyDescent="0.3">
      <c r="A176">
        <v>175</v>
      </c>
      <c r="B176" t="s">
        <v>41</v>
      </c>
      <c r="C176" t="s">
        <v>20</v>
      </c>
      <c r="D176" t="s">
        <v>21</v>
      </c>
      <c r="E176" t="s">
        <v>44</v>
      </c>
      <c r="F176" t="s">
        <v>85</v>
      </c>
      <c r="G176" t="s">
        <v>29</v>
      </c>
      <c r="H176" t="s">
        <v>36</v>
      </c>
      <c r="I176" s="13">
        <v>45446</v>
      </c>
      <c r="J176" s="13">
        <v>45210</v>
      </c>
      <c r="K176" s="13">
        <v>45344</v>
      </c>
      <c r="L176" s="13" t="s">
        <v>19</v>
      </c>
      <c r="M176" s="13" t="s">
        <v>19</v>
      </c>
      <c r="N176" s="13" t="str">
        <f>"Quat"&amp;ROUNDUP(MONTH(Base_Data4[[#This Row],[DOJ]])/3,0)</f>
        <v>Quat2</v>
      </c>
      <c r="O176" t="str">
        <f>TEXT(Base_Data4[[#This Row],[Offer date]],"YYY")</f>
        <v>2024</v>
      </c>
      <c r="P176" t="str">
        <f>TEXT(Base_Data4[[#This Row],[Offer date]],"MMM")</f>
        <v>Feb</v>
      </c>
      <c r="Q176" t="str">
        <f>"Q"&amp;ROUNDUP(MONTH(Base_Data4[[#This Row],[Offer date]])/3,0)</f>
        <v>Q1</v>
      </c>
      <c r="R176" t="str">
        <f>TEXT(Base_Data4[[#This Row],[DOJ]],"MMM")</f>
        <v>Jun</v>
      </c>
      <c r="S176" t="str">
        <f>"Q"&amp;ROUNDUP(MONTH(Base_Data4[[#This Row],[DOJ]])/3,0)</f>
        <v>Q2</v>
      </c>
      <c r="T176" t="str">
        <f>DATEDIF(Base_Data4[[#This Row],[Offer date]],Base_Data4[[#This Row],[DOJ]],"MD")&amp; "Days"</f>
        <v>12Days</v>
      </c>
      <c r="U176" t="str">
        <f>DATEDIF(Base_Data4[[#This Row],[JD received date]],Base_Data4[[#This Row],[Offer date]],"D")&amp;"D"</f>
        <v>134D</v>
      </c>
      <c r="V176" s="12" t="str">
        <f>DATEDIF(Base_Data4[[#This Row],[JD received date]],Base_Data4[[#This Row],[DOJ]],"mD")&amp; " Days "
&amp;DATEDIF(Base_Data4[[#This Row],[JD received date]],Base_Data4[[#This Row],[DOJ]],"YM")&amp; " Months and "
&amp;DATEDIF(Base_Data4[[#This Row],[JD received date]],Base_Data4[[#This Row],[DOJ]],"Y") &amp;" Years"</f>
        <v>23 Days 7 Months and 0 Years</v>
      </c>
      <c r="W176" t="str">
        <f>DATEDIF(Base_Data4[[#This Row],[JD received date]],Base_Data4[[#This Row],[Offer date]],"D")&amp; " Days "
&amp; DATEDIF(Base_Data4[[#This Row],[JD received date]],Base_Data4[[#This Row],[Offer date]],"M")&amp; " Months and "
&amp;DATEDIF(Base_Data4[[#This Row],[JD received date]],Base_Data4[[#This Row],[Offer date]],"Y")&amp; " Years"</f>
        <v>134 Days 4 Months and 0 Years</v>
      </c>
      <c r="X176" t="str">
        <f>IF(Base_Data4[[#This Row],[Offer Drop Date(if any)]]="","",
IF(ISNUMBER(Base_Data4[[#This Row],[Offer Drop Date(if any)]]),
"Q" &amp;ROUNDUP(MONTH(Base_Data4[[#This Row],[Offer Drop Date(if any)]]/3),0),""))</f>
        <v/>
      </c>
      <c r="Y176" t="str">
        <f>IF(AND(Base_Data4[[#This Row],[DOJ]]&lt;&gt;"",Base_Data4[[#This Row],[DOJ]]&lt;=Base_Data4[[#This Row],[JD received date]]+120),"Yes","No")</f>
        <v>No</v>
      </c>
      <c r="Z176" t="str">
        <f>IF(OR(Base_Data4[[#This Row],[Source]]="Direct", Base_Data4[[#This Row],[Source]]="Referral"),"Internal Fill", "External Fill")</f>
        <v>External Fill</v>
      </c>
    </row>
    <row r="177" spans="1:26" x14ac:dyDescent="0.3">
      <c r="A177">
        <v>176</v>
      </c>
      <c r="B177" t="s">
        <v>40</v>
      </c>
      <c r="C177" t="s">
        <v>20</v>
      </c>
      <c r="D177" t="s">
        <v>21</v>
      </c>
      <c r="E177" t="s">
        <v>42</v>
      </c>
      <c r="F177" t="s">
        <v>84</v>
      </c>
      <c r="G177" t="s">
        <v>28</v>
      </c>
      <c r="H177" t="s">
        <v>36</v>
      </c>
      <c r="I177" s="13">
        <v>45401</v>
      </c>
      <c r="J177" s="13">
        <v>45336</v>
      </c>
      <c r="K177" s="13">
        <v>45343</v>
      </c>
      <c r="L177" s="13" t="s">
        <v>19</v>
      </c>
      <c r="M177" s="13" t="s">
        <v>19</v>
      </c>
      <c r="N177" s="13" t="str">
        <f>"Quat"&amp;ROUNDUP(MONTH(Base_Data4[[#This Row],[DOJ]])/3,0)</f>
        <v>Quat2</v>
      </c>
      <c r="O177" t="str">
        <f>TEXT(Base_Data4[[#This Row],[Offer date]],"YYY")</f>
        <v>2024</v>
      </c>
      <c r="P177" t="str">
        <f>TEXT(Base_Data4[[#This Row],[Offer date]],"MMM")</f>
        <v>Feb</v>
      </c>
      <c r="Q177" t="str">
        <f>"Q"&amp;ROUNDUP(MONTH(Base_Data4[[#This Row],[Offer date]])/3,0)</f>
        <v>Q1</v>
      </c>
      <c r="R177" t="str">
        <f>TEXT(Base_Data4[[#This Row],[DOJ]],"MMM")</f>
        <v>Apr</v>
      </c>
      <c r="S177" t="str">
        <f>"Q"&amp;ROUNDUP(MONTH(Base_Data4[[#This Row],[DOJ]])/3,0)</f>
        <v>Q2</v>
      </c>
      <c r="T177" t="str">
        <f>DATEDIF(Base_Data4[[#This Row],[Offer date]],Base_Data4[[#This Row],[DOJ]],"MD")&amp; "Days"</f>
        <v>29Days</v>
      </c>
      <c r="U177" t="str">
        <f>DATEDIF(Base_Data4[[#This Row],[JD received date]],Base_Data4[[#This Row],[Offer date]],"D")&amp;"D"</f>
        <v>7D</v>
      </c>
      <c r="V177" s="12" t="str">
        <f>DATEDIF(Base_Data4[[#This Row],[JD received date]],Base_Data4[[#This Row],[DOJ]],"mD")&amp; " Days "
&amp;DATEDIF(Base_Data4[[#This Row],[JD received date]],Base_Data4[[#This Row],[DOJ]],"YM")&amp; " Months and "
&amp;DATEDIF(Base_Data4[[#This Row],[JD received date]],Base_Data4[[#This Row],[DOJ]],"Y") &amp;" Years"</f>
        <v>5 Days 2 Months and 0 Years</v>
      </c>
      <c r="W177" t="str">
        <f>DATEDIF(Base_Data4[[#This Row],[JD received date]],Base_Data4[[#This Row],[Offer date]],"D")&amp; " Days "
&amp; DATEDIF(Base_Data4[[#This Row],[JD received date]],Base_Data4[[#This Row],[Offer date]],"M")&amp; " Months and "
&amp;DATEDIF(Base_Data4[[#This Row],[JD received date]],Base_Data4[[#This Row],[Offer date]],"Y")&amp; " Years"</f>
        <v>7 Days 0 Months and 0 Years</v>
      </c>
      <c r="X177" t="str">
        <f>IF(Base_Data4[[#This Row],[Offer Drop Date(if any)]]="","",
IF(ISNUMBER(Base_Data4[[#This Row],[Offer Drop Date(if any)]]),
"Q" &amp;ROUNDUP(MONTH(Base_Data4[[#This Row],[Offer Drop Date(if any)]]/3),0),""))</f>
        <v/>
      </c>
      <c r="Y177" t="str">
        <f>IF(AND(Base_Data4[[#This Row],[DOJ]]&lt;&gt;"",Base_Data4[[#This Row],[DOJ]]&lt;=Base_Data4[[#This Row],[JD received date]]+120),"Yes","No")</f>
        <v>Yes</v>
      </c>
      <c r="Z177" t="str">
        <f>IF(OR(Base_Data4[[#This Row],[Source]]="Direct", Base_Data4[[#This Row],[Source]]="Referral"),"Internal Fill", "External Fill")</f>
        <v>Internal Fill</v>
      </c>
    </row>
    <row r="178" spans="1:26" x14ac:dyDescent="0.3">
      <c r="A178">
        <v>177</v>
      </c>
      <c r="B178" t="s">
        <v>37</v>
      </c>
      <c r="C178" t="s">
        <v>20</v>
      </c>
      <c r="D178" t="s">
        <v>21</v>
      </c>
      <c r="E178" t="s">
        <v>42</v>
      </c>
      <c r="F178" t="s">
        <v>84</v>
      </c>
      <c r="G178" t="s">
        <v>23</v>
      </c>
      <c r="H178" t="s">
        <v>24</v>
      </c>
      <c r="I178" s="13">
        <v>45357</v>
      </c>
      <c r="J178" s="13">
        <v>45313</v>
      </c>
      <c r="K178" s="13">
        <v>45349</v>
      </c>
      <c r="L178" s="13" t="s">
        <v>19</v>
      </c>
      <c r="M178" s="13" t="s">
        <v>19</v>
      </c>
      <c r="N178" s="13" t="str">
        <f>"Quat"&amp;ROUNDUP(MONTH(Base_Data4[[#This Row],[DOJ]])/3,0)</f>
        <v>Quat1</v>
      </c>
      <c r="O178" t="str">
        <f>TEXT(Base_Data4[[#This Row],[Offer date]],"YYY")</f>
        <v>2024</v>
      </c>
      <c r="P178" t="str">
        <f>TEXT(Base_Data4[[#This Row],[Offer date]],"MMM")</f>
        <v>Feb</v>
      </c>
      <c r="Q178" t="str">
        <f>"Q"&amp;ROUNDUP(MONTH(Base_Data4[[#This Row],[Offer date]])/3,0)</f>
        <v>Q1</v>
      </c>
      <c r="R178" t="str">
        <f>TEXT(Base_Data4[[#This Row],[DOJ]],"MMM")</f>
        <v>Mar</v>
      </c>
      <c r="S178" t="str">
        <f>"Q"&amp;ROUNDUP(MONTH(Base_Data4[[#This Row],[DOJ]])/3,0)</f>
        <v>Q1</v>
      </c>
      <c r="T178" t="str">
        <f>DATEDIF(Base_Data4[[#This Row],[Offer date]],Base_Data4[[#This Row],[DOJ]],"MD")&amp; "Days"</f>
        <v>8Days</v>
      </c>
      <c r="U178" t="str">
        <f>DATEDIF(Base_Data4[[#This Row],[JD received date]],Base_Data4[[#This Row],[Offer date]],"D")&amp;"D"</f>
        <v>36D</v>
      </c>
      <c r="V178" s="12" t="str">
        <f>DATEDIF(Base_Data4[[#This Row],[JD received date]],Base_Data4[[#This Row],[DOJ]],"mD")&amp; " Days "
&amp;DATEDIF(Base_Data4[[#This Row],[JD received date]],Base_Data4[[#This Row],[DOJ]],"YM")&amp; " Months and "
&amp;DATEDIF(Base_Data4[[#This Row],[JD received date]],Base_Data4[[#This Row],[DOJ]],"Y") &amp;" Years"</f>
        <v>13 Days 1 Months and 0 Years</v>
      </c>
      <c r="W178" t="str">
        <f>DATEDIF(Base_Data4[[#This Row],[JD received date]],Base_Data4[[#This Row],[Offer date]],"D")&amp; " Days "
&amp; DATEDIF(Base_Data4[[#This Row],[JD received date]],Base_Data4[[#This Row],[Offer date]],"M")&amp; " Months and "
&amp;DATEDIF(Base_Data4[[#This Row],[JD received date]],Base_Data4[[#This Row],[Offer date]],"Y")&amp; " Years"</f>
        <v>36 Days 1 Months and 0 Years</v>
      </c>
      <c r="X178" t="str">
        <f>IF(Base_Data4[[#This Row],[Offer Drop Date(if any)]]="","",
IF(ISNUMBER(Base_Data4[[#This Row],[Offer Drop Date(if any)]]),
"Q" &amp;ROUNDUP(MONTH(Base_Data4[[#This Row],[Offer Drop Date(if any)]]/3),0),""))</f>
        <v/>
      </c>
      <c r="Y178" t="str">
        <f>IF(AND(Base_Data4[[#This Row],[DOJ]]&lt;&gt;"",Base_Data4[[#This Row],[DOJ]]&lt;=Base_Data4[[#This Row],[JD received date]]+120),"Yes","No")</f>
        <v>Yes</v>
      </c>
      <c r="Z178" t="str">
        <f>IF(OR(Base_Data4[[#This Row],[Source]]="Direct", Base_Data4[[#This Row],[Source]]="Referral"),"Internal Fill", "External Fill")</f>
        <v>Internal Fill</v>
      </c>
    </row>
    <row r="179" spans="1:26" x14ac:dyDescent="0.3">
      <c r="A179">
        <v>178</v>
      </c>
      <c r="B179" t="s">
        <v>40</v>
      </c>
      <c r="C179" t="s">
        <v>20</v>
      </c>
      <c r="D179" t="s">
        <v>21</v>
      </c>
      <c r="E179" t="s">
        <v>42</v>
      </c>
      <c r="F179" t="s">
        <v>84</v>
      </c>
      <c r="G179" t="s">
        <v>28</v>
      </c>
      <c r="H179" t="s">
        <v>36</v>
      </c>
      <c r="I179" s="13">
        <v>45434</v>
      </c>
      <c r="J179" s="13">
        <v>45336</v>
      </c>
      <c r="K179" s="13">
        <v>44985</v>
      </c>
      <c r="L179" s="13" t="s">
        <v>19</v>
      </c>
      <c r="M179" s="13" t="s">
        <v>19</v>
      </c>
      <c r="N179" s="13" t="str">
        <f>"Quat"&amp;ROUNDUP(MONTH(Base_Data4[[#This Row],[DOJ]])/3,0)</f>
        <v>Quat2</v>
      </c>
      <c r="O179" t="str">
        <f>TEXT(Base_Data4[[#This Row],[Offer date]],"YYY")</f>
        <v>2023</v>
      </c>
      <c r="P179" t="str">
        <f>TEXT(Base_Data4[[#This Row],[Offer date]],"MMM")</f>
        <v>Feb</v>
      </c>
      <c r="Q179" t="str">
        <f>"Q"&amp;ROUNDUP(MONTH(Base_Data4[[#This Row],[Offer date]])/3,0)</f>
        <v>Q1</v>
      </c>
      <c r="R179" t="str">
        <f>TEXT(Base_Data4[[#This Row],[DOJ]],"MMM")</f>
        <v>May</v>
      </c>
      <c r="S179" t="str">
        <f>"Q"&amp;ROUNDUP(MONTH(Base_Data4[[#This Row],[DOJ]])/3,0)</f>
        <v>Q2</v>
      </c>
      <c r="T179" t="str">
        <f>DATEDIF(Base_Data4[[#This Row],[Offer date]],Base_Data4[[#This Row],[DOJ]],"MD")&amp; "Days"</f>
        <v>24Days</v>
      </c>
      <c r="U179" t="e">
        <f>DATEDIF(Base_Data4[[#This Row],[JD received date]],Base_Data4[[#This Row],[Offer date]],"D")&amp;"D"</f>
        <v>#NUM!</v>
      </c>
      <c r="V179" s="12" t="str">
        <f>DATEDIF(Base_Data4[[#This Row],[JD received date]],Base_Data4[[#This Row],[DOJ]],"mD")&amp; " Days "
&amp;DATEDIF(Base_Data4[[#This Row],[JD received date]],Base_Data4[[#This Row],[DOJ]],"YM")&amp; " Months and "
&amp;DATEDIF(Base_Data4[[#This Row],[JD received date]],Base_Data4[[#This Row],[DOJ]],"Y") &amp;" Years"</f>
        <v>8 Days 3 Months and 0 Years</v>
      </c>
      <c r="W179" t="e">
        <f>DATEDIF(Base_Data4[[#This Row],[JD received date]],Base_Data4[[#This Row],[Offer date]],"D")&amp; " Days "
&amp; DATEDIF(Base_Data4[[#This Row],[JD received date]],Base_Data4[[#This Row],[Offer date]],"M")&amp; " Months and "
&amp;DATEDIF(Base_Data4[[#This Row],[JD received date]],Base_Data4[[#This Row],[Offer date]],"Y")&amp; " Years"</f>
        <v>#NUM!</v>
      </c>
      <c r="X179" t="str">
        <f>IF(Base_Data4[[#This Row],[Offer Drop Date(if any)]]="","",
IF(ISNUMBER(Base_Data4[[#This Row],[Offer Drop Date(if any)]]),
"Q" &amp;ROUNDUP(MONTH(Base_Data4[[#This Row],[Offer Drop Date(if any)]]/3),0),""))</f>
        <v/>
      </c>
      <c r="Y179" t="str">
        <f>IF(AND(Base_Data4[[#This Row],[DOJ]]&lt;&gt;"",Base_Data4[[#This Row],[DOJ]]&lt;=Base_Data4[[#This Row],[JD received date]]+120),"Yes","No")</f>
        <v>Yes</v>
      </c>
      <c r="Z179" t="str">
        <f>IF(OR(Base_Data4[[#This Row],[Source]]="Direct", Base_Data4[[#This Row],[Source]]="Referral"),"Internal Fill", "External Fill")</f>
        <v>Internal Fill</v>
      </c>
    </row>
    <row r="180" spans="1:26" x14ac:dyDescent="0.3">
      <c r="A180">
        <v>179</v>
      </c>
      <c r="B180" t="s">
        <v>37</v>
      </c>
      <c r="C180" t="s">
        <v>20</v>
      </c>
      <c r="D180" t="s">
        <v>21</v>
      </c>
      <c r="E180" t="s">
        <v>42</v>
      </c>
      <c r="F180" t="s">
        <v>84</v>
      </c>
      <c r="G180" t="s">
        <v>23</v>
      </c>
      <c r="H180" t="s">
        <v>36</v>
      </c>
      <c r="I180" s="13">
        <v>45443</v>
      </c>
      <c r="J180" s="13">
        <v>45300</v>
      </c>
      <c r="K180" s="13">
        <v>45351</v>
      </c>
      <c r="L180" s="13" t="s">
        <v>19</v>
      </c>
      <c r="M180" s="13" t="s">
        <v>19</v>
      </c>
      <c r="N180" s="13" t="str">
        <f>"Quat"&amp;ROUNDUP(MONTH(Base_Data4[[#This Row],[DOJ]])/3,0)</f>
        <v>Quat2</v>
      </c>
      <c r="O180" t="str">
        <f>TEXT(Base_Data4[[#This Row],[Offer date]],"YYY")</f>
        <v>2024</v>
      </c>
      <c r="P180" t="str">
        <f>TEXT(Base_Data4[[#This Row],[Offer date]],"MMM")</f>
        <v>Feb</v>
      </c>
      <c r="Q180" t="str">
        <f>"Q"&amp;ROUNDUP(MONTH(Base_Data4[[#This Row],[Offer date]])/3,0)</f>
        <v>Q1</v>
      </c>
      <c r="R180" t="str">
        <f>TEXT(Base_Data4[[#This Row],[DOJ]],"MMM")</f>
        <v>May</v>
      </c>
      <c r="S180" t="str">
        <f>"Q"&amp;ROUNDUP(MONTH(Base_Data4[[#This Row],[DOJ]])/3,0)</f>
        <v>Q2</v>
      </c>
      <c r="T180" t="str">
        <f>DATEDIF(Base_Data4[[#This Row],[Offer date]],Base_Data4[[#This Row],[DOJ]],"MD")&amp; "Days"</f>
        <v>2Days</v>
      </c>
      <c r="U180" t="str">
        <f>DATEDIF(Base_Data4[[#This Row],[JD received date]],Base_Data4[[#This Row],[Offer date]],"D")&amp;"D"</f>
        <v>51D</v>
      </c>
      <c r="V180" s="12" t="str">
        <f>DATEDIF(Base_Data4[[#This Row],[JD received date]],Base_Data4[[#This Row],[DOJ]],"mD")&amp; " Days "
&amp;DATEDIF(Base_Data4[[#This Row],[JD received date]],Base_Data4[[#This Row],[DOJ]],"YM")&amp; " Months and "
&amp;DATEDIF(Base_Data4[[#This Row],[JD received date]],Base_Data4[[#This Row],[DOJ]],"Y") &amp;" Years"</f>
        <v>22 Days 4 Months and 0 Years</v>
      </c>
      <c r="W180" t="str">
        <f>DATEDIF(Base_Data4[[#This Row],[JD received date]],Base_Data4[[#This Row],[Offer date]],"D")&amp; " Days "
&amp; DATEDIF(Base_Data4[[#This Row],[JD received date]],Base_Data4[[#This Row],[Offer date]],"M")&amp; " Months and "
&amp;DATEDIF(Base_Data4[[#This Row],[JD received date]],Base_Data4[[#This Row],[Offer date]],"Y")&amp; " Years"</f>
        <v>51 Days 1 Months and 0 Years</v>
      </c>
      <c r="X180" t="str">
        <f>IF(Base_Data4[[#This Row],[Offer Drop Date(if any)]]="","",
IF(ISNUMBER(Base_Data4[[#This Row],[Offer Drop Date(if any)]]),
"Q" &amp;ROUNDUP(MONTH(Base_Data4[[#This Row],[Offer Drop Date(if any)]]/3),0),""))</f>
        <v/>
      </c>
      <c r="Y180" t="str">
        <f>IF(AND(Base_Data4[[#This Row],[DOJ]]&lt;&gt;"",Base_Data4[[#This Row],[DOJ]]&lt;=Base_Data4[[#This Row],[JD received date]]+120),"Yes","No")</f>
        <v>No</v>
      </c>
      <c r="Z180" t="str">
        <f>IF(OR(Base_Data4[[#This Row],[Source]]="Direct", Base_Data4[[#This Row],[Source]]="Referral"),"Internal Fill", "External Fill")</f>
        <v>Internal Fill</v>
      </c>
    </row>
    <row r="181" spans="1:26" x14ac:dyDescent="0.3">
      <c r="A181">
        <v>180</v>
      </c>
      <c r="B181" t="s">
        <v>38</v>
      </c>
      <c r="C181" t="s">
        <v>20</v>
      </c>
      <c r="D181" t="s">
        <v>21</v>
      </c>
      <c r="E181" t="s">
        <v>43</v>
      </c>
      <c r="F181" t="s">
        <v>84</v>
      </c>
      <c r="G181" t="s">
        <v>23</v>
      </c>
      <c r="H181" t="s">
        <v>36</v>
      </c>
      <c r="I181" s="13">
        <v>45441</v>
      </c>
      <c r="J181" s="13">
        <v>45328</v>
      </c>
      <c r="K181" s="13">
        <v>45351</v>
      </c>
      <c r="L181" s="13" t="s">
        <v>19</v>
      </c>
      <c r="M181" s="13" t="s">
        <v>19</v>
      </c>
      <c r="N181" s="13" t="str">
        <f>"Quat"&amp;ROUNDUP(MONTH(Base_Data4[[#This Row],[DOJ]])/3,0)</f>
        <v>Quat2</v>
      </c>
      <c r="O181" t="str">
        <f>TEXT(Base_Data4[[#This Row],[Offer date]],"YYY")</f>
        <v>2024</v>
      </c>
      <c r="P181" t="str">
        <f>TEXT(Base_Data4[[#This Row],[Offer date]],"MMM")</f>
        <v>Feb</v>
      </c>
      <c r="Q181" t="str">
        <f>"Q"&amp;ROUNDUP(MONTH(Base_Data4[[#This Row],[Offer date]])/3,0)</f>
        <v>Q1</v>
      </c>
      <c r="R181" t="str">
        <f>TEXT(Base_Data4[[#This Row],[DOJ]],"MMM")</f>
        <v>May</v>
      </c>
      <c r="S181" t="str">
        <f>"Q"&amp;ROUNDUP(MONTH(Base_Data4[[#This Row],[DOJ]])/3,0)</f>
        <v>Q2</v>
      </c>
      <c r="T181" t="str">
        <f>DATEDIF(Base_Data4[[#This Row],[Offer date]],Base_Data4[[#This Row],[DOJ]],"MD")&amp; "Days"</f>
        <v>0Days</v>
      </c>
      <c r="U181" t="str">
        <f>DATEDIF(Base_Data4[[#This Row],[JD received date]],Base_Data4[[#This Row],[Offer date]],"D")&amp;"D"</f>
        <v>23D</v>
      </c>
      <c r="V181" s="12" t="str">
        <f>DATEDIF(Base_Data4[[#This Row],[JD received date]],Base_Data4[[#This Row],[DOJ]],"mD")&amp; " Days "
&amp;DATEDIF(Base_Data4[[#This Row],[JD received date]],Base_Data4[[#This Row],[DOJ]],"YM")&amp; " Months and "
&amp;DATEDIF(Base_Data4[[#This Row],[JD received date]],Base_Data4[[#This Row],[DOJ]],"Y") &amp;" Years"</f>
        <v>23 Days 3 Months and 0 Years</v>
      </c>
      <c r="W181" t="str">
        <f>DATEDIF(Base_Data4[[#This Row],[JD received date]],Base_Data4[[#This Row],[Offer date]],"D")&amp; " Days "
&amp; DATEDIF(Base_Data4[[#This Row],[JD received date]],Base_Data4[[#This Row],[Offer date]],"M")&amp; " Months and "
&amp;DATEDIF(Base_Data4[[#This Row],[JD received date]],Base_Data4[[#This Row],[Offer date]],"Y")&amp; " Years"</f>
        <v>23 Days 0 Months and 0 Years</v>
      </c>
      <c r="X181" t="str">
        <f>IF(Base_Data4[[#This Row],[Offer Drop Date(if any)]]="","",
IF(ISNUMBER(Base_Data4[[#This Row],[Offer Drop Date(if any)]]),
"Q" &amp;ROUNDUP(MONTH(Base_Data4[[#This Row],[Offer Drop Date(if any)]]/3),0),""))</f>
        <v/>
      </c>
      <c r="Y181" t="str">
        <f>IF(AND(Base_Data4[[#This Row],[DOJ]]&lt;&gt;"",Base_Data4[[#This Row],[DOJ]]&lt;=Base_Data4[[#This Row],[JD received date]]+120),"Yes","No")</f>
        <v>Yes</v>
      </c>
      <c r="Z181" t="str">
        <f>IF(OR(Base_Data4[[#This Row],[Source]]="Direct", Base_Data4[[#This Row],[Source]]="Referral"),"Internal Fill", "External Fill")</f>
        <v>Internal Fill</v>
      </c>
    </row>
    <row r="182" spans="1:26" x14ac:dyDescent="0.3">
      <c r="A182">
        <v>181</v>
      </c>
      <c r="B182" t="s">
        <v>40</v>
      </c>
      <c r="C182" t="s">
        <v>20</v>
      </c>
      <c r="D182" t="s">
        <v>21</v>
      </c>
      <c r="E182" t="s">
        <v>42</v>
      </c>
      <c r="F182" t="s">
        <v>85</v>
      </c>
      <c r="G182" t="s">
        <v>23</v>
      </c>
      <c r="H182" t="s">
        <v>36</v>
      </c>
      <c r="I182" s="13">
        <v>45443</v>
      </c>
      <c r="J182" s="13">
        <v>45335</v>
      </c>
      <c r="K182" s="13">
        <v>45351</v>
      </c>
      <c r="L182" s="13" t="s">
        <v>19</v>
      </c>
      <c r="M182" s="13" t="s">
        <v>19</v>
      </c>
      <c r="N182" s="13" t="str">
        <f>"Quat"&amp;ROUNDUP(MONTH(Base_Data4[[#This Row],[DOJ]])/3,0)</f>
        <v>Quat2</v>
      </c>
      <c r="O182" t="str">
        <f>TEXT(Base_Data4[[#This Row],[Offer date]],"YYY")</f>
        <v>2024</v>
      </c>
      <c r="P182" t="str">
        <f>TEXT(Base_Data4[[#This Row],[Offer date]],"MMM")</f>
        <v>Feb</v>
      </c>
      <c r="Q182" t="str">
        <f>"Q"&amp;ROUNDUP(MONTH(Base_Data4[[#This Row],[Offer date]])/3,0)</f>
        <v>Q1</v>
      </c>
      <c r="R182" t="str">
        <f>TEXT(Base_Data4[[#This Row],[DOJ]],"MMM")</f>
        <v>May</v>
      </c>
      <c r="S182" t="str">
        <f>"Q"&amp;ROUNDUP(MONTH(Base_Data4[[#This Row],[DOJ]])/3,0)</f>
        <v>Q2</v>
      </c>
      <c r="T182" t="str">
        <f>DATEDIF(Base_Data4[[#This Row],[Offer date]],Base_Data4[[#This Row],[DOJ]],"MD")&amp; "Days"</f>
        <v>2Days</v>
      </c>
      <c r="U182" t="str">
        <f>DATEDIF(Base_Data4[[#This Row],[JD received date]],Base_Data4[[#This Row],[Offer date]],"D")&amp;"D"</f>
        <v>16D</v>
      </c>
      <c r="V182" s="12" t="str">
        <f>DATEDIF(Base_Data4[[#This Row],[JD received date]],Base_Data4[[#This Row],[DOJ]],"mD")&amp; " Days "
&amp;DATEDIF(Base_Data4[[#This Row],[JD received date]],Base_Data4[[#This Row],[DOJ]],"YM")&amp; " Months and "
&amp;DATEDIF(Base_Data4[[#This Row],[JD received date]],Base_Data4[[#This Row],[DOJ]],"Y") &amp;" Years"</f>
        <v>18 Days 3 Months and 0 Years</v>
      </c>
      <c r="W182" t="str">
        <f>DATEDIF(Base_Data4[[#This Row],[JD received date]],Base_Data4[[#This Row],[Offer date]],"D")&amp; " Days "
&amp; DATEDIF(Base_Data4[[#This Row],[JD received date]],Base_Data4[[#This Row],[Offer date]],"M")&amp; " Months and "
&amp;DATEDIF(Base_Data4[[#This Row],[JD received date]],Base_Data4[[#This Row],[Offer date]],"Y")&amp; " Years"</f>
        <v>16 Days 0 Months and 0 Years</v>
      </c>
      <c r="X182" t="str">
        <f>IF(Base_Data4[[#This Row],[Offer Drop Date(if any)]]="","",
IF(ISNUMBER(Base_Data4[[#This Row],[Offer Drop Date(if any)]]),
"Q" &amp;ROUNDUP(MONTH(Base_Data4[[#This Row],[Offer Drop Date(if any)]]/3),0),""))</f>
        <v/>
      </c>
      <c r="Y182" t="str">
        <f>IF(AND(Base_Data4[[#This Row],[DOJ]]&lt;&gt;"",Base_Data4[[#This Row],[DOJ]]&lt;=Base_Data4[[#This Row],[JD received date]]+120),"Yes","No")</f>
        <v>Yes</v>
      </c>
      <c r="Z182" t="str">
        <f>IF(OR(Base_Data4[[#This Row],[Source]]="Direct", Base_Data4[[#This Row],[Source]]="Referral"),"Internal Fill", "External Fill")</f>
        <v>Internal Fill</v>
      </c>
    </row>
    <row r="183" spans="1:26" x14ac:dyDescent="0.3">
      <c r="A183">
        <v>182</v>
      </c>
      <c r="B183" t="s">
        <v>40</v>
      </c>
      <c r="C183" t="s">
        <v>20</v>
      </c>
      <c r="D183" t="s">
        <v>21</v>
      </c>
      <c r="E183" t="s">
        <v>43</v>
      </c>
      <c r="F183" t="s">
        <v>84</v>
      </c>
      <c r="G183" t="s">
        <v>28</v>
      </c>
      <c r="H183" t="s">
        <v>24</v>
      </c>
      <c r="I183" s="13">
        <v>45369</v>
      </c>
      <c r="J183" s="13">
        <v>45243</v>
      </c>
      <c r="K183" s="13">
        <v>45356</v>
      </c>
      <c r="L183" s="13" t="s">
        <v>19</v>
      </c>
      <c r="M183" s="13" t="s">
        <v>19</v>
      </c>
      <c r="N183" s="13" t="str">
        <f>"Quat"&amp;ROUNDUP(MONTH(Base_Data4[[#This Row],[DOJ]])/3,0)</f>
        <v>Quat1</v>
      </c>
      <c r="O183" t="str">
        <f>TEXT(Base_Data4[[#This Row],[Offer date]],"YYY")</f>
        <v>2024</v>
      </c>
      <c r="P183" t="str">
        <f>TEXT(Base_Data4[[#This Row],[Offer date]],"MMM")</f>
        <v>Mar</v>
      </c>
      <c r="Q183" t="str">
        <f>"Q"&amp;ROUNDUP(MONTH(Base_Data4[[#This Row],[Offer date]])/3,0)</f>
        <v>Q1</v>
      </c>
      <c r="R183" t="str">
        <f>TEXT(Base_Data4[[#This Row],[DOJ]],"MMM")</f>
        <v>Mar</v>
      </c>
      <c r="S183" t="str">
        <f>"Q"&amp;ROUNDUP(MONTH(Base_Data4[[#This Row],[DOJ]])/3,0)</f>
        <v>Q1</v>
      </c>
      <c r="T183" t="str">
        <f>DATEDIF(Base_Data4[[#This Row],[Offer date]],Base_Data4[[#This Row],[DOJ]],"MD")&amp; "Days"</f>
        <v>13Days</v>
      </c>
      <c r="U183" t="str">
        <f>DATEDIF(Base_Data4[[#This Row],[JD received date]],Base_Data4[[#This Row],[Offer date]],"D")&amp;"D"</f>
        <v>113D</v>
      </c>
      <c r="V183" s="12" t="str">
        <f>DATEDIF(Base_Data4[[#This Row],[JD received date]],Base_Data4[[#This Row],[DOJ]],"mD")&amp; " Days "
&amp;DATEDIF(Base_Data4[[#This Row],[JD received date]],Base_Data4[[#This Row],[DOJ]],"YM")&amp; " Months and "
&amp;DATEDIF(Base_Data4[[#This Row],[JD received date]],Base_Data4[[#This Row],[DOJ]],"Y") &amp;" Years"</f>
        <v>5 Days 4 Months and 0 Years</v>
      </c>
      <c r="W183" t="str">
        <f>DATEDIF(Base_Data4[[#This Row],[JD received date]],Base_Data4[[#This Row],[Offer date]],"D")&amp; " Days "
&amp; DATEDIF(Base_Data4[[#This Row],[JD received date]],Base_Data4[[#This Row],[Offer date]],"M")&amp; " Months and "
&amp;DATEDIF(Base_Data4[[#This Row],[JD received date]],Base_Data4[[#This Row],[Offer date]],"Y")&amp; " Years"</f>
        <v>113 Days 3 Months and 0 Years</v>
      </c>
      <c r="X183" t="str">
        <f>IF(Base_Data4[[#This Row],[Offer Drop Date(if any)]]="","",
IF(ISNUMBER(Base_Data4[[#This Row],[Offer Drop Date(if any)]]),
"Q" &amp;ROUNDUP(MONTH(Base_Data4[[#This Row],[Offer Drop Date(if any)]]/3),0),""))</f>
        <v/>
      </c>
      <c r="Y183" t="str">
        <f>IF(AND(Base_Data4[[#This Row],[DOJ]]&lt;&gt;"",Base_Data4[[#This Row],[DOJ]]&lt;=Base_Data4[[#This Row],[JD received date]]+120),"Yes","No")</f>
        <v>No</v>
      </c>
      <c r="Z183" t="str">
        <f>IF(OR(Base_Data4[[#This Row],[Source]]="Direct", Base_Data4[[#This Row],[Source]]="Referral"),"Internal Fill", "External Fill")</f>
        <v>Internal Fill</v>
      </c>
    </row>
    <row r="184" spans="1:26" x14ac:dyDescent="0.3">
      <c r="A184">
        <v>183</v>
      </c>
      <c r="B184" t="s">
        <v>41</v>
      </c>
      <c r="C184" t="s">
        <v>33</v>
      </c>
      <c r="D184" t="s">
        <v>31</v>
      </c>
      <c r="E184" t="s">
        <v>43</v>
      </c>
      <c r="F184" t="s">
        <v>84</v>
      </c>
      <c r="G184" t="s">
        <v>23</v>
      </c>
      <c r="H184" t="s">
        <v>36</v>
      </c>
      <c r="I184" s="13">
        <v>45383</v>
      </c>
      <c r="J184" s="13">
        <v>45320</v>
      </c>
      <c r="K184" s="13">
        <v>45355</v>
      </c>
      <c r="L184" s="13" t="s">
        <v>19</v>
      </c>
      <c r="M184" s="13" t="s">
        <v>19</v>
      </c>
      <c r="N184" s="13" t="str">
        <f>"Quat"&amp;ROUNDUP(MONTH(Base_Data4[[#This Row],[DOJ]])/3,0)</f>
        <v>Quat2</v>
      </c>
      <c r="O184" t="str">
        <f>TEXT(Base_Data4[[#This Row],[Offer date]],"YYY")</f>
        <v>2024</v>
      </c>
      <c r="P184" t="str">
        <f>TEXT(Base_Data4[[#This Row],[Offer date]],"MMM")</f>
        <v>Mar</v>
      </c>
      <c r="Q184" t="str">
        <f>"Q"&amp;ROUNDUP(MONTH(Base_Data4[[#This Row],[Offer date]])/3,0)</f>
        <v>Q1</v>
      </c>
      <c r="R184" t="str">
        <f>TEXT(Base_Data4[[#This Row],[DOJ]],"MMM")</f>
        <v>Apr</v>
      </c>
      <c r="S184" t="str">
        <f>"Q"&amp;ROUNDUP(MONTH(Base_Data4[[#This Row],[DOJ]])/3,0)</f>
        <v>Q2</v>
      </c>
      <c r="T184" t="str">
        <f>DATEDIF(Base_Data4[[#This Row],[Offer date]],Base_Data4[[#This Row],[DOJ]],"MD")&amp; "Days"</f>
        <v>28Days</v>
      </c>
      <c r="U184" t="str">
        <f>DATEDIF(Base_Data4[[#This Row],[JD received date]],Base_Data4[[#This Row],[Offer date]],"D")&amp;"D"</f>
        <v>35D</v>
      </c>
      <c r="V184" s="12" t="str">
        <f>DATEDIF(Base_Data4[[#This Row],[JD received date]],Base_Data4[[#This Row],[DOJ]],"mD")&amp; " Days "
&amp;DATEDIF(Base_Data4[[#This Row],[JD received date]],Base_Data4[[#This Row],[DOJ]],"YM")&amp; " Months and "
&amp;DATEDIF(Base_Data4[[#This Row],[JD received date]],Base_Data4[[#This Row],[DOJ]],"Y") &amp;" Years"</f>
        <v>3 Days 2 Months and 0 Years</v>
      </c>
      <c r="W184" t="str">
        <f>DATEDIF(Base_Data4[[#This Row],[JD received date]],Base_Data4[[#This Row],[Offer date]],"D")&amp; " Days "
&amp; DATEDIF(Base_Data4[[#This Row],[JD received date]],Base_Data4[[#This Row],[Offer date]],"M")&amp; " Months and "
&amp;DATEDIF(Base_Data4[[#This Row],[JD received date]],Base_Data4[[#This Row],[Offer date]],"Y")&amp; " Years"</f>
        <v>35 Days 1 Months and 0 Years</v>
      </c>
      <c r="X184" t="str">
        <f>IF(Base_Data4[[#This Row],[Offer Drop Date(if any)]]="","",
IF(ISNUMBER(Base_Data4[[#This Row],[Offer Drop Date(if any)]]),
"Q" &amp;ROUNDUP(MONTH(Base_Data4[[#This Row],[Offer Drop Date(if any)]]/3),0),""))</f>
        <v/>
      </c>
      <c r="Y184" t="str">
        <f>IF(AND(Base_Data4[[#This Row],[DOJ]]&lt;&gt;"",Base_Data4[[#This Row],[DOJ]]&lt;=Base_Data4[[#This Row],[JD received date]]+120),"Yes","No")</f>
        <v>Yes</v>
      </c>
      <c r="Z184" t="str">
        <f>IF(OR(Base_Data4[[#This Row],[Source]]="Direct", Base_Data4[[#This Row],[Source]]="Referral"),"Internal Fill", "External Fill")</f>
        <v>Internal Fill</v>
      </c>
    </row>
    <row r="185" spans="1:26" x14ac:dyDescent="0.3">
      <c r="A185">
        <v>184</v>
      </c>
      <c r="B185" t="s">
        <v>41</v>
      </c>
      <c r="C185" t="s">
        <v>20</v>
      </c>
      <c r="D185" t="s">
        <v>21</v>
      </c>
      <c r="E185" t="s">
        <v>44</v>
      </c>
      <c r="F185" t="s">
        <v>84</v>
      </c>
      <c r="G185" t="s">
        <v>23</v>
      </c>
      <c r="H185" t="s">
        <v>36</v>
      </c>
      <c r="I185" s="13">
        <v>45397</v>
      </c>
      <c r="J185" s="13">
        <v>45345</v>
      </c>
      <c r="K185" s="13">
        <v>45356</v>
      </c>
      <c r="L185" s="13" t="s">
        <v>19</v>
      </c>
      <c r="M185" s="13" t="s">
        <v>19</v>
      </c>
      <c r="N185" s="13" t="str">
        <f>"Quat"&amp;ROUNDUP(MONTH(Base_Data4[[#This Row],[DOJ]])/3,0)</f>
        <v>Quat2</v>
      </c>
      <c r="O185" t="str">
        <f>TEXT(Base_Data4[[#This Row],[Offer date]],"YYY")</f>
        <v>2024</v>
      </c>
      <c r="P185" t="str">
        <f>TEXT(Base_Data4[[#This Row],[Offer date]],"MMM")</f>
        <v>Mar</v>
      </c>
      <c r="Q185" t="str">
        <f>"Q"&amp;ROUNDUP(MONTH(Base_Data4[[#This Row],[Offer date]])/3,0)</f>
        <v>Q1</v>
      </c>
      <c r="R185" t="str">
        <f>TEXT(Base_Data4[[#This Row],[DOJ]],"MMM")</f>
        <v>Apr</v>
      </c>
      <c r="S185" t="str">
        <f>"Q"&amp;ROUNDUP(MONTH(Base_Data4[[#This Row],[DOJ]])/3,0)</f>
        <v>Q2</v>
      </c>
      <c r="T185" t="str">
        <f>DATEDIF(Base_Data4[[#This Row],[Offer date]],Base_Data4[[#This Row],[DOJ]],"MD")&amp; "Days"</f>
        <v>10Days</v>
      </c>
      <c r="U185" t="str">
        <f>DATEDIF(Base_Data4[[#This Row],[JD received date]],Base_Data4[[#This Row],[Offer date]],"D")&amp;"D"</f>
        <v>11D</v>
      </c>
      <c r="V185" s="12" t="str">
        <f>DATEDIF(Base_Data4[[#This Row],[JD received date]],Base_Data4[[#This Row],[DOJ]],"mD")&amp; " Days "
&amp;DATEDIF(Base_Data4[[#This Row],[JD received date]],Base_Data4[[#This Row],[DOJ]],"YM")&amp; " Months and "
&amp;DATEDIF(Base_Data4[[#This Row],[JD received date]],Base_Data4[[#This Row],[DOJ]],"Y") &amp;" Years"</f>
        <v>23 Days 1 Months and 0 Years</v>
      </c>
      <c r="W185" t="str">
        <f>DATEDIF(Base_Data4[[#This Row],[JD received date]],Base_Data4[[#This Row],[Offer date]],"D")&amp; " Days "
&amp; DATEDIF(Base_Data4[[#This Row],[JD received date]],Base_Data4[[#This Row],[Offer date]],"M")&amp; " Months and "
&amp;DATEDIF(Base_Data4[[#This Row],[JD received date]],Base_Data4[[#This Row],[Offer date]],"Y")&amp; " Years"</f>
        <v>11 Days 0 Months and 0 Years</v>
      </c>
      <c r="X185" t="str">
        <f>IF(Base_Data4[[#This Row],[Offer Drop Date(if any)]]="","",
IF(ISNUMBER(Base_Data4[[#This Row],[Offer Drop Date(if any)]]),
"Q" &amp;ROUNDUP(MONTH(Base_Data4[[#This Row],[Offer Drop Date(if any)]]/3),0),""))</f>
        <v/>
      </c>
      <c r="Y185" t="str">
        <f>IF(AND(Base_Data4[[#This Row],[DOJ]]&lt;&gt;"",Base_Data4[[#This Row],[DOJ]]&lt;=Base_Data4[[#This Row],[JD received date]]+120),"Yes","No")</f>
        <v>Yes</v>
      </c>
      <c r="Z185" t="str">
        <f>IF(OR(Base_Data4[[#This Row],[Source]]="Direct", Base_Data4[[#This Row],[Source]]="Referral"),"Internal Fill", "External Fill")</f>
        <v>Internal Fill</v>
      </c>
    </row>
    <row r="186" spans="1:26" x14ac:dyDescent="0.3">
      <c r="A186">
        <v>185</v>
      </c>
      <c r="B186" t="s">
        <v>37</v>
      </c>
      <c r="C186" t="s">
        <v>20</v>
      </c>
      <c r="D186" t="s">
        <v>21</v>
      </c>
      <c r="E186" t="s">
        <v>42</v>
      </c>
      <c r="F186" t="s">
        <v>85</v>
      </c>
      <c r="G186" t="s">
        <v>23</v>
      </c>
      <c r="H186" t="s">
        <v>36</v>
      </c>
      <c r="I186" s="13">
        <v>45397</v>
      </c>
      <c r="J186" s="13">
        <v>45288</v>
      </c>
      <c r="K186" s="13">
        <v>45356</v>
      </c>
      <c r="L186" s="13" t="s">
        <v>19</v>
      </c>
      <c r="M186" s="13" t="s">
        <v>19</v>
      </c>
      <c r="N186" s="13" t="str">
        <f>"Quat"&amp;ROUNDUP(MONTH(Base_Data4[[#This Row],[DOJ]])/3,0)</f>
        <v>Quat2</v>
      </c>
      <c r="O186" t="str">
        <f>TEXT(Base_Data4[[#This Row],[Offer date]],"YYY")</f>
        <v>2024</v>
      </c>
      <c r="P186" t="str">
        <f>TEXT(Base_Data4[[#This Row],[Offer date]],"MMM")</f>
        <v>Mar</v>
      </c>
      <c r="Q186" t="str">
        <f>"Q"&amp;ROUNDUP(MONTH(Base_Data4[[#This Row],[Offer date]])/3,0)</f>
        <v>Q1</v>
      </c>
      <c r="R186" t="str">
        <f>TEXT(Base_Data4[[#This Row],[DOJ]],"MMM")</f>
        <v>Apr</v>
      </c>
      <c r="S186" t="str">
        <f>"Q"&amp;ROUNDUP(MONTH(Base_Data4[[#This Row],[DOJ]])/3,0)</f>
        <v>Q2</v>
      </c>
      <c r="T186" t="str">
        <f>DATEDIF(Base_Data4[[#This Row],[Offer date]],Base_Data4[[#This Row],[DOJ]],"MD")&amp; "Days"</f>
        <v>10Days</v>
      </c>
      <c r="U186" t="str">
        <f>DATEDIF(Base_Data4[[#This Row],[JD received date]],Base_Data4[[#This Row],[Offer date]],"D")&amp;"D"</f>
        <v>68D</v>
      </c>
      <c r="V186" s="12" t="str">
        <f>DATEDIF(Base_Data4[[#This Row],[JD received date]],Base_Data4[[#This Row],[DOJ]],"mD")&amp; " Days "
&amp;DATEDIF(Base_Data4[[#This Row],[JD received date]],Base_Data4[[#This Row],[DOJ]],"YM")&amp; " Months and "
&amp;DATEDIF(Base_Data4[[#This Row],[JD received date]],Base_Data4[[#This Row],[DOJ]],"Y") &amp;" Years"</f>
        <v>18 Days 3 Months and 0 Years</v>
      </c>
      <c r="W186" t="str">
        <f>DATEDIF(Base_Data4[[#This Row],[JD received date]],Base_Data4[[#This Row],[Offer date]],"D")&amp; " Days "
&amp; DATEDIF(Base_Data4[[#This Row],[JD received date]],Base_Data4[[#This Row],[Offer date]],"M")&amp; " Months and "
&amp;DATEDIF(Base_Data4[[#This Row],[JD received date]],Base_Data4[[#This Row],[Offer date]],"Y")&amp; " Years"</f>
        <v>68 Days 2 Months and 0 Years</v>
      </c>
      <c r="X186" t="str">
        <f>IF(Base_Data4[[#This Row],[Offer Drop Date(if any)]]="","",
IF(ISNUMBER(Base_Data4[[#This Row],[Offer Drop Date(if any)]]),
"Q" &amp;ROUNDUP(MONTH(Base_Data4[[#This Row],[Offer Drop Date(if any)]]/3),0),""))</f>
        <v/>
      </c>
      <c r="Y186" t="str">
        <f>IF(AND(Base_Data4[[#This Row],[DOJ]]&lt;&gt;"",Base_Data4[[#This Row],[DOJ]]&lt;=Base_Data4[[#This Row],[JD received date]]+120),"Yes","No")</f>
        <v>Yes</v>
      </c>
      <c r="Z186" t="str">
        <f>IF(OR(Base_Data4[[#This Row],[Source]]="Direct", Base_Data4[[#This Row],[Source]]="Referral"),"Internal Fill", "External Fill")</f>
        <v>Internal Fill</v>
      </c>
    </row>
    <row r="187" spans="1:26" x14ac:dyDescent="0.3">
      <c r="A187">
        <v>186</v>
      </c>
      <c r="B187" t="s">
        <v>40</v>
      </c>
      <c r="C187" t="s">
        <v>20</v>
      </c>
      <c r="D187" t="s">
        <v>21</v>
      </c>
      <c r="E187" t="s">
        <v>42</v>
      </c>
      <c r="F187" t="s">
        <v>84</v>
      </c>
      <c r="G187" t="s">
        <v>23</v>
      </c>
      <c r="H187" t="s">
        <v>36</v>
      </c>
      <c r="I187" s="13">
        <v>45453</v>
      </c>
      <c r="J187" s="13">
        <v>45224</v>
      </c>
      <c r="K187" s="13">
        <v>45361</v>
      </c>
      <c r="L187" s="13" t="s">
        <v>19</v>
      </c>
      <c r="M187" s="13" t="s">
        <v>19</v>
      </c>
      <c r="N187" s="13" t="str">
        <f>"Quat"&amp;ROUNDUP(MONTH(Base_Data4[[#This Row],[DOJ]])/3,0)</f>
        <v>Quat2</v>
      </c>
      <c r="O187" t="str">
        <f>TEXT(Base_Data4[[#This Row],[Offer date]],"YYY")</f>
        <v>2024</v>
      </c>
      <c r="P187" t="str">
        <f>TEXT(Base_Data4[[#This Row],[Offer date]],"MMM")</f>
        <v>Mar</v>
      </c>
      <c r="Q187" t="str">
        <f>"Q"&amp;ROUNDUP(MONTH(Base_Data4[[#This Row],[Offer date]])/3,0)</f>
        <v>Q1</v>
      </c>
      <c r="R187" t="str">
        <f>TEXT(Base_Data4[[#This Row],[DOJ]],"MMM")</f>
        <v>Jun</v>
      </c>
      <c r="S187" t="str">
        <f>"Q"&amp;ROUNDUP(MONTH(Base_Data4[[#This Row],[DOJ]])/3,0)</f>
        <v>Q2</v>
      </c>
      <c r="T187" t="str">
        <f>DATEDIF(Base_Data4[[#This Row],[Offer date]],Base_Data4[[#This Row],[DOJ]],"MD")&amp; "Days"</f>
        <v>0Days</v>
      </c>
      <c r="U187" t="str">
        <f>DATEDIF(Base_Data4[[#This Row],[JD received date]],Base_Data4[[#This Row],[Offer date]],"D")&amp;"D"</f>
        <v>137D</v>
      </c>
      <c r="V187" s="12" t="str">
        <f>DATEDIF(Base_Data4[[#This Row],[JD received date]],Base_Data4[[#This Row],[DOJ]],"mD")&amp; " Days "
&amp;DATEDIF(Base_Data4[[#This Row],[JD received date]],Base_Data4[[#This Row],[DOJ]],"YM")&amp; " Months and "
&amp;DATEDIF(Base_Data4[[#This Row],[JD received date]],Base_Data4[[#This Row],[DOJ]],"Y") &amp;" Years"</f>
        <v>16 Days 7 Months and 0 Years</v>
      </c>
      <c r="W187" t="str">
        <f>DATEDIF(Base_Data4[[#This Row],[JD received date]],Base_Data4[[#This Row],[Offer date]],"D")&amp; " Days "
&amp; DATEDIF(Base_Data4[[#This Row],[JD received date]],Base_Data4[[#This Row],[Offer date]],"M")&amp; " Months and "
&amp;DATEDIF(Base_Data4[[#This Row],[JD received date]],Base_Data4[[#This Row],[Offer date]],"Y")&amp; " Years"</f>
        <v>137 Days 4 Months and 0 Years</v>
      </c>
      <c r="X187" t="str">
        <f>IF(Base_Data4[[#This Row],[Offer Drop Date(if any)]]="","",
IF(ISNUMBER(Base_Data4[[#This Row],[Offer Drop Date(if any)]]),
"Q" &amp;ROUNDUP(MONTH(Base_Data4[[#This Row],[Offer Drop Date(if any)]]/3),0),""))</f>
        <v/>
      </c>
      <c r="Y187" t="str">
        <f>IF(AND(Base_Data4[[#This Row],[DOJ]]&lt;&gt;"",Base_Data4[[#This Row],[DOJ]]&lt;=Base_Data4[[#This Row],[JD received date]]+120),"Yes","No")</f>
        <v>No</v>
      </c>
      <c r="Z187" t="str">
        <f>IF(OR(Base_Data4[[#This Row],[Source]]="Direct", Base_Data4[[#This Row],[Source]]="Referral"),"Internal Fill", "External Fill")</f>
        <v>Internal Fill</v>
      </c>
    </row>
    <row r="188" spans="1:26" x14ac:dyDescent="0.3">
      <c r="A188">
        <v>187</v>
      </c>
      <c r="B188" t="s">
        <v>41</v>
      </c>
      <c r="C188" t="s">
        <v>20</v>
      </c>
      <c r="D188" t="s">
        <v>21</v>
      </c>
      <c r="E188" t="s">
        <v>43</v>
      </c>
      <c r="F188" t="s">
        <v>85</v>
      </c>
      <c r="G188" t="s">
        <v>23</v>
      </c>
      <c r="H188" t="s">
        <v>36</v>
      </c>
      <c r="I188" s="13">
        <v>45425</v>
      </c>
      <c r="J188" s="13">
        <v>45329</v>
      </c>
      <c r="K188" s="13">
        <v>45362</v>
      </c>
      <c r="L188" s="13" t="s">
        <v>19</v>
      </c>
      <c r="M188" s="13" t="s">
        <v>19</v>
      </c>
      <c r="N188" s="13" t="str">
        <f>"Quat"&amp;ROUNDUP(MONTH(Base_Data4[[#This Row],[DOJ]])/3,0)</f>
        <v>Quat2</v>
      </c>
      <c r="O188" t="str">
        <f>TEXT(Base_Data4[[#This Row],[Offer date]],"YYY")</f>
        <v>2024</v>
      </c>
      <c r="P188" t="str">
        <f>TEXT(Base_Data4[[#This Row],[Offer date]],"MMM")</f>
        <v>Mar</v>
      </c>
      <c r="Q188" t="str">
        <f>"Q"&amp;ROUNDUP(MONTH(Base_Data4[[#This Row],[Offer date]])/3,0)</f>
        <v>Q1</v>
      </c>
      <c r="R188" t="str">
        <f>TEXT(Base_Data4[[#This Row],[DOJ]],"MMM")</f>
        <v>May</v>
      </c>
      <c r="S188" t="str">
        <f>"Q"&amp;ROUNDUP(MONTH(Base_Data4[[#This Row],[DOJ]])/3,0)</f>
        <v>Q2</v>
      </c>
      <c r="T188" t="str">
        <f>DATEDIF(Base_Data4[[#This Row],[Offer date]],Base_Data4[[#This Row],[DOJ]],"MD")&amp; "Days"</f>
        <v>2Days</v>
      </c>
      <c r="U188" t="str">
        <f>DATEDIF(Base_Data4[[#This Row],[JD received date]],Base_Data4[[#This Row],[Offer date]],"D")&amp;"D"</f>
        <v>33D</v>
      </c>
      <c r="V188" s="12" t="str">
        <f>DATEDIF(Base_Data4[[#This Row],[JD received date]],Base_Data4[[#This Row],[DOJ]],"mD")&amp; " Days "
&amp;DATEDIF(Base_Data4[[#This Row],[JD received date]],Base_Data4[[#This Row],[DOJ]],"YM")&amp; " Months and "
&amp;DATEDIF(Base_Data4[[#This Row],[JD received date]],Base_Data4[[#This Row],[DOJ]],"Y") &amp;" Years"</f>
        <v>6 Days 3 Months and 0 Years</v>
      </c>
      <c r="W188" t="str">
        <f>DATEDIF(Base_Data4[[#This Row],[JD received date]],Base_Data4[[#This Row],[Offer date]],"D")&amp; " Days "
&amp; DATEDIF(Base_Data4[[#This Row],[JD received date]],Base_Data4[[#This Row],[Offer date]],"M")&amp; " Months and "
&amp;DATEDIF(Base_Data4[[#This Row],[JD received date]],Base_Data4[[#This Row],[Offer date]],"Y")&amp; " Years"</f>
        <v>33 Days 1 Months and 0 Years</v>
      </c>
      <c r="X188" t="str">
        <f>IF(Base_Data4[[#This Row],[Offer Drop Date(if any)]]="","",
IF(ISNUMBER(Base_Data4[[#This Row],[Offer Drop Date(if any)]]),
"Q" &amp;ROUNDUP(MONTH(Base_Data4[[#This Row],[Offer Drop Date(if any)]]/3),0),""))</f>
        <v/>
      </c>
      <c r="Y188" t="str">
        <f>IF(AND(Base_Data4[[#This Row],[DOJ]]&lt;&gt;"",Base_Data4[[#This Row],[DOJ]]&lt;=Base_Data4[[#This Row],[JD received date]]+120),"Yes","No")</f>
        <v>Yes</v>
      </c>
      <c r="Z188" t="str">
        <f>IF(OR(Base_Data4[[#This Row],[Source]]="Direct", Base_Data4[[#This Row],[Source]]="Referral"),"Internal Fill", "External Fill")</f>
        <v>Internal Fill</v>
      </c>
    </row>
    <row r="189" spans="1:26" x14ac:dyDescent="0.3">
      <c r="A189">
        <v>188</v>
      </c>
      <c r="B189" t="s">
        <v>38</v>
      </c>
      <c r="C189" t="s">
        <v>20</v>
      </c>
      <c r="D189" t="s">
        <v>21</v>
      </c>
      <c r="E189" t="s">
        <v>42</v>
      </c>
      <c r="F189" t="s">
        <v>84</v>
      </c>
      <c r="G189" t="s">
        <v>28</v>
      </c>
      <c r="H189" t="s">
        <v>36</v>
      </c>
      <c r="I189" s="13">
        <v>45427</v>
      </c>
      <c r="J189" s="13">
        <v>45348</v>
      </c>
      <c r="K189" s="13">
        <v>45363</v>
      </c>
      <c r="L189" s="13" t="s">
        <v>19</v>
      </c>
      <c r="M189" s="13" t="s">
        <v>19</v>
      </c>
      <c r="N189" s="13" t="str">
        <f>"Quat"&amp;ROUNDUP(MONTH(Base_Data4[[#This Row],[DOJ]])/3,0)</f>
        <v>Quat2</v>
      </c>
      <c r="O189" t="str">
        <f>TEXT(Base_Data4[[#This Row],[Offer date]],"YYY")</f>
        <v>2024</v>
      </c>
      <c r="P189" t="str">
        <f>TEXT(Base_Data4[[#This Row],[Offer date]],"MMM")</f>
        <v>Mar</v>
      </c>
      <c r="Q189" t="str">
        <f>"Q"&amp;ROUNDUP(MONTH(Base_Data4[[#This Row],[Offer date]])/3,0)</f>
        <v>Q1</v>
      </c>
      <c r="R189" t="str">
        <f>TEXT(Base_Data4[[#This Row],[DOJ]],"MMM")</f>
        <v>May</v>
      </c>
      <c r="S189" t="str">
        <f>"Q"&amp;ROUNDUP(MONTH(Base_Data4[[#This Row],[DOJ]])/3,0)</f>
        <v>Q2</v>
      </c>
      <c r="T189" t="str">
        <f>DATEDIF(Base_Data4[[#This Row],[Offer date]],Base_Data4[[#This Row],[DOJ]],"MD")&amp; "Days"</f>
        <v>3Days</v>
      </c>
      <c r="U189" t="str">
        <f>DATEDIF(Base_Data4[[#This Row],[JD received date]],Base_Data4[[#This Row],[Offer date]],"D")&amp;"D"</f>
        <v>15D</v>
      </c>
      <c r="V189" s="12" t="str">
        <f>DATEDIF(Base_Data4[[#This Row],[JD received date]],Base_Data4[[#This Row],[DOJ]],"mD")&amp; " Days "
&amp;DATEDIF(Base_Data4[[#This Row],[JD received date]],Base_Data4[[#This Row],[DOJ]],"YM")&amp; " Months and "
&amp;DATEDIF(Base_Data4[[#This Row],[JD received date]],Base_Data4[[#This Row],[DOJ]],"Y") &amp;" Years"</f>
        <v>19 Days 2 Months and 0 Years</v>
      </c>
      <c r="W189" t="str">
        <f>DATEDIF(Base_Data4[[#This Row],[JD received date]],Base_Data4[[#This Row],[Offer date]],"D")&amp; " Days "
&amp; DATEDIF(Base_Data4[[#This Row],[JD received date]],Base_Data4[[#This Row],[Offer date]],"M")&amp; " Months and "
&amp;DATEDIF(Base_Data4[[#This Row],[JD received date]],Base_Data4[[#This Row],[Offer date]],"Y")&amp; " Years"</f>
        <v>15 Days 0 Months and 0 Years</v>
      </c>
      <c r="X189" t="str">
        <f>IF(Base_Data4[[#This Row],[Offer Drop Date(if any)]]="","",
IF(ISNUMBER(Base_Data4[[#This Row],[Offer Drop Date(if any)]]),
"Q" &amp;ROUNDUP(MONTH(Base_Data4[[#This Row],[Offer Drop Date(if any)]]/3),0),""))</f>
        <v/>
      </c>
      <c r="Y189" t="str">
        <f>IF(AND(Base_Data4[[#This Row],[DOJ]]&lt;&gt;"",Base_Data4[[#This Row],[DOJ]]&lt;=Base_Data4[[#This Row],[JD received date]]+120),"Yes","No")</f>
        <v>Yes</v>
      </c>
      <c r="Z189" t="str">
        <f>IF(OR(Base_Data4[[#This Row],[Source]]="Direct", Base_Data4[[#This Row],[Source]]="Referral"),"Internal Fill", "External Fill")</f>
        <v>Internal Fill</v>
      </c>
    </row>
    <row r="190" spans="1:26" x14ac:dyDescent="0.3">
      <c r="A190">
        <v>189</v>
      </c>
      <c r="B190" t="s">
        <v>37</v>
      </c>
      <c r="C190" t="s">
        <v>20</v>
      </c>
      <c r="D190" t="s">
        <v>21</v>
      </c>
      <c r="E190" t="s">
        <v>42</v>
      </c>
      <c r="F190" t="s">
        <v>84</v>
      </c>
      <c r="G190" t="s">
        <v>23</v>
      </c>
      <c r="H190" t="s">
        <v>36</v>
      </c>
      <c r="I190" s="13">
        <v>45434</v>
      </c>
      <c r="J190" s="13">
        <v>45301</v>
      </c>
      <c r="K190" s="13">
        <v>45364</v>
      </c>
      <c r="L190" s="13" t="s">
        <v>19</v>
      </c>
      <c r="M190" s="13" t="s">
        <v>19</v>
      </c>
      <c r="N190" s="13" t="str">
        <f>"Quat"&amp;ROUNDUP(MONTH(Base_Data4[[#This Row],[DOJ]])/3,0)</f>
        <v>Quat2</v>
      </c>
      <c r="O190" t="str">
        <f>TEXT(Base_Data4[[#This Row],[Offer date]],"YYY")</f>
        <v>2024</v>
      </c>
      <c r="P190" t="str">
        <f>TEXT(Base_Data4[[#This Row],[Offer date]],"MMM")</f>
        <v>Mar</v>
      </c>
      <c r="Q190" t="str">
        <f>"Q"&amp;ROUNDUP(MONTH(Base_Data4[[#This Row],[Offer date]])/3,0)</f>
        <v>Q1</v>
      </c>
      <c r="R190" t="str">
        <f>TEXT(Base_Data4[[#This Row],[DOJ]],"MMM")</f>
        <v>May</v>
      </c>
      <c r="S190" t="str">
        <f>"Q"&amp;ROUNDUP(MONTH(Base_Data4[[#This Row],[DOJ]])/3,0)</f>
        <v>Q2</v>
      </c>
      <c r="T190" t="str">
        <f>DATEDIF(Base_Data4[[#This Row],[Offer date]],Base_Data4[[#This Row],[DOJ]],"MD")&amp; "Days"</f>
        <v>9Days</v>
      </c>
      <c r="U190" t="str">
        <f>DATEDIF(Base_Data4[[#This Row],[JD received date]],Base_Data4[[#This Row],[Offer date]],"D")&amp;"D"</f>
        <v>63D</v>
      </c>
      <c r="V190" s="12" t="str">
        <f>DATEDIF(Base_Data4[[#This Row],[JD received date]],Base_Data4[[#This Row],[DOJ]],"mD")&amp; " Days "
&amp;DATEDIF(Base_Data4[[#This Row],[JD received date]],Base_Data4[[#This Row],[DOJ]],"YM")&amp; " Months and "
&amp;DATEDIF(Base_Data4[[#This Row],[JD received date]],Base_Data4[[#This Row],[DOJ]],"Y") &amp;" Years"</f>
        <v>12 Days 4 Months and 0 Years</v>
      </c>
      <c r="W190" t="str">
        <f>DATEDIF(Base_Data4[[#This Row],[JD received date]],Base_Data4[[#This Row],[Offer date]],"D")&amp; " Days "
&amp; DATEDIF(Base_Data4[[#This Row],[JD received date]],Base_Data4[[#This Row],[Offer date]],"M")&amp; " Months and "
&amp;DATEDIF(Base_Data4[[#This Row],[JD received date]],Base_Data4[[#This Row],[Offer date]],"Y")&amp; " Years"</f>
        <v>63 Days 2 Months and 0 Years</v>
      </c>
      <c r="X190" t="str">
        <f>IF(Base_Data4[[#This Row],[Offer Drop Date(if any)]]="","",
IF(ISNUMBER(Base_Data4[[#This Row],[Offer Drop Date(if any)]]),
"Q" &amp;ROUNDUP(MONTH(Base_Data4[[#This Row],[Offer Drop Date(if any)]]/3),0),""))</f>
        <v/>
      </c>
      <c r="Y190" t="str">
        <f>IF(AND(Base_Data4[[#This Row],[DOJ]]&lt;&gt;"",Base_Data4[[#This Row],[DOJ]]&lt;=Base_Data4[[#This Row],[JD received date]]+120),"Yes","No")</f>
        <v>No</v>
      </c>
      <c r="Z190" t="str">
        <f>IF(OR(Base_Data4[[#This Row],[Source]]="Direct", Base_Data4[[#This Row],[Source]]="Referral"),"Internal Fill", "External Fill")</f>
        <v>Internal Fill</v>
      </c>
    </row>
    <row r="191" spans="1:26" x14ac:dyDescent="0.3">
      <c r="A191">
        <v>190</v>
      </c>
      <c r="B191" t="s">
        <v>41</v>
      </c>
      <c r="C191" t="s">
        <v>20</v>
      </c>
      <c r="D191" t="s">
        <v>21</v>
      </c>
      <c r="E191" t="s">
        <v>42</v>
      </c>
      <c r="F191" t="s">
        <v>85</v>
      </c>
      <c r="G191" t="s">
        <v>23</v>
      </c>
      <c r="H191" t="s">
        <v>36</v>
      </c>
      <c r="I191" s="13">
        <v>45390</v>
      </c>
      <c r="J191" s="13">
        <v>45337</v>
      </c>
      <c r="K191" s="13">
        <v>45366</v>
      </c>
      <c r="L191" s="13" t="s">
        <v>19</v>
      </c>
      <c r="M191" s="13" t="s">
        <v>19</v>
      </c>
      <c r="N191" s="13" t="str">
        <f>"Quat"&amp;ROUNDUP(MONTH(Base_Data4[[#This Row],[DOJ]])/3,0)</f>
        <v>Quat2</v>
      </c>
      <c r="O191" t="str">
        <f>TEXT(Base_Data4[[#This Row],[Offer date]],"YYY")</f>
        <v>2024</v>
      </c>
      <c r="P191" t="str">
        <f>TEXT(Base_Data4[[#This Row],[Offer date]],"MMM")</f>
        <v>Mar</v>
      </c>
      <c r="Q191" t="str">
        <f>"Q"&amp;ROUNDUP(MONTH(Base_Data4[[#This Row],[Offer date]])/3,0)</f>
        <v>Q1</v>
      </c>
      <c r="R191" t="str">
        <f>TEXT(Base_Data4[[#This Row],[DOJ]],"MMM")</f>
        <v>Apr</v>
      </c>
      <c r="S191" t="str">
        <f>"Q"&amp;ROUNDUP(MONTH(Base_Data4[[#This Row],[DOJ]])/3,0)</f>
        <v>Q2</v>
      </c>
      <c r="T191" t="str">
        <f>DATEDIF(Base_Data4[[#This Row],[Offer date]],Base_Data4[[#This Row],[DOJ]],"MD")&amp; "Days"</f>
        <v>24Days</v>
      </c>
      <c r="U191" t="str">
        <f>DATEDIF(Base_Data4[[#This Row],[JD received date]],Base_Data4[[#This Row],[Offer date]],"D")&amp;"D"</f>
        <v>29D</v>
      </c>
      <c r="V191" s="12" t="str">
        <f>DATEDIF(Base_Data4[[#This Row],[JD received date]],Base_Data4[[#This Row],[DOJ]],"mD")&amp; " Days "
&amp;DATEDIF(Base_Data4[[#This Row],[JD received date]],Base_Data4[[#This Row],[DOJ]],"YM")&amp; " Months and "
&amp;DATEDIF(Base_Data4[[#This Row],[JD received date]],Base_Data4[[#This Row],[DOJ]],"Y") &amp;" Years"</f>
        <v>24 Days 1 Months and 0 Years</v>
      </c>
      <c r="W191" t="str">
        <f>DATEDIF(Base_Data4[[#This Row],[JD received date]],Base_Data4[[#This Row],[Offer date]],"D")&amp; " Days "
&amp; DATEDIF(Base_Data4[[#This Row],[JD received date]],Base_Data4[[#This Row],[Offer date]],"M")&amp; " Months and "
&amp;DATEDIF(Base_Data4[[#This Row],[JD received date]],Base_Data4[[#This Row],[Offer date]],"Y")&amp; " Years"</f>
        <v>29 Days 1 Months and 0 Years</v>
      </c>
      <c r="X191" t="str">
        <f>IF(Base_Data4[[#This Row],[Offer Drop Date(if any)]]="","",
IF(ISNUMBER(Base_Data4[[#This Row],[Offer Drop Date(if any)]]),
"Q" &amp;ROUNDUP(MONTH(Base_Data4[[#This Row],[Offer Drop Date(if any)]]/3),0),""))</f>
        <v/>
      </c>
      <c r="Y191" t="str">
        <f>IF(AND(Base_Data4[[#This Row],[DOJ]]&lt;&gt;"",Base_Data4[[#This Row],[DOJ]]&lt;=Base_Data4[[#This Row],[JD received date]]+120),"Yes","No")</f>
        <v>Yes</v>
      </c>
      <c r="Z191" t="str">
        <f>IF(OR(Base_Data4[[#This Row],[Source]]="Direct", Base_Data4[[#This Row],[Source]]="Referral"),"Internal Fill", "External Fill")</f>
        <v>Internal Fill</v>
      </c>
    </row>
  </sheetData>
  <phoneticPr fontId="5" type="noConversion"/>
  <conditionalFormatting sqref="H1">
    <cfRule type="containsText" dxfId="0" priority="1" operator="containsText" text="Offer Drop">
      <formula>NOT(ISERROR(SEARCH("Offer Drop",H1)))</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Base data</vt:lpstr>
      <vt:lpstr>Cal sheet</vt:lpstr>
      <vt:lpstr>Dashboard</vt:lpstr>
      <vt:lpstr>Pivots</vt:lpstr>
      <vt:lpstr>Rough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Haider Mansoori</dc:creator>
  <cp:lastModifiedBy>Megha Prasad</cp:lastModifiedBy>
  <dcterms:created xsi:type="dcterms:W3CDTF">2024-06-18T06:21:31Z</dcterms:created>
  <dcterms:modified xsi:type="dcterms:W3CDTF">2024-08-07T18:05:56Z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c544ca-bb84-4280-906e-934547e1d30c_Enabled">
    <vt:lpwstr>true</vt:lpwstr>
  </property>
  <property fmtid="{D5CDD505-2E9C-101B-9397-08002B2CF9AE}" pid="3" name="MSIP_Label_a8c544ca-bb84-4280-906e-934547e1d30c_SetDate">
    <vt:lpwstr>2024-06-18T11:54:36Z</vt:lpwstr>
  </property>
  <property fmtid="{D5CDD505-2E9C-101B-9397-08002B2CF9AE}" pid="4" name="MSIP_Label_a8c544ca-bb84-4280-906e-934547e1d30c_Method">
    <vt:lpwstr>Privileged</vt:lpwstr>
  </property>
  <property fmtid="{D5CDD505-2E9C-101B-9397-08002B2CF9AE}" pid="5" name="MSIP_Label_a8c544ca-bb84-4280-906e-934547e1d30c_Name">
    <vt:lpwstr>Internal - General Use</vt:lpwstr>
  </property>
  <property fmtid="{D5CDD505-2E9C-101B-9397-08002B2CF9AE}" pid="6" name="MSIP_Label_a8c544ca-bb84-4280-906e-934547e1d30c_SiteId">
    <vt:lpwstr>258ac4e4-146a-411e-9dc8-79a9e12fd6da</vt:lpwstr>
  </property>
  <property fmtid="{D5CDD505-2E9C-101B-9397-08002B2CF9AE}" pid="7" name="MSIP_Label_a8c544ca-bb84-4280-906e-934547e1d30c_ActionId">
    <vt:lpwstr>d192964b-f366-41db-a358-8580f347e1b9</vt:lpwstr>
  </property>
  <property fmtid="{D5CDD505-2E9C-101B-9397-08002B2CF9AE}" pid="8" name="MSIP_Label_a8c544ca-bb84-4280-906e-934547e1d30c_ContentBits">
    <vt:lpwstr>2</vt:lpwstr>
  </property>
</Properties>
</file>